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ikovaon\Desktop\2021\"/>
    </mc:Choice>
  </mc:AlternateContent>
  <xr:revisionPtr revIDLastSave="0" documentId="13_ncr:1_{69D86DAD-5316-46C4-B526-B9D0376740DE}" xr6:coauthVersionLast="46" xr6:coauthVersionMax="46" xr10:uidLastSave="{00000000-0000-0000-0000-000000000000}"/>
  <bookViews>
    <workbookView xWindow="10812" yWindow="276" windowWidth="11976" windowHeight="12096" activeTab="1" xr2:uid="{94D66136-09D4-492F-B5B2-D68BFA0F6C94}"/>
  </bookViews>
  <sheets>
    <sheet name="Форма 3. (УО) " sheetId="1" r:id="rId1"/>
    <sheet name="Ф-2 Адресная.  (к)" sheetId="2" r:id="rId2"/>
  </sheets>
  <externalReferences>
    <externalReference r:id="rId3"/>
  </externalReferences>
  <definedNames>
    <definedName name="_xlnm._FilterDatabase" localSheetId="1" hidden="1">'Ф-2 Адресная.  (к)'!$A$116:$M$1556</definedName>
    <definedName name="_xlnm.Print_Titles" localSheetId="1">'Ф-2 Адресная.  (к)'!$10:$12</definedName>
    <definedName name="_xlnm.Print_Titles" localSheetId="0">'Форма 3. (УО) '!$10:$12</definedName>
    <definedName name="_xlnm.Print_Area" localSheetId="1">'Ф-2 Адресная.  (к)'!$A$1:$M$1563</definedName>
    <definedName name="_xlnm.Print_Area" localSheetId="0">'Форма 3. (УО) '!$A$1:$G$165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2" l="1"/>
  <c r="P13" i="2"/>
  <c r="O1215" i="2"/>
  <c r="O1216" i="2"/>
  <c r="O1217" i="2"/>
  <c r="O1224" i="2"/>
  <c r="O1167" i="2" s="1"/>
  <c r="O1225" i="2"/>
  <c r="O1226" i="2"/>
  <c r="O1257" i="2"/>
  <c r="O1258" i="2"/>
  <c r="O1259" i="2"/>
  <c r="O1272" i="2"/>
  <c r="N1272" i="2" s="1"/>
  <c r="O1273" i="2"/>
  <c r="O1274" i="2"/>
  <c r="N1274" i="2" s="1"/>
  <c r="O1284" i="2"/>
  <c r="O1285" i="2"/>
  <c r="N1285" i="2" s="1"/>
  <c r="O1286" i="2"/>
  <c r="O1293" i="2"/>
  <c r="N1293" i="2" s="1"/>
  <c r="O1294" i="2"/>
  <c r="O1295" i="2"/>
  <c r="N1295" i="2" s="1"/>
  <c r="O1308" i="2"/>
  <c r="O1309" i="2"/>
  <c r="N1309" i="2" s="1"/>
  <c r="O1310" i="2"/>
  <c r="O1317" i="2"/>
  <c r="N1317" i="2" s="1"/>
  <c r="O1318" i="2"/>
  <c r="O1319" i="2"/>
  <c r="N1319" i="2" s="1"/>
  <c r="O1344" i="2"/>
  <c r="O1345" i="2"/>
  <c r="N1345" i="2" s="1"/>
  <c r="O1346" i="2"/>
  <c r="O1359" i="2"/>
  <c r="N1359" i="2" s="1"/>
  <c r="O1360" i="2"/>
  <c r="O1361" i="2"/>
  <c r="O1368" i="2"/>
  <c r="O1369" i="2"/>
  <c r="N1369" i="2" s="1"/>
  <c r="O1370" i="2"/>
  <c r="O1386" i="2"/>
  <c r="N1386" i="2" s="1"/>
  <c r="O1387" i="2"/>
  <c r="O1388" i="2"/>
  <c r="N1388" i="2" s="1"/>
  <c r="O1410" i="2"/>
  <c r="O1411" i="2"/>
  <c r="N1411" i="2" s="1"/>
  <c r="O1412" i="2"/>
  <c r="O1419" i="2"/>
  <c r="N1419" i="2" s="1"/>
  <c r="O1420" i="2"/>
  <c r="O1421" i="2"/>
  <c r="N1421" i="2" s="1"/>
  <c r="O1437" i="2"/>
  <c r="O1438" i="2"/>
  <c r="O1439" i="2"/>
  <c r="O1449" i="2"/>
  <c r="O1450" i="2"/>
  <c r="O1451" i="2"/>
  <c r="O1470" i="2"/>
  <c r="O1471" i="2"/>
  <c r="O1472" i="2"/>
  <c r="O1485" i="2"/>
  <c r="O1486" i="2"/>
  <c r="O1487" i="2"/>
  <c r="O1500" i="2"/>
  <c r="O1501" i="2"/>
  <c r="O1502" i="2"/>
  <c r="O1521" i="2"/>
  <c r="O1522" i="2"/>
  <c r="O1523" i="2"/>
  <c r="O1536" i="2"/>
  <c r="O1537" i="2"/>
  <c r="O1538" i="2"/>
  <c r="O1188" i="2"/>
  <c r="O1189" i="2"/>
  <c r="O1190" i="2"/>
  <c r="O1172" i="2"/>
  <c r="O1171" i="2"/>
  <c r="O1170" i="2"/>
  <c r="O1169" i="2"/>
  <c r="P1146" i="2"/>
  <c r="O1146" i="2"/>
  <c r="N1146" i="2" s="1"/>
  <c r="P1125" i="2"/>
  <c r="O1125" i="2"/>
  <c r="N1125" i="2" s="1"/>
  <c r="P1104" i="2"/>
  <c r="O1104" i="2"/>
  <c r="N1104" i="2" s="1"/>
  <c r="P1083" i="2"/>
  <c r="O1083" i="2"/>
  <c r="N1083" i="2" s="1"/>
  <c r="P1062" i="2"/>
  <c r="O1062" i="2"/>
  <c r="N1062" i="2" s="1"/>
  <c r="P1041" i="2"/>
  <c r="O1041" i="2"/>
  <c r="N1041" i="2" s="1"/>
  <c r="P1020" i="2"/>
  <c r="O1020" i="2"/>
  <c r="N1020" i="2" s="1"/>
  <c r="P999" i="2"/>
  <c r="O999" i="2"/>
  <c r="N999" i="2" s="1"/>
  <c r="P978" i="2"/>
  <c r="O978" i="2"/>
  <c r="N978" i="2" s="1"/>
  <c r="P957" i="2"/>
  <c r="O957" i="2"/>
  <c r="N957" i="2" s="1"/>
  <c r="P936" i="2"/>
  <c r="O936" i="2"/>
  <c r="N936" i="2" s="1"/>
  <c r="P915" i="2"/>
  <c r="O915" i="2"/>
  <c r="N915" i="2" s="1"/>
  <c r="O18" i="2"/>
  <c r="O17" i="2"/>
  <c r="O16" i="2"/>
  <c r="O15" i="2"/>
  <c r="O28" i="2"/>
  <c r="O27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7" i="2" s="1"/>
  <c r="O118" i="2"/>
  <c r="O138" i="2"/>
  <c r="O159" i="2"/>
  <c r="O180" i="2"/>
  <c r="O201" i="2"/>
  <c r="O222" i="2"/>
  <c r="O243" i="2"/>
  <c r="O264" i="2"/>
  <c r="O285" i="2"/>
  <c r="O306" i="2"/>
  <c r="O327" i="2"/>
  <c r="O348" i="2"/>
  <c r="O369" i="2"/>
  <c r="O390" i="2"/>
  <c r="O411" i="2"/>
  <c r="O432" i="2"/>
  <c r="O453" i="2"/>
  <c r="O474" i="2"/>
  <c r="O495" i="2"/>
  <c r="O516" i="2"/>
  <c r="O537" i="2"/>
  <c r="O558" i="2"/>
  <c r="O579" i="2"/>
  <c r="O600" i="2"/>
  <c r="O621" i="2"/>
  <c r="O642" i="2"/>
  <c r="O663" i="2"/>
  <c r="O684" i="2"/>
  <c r="O705" i="2"/>
  <c r="O726" i="2"/>
  <c r="O747" i="2"/>
  <c r="O768" i="2"/>
  <c r="O789" i="2"/>
  <c r="O810" i="2"/>
  <c r="O831" i="2"/>
  <c r="O852" i="2"/>
  <c r="O873" i="2"/>
  <c r="O894" i="2"/>
  <c r="N14" i="2"/>
  <c r="P18" i="2"/>
  <c r="P264" i="2"/>
  <c r="N264" i="2" s="1"/>
  <c r="P306" i="2"/>
  <c r="N306" i="2" s="1"/>
  <c r="P371" i="2"/>
  <c r="P369" i="2" s="1"/>
  <c r="N369" i="2" s="1"/>
  <c r="P372" i="2"/>
  <c r="P373" i="2"/>
  <c r="P377" i="2"/>
  <c r="P374" i="2" s="1"/>
  <c r="P387" i="2"/>
  <c r="P390" i="2"/>
  <c r="N390" i="2" s="1"/>
  <c r="P579" i="2"/>
  <c r="N579" i="2" s="1"/>
  <c r="P600" i="2"/>
  <c r="N600" i="2" s="1"/>
  <c r="P684" i="2"/>
  <c r="N684" i="2" s="1"/>
  <c r="P705" i="2"/>
  <c r="N705" i="2" s="1"/>
  <c r="P726" i="2"/>
  <c r="N726" i="2" s="1"/>
  <c r="P747" i="2"/>
  <c r="N747" i="2" s="1"/>
  <c r="P768" i="2"/>
  <c r="N768" i="2" s="1"/>
  <c r="P789" i="2"/>
  <c r="N789" i="2" s="1"/>
  <c r="P831" i="2"/>
  <c r="N831" i="2" s="1"/>
  <c r="P1170" i="2"/>
  <c r="N1170" i="2" s="1"/>
  <c r="P1171" i="2"/>
  <c r="P1172" i="2"/>
  <c r="N1172" i="2" s="1"/>
  <c r="P1188" i="2"/>
  <c r="N1188" i="2" s="1"/>
  <c r="P1189" i="2"/>
  <c r="N1189" i="2" s="1"/>
  <c r="P1190" i="2"/>
  <c r="N1190" i="2" s="1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P1215" i="2"/>
  <c r="N1215" i="2" s="1"/>
  <c r="P1216" i="2"/>
  <c r="N1216" i="2" s="1"/>
  <c r="P1217" i="2"/>
  <c r="N1217" i="2" s="1"/>
  <c r="P1224" i="2"/>
  <c r="N1224" i="2" s="1"/>
  <c r="P1225" i="2"/>
  <c r="N1225" i="2" s="1"/>
  <c r="P1226" i="2"/>
  <c r="N1226" i="2" s="1"/>
  <c r="N1248" i="2"/>
  <c r="N1249" i="2"/>
  <c r="N1250" i="2"/>
  <c r="N1251" i="2"/>
  <c r="N1252" i="2"/>
  <c r="N1253" i="2"/>
  <c r="N1254" i="2"/>
  <c r="N1255" i="2"/>
  <c r="N1256" i="2"/>
  <c r="P1257" i="2"/>
  <c r="N1257" i="2" s="1"/>
  <c r="P1258" i="2"/>
  <c r="P1259" i="2"/>
  <c r="N1259" i="2" s="1"/>
  <c r="P1272" i="2"/>
  <c r="N1273" i="2"/>
  <c r="P1273" i="2"/>
  <c r="P1274" i="2"/>
  <c r="N1284" i="2"/>
  <c r="P1284" i="2"/>
  <c r="P1285" i="2"/>
  <c r="N1286" i="2"/>
  <c r="P1286" i="2"/>
  <c r="P1293" i="2"/>
  <c r="N1294" i="2"/>
  <c r="P1294" i="2"/>
  <c r="P1295" i="2"/>
  <c r="N1308" i="2"/>
  <c r="P1308" i="2"/>
  <c r="P1309" i="2"/>
  <c r="N1310" i="2"/>
  <c r="P1310" i="2"/>
  <c r="P1317" i="2"/>
  <c r="N1318" i="2"/>
  <c r="P1318" i="2"/>
  <c r="P1319" i="2"/>
  <c r="N1344" i="2"/>
  <c r="P1344" i="2"/>
  <c r="P1345" i="2"/>
  <c r="N1346" i="2"/>
  <c r="P1346" i="2"/>
  <c r="P1359" i="2"/>
  <c r="P1360" i="2"/>
  <c r="N1360" i="2" s="1"/>
  <c r="P1361" i="2"/>
  <c r="N1368" i="2"/>
  <c r="P1368" i="2"/>
  <c r="P1369" i="2"/>
  <c r="N1370" i="2"/>
  <c r="P1370" i="2"/>
  <c r="P1386" i="2"/>
  <c r="N1387" i="2"/>
  <c r="P1387" i="2"/>
  <c r="P1388" i="2"/>
  <c r="N1410" i="2"/>
  <c r="P1410" i="2"/>
  <c r="P1411" i="2"/>
  <c r="N1412" i="2"/>
  <c r="P1412" i="2"/>
  <c r="P1419" i="2"/>
  <c r="N1420" i="2"/>
  <c r="P1420" i="2"/>
  <c r="P1421" i="2"/>
  <c r="N1434" i="2"/>
  <c r="N1435" i="2"/>
  <c r="N1436" i="2"/>
  <c r="P1437" i="2"/>
  <c r="N1437" i="2" s="1"/>
  <c r="P1438" i="2"/>
  <c r="P1439" i="2"/>
  <c r="N1439" i="2" s="1"/>
  <c r="P1449" i="2"/>
  <c r="P1450" i="2"/>
  <c r="N1450" i="2" s="1"/>
  <c r="P1451" i="2"/>
  <c r="P1470" i="2"/>
  <c r="N1470" i="2" s="1"/>
  <c r="P1471" i="2"/>
  <c r="P1472" i="2"/>
  <c r="N1472" i="2" s="1"/>
  <c r="P1485" i="2"/>
  <c r="P1486" i="2"/>
  <c r="N1486" i="2" s="1"/>
  <c r="P1487" i="2"/>
  <c r="P1500" i="2"/>
  <c r="N1500" i="2" s="1"/>
  <c r="P1501" i="2"/>
  <c r="P1502" i="2"/>
  <c r="N1502" i="2" s="1"/>
  <c r="P1521" i="2"/>
  <c r="P1522" i="2"/>
  <c r="N1522" i="2" s="1"/>
  <c r="P1523" i="2"/>
  <c r="P1536" i="2"/>
  <c r="N1536" i="2" s="1"/>
  <c r="P1537" i="2"/>
  <c r="P1538" i="2"/>
  <c r="N1538" i="2" s="1"/>
  <c r="M266" i="2"/>
  <c r="M267" i="2"/>
  <c r="M268" i="2"/>
  <c r="M269" i="2"/>
  <c r="M272" i="2"/>
  <c r="M282" i="2"/>
  <c r="M284" i="2"/>
  <c r="M287" i="2"/>
  <c r="M288" i="2"/>
  <c r="M289" i="2"/>
  <c r="M293" i="2"/>
  <c r="M290" i="2" s="1"/>
  <c r="M303" i="2"/>
  <c r="M305" i="2"/>
  <c r="M308" i="2"/>
  <c r="M309" i="2"/>
  <c r="M310" i="2"/>
  <c r="M311" i="2"/>
  <c r="M306" i="2" s="1"/>
  <c r="K306" i="2" s="1"/>
  <c r="M314" i="2"/>
  <c r="M324" i="2"/>
  <c r="M326" i="2"/>
  <c r="M329" i="2"/>
  <c r="M330" i="2"/>
  <c r="M331" i="2"/>
  <c r="M334" i="2"/>
  <c r="M335" i="2" s="1"/>
  <c r="M332" i="2" s="1"/>
  <c r="M345" i="2"/>
  <c r="M347" i="2"/>
  <c r="M350" i="2"/>
  <c r="M351" i="2"/>
  <c r="M355" i="2"/>
  <c r="M356" i="2" s="1"/>
  <c r="M353" i="2" s="1"/>
  <c r="M366" i="2"/>
  <c r="M368" i="2"/>
  <c r="M371" i="2"/>
  <c r="M369" i="2" s="1"/>
  <c r="K369" i="2" s="1"/>
  <c r="M372" i="2"/>
  <c r="M373" i="2"/>
  <c r="M377" i="2"/>
  <c r="M374" i="2" s="1"/>
  <c r="M387" i="2"/>
  <c r="M389" i="2"/>
  <c r="M392" i="2"/>
  <c r="M393" i="2"/>
  <c r="M394" i="2"/>
  <c r="M395" i="2"/>
  <c r="M390" i="2" s="1"/>
  <c r="K390" i="2" s="1"/>
  <c r="M398" i="2"/>
  <c r="M408" i="2"/>
  <c r="M410" i="2"/>
  <c r="M413" i="2"/>
  <c r="M414" i="2"/>
  <c r="M415" i="2"/>
  <c r="M419" i="2"/>
  <c r="M416" i="2" s="1"/>
  <c r="M427" i="2"/>
  <c r="M429" i="2"/>
  <c r="M431" i="2"/>
  <c r="M434" i="2"/>
  <c r="M435" i="2"/>
  <c r="M436" i="2"/>
  <c r="M440" i="2"/>
  <c r="M437" i="2" s="1"/>
  <c r="M448" i="2"/>
  <c r="M450" i="2"/>
  <c r="M452" i="2"/>
  <c r="M455" i="2"/>
  <c r="M456" i="2"/>
  <c r="M457" i="2"/>
  <c r="M461" i="2"/>
  <c r="M458" i="2" s="1"/>
  <c r="M469" i="2"/>
  <c r="M471" i="2"/>
  <c r="M473" i="2"/>
  <c r="M476" i="2"/>
  <c r="M477" i="2"/>
  <c r="M478" i="2"/>
  <c r="M482" i="2"/>
  <c r="M479" i="2" s="1"/>
  <c r="M490" i="2"/>
  <c r="M492" i="2"/>
  <c r="M494" i="2"/>
  <c r="M497" i="2"/>
  <c r="M498" i="2"/>
  <c r="M499" i="2"/>
  <c r="M503" i="2"/>
  <c r="M500" i="2" s="1"/>
  <c r="M511" i="2"/>
  <c r="M513" i="2"/>
  <c r="M515" i="2"/>
  <c r="M518" i="2"/>
  <c r="M519" i="2"/>
  <c r="M520" i="2"/>
  <c r="M524" i="2"/>
  <c r="M521" i="2" s="1"/>
  <c r="M532" i="2"/>
  <c r="M534" i="2"/>
  <c r="M536" i="2"/>
  <c r="M539" i="2"/>
  <c r="M540" i="2"/>
  <c r="M541" i="2"/>
  <c r="M545" i="2"/>
  <c r="M542" i="2" s="1"/>
  <c r="M553" i="2"/>
  <c r="M555" i="2"/>
  <c r="M557" i="2"/>
  <c r="M560" i="2"/>
  <c r="M561" i="2"/>
  <c r="M565" i="2"/>
  <c r="M566" i="2" s="1"/>
  <c r="M563" i="2" s="1"/>
  <c r="M574" i="2"/>
  <c r="M576" i="2"/>
  <c r="M578" i="2"/>
  <c r="M581" i="2"/>
  <c r="M582" i="2"/>
  <c r="M583" i="2"/>
  <c r="M584" i="2"/>
  <c r="M579" i="2" s="1"/>
  <c r="K579" i="2" s="1"/>
  <c r="M587" i="2"/>
  <c r="M595" i="2"/>
  <c r="M597" i="2"/>
  <c r="M599" i="2"/>
  <c r="M602" i="2"/>
  <c r="M603" i="2"/>
  <c r="M607" i="2"/>
  <c r="M604" i="2" s="1"/>
  <c r="M608" i="2"/>
  <c r="M605" i="2" s="1"/>
  <c r="M600" i="2" s="1"/>
  <c r="K600" i="2" s="1"/>
  <c r="M616" i="2"/>
  <c r="M618" i="2"/>
  <c r="M620" i="2"/>
  <c r="M623" i="2"/>
  <c r="M624" i="2"/>
  <c r="M625" i="2"/>
  <c r="M629" i="2"/>
  <c r="M626" i="2" s="1"/>
  <c r="M637" i="2"/>
  <c r="M639" i="2"/>
  <c r="M641" i="2"/>
  <c r="M644" i="2"/>
  <c r="M645" i="2"/>
  <c r="M646" i="2"/>
  <c r="M650" i="2"/>
  <c r="M647" i="2" s="1"/>
  <c r="M658" i="2"/>
  <c r="M660" i="2"/>
  <c r="M662" i="2"/>
  <c r="M664" i="2"/>
  <c r="M665" i="2" s="1"/>
  <c r="M666" i="2"/>
  <c r="M667" i="2"/>
  <c r="M668" i="2"/>
  <c r="M671" i="2"/>
  <c r="M679" i="2"/>
  <c r="M681" i="2"/>
  <c r="M683" i="2"/>
  <c r="M686" i="2"/>
  <c r="M687" i="2"/>
  <c r="M688" i="2"/>
  <c r="M689" i="2"/>
  <c r="M684" i="2" s="1"/>
  <c r="K684" i="2" s="1"/>
  <c r="M692" i="2"/>
  <c r="M700" i="2"/>
  <c r="M702" i="2"/>
  <c r="M704" i="2"/>
  <c r="M707" i="2"/>
  <c r="M708" i="2"/>
  <c r="M709" i="2"/>
  <c r="M710" i="2"/>
  <c r="M705" i="2" s="1"/>
  <c r="K705" i="2" s="1"/>
  <c r="M713" i="2"/>
  <c r="M721" i="2"/>
  <c r="M723" i="2"/>
  <c r="M725" i="2"/>
  <c r="M728" i="2"/>
  <c r="M729" i="2"/>
  <c r="M730" i="2"/>
  <c r="M731" i="2"/>
  <c r="M726" i="2" s="1"/>
  <c r="K726" i="2" s="1"/>
  <c r="M734" i="2"/>
  <c r="M742" i="2"/>
  <c r="M744" i="2"/>
  <c r="M746" i="2"/>
  <c r="M749" i="2"/>
  <c r="M750" i="2"/>
  <c r="M751" i="2"/>
  <c r="M752" i="2"/>
  <c r="M747" i="2" s="1"/>
  <c r="K747" i="2" s="1"/>
  <c r="M755" i="2"/>
  <c r="M763" i="2"/>
  <c r="M765" i="2"/>
  <c r="M767" i="2"/>
  <c r="M770" i="2"/>
  <c r="M771" i="2"/>
  <c r="M772" i="2"/>
  <c r="M773" i="2"/>
  <c r="M768" i="2" s="1"/>
  <c r="K768" i="2" s="1"/>
  <c r="M776" i="2"/>
  <c r="M784" i="2"/>
  <c r="M786" i="2"/>
  <c r="M788" i="2"/>
  <c r="M791" i="2"/>
  <c r="M792" i="2"/>
  <c r="M793" i="2"/>
  <c r="M794" i="2"/>
  <c r="M789" i="2" s="1"/>
  <c r="K789" i="2" s="1"/>
  <c r="M797" i="2"/>
  <c r="M805" i="2"/>
  <c r="M807" i="2"/>
  <c r="M809" i="2"/>
  <c r="M811" i="2"/>
  <c r="M812" i="2"/>
  <c r="M810" i="2" s="1"/>
  <c r="K810" i="2" s="1"/>
  <c r="M813" i="2"/>
  <c r="M814" i="2"/>
  <c r="M818" i="2"/>
  <c r="M815" i="2" s="1"/>
  <c r="M825" i="2"/>
  <c r="M826" i="2"/>
  <c r="M828" i="2"/>
  <c r="M830" i="2"/>
  <c r="M833" i="2"/>
  <c r="M834" i="2"/>
  <c r="M838" i="2"/>
  <c r="M835" i="2" s="1"/>
  <c r="M839" i="2"/>
  <c r="M836" i="2" s="1"/>
  <c r="M831" i="2" s="1"/>
  <c r="K831" i="2" s="1"/>
  <c r="M847" i="2"/>
  <c r="M849" i="2"/>
  <c r="M851" i="2"/>
  <c r="M854" i="2"/>
  <c r="M855" i="2"/>
  <c r="M856" i="2"/>
  <c r="M860" i="2"/>
  <c r="M857" i="2" s="1"/>
  <c r="M868" i="2"/>
  <c r="M870" i="2"/>
  <c r="M872" i="2"/>
  <c r="M875" i="2"/>
  <c r="M876" i="2"/>
  <c r="M877" i="2"/>
  <c r="M881" i="2"/>
  <c r="M878" i="2" s="1"/>
  <c r="M889" i="2"/>
  <c r="M891" i="2"/>
  <c r="M893" i="2"/>
  <c r="M896" i="2"/>
  <c r="M897" i="2"/>
  <c r="M898" i="2"/>
  <c r="M902" i="2"/>
  <c r="M899" i="2" s="1"/>
  <c r="M910" i="2"/>
  <c r="M911" i="2"/>
  <c r="M912" i="2" s="1"/>
  <c r="M914" i="2"/>
  <c r="M917" i="2"/>
  <c r="M918" i="2"/>
  <c r="M919" i="2"/>
  <c r="M920" i="2"/>
  <c r="M915" i="2" s="1"/>
  <c r="K915" i="2" s="1"/>
  <c r="M923" i="2"/>
  <c r="M931" i="2"/>
  <c r="M933" i="2"/>
  <c r="M935" i="2"/>
  <c r="M938" i="2"/>
  <c r="M939" i="2"/>
  <c r="M940" i="2"/>
  <c r="M941" i="2"/>
  <c r="M936" i="2" s="1"/>
  <c r="K936" i="2" s="1"/>
  <c r="M944" i="2"/>
  <c r="M952" i="2"/>
  <c r="M954" i="2"/>
  <c r="M956" i="2"/>
  <c r="M959" i="2"/>
  <c r="M960" i="2"/>
  <c r="M961" i="2"/>
  <c r="M962" i="2"/>
  <c r="M957" i="2" s="1"/>
  <c r="K957" i="2" s="1"/>
  <c r="M965" i="2"/>
  <c r="M973" i="2"/>
  <c r="M975" i="2"/>
  <c r="M977" i="2"/>
  <c r="M980" i="2"/>
  <c r="M981" i="2"/>
  <c r="M982" i="2"/>
  <c r="M983" i="2"/>
  <c r="M978" i="2" s="1"/>
  <c r="K978" i="2" s="1"/>
  <c r="M986" i="2"/>
  <c r="M994" i="2"/>
  <c r="M996" i="2"/>
  <c r="M998" i="2"/>
  <c r="M1001" i="2"/>
  <c r="M1002" i="2"/>
  <c r="M1003" i="2"/>
  <c r="M1004" i="2"/>
  <c r="M999" i="2" s="1"/>
  <c r="K999" i="2" s="1"/>
  <c r="M1007" i="2"/>
  <c r="M1015" i="2"/>
  <c r="M1017" i="2"/>
  <c r="M1019" i="2"/>
  <c r="M1022" i="2"/>
  <c r="M1023" i="2"/>
  <c r="M1024" i="2"/>
  <c r="M1025" i="2"/>
  <c r="M1020" i="2" s="1"/>
  <c r="K1020" i="2" s="1"/>
  <c r="M1028" i="2"/>
  <c r="M1036" i="2"/>
  <c r="M1038" i="2"/>
  <c r="M1040" i="2"/>
  <c r="M1043" i="2"/>
  <c r="M1044" i="2"/>
  <c r="M1045" i="2"/>
  <c r="M1046" i="2"/>
  <c r="M1041" i="2" s="1"/>
  <c r="K1041" i="2" s="1"/>
  <c r="M1049" i="2"/>
  <c r="M1057" i="2"/>
  <c r="M1059" i="2"/>
  <c r="M1061" i="2"/>
  <c r="M1064" i="2"/>
  <c r="M1065" i="2"/>
  <c r="M1066" i="2"/>
  <c r="M1067" i="2"/>
  <c r="M1062" i="2" s="1"/>
  <c r="K1062" i="2" s="1"/>
  <c r="M1070" i="2"/>
  <c r="M1078" i="2"/>
  <c r="M1080" i="2"/>
  <c r="M1082" i="2"/>
  <c r="M1085" i="2"/>
  <c r="M1086" i="2"/>
  <c r="M1087" i="2"/>
  <c r="M1088" i="2"/>
  <c r="M1083" i="2" s="1"/>
  <c r="K1083" i="2" s="1"/>
  <c r="M1091" i="2"/>
  <c r="M1099" i="2"/>
  <c r="M1101" i="2"/>
  <c r="M1103" i="2"/>
  <c r="M1106" i="2"/>
  <c r="M1107" i="2"/>
  <c r="M1108" i="2"/>
  <c r="M1109" i="2"/>
  <c r="M1104" i="2" s="1"/>
  <c r="K1104" i="2" s="1"/>
  <c r="M1112" i="2"/>
  <c r="M1120" i="2"/>
  <c r="M1122" i="2"/>
  <c r="M1124" i="2"/>
  <c r="M1127" i="2"/>
  <c r="M1128" i="2"/>
  <c r="M1129" i="2"/>
  <c r="M1130" i="2"/>
  <c r="M1125" i="2" s="1"/>
  <c r="K1125" i="2" s="1"/>
  <c r="M1133" i="2"/>
  <c r="M1141" i="2"/>
  <c r="M1143" i="2"/>
  <c r="M1145" i="2"/>
  <c r="M1148" i="2"/>
  <c r="M1149" i="2"/>
  <c r="M1150" i="2"/>
  <c r="M1151" i="2"/>
  <c r="M1146" i="2" s="1"/>
  <c r="K1146" i="2" s="1"/>
  <c r="M1154" i="2"/>
  <c r="M1162" i="2"/>
  <c r="M1164" i="2"/>
  <c r="M1166" i="2"/>
  <c r="M1170" i="2"/>
  <c r="K1170" i="2" s="1"/>
  <c r="M1171" i="2"/>
  <c r="K1171" i="2" s="1"/>
  <c r="M1172" i="2"/>
  <c r="K1172" i="2" s="1"/>
  <c r="M1188" i="2"/>
  <c r="K1188" i="2" s="1"/>
  <c r="M1189" i="2"/>
  <c r="K1189" i="2" s="1"/>
  <c r="M1190" i="2"/>
  <c r="K1190" i="2" s="1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M1215" i="2"/>
  <c r="K1215" i="2" s="1"/>
  <c r="M1216" i="2"/>
  <c r="K1216" i="2" s="1"/>
  <c r="M1217" i="2"/>
  <c r="K1217" i="2" s="1"/>
  <c r="M1224" i="2"/>
  <c r="K1224" i="2" s="1"/>
  <c r="M1225" i="2"/>
  <c r="K1225" i="2" s="1"/>
  <c r="M1226" i="2"/>
  <c r="K1226" i="2" s="1"/>
  <c r="K1248" i="2"/>
  <c r="K1249" i="2"/>
  <c r="K1250" i="2"/>
  <c r="K1251" i="2"/>
  <c r="K1252" i="2"/>
  <c r="K1253" i="2"/>
  <c r="K1254" i="2"/>
  <c r="K1255" i="2"/>
  <c r="K1256" i="2"/>
  <c r="K1257" i="2"/>
  <c r="M1257" i="2"/>
  <c r="K1258" i="2"/>
  <c r="M1258" i="2"/>
  <c r="K1259" i="2"/>
  <c r="M1259" i="2"/>
  <c r="K1272" i="2"/>
  <c r="M1272" i="2"/>
  <c r="K1273" i="2"/>
  <c r="M1273" i="2"/>
  <c r="K1274" i="2"/>
  <c r="M1274" i="2"/>
  <c r="K1284" i="2"/>
  <c r="M1284" i="2"/>
  <c r="K1285" i="2"/>
  <c r="M1285" i="2"/>
  <c r="K1286" i="2"/>
  <c r="M1286" i="2"/>
  <c r="K1293" i="2"/>
  <c r="M1293" i="2"/>
  <c r="K1294" i="2"/>
  <c r="M1294" i="2"/>
  <c r="K1295" i="2"/>
  <c r="M1295" i="2"/>
  <c r="K1308" i="2"/>
  <c r="M1308" i="2"/>
  <c r="K1309" i="2"/>
  <c r="M1309" i="2"/>
  <c r="K1310" i="2"/>
  <c r="M1310" i="2"/>
  <c r="K1317" i="2"/>
  <c r="M1317" i="2"/>
  <c r="K1318" i="2"/>
  <c r="M1318" i="2"/>
  <c r="K1319" i="2"/>
  <c r="M1319" i="2"/>
  <c r="K1344" i="2"/>
  <c r="M1344" i="2"/>
  <c r="K1345" i="2"/>
  <c r="M1345" i="2"/>
  <c r="K1346" i="2"/>
  <c r="M1346" i="2"/>
  <c r="K1359" i="2"/>
  <c r="M1359" i="2"/>
  <c r="K1360" i="2"/>
  <c r="M1360" i="2"/>
  <c r="K1361" i="2"/>
  <c r="M1361" i="2"/>
  <c r="K1368" i="2"/>
  <c r="M1368" i="2"/>
  <c r="K1369" i="2"/>
  <c r="M1369" i="2"/>
  <c r="K1370" i="2"/>
  <c r="M1370" i="2"/>
  <c r="K1386" i="2"/>
  <c r="M1386" i="2"/>
  <c r="K1387" i="2"/>
  <c r="M1387" i="2"/>
  <c r="K1388" i="2"/>
  <c r="M1388" i="2"/>
  <c r="K1410" i="2"/>
  <c r="M1410" i="2"/>
  <c r="K1411" i="2"/>
  <c r="M1411" i="2"/>
  <c r="K1412" i="2"/>
  <c r="M1412" i="2"/>
  <c r="K1419" i="2"/>
  <c r="M1419" i="2"/>
  <c r="K1420" i="2"/>
  <c r="M1420" i="2"/>
  <c r="K1421" i="2"/>
  <c r="M1421" i="2"/>
  <c r="K1434" i="2"/>
  <c r="K1435" i="2"/>
  <c r="K1436" i="2"/>
  <c r="M1437" i="2"/>
  <c r="K1437" i="2" s="1"/>
  <c r="M1438" i="2"/>
  <c r="K1438" i="2" s="1"/>
  <c r="M1439" i="2"/>
  <c r="K1439" i="2" s="1"/>
  <c r="K1449" i="2"/>
  <c r="M1449" i="2"/>
  <c r="K1450" i="2"/>
  <c r="M1450" i="2"/>
  <c r="K1451" i="2"/>
  <c r="M1451" i="2"/>
  <c r="K1470" i="2"/>
  <c r="M1470" i="2"/>
  <c r="K1471" i="2"/>
  <c r="M1471" i="2"/>
  <c r="K1472" i="2"/>
  <c r="M1472" i="2"/>
  <c r="K1485" i="2"/>
  <c r="M1485" i="2"/>
  <c r="K1486" i="2"/>
  <c r="M1486" i="2"/>
  <c r="K1487" i="2"/>
  <c r="M1487" i="2"/>
  <c r="K1500" i="2"/>
  <c r="M1500" i="2"/>
  <c r="K1501" i="2"/>
  <c r="M1501" i="2"/>
  <c r="K1502" i="2"/>
  <c r="M1502" i="2"/>
  <c r="K1521" i="2"/>
  <c r="M1521" i="2"/>
  <c r="K1522" i="2"/>
  <c r="M1522" i="2"/>
  <c r="K1523" i="2"/>
  <c r="M1523" i="2"/>
  <c r="K1536" i="2"/>
  <c r="M1536" i="2"/>
  <c r="K1537" i="2"/>
  <c r="M1537" i="2"/>
  <c r="K1538" i="2"/>
  <c r="M1538" i="2"/>
  <c r="N80" i="2"/>
  <c r="P81" i="2"/>
  <c r="N81" i="2" s="1"/>
  <c r="N116" i="2"/>
  <c r="P118" i="2"/>
  <c r="P123" i="2"/>
  <c r="N123" i="2" s="1"/>
  <c r="P126" i="2"/>
  <c r="P127" i="2"/>
  <c r="N127" i="2" s="1"/>
  <c r="P128" i="2"/>
  <c r="P129" i="2"/>
  <c r="N129" i="2" s="1"/>
  <c r="P130" i="2"/>
  <c r="P131" i="2"/>
  <c r="N131" i="2" s="1"/>
  <c r="P132" i="2"/>
  <c r="P134" i="2"/>
  <c r="N134" i="2" s="1"/>
  <c r="P136" i="2"/>
  <c r="P120" i="2"/>
  <c r="N120" i="2" s="1"/>
  <c r="P125" i="2"/>
  <c r="N125" i="2" s="1"/>
  <c r="P137" i="2"/>
  <c r="N137" i="2" s="1"/>
  <c r="P159" i="2"/>
  <c r="N159" i="2" s="1"/>
  <c r="P182" i="2"/>
  <c r="P183" i="2"/>
  <c r="P184" i="2"/>
  <c r="P185" i="2"/>
  <c r="P180" i="2" s="1"/>
  <c r="N180" i="2" s="1"/>
  <c r="P188" i="2"/>
  <c r="P198" i="2"/>
  <c r="P203" i="2"/>
  <c r="P201" i="2" s="1"/>
  <c r="N201" i="2" s="1"/>
  <c r="P204" i="2"/>
  <c r="P205" i="2"/>
  <c r="P209" i="2"/>
  <c r="P206" i="2" s="1"/>
  <c r="P219" i="2"/>
  <c r="P222" i="2"/>
  <c r="N222" i="2" s="1"/>
  <c r="P133" i="2"/>
  <c r="N133" i="2" s="1"/>
  <c r="P17" i="2"/>
  <c r="N17" i="2"/>
  <c r="P27" i="2"/>
  <c r="N27" i="2" s="1"/>
  <c r="J41" i="1"/>
  <c r="J46" i="1"/>
  <c r="J57" i="1"/>
  <c r="J59" i="1"/>
  <c r="J61" i="1"/>
  <c r="J43" i="1"/>
  <c r="H16" i="1"/>
  <c r="H22" i="1"/>
  <c r="H41" i="1"/>
  <c r="H43" i="1"/>
  <c r="H46" i="1"/>
  <c r="H57" i="1"/>
  <c r="H59" i="1"/>
  <c r="H61" i="1"/>
  <c r="H64" i="1"/>
  <c r="H95" i="1"/>
  <c r="H110" i="1"/>
  <c r="H120" i="1"/>
  <c r="H121" i="1"/>
  <c r="H13" i="1"/>
  <c r="M263" i="2"/>
  <c r="M261" i="2"/>
  <c r="M259" i="2"/>
  <c r="M251" i="2"/>
  <c r="M250" i="2"/>
  <c r="M248" i="2"/>
  <c r="M247" i="2"/>
  <c r="M246" i="2"/>
  <c r="M245" i="2"/>
  <c r="M243" i="2"/>
  <c r="K243" i="2" s="1"/>
  <c r="G243" i="2"/>
  <c r="E243" i="2" s="1"/>
  <c r="D243" i="2" s="1"/>
  <c r="M242" i="2"/>
  <c r="M240" i="2"/>
  <c r="M230" i="2"/>
  <c r="M227" i="2"/>
  <c r="M226" i="2"/>
  <c r="M225" i="2"/>
  <c r="M224" i="2"/>
  <c r="M222" i="2"/>
  <c r="K222" i="2" s="1"/>
  <c r="G222" i="2"/>
  <c r="E222" i="2" s="1"/>
  <c r="D222" i="2" s="1"/>
  <c r="M221" i="2"/>
  <c r="M219" i="2"/>
  <c r="M209" i="2"/>
  <c r="M206" i="2"/>
  <c r="M205" i="2"/>
  <c r="M204" i="2"/>
  <c r="M203" i="2"/>
  <c r="M201" i="2"/>
  <c r="K201" i="2" s="1"/>
  <c r="G201" i="2"/>
  <c r="E201" i="2" s="1"/>
  <c r="D201" i="2" s="1"/>
  <c r="M200" i="2"/>
  <c r="M198" i="2"/>
  <c r="M188" i="2"/>
  <c r="M185" i="2"/>
  <c r="M184" i="2"/>
  <c r="M183" i="2"/>
  <c r="M182" i="2"/>
  <c r="M180" i="2"/>
  <c r="K180" i="2" s="1"/>
  <c r="G180" i="2"/>
  <c r="E180" i="2" s="1"/>
  <c r="D180" i="2" s="1"/>
  <c r="M179" i="2"/>
  <c r="M177" i="2"/>
  <c r="M166" i="2"/>
  <c r="M167" i="2" s="1"/>
  <c r="M163" i="2"/>
  <c r="M162" i="2"/>
  <c r="M161" i="2"/>
  <c r="M158" i="2"/>
  <c r="M156" i="2"/>
  <c r="M146" i="2"/>
  <c r="M143" i="2" s="1"/>
  <c r="M142" i="2"/>
  <c r="M141" i="2"/>
  <c r="M140" i="2"/>
  <c r="M138" i="2" s="1"/>
  <c r="K116" i="2"/>
  <c r="G116" i="2"/>
  <c r="E116" i="2" s="1"/>
  <c r="D116" i="2" s="1"/>
  <c r="M81" i="2"/>
  <c r="K81" i="2"/>
  <c r="G81" i="2"/>
  <c r="E81" i="2"/>
  <c r="D81" i="2" s="1"/>
  <c r="K80" i="2"/>
  <c r="G80" i="2" s="1"/>
  <c r="E80" i="2" s="1"/>
  <c r="D80" i="2" s="1"/>
  <c r="M78" i="2"/>
  <c r="K78" i="2" s="1"/>
  <c r="G78" i="2" s="1"/>
  <c r="E78" i="2" s="1"/>
  <c r="D78" i="2" s="1"/>
  <c r="K77" i="2"/>
  <c r="G77" i="2"/>
  <c r="E77" i="2" s="1"/>
  <c r="D77" i="2" s="1"/>
  <c r="M76" i="2"/>
  <c r="K76" i="2" s="1"/>
  <c r="G76" i="2" s="1"/>
  <c r="E76" i="2" s="1"/>
  <c r="D76" i="2" s="1"/>
  <c r="K75" i="2"/>
  <c r="G75" i="2"/>
  <c r="E75" i="2" s="1"/>
  <c r="D75" i="2" s="1"/>
  <c r="M74" i="2"/>
  <c r="K74" i="2" s="1"/>
  <c r="G74" i="2" s="1"/>
  <c r="E74" i="2" s="1"/>
  <c r="D74" i="2" s="1"/>
  <c r="K73" i="2"/>
  <c r="G73" i="2"/>
  <c r="E73" i="2" s="1"/>
  <c r="D73" i="2" s="1"/>
  <c r="M72" i="2"/>
  <c r="K72" i="2" s="1"/>
  <c r="G72" i="2" s="1"/>
  <c r="E72" i="2" s="1"/>
  <c r="D72" i="2" s="1"/>
  <c r="K71" i="2"/>
  <c r="G71" i="2"/>
  <c r="E71" i="2" s="1"/>
  <c r="D71" i="2" s="1"/>
  <c r="M70" i="2"/>
  <c r="K70" i="2" s="1"/>
  <c r="G70" i="2" s="1"/>
  <c r="E70" i="2" s="1"/>
  <c r="D70" i="2" s="1"/>
  <c r="K69" i="2"/>
  <c r="G69" i="2"/>
  <c r="E69" i="2" s="1"/>
  <c r="D69" i="2" s="1"/>
  <c r="M68" i="2"/>
  <c r="K68" i="2" s="1"/>
  <c r="G68" i="2" s="1"/>
  <c r="E68" i="2" s="1"/>
  <c r="D68" i="2" s="1"/>
  <c r="K67" i="2"/>
  <c r="G67" i="2"/>
  <c r="E67" i="2" s="1"/>
  <c r="D67" i="2" s="1"/>
  <c r="M66" i="2"/>
  <c r="K66" i="2" s="1"/>
  <c r="G66" i="2" s="1"/>
  <c r="E66" i="2" s="1"/>
  <c r="D66" i="2" s="1"/>
  <c r="K65" i="2"/>
  <c r="G65" i="2"/>
  <c r="E65" i="2" s="1"/>
  <c r="D65" i="2" s="1"/>
  <c r="M64" i="2"/>
  <c r="K64" i="2" s="1"/>
  <c r="G64" i="2" s="1"/>
  <c r="E64" i="2" s="1"/>
  <c r="D64" i="2" s="1"/>
  <c r="K63" i="2"/>
  <c r="G63" i="2"/>
  <c r="E63" i="2" s="1"/>
  <c r="D63" i="2" s="1"/>
  <c r="M62" i="2"/>
  <c r="K62" i="2" s="1"/>
  <c r="G62" i="2" s="1"/>
  <c r="E62" i="2" s="1"/>
  <c r="D62" i="2" s="1"/>
  <c r="K61" i="2"/>
  <c r="G61" i="2"/>
  <c r="E61" i="2" s="1"/>
  <c r="D61" i="2" s="1"/>
  <c r="M60" i="2"/>
  <c r="K60" i="2" s="1"/>
  <c r="G60" i="2" s="1"/>
  <c r="E60" i="2" s="1"/>
  <c r="D60" i="2" s="1"/>
  <c r="K59" i="2"/>
  <c r="G59" i="2"/>
  <c r="E59" i="2" s="1"/>
  <c r="D59" i="2" s="1"/>
  <c r="M58" i="2"/>
  <c r="K58" i="2" s="1"/>
  <c r="G58" i="2" s="1"/>
  <c r="E58" i="2" s="1"/>
  <c r="D58" i="2" s="1"/>
  <c r="K57" i="2"/>
  <c r="G57" i="2"/>
  <c r="E57" i="2" s="1"/>
  <c r="D57" i="2" s="1"/>
  <c r="M56" i="2"/>
  <c r="K56" i="2" s="1"/>
  <c r="G56" i="2" s="1"/>
  <c r="E56" i="2" s="1"/>
  <c r="D56" i="2" s="1"/>
  <c r="K55" i="2"/>
  <c r="G55" i="2"/>
  <c r="E55" i="2" s="1"/>
  <c r="D55" i="2" s="1"/>
  <c r="M54" i="2"/>
  <c r="K54" i="2" s="1"/>
  <c r="G54" i="2" s="1"/>
  <c r="E54" i="2" s="1"/>
  <c r="D54" i="2" s="1"/>
  <c r="K53" i="2"/>
  <c r="G53" i="2"/>
  <c r="E53" i="2" s="1"/>
  <c r="D53" i="2" s="1"/>
  <c r="M52" i="2"/>
  <c r="K52" i="2" s="1"/>
  <c r="G52" i="2" s="1"/>
  <c r="E52" i="2" s="1"/>
  <c r="D52" i="2" s="1"/>
  <c r="K51" i="2"/>
  <c r="G51" i="2"/>
  <c r="E51" i="2" s="1"/>
  <c r="D51" i="2" s="1"/>
  <c r="M50" i="2"/>
  <c r="K50" i="2" s="1"/>
  <c r="G50" i="2" s="1"/>
  <c r="E50" i="2" s="1"/>
  <c r="D50" i="2" s="1"/>
  <c r="K49" i="2"/>
  <c r="G49" i="2"/>
  <c r="E49" i="2" s="1"/>
  <c r="D49" i="2" s="1"/>
  <c r="M48" i="2"/>
  <c r="K48" i="2" s="1"/>
  <c r="G48" i="2" s="1"/>
  <c r="E48" i="2" s="1"/>
  <c r="D48" i="2" s="1"/>
  <c r="K47" i="2"/>
  <c r="G47" i="2"/>
  <c r="E47" i="2" s="1"/>
  <c r="D47" i="2" s="1"/>
  <c r="M46" i="2"/>
  <c r="K46" i="2" s="1"/>
  <c r="G46" i="2" s="1"/>
  <c r="E46" i="2" s="1"/>
  <c r="D46" i="2" s="1"/>
  <c r="K45" i="2"/>
  <c r="G45" i="2"/>
  <c r="E45" i="2" s="1"/>
  <c r="D45" i="2" s="1"/>
  <c r="M44" i="2"/>
  <c r="K44" i="2" s="1"/>
  <c r="G44" i="2" s="1"/>
  <c r="E44" i="2" s="1"/>
  <c r="D44" i="2" s="1"/>
  <c r="K43" i="2"/>
  <c r="G43" i="2"/>
  <c r="E43" i="2" s="1"/>
  <c r="D43" i="2" s="1"/>
  <c r="B43" i="2"/>
  <c r="M42" i="2"/>
  <c r="K42" i="2"/>
  <c r="G42" i="2" s="1"/>
  <c r="E42" i="2" s="1"/>
  <c r="D42" i="2" s="1"/>
  <c r="K41" i="2"/>
  <c r="G41" i="2" s="1"/>
  <c r="E41" i="2" s="1"/>
  <c r="D41" i="2" s="1"/>
  <c r="B41" i="2"/>
  <c r="M40" i="2"/>
  <c r="K40" i="2" s="1"/>
  <c r="G40" i="2" s="1"/>
  <c r="E40" i="2" s="1"/>
  <c r="D40" i="2" s="1"/>
  <c r="K39" i="2"/>
  <c r="G39" i="2"/>
  <c r="E39" i="2" s="1"/>
  <c r="D39" i="2" s="1"/>
  <c r="B39" i="2"/>
  <c r="M38" i="2"/>
  <c r="K38" i="2"/>
  <c r="G38" i="2" s="1"/>
  <c r="E38" i="2" s="1"/>
  <c r="D38" i="2" s="1"/>
  <c r="K37" i="2"/>
  <c r="G37" i="2" s="1"/>
  <c r="E37" i="2" s="1"/>
  <c r="D37" i="2" s="1"/>
  <c r="M36" i="2"/>
  <c r="K36" i="2"/>
  <c r="G36" i="2" s="1"/>
  <c r="E36" i="2" s="1"/>
  <c r="D36" i="2" s="1"/>
  <c r="K35" i="2"/>
  <c r="G35" i="2" s="1"/>
  <c r="E35" i="2" s="1"/>
  <c r="D35" i="2" s="1"/>
  <c r="M34" i="2"/>
  <c r="K34" i="2"/>
  <c r="G34" i="2" s="1"/>
  <c r="E34" i="2" s="1"/>
  <c r="D34" i="2" s="1"/>
  <c r="K33" i="2"/>
  <c r="G33" i="2" s="1"/>
  <c r="E33" i="2" s="1"/>
  <c r="D33" i="2" s="1"/>
  <c r="M32" i="2"/>
  <c r="K32" i="2"/>
  <c r="G32" i="2" s="1"/>
  <c r="E32" i="2" s="1"/>
  <c r="D32" i="2" s="1"/>
  <c r="K31" i="2"/>
  <c r="G31" i="2" s="1"/>
  <c r="E31" i="2" s="1"/>
  <c r="D31" i="2" s="1"/>
  <c r="A31" i="2"/>
  <c r="A33" i="2" s="1"/>
  <c r="A35" i="2" s="1"/>
  <c r="A37" i="2" s="1"/>
  <c r="A39" i="2" s="1"/>
  <c r="A41" i="2" s="1"/>
  <c r="A43" i="2" s="1"/>
  <c r="A45" i="2" s="1"/>
  <c r="A47" i="2" s="1"/>
  <c r="A49" i="2" s="1"/>
  <c r="A51" i="2" s="1"/>
  <c r="A53" i="2" s="1"/>
  <c r="A55" i="2" s="1"/>
  <c r="A57" i="2" s="1"/>
  <c r="A59" i="2" s="1"/>
  <c r="A61" i="2" s="1"/>
  <c r="A63" i="2" s="1"/>
  <c r="A65" i="2" s="1"/>
  <c r="A67" i="2" s="1"/>
  <c r="A69" i="2" s="1"/>
  <c r="A71" i="2" s="1"/>
  <c r="A73" i="2" s="1"/>
  <c r="A75" i="2" s="1"/>
  <c r="A77" i="2" s="1"/>
  <c r="M30" i="2"/>
  <c r="K30" i="2"/>
  <c r="G30" i="2" s="1"/>
  <c r="E30" i="2" s="1"/>
  <c r="D30" i="2" s="1"/>
  <c r="K29" i="2"/>
  <c r="G29" i="2" s="1"/>
  <c r="E29" i="2" s="1"/>
  <c r="D29" i="2" s="1"/>
  <c r="M28" i="2"/>
  <c r="K28" i="2" s="1"/>
  <c r="G28" i="2" s="1"/>
  <c r="E28" i="2" s="1"/>
  <c r="D28" i="2" s="1"/>
  <c r="M27" i="2"/>
  <c r="K27" i="2"/>
  <c r="G27" i="2" s="1"/>
  <c r="M26" i="2"/>
  <c r="K26" i="2" s="1"/>
  <c r="G26" i="2" s="1"/>
  <c r="E26" i="2" s="1"/>
  <c r="D26" i="2" s="1"/>
  <c r="K25" i="2"/>
  <c r="G25" i="2"/>
  <c r="E25" i="2" s="1"/>
  <c r="D25" i="2" s="1"/>
  <c r="M24" i="2"/>
  <c r="K24" i="2" s="1"/>
  <c r="G24" i="2" s="1"/>
  <c r="E24" i="2" s="1"/>
  <c r="D24" i="2" s="1"/>
  <c r="K23" i="2"/>
  <c r="G23" i="2"/>
  <c r="E23" i="2" s="1"/>
  <c r="D23" i="2" s="1"/>
  <c r="M22" i="2"/>
  <c r="K22" i="2" s="1"/>
  <c r="G22" i="2" s="1"/>
  <c r="E22" i="2" s="1"/>
  <c r="D22" i="2" s="1"/>
  <c r="K21" i="2"/>
  <c r="G21" i="2"/>
  <c r="E21" i="2" s="1"/>
  <c r="D21" i="2" s="1"/>
  <c r="A21" i="2"/>
  <c r="A23" i="2" s="1"/>
  <c r="M20" i="2"/>
  <c r="K20" i="2" s="1"/>
  <c r="K19" i="2"/>
  <c r="G19" i="2"/>
  <c r="E19" i="2" s="1"/>
  <c r="D19" i="2" s="1"/>
  <c r="M17" i="2"/>
  <c r="K17" i="2"/>
  <c r="G17" i="2"/>
  <c r="E17" i="2" s="1"/>
  <c r="D17" i="2" s="1"/>
  <c r="M15" i="2"/>
  <c r="K15" i="2" s="1"/>
  <c r="E163" i="1"/>
  <c r="D163" i="1" s="1"/>
  <c r="E162" i="1"/>
  <c r="D162" i="1" s="1"/>
  <c r="G161" i="1"/>
  <c r="E161" i="1" s="1"/>
  <c r="D161" i="1" s="1"/>
  <c r="E160" i="1"/>
  <c r="D160" i="1" s="1"/>
  <c r="G159" i="1"/>
  <c r="E159" i="1" s="1"/>
  <c r="D159" i="1" s="1"/>
  <c r="E158" i="1"/>
  <c r="D158" i="1" s="1"/>
  <c r="G157" i="1"/>
  <c r="E157" i="1" s="1"/>
  <c r="D157" i="1" s="1"/>
  <c r="E156" i="1"/>
  <c r="D156" i="1" s="1"/>
  <c r="E155" i="1"/>
  <c r="D155" i="1" s="1"/>
  <c r="E154" i="1"/>
  <c r="D154" i="1" s="1"/>
  <c r="E153" i="1"/>
  <c r="D153" i="1" s="1"/>
  <c r="E152" i="1"/>
  <c r="D152" i="1" s="1"/>
  <c r="E151" i="1"/>
  <c r="D151" i="1" s="1"/>
  <c r="E150" i="1"/>
  <c r="D150" i="1" s="1"/>
  <c r="G149" i="1"/>
  <c r="E148" i="1"/>
  <c r="D148" i="1" s="1"/>
  <c r="G146" i="1"/>
  <c r="E146" i="1" s="1"/>
  <c r="D146" i="1" s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G135" i="1"/>
  <c r="E135" i="1"/>
  <c r="D135" i="1" s="1"/>
  <c r="E134" i="1"/>
  <c r="D134" i="1" s="1"/>
  <c r="E133" i="1"/>
  <c r="D133" i="1" s="1"/>
  <c r="E132" i="1"/>
  <c r="D132" i="1" s="1"/>
  <c r="E131" i="1"/>
  <c r="D131" i="1" s="1"/>
  <c r="E130" i="1"/>
  <c r="D130" i="1" s="1"/>
  <c r="E129" i="1"/>
  <c r="D129" i="1" s="1"/>
  <c r="E128" i="1"/>
  <c r="D128" i="1" s="1"/>
  <c r="E127" i="1"/>
  <c r="D127" i="1" s="1"/>
  <c r="E126" i="1"/>
  <c r="D126" i="1" s="1"/>
  <c r="E125" i="1"/>
  <c r="D125" i="1" s="1"/>
  <c r="E124" i="1"/>
  <c r="D124" i="1" s="1"/>
  <c r="E123" i="1"/>
  <c r="D123" i="1" s="1"/>
  <c r="E120" i="1"/>
  <c r="D120" i="1"/>
  <c r="E119" i="1"/>
  <c r="D119" i="1"/>
  <c r="E118" i="1"/>
  <c r="D118" i="1"/>
  <c r="E117" i="1"/>
  <c r="D117" i="1"/>
  <c r="G116" i="1"/>
  <c r="E116" i="1"/>
  <c r="D116" i="1" s="1"/>
  <c r="E115" i="1"/>
  <c r="D115" i="1" s="1"/>
  <c r="G114" i="1"/>
  <c r="E114" i="1" s="1"/>
  <c r="D114" i="1" s="1"/>
  <c r="E113" i="1"/>
  <c r="D113" i="1"/>
  <c r="G112" i="1"/>
  <c r="E112" i="1"/>
  <c r="D112" i="1" s="1"/>
  <c r="E111" i="1"/>
  <c r="D111" i="1" s="1"/>
  <c r="G109" i="1"/>
  <c r="E109" i="1" s="1"/>
  <c r="D109" i="1" s="1"/>
  <c r="E108" i="1"/>
  <c r="D108" i="1" s="1"/>
  <c r="G107" i="1"/>
  <c r="E107" i="1" s="1"/>
  <c r="D107" i="1" s="1"/>
  <c r="E106" i="1"/>
  <c r="D106" i="1" s="1"/>
  <c r="G105" i="1"/>
  <c r="E105" i="1" s="1"/>
  <c r="D105" i="1" s="1"/>
  <c r="E104" i="1"/>
  <c r="D104" i="1" s="1"/>
  <c r="G103" i="1"/>
  <c r="E103" i="1" s="1"/>
  <c r="D103" i="1" s="1"/>
  <c r="E102" i="1"/>
  <c r="D102" i="1" s="1"/>
  <c r="G101" i="1"/>
  <c r="E101" i="1" s="1"/>
  <c r="D101" i="1" s="1"/>
  <c r="E100" i="1"/>
  <c r="D100" i="1" s="1"/>
  <c r="G99" i="1"/>
  <c r="E98" i="1"/>
  <c r="D98" i="1" s="1"/>
  <c r="G96" i="1"/>
  <c r="E96" i="1" s="1"/>
  <c r="D96" i="1" s="1"/>
  <c r="G94" i="1"/>
  <c r="E94" i="1" s="1"/>
  <c r="D94" i="1" s="1"/>
  <c r="E93" i="1"/>
  <c r="D93" i="1" s="1"/>
  <c r="E92" i="1"/>
  <c r="D92" i="1" s="1"/>
  <c r="E91" i="1"/>
  <c r="D91" i="1" s="1"/>
  <c r="E90" i="1"/>
  <c r="D90" i="1" s="1"/>
  <c r="E89" i="1"/>
  <c r="D89" i="1" s="1"/>
  <c r="G88" i="1"/>
  <c r="E88" i="1" s="1"/>
  <c r="D88" i="1" s="1"/>
  <c r="E87" i="1"/>
  <c r="D87" i="1" s="1"/>
  <c r="G86" i="1"/>
  <c r="E86" i="1" s="1"/>
  <c r="D86" i="1" s="1"/>
  <c r="E85" i="1"/>
  <c r="D85" i="1" s="1"/>
  <c r="E84" i="1"/>
  <c r="D84" i="1" s="1"/>
  <c r="E83" i="1"/>
  <c r="D83" i="1" s="1"/>
  <c r="E82" i="1"/>
  <c r="D82" i="1" s="1"/>
  <c r="E81" i="1"/>
  <c r="D81" i="1" s="1"/>
  <c r="G80" i="1"/>
  <c r="E80" i="1" s="1"/>
  <c r="D80" i="1" s="1"/>
  <c r="E79" i="1"/>
  <c r="D79" i="1" s="1"/>
  <c r="E78" i="1"/>
  <c r="D78" i="1" s="1"/>
  <c r="E77" i="1"/>
  <c r="D77" i="1" s="1"/>
  <c r="G76" i="1"/>
  <c r="E76" i="1" s="1"/>
  <c r="D76" i="1" s="1"/>
  <c r="E75" i="1"/>
  <c r="D75" i="1" s="1"/>
  <c r="G74" i="1"/>
  <c r="E74" i="1" s="1"/>
  <c r="D74" i="1" s="1"/>
  <c r="E73" i="1"/>
  <c r="D73" i="1" s="1"/>
  <c r="E72" i="1"/>
  <c r="D72" i="1" s="1"/>
  <c r="E71" i="1"/>
  <c r="D71" i="1" s="1"/>
  <c r="E70" i="1"/>
  <c r="D70" i="1" s="1"/>
  <c r="E69" i="1"/>
  <c r="D69" i="1" s="1"/>
  <c r="E68" i="1"/>
  <c r="D68" i="1" s="1"/>
  <c r="E67" i="1"/>
  <c r="D67" i="1" s="1"/>
  <c r="E66" i="1"/>
  <c r="D66" i="1" s="1"/>
  <c r="E65" i="1"/>
  <c r="D65" i="1" s="1"/>
  <c r="E64" i="1"/>
  <c r="D64" i="1" s="1"/>
  <c r="E63" i="1"/>
  <c r="D63" i="1" s="1"/>
  <c r="E62" i="1"/>
  <c r="D62" i="1" s="1"/>
  <c r="E61" i="1"/>
  <c r="D61" i="1" s="1"/>
  <c r="E60" i="1"/>
  <c r="D60" i="1" s="1"/>
  <c r="E59" i="1"/>
  <c r="D59" i="1" s="1"/>
  <c r="E58" i="1"/>
  <c r="D58" i="1" s="1"/>
  <c r="E57" i="1"/>
  <c r="D57" i="1" s="1"/>
  <c r="E56" i="1"/>
  <c r="D56" i="1" s="1"/>
  <c r="E55" i="1"/>
  <c r="D55" i="1" s="1"/>
  <c r="E54" i="1"/>
  <c r="D54" i="1" s="1"/>
  <c r="E53" i="1"/>
  <c r="D53" i="1" s="1"/>
  <c r="E52" i="1"/>
  <c r="D52" i="1" s="1"/>
  <c r="E51" i="1"/>
  <c r="D51" i="1" s="1"/>
  <c r="E50" i="1"/>
  <c r="D50" i="1" s="1"/>
  <c r="E49" i="1"/>
  <c r="D49" i="1" s="1"/>
  <c r="E48" i="1"/>
  <c r="D48" i="1" s="1"/>
  <c r="E47" i="1"/>
  <c r="D47" i="1" s="1"/>
  <c r="G46" i="1"/>
  <c r="E46" i="1" s="1"/>
  <c r="D46" i="1" s="1"/>
  <c r="G45" i="1"/>
  <c r="E45" i="1" s="1"/>
  <c r="D45" i="1" s="1"/>
  <c r="G44" i="1"/>
  <c r="E44" i="1" s="1"/>
  <c r="D44" i="1" s="1"/>
  <c r="E43" i="1"/>
  <c r="D43" i="1" s="1"/>
  <c r="E42" i="1"/>
  <c r="D42" i="1" s="1"/>
  <c r="G41" i="1"/>
  <c r="E41" i="1" s="1"/>
  <c r="D41" i="1" s="1"/>
  <c r="E40" i="1"/>
  <c r="D40" i="1" s="1"/>
  <c r="E39" i="1"/>
  <c r="D39" i="1" s="1"/>
  <c r="E38" i="1"/>
  <c r="D38" i="1" s="1"/>
  <c r="E37" i="1"/>
  <c r="D37" i="1" s="1"/>
  <c r="E36" i="1"/>
  <c r="D36" i="1" s="1"/>
  <c r="E35" i="1"/>
  <c r="D35" i="1" s="1"/>
  <c r="E34" i="1"/>
  <c r="D34" i="1" s="1"/>
  <c r="E33" i="1"/>
  <c r="D33" i="1" s="1"/>
  <c r="E32" i="1"/>
  <c r="D32" i="1" s="1"/>
  <c r="E31" i="1"/>
  <c r="D31" i="1" s="1"/>
  <c r="E30" i="1"/>
  <c r="D30" i="1" s="1"/>
  <c r="E29" i="1"/>
  <c r="D29" i="1" s="1"/>
  <c r="E28" i="1"/>
  <c r="D28" i="1" s="1"/>
  <c r="E27" i="1"/>
  <c r="D27" i="1" s="1"/>
  <c r="E26" i="1"/>
  <c r="D26" i="1" s="1"/>
  <c r="E25" i="1"/>
  <c r="D25" i="1" s="1"/>
  <c r="E24" i="1"/>
  <c r="D24" i="1" s="1"/>
  <c r="G23" i="1"/>
  <c r="E23" i="1" s="1"/>
  <c r="D23" i="1" s="1"/>
  <c r="E22" i="1"/>
  <c r="D22" i="1" s="1"/>
  <c r="E21" i="1"/>
  <c r="D21" i="1" s="1"/>
  <c r="E20" i="1"/>
  <c r="D20" i="1" s="1"/>
  <c r="E19" i="1"/>
  <c r="D19" i="1" s="1"/>
  <c r="E18" i="1"/>
  <c r="D18" i="1" s="1"/>
  <c r="E17" i="1"/>
  <c r="D17" i="1" s="1"/>
  <c r="G16" i="1"/>
  <c r="E16" i="1" s="1"/>
  <c r="D16" i="1" s="1"/>
  <c r="G15" i="1"/>
  <c r="E15" i="1" s="1"/>
  <c r="D15" i="1" s="1"/>
  <c r="E14" i="1"/>
  <c r="D14" i="1" s="1"/>
  <c r="N1361" i="2" l="1"/>
  <c r="N1537" i="2"/>
  <c r="N1523" i="2"/>
  <c r="N1521" i="2"/>
  <c r="N1501" i="2"/>
  <c r="N1487" i="2"/>
  <c r="N1485" i="2"/>
  <c r="N1471" i="2"/>
  <c r="N1451" i="2"/>
  <c r="N1449" i="2"/>
  <c r="N1438" i="2"/>
  <c r="N1258" i="2"/>
  <c r="O1168" i="2"/>
  <c r="N136" i="2"/>
  <c r="N132" i="2"/>
  <c r="N130" i="2"/>
  <c r="N128" i="2"/>
  <c r="N126" i="2"/>
  <c r="N118" i="2"/>
  <c r="N1171" i="2"/>
  <c r="P1168" i="2"/>
  <c r="N1168" i="2" s="1"/>
  <c r="P1169" i="2"/>
  <c r="N1169" i="2" s="1"/>
  <c r="P1167" i="2"/>
  <c r="N1167" i="2" s="1"/>
  <c r="P810" i="2"/>
  <c r="N810" i="2" s="1"/>
  <c r="P327" i="2"/>
  <c r="N327" i="2" s="1"/>
  <c r="P124" i="2"/>
  <c r="N124" i="2" s="1"/>
  <c r="P135" i="2"/>
  <c r="N135" i="2" s="1"/>
  <c r="P119" i="2"/>
  <c r="N119" i="2" s="1"/>
  <c r="P894" i="2"/>
  <c r="N894" i="2" s="1"/>
  <c r="P873" i="2"/>
  <c r="N873" i="2" s="1"/>
  <c r="P852" i="2"/>
  <c r="N852" i="2" s="1"/>
  <c r="P663" i="2"/>
  <c r="N663" i="2" s="1"/>
  <c r="P642" i="2"/>
  <c r="N642" i="2" s="1"/>
  <c r="P621" i="2"/>
  <c r="N621" i="2" s="1"/>
  <c r="P558" i="2"/>
  <c r="N558" i="2" s="1"/>
  <c r="P537" i="2"/>
  <c r="N537" i="2" s="1"/>
  <c r="P516" i="2"/>
  <c r="N516" i="2" s="1"/>
  <c r="P495" i="2"/>
  <c r="N495" i="2" s="1"/>
  <c r="P474" i="2"/>
  <c r="N474" i="2" s="1"/>
  <c r="P453" i="2"/>
  <c r="N453" i="2" s="1"/>
  <c r="P432" i="2"/>
  <c r="N432" i="2" s="1"/>
  <c r="P411" i="2"/>
  <c r="N411" i="2" s="1"/>
  <c r="P348" i="2"/>
  <c r="N348" i="2" s="1"/>
  <c r="P285" i="2"/>
  <c r="N285" i="2" s="1"/>
  <c r="M1169" i="2"/>
  <c r="K1169" i="2" s="1"/>
  <c r="M1167" i="2"/>
  <c r="K1167" i="2" s="1"/>
  <c r="M327" i="2"/>
  <c r="K327" i="2" s="1"/>
  <c r="M1168" i="2"/>
  <c r="K1168" i="2" s="1"/>
  <c r="M894" i="2"/>
  <c r="K894" i="2" s="1"/>
  <c r="M873" i="2"/>
  <c r="K873" i="2" s="1"/>
  <c r="M852" i="2"/>
  <c r="K852" i="2" s="1"/>
  <c r="M663" i="2"/>
  <c r="K663" i="2" s="1"/>
  <c r="M642" i="2"/>
  <c r="K642" i="2" s="1"/>
  <c r="M621" i="2"/>
  <c r="K621" i="2" s="1"/>
  <c r="M562" i="2"/>
  <c r="M558" i="2"/>
  <c r="K558" i="2" s="1"/>
  <c r="M537" i="2"/>
  <c r="K537" i="2" s="1"/>
  <c r="M516" i="2"/>
  <c r="K516" i="2" s="1"/>
  <c r="M495" i="2"/>
  <c r="K495" i="2" s="1"/>
  <c r="M474" i="2"/>
  <c r="K474" i="2" s="1"/>
  <c r="M453" i="2"/>
  <c r="K453" i="2" s="1"/>
  <c r="M432" i="2"/>
  <c r="K432" i="2" s="1"/>
  <c r="M411" i="2"/>
  <c r="K411" i="2" s="1"/>
  <c r="M352" i="2"/>
  <c r="M348" i="2"/>
  <c r="K348" i="2" s="1"/>
  <c r="M285" i="2"/>
  <c r="K285" i="2" s="1"/>
  <c r="P243" i="2"/>
  <c r="N243" i="2" s="1"/>
  <c r="P15" i="2"/>
  <c r="N15" i="2" s="1"/>
  <c r="P28" i="2"/>
  <c r="N28" i="2" s="1"/>
  <c r="P121" i="2"/>
  <c r="N121" i="2" s="1"/>
  <c r="P122" i="2"/>
  <c r="N122" i="2" s="1"/>
  <c r="P138" i="2"/>
  <c r="N138" i="2" s="1"/>
  <c r="N18" i="2"/>
  <c r="A25" i="2"/>
  <c r="M14" i="2"/>
  <c r="K14" i="2" s="1"/>
  <c r="G14" i="2"/>
  <c r="E14" i="2" s="1"/>
  <c r="D14" i="2" s="1"/>
  <c r="E27" i="2"/>
  <c r="D27" i="2" s="1"/>
  <c r="G15" i="2"/>
  <c r="E15" i="2" s="1"/>
  <c r="D15" i="2" s="1"/>
  <c r="G138" i="2"/>
  <c r="E138" i="2" s="1"/>
  <c r="D138" i="2" s="1"/>
  <c r="K138" i="2"/>
  <c r="G20" i="2"/>
  <c r="E20" i="2" s="1"/>
  <c r="D20" i="2" s="1"/>
  <c r="K18" i="2"/>
  <c r="G18" i="2" s="1"/>
  <c r="M164" i="2"/>
  <c r="M18" i="2"/>
  <c r="M16" i="2" s="1"/>
  <c r="E99" i="1"/>
  <c r="D99" i="1" s="1"/>
  <c r="G97" i="1"/>
  <c r="G13" i="1"/>
  <c r="G110" i="1"/>
  <c r="E110" i="1" s="1"/>
  <c r="D110" i="1" s="1"/>
  <c r="E149" i="1"/>
  <c r="D149" i="1" s="1"/>
  <c r="G147" i="1"/>
  <c r="E147" i="1" s="1"/>
  <c r="D147" i="1" s="1"/>
  <c r="P16" i="2" l="1"/>
  <c r="N16" i="2" s="1"/>
  <c r="P117" i="2"/>
  <c r="K16" i="2"/>
  <c r="G16" i="2"/>
  <c r="E16" i="2" s="1"/>
  <c r="D16" i="2" s="1"/>
  <c r="E18" i="2"/>
  <c r="D18" i="2" s="1"/>
  <c r="M159" i="2"/>
  <c r="G95" i="1"/>
  <c r="E95" i="1" s="1"/>
  <c r="D95" i="1" s="1"/>
  <c r="E97" i="1"/>
  <c r="D97" i="1" s="1"/>
  <c r="G121" i="1"/>
  <c r="N117" i="2" l="1"/>
  <c r="N13" i="2"/>
  <c r="G159" i="2"/>
  <c r="E159" i="2" s="1"/>
  <c r="D159" i="2" s="1"/>
  <c r="K159" i="2"/>
  <c r="E121" i="1"/>
  <c r="D121" i="1" s="1"/>
  <c r="G1538" i="2" l="1"/>
  <c r="E1538" i="2" s="1"/>
  <c r="D1538" i="2" s="1"/>
  <c r="G1537" i="2"/>
  <c r="E1537" i="2" s="1"/>
  <c r="D1537" i="2" s="1"/>
  <c r="G1536" i="2" l="1"/>
  <c r="E1536" i="2" s="1"/>
  <c r="D1536" i="2" s="1"/>
  <c r="G1523" i="2" l="1"/>
  <c r="E1523" i="2" s="1"/>
  <c r="D1523" i="2" s="1"/>
  <c r="G1522" i="2" l="1"/>
  <c r="E1522" i="2" s="1"/>
  <c r="D1522" i="2" s="1"/>
  <c r="G1521" i="2"/>
  <c r="E1521" i="2" s="1"/>
  <c r="D1521" i="2" s="1"/>
  <c r="G1502" i="2" l="1"/>
  <c r="E1502" i="2" s="1"/>
  <c r="D1502" i="2" s="1"/>
  <c r="G1501" i="2"/>
  <c r="E1501" i="2" s="1"/>
  <c r="D1501" i="2" s="1"/>
  <c r="G1500" i="2" l="1"/>
  <c r="E1500" i="2" s="1"/>
  <c r="D1500" i="2" s="1"/>
  <c r="G1487" i="2" l="1"/>
  <c r="E1487" i="2" s="1"/>
  <c r="D1487" i="2" s="1"/>
  <c r="G1485" i="2" l="1"/>
  <c r="E1485" i="2" s="1"/>
  <c r="D1485" i="2" s="1"/>
  <c r="G1486" i="2"/>
  <c r="E1486" i="2" s="1"/>
  <c r="D1486" i="2" s="1"/>
  <c r="G1472" i="2" l="1"/>
  <c r="E1472" i="2" s="1"/>
  <c r="D1472" i="2" s="1"/>
  <c r="G1471" i="2"/>
  <c r="E1471" i="2" s="1"/>
  <c r="D1471" i="2" s="1"/>
  <c r="G1470" i="2" l="1"/>
  <c r="E1470" i="2" s="1"/>
  <c r="D1470" i="2" s="1"/>
  <c r="G1451" i="2" l="1"/>
  <c r="E1451" i="2" s="1"/>
  <c r="D1451" i="2" s="1"/>
  <c r="G1450" i="2" l="1"/>
  <c r="E1450" i="2" s="1"/>
  <c r="D1450" i="2" s="1"/>
  <c r="G1449" i="2"/>
  <c r="E1449" i="2" s="1"/>
  <c r="D1449" i="2" s="1"/>
  <c r="G1439" i="2" l="1"/>
  <c r="E1439" i="2" s="1"/>
  <c r="D1439" i="2" s="1"/>
  <c r="G1437" i="2" l="1"/>
  <c r="E1437" i="2" s="1"/>
  <c r="D1437" i="2" s="1"/>
  <c r="G1438" i="2"/>
  <c r="E1438" i="2" s="1"/>
  <c r="D1438" i="2" s="1"/>
  <c r="G1436" i="2" l="1"/>
  <c r="E1436" i="2" s="1"/>
  <c r="D1436" i="2" s="1"/>
  <c r="G1435" i="2"/>
  <c r="E1435" i="2" s="1"/>
  <c r="D1435" i="2" s="1"/>
  <c r="G1434" i="2" l="1"/>
  <c r="E1434" i="2" s="1"/>
  <c r="D1434" i="2" s="1"/>
  <c r="G1421" i="2" l="1"/>
  <c r="E1421" i="2" s="1"/>
  <c r="D1421" i="2" s="1"/>
  <c r="G1420" i="2" l="1"/>
  <c r="E1420" i="2" s="1"/>
  <c r="D1420" i="2" s="1"/>
  <c r="G1419" i="2"/>
  <c r="E1419" i="2" s="1"/>
  <c r="D1419" i="2" s="1"/>
  <c r="G1412" i="2" l="1"/>
  <c r="E1412" i="2" s="1"/>
  <c r="D1412" i="2" s="1"/>
  <c r="G1411" i="2"/>
  <c r="E1411" i="2" s="1"/>
  <c r="D1411" i="2" s="1"/>
  <c r="G1410" i="2" l="1"/>
  <c r="E1410" i="2" s="1"/>
  <c r="D1410" i="2" s="1"/>
  <c r="G1387" i="2" l="1"/>
  <c r="E1387" i="2" s="1"/>
  <c r="D1387" i="2" s="1"/>
  <c r="G1388" i="2"/>
  <c r="E1388" i="2" s="1"/>
  <c r="D1388" i="2" s="1"/>
  <c r="G1386" i="2" l="1"/>
  <c r="E1386" i="2" s="1"/>
  <c r="D1386" i="2" s="1"/>
  <c r="G1370" i="2" l="1"/>
  <c r="E1370" i="2" s="1"/>
  <c r="D1370" i="2" s="1"/>
  <c r="G1369" i="2"/>
  <c r="E1369" i="2" s="1"/>
  <c r="D1369" i="2" s="1"/>
  <c r="G1368" i="2" l="1"/>
  <c r="E1368" i="2" s="1"/>
  <c r="D1368" i="2" s="1"/>
  <c r="G1361" i="2" l="1"/>
  <c r="E1361" i="2" s="1"/>
  <c r="D1361" i="2" s="1"/>
  <c r="G1360" i="2" l="1"/>
  <c r="E1360" i="2" s="1"/>
  <c r="D1360" i="2" s="1"/>
  <c r="G1359" i="2"/>
  <c r="E1359" i="2" s="1"/>
  <c r="D1359" i="2" s="1"/>
  <c r="G1346" i="2" l="1"/>
  <c r="E1346" i="2" s="1"/>
  <c r="D1346" i="2" s="1"/>
  <c r="G1345" i="2"/>
  <c r="E1345" i="2" s="1"/>
  <c r="D1345" i="2" s="1"/>
  <c r="G1344" i="2" l="1"/>
  <c r="E1344" i="2" s="1"/>
  <c r="D1344" i="2" s="1"/>
  <c r="G1319" i="2" l="1"/>
  <c r="E1319" i="2" s="1"/>
  <c r="D1319" i="2" s="1"/>
  <c r="G1318" i="2" l="1"/>
  <c r="E1318" i="2" s="1"/>
  <c r="D1318" i="2" s="1"/>
  <c r="G1317" i="2"/>
  <c r="E1317" i="2" s="1"/>
  <c r="D1317" i="2" s="1"/>
  <c r="G1310" i="2" l="1"/>
  <c r="E1310" i="2" s="1"/>
  <c r="D1310" i="2" s="1"/>
  <c r="G1309" i="2"/>
  <c r="E1309" i="2" s="1"/>
  <c r="D1309" i="2" s="1"/>
  <c r="G1308" i="2" l="1"/>
  <c r="E1308" i="2" s="1"/>
  <c r="D1308" i="2" s="1"/>
  <c r="G1295" i="2" l="1"/>
  <c r="E1295" i="2" s="1"/>
  <c r="D1295" i="2" s="1"/>
  <c r="G1294" i="2" l="1"/>
  <c r="E1294" i="2" s="1"/>
  <c r="D1294" i="2" s="1"/>
  <c r="G1293" i="2"/>
  <c r="E1293" i="2" s="1"/>
  <c r="D1293" i="2" s="1"/>
  <c r="G1285" i="2" l="1"/>
  <c r="E1285" i="2" s="1"/>
  <c r="D1285" i="2" s="1"/>
  <c r="G1286" i="2"/>
  <c r="E1286" i="2" s="1"/>
  <c r="D1286" i="2" s="1"/>
  <c r="G1284" i="2" l="1"/>
  <c r="E1284" i="2" s="1"/>
  <c r="D1284" i="2" s="1"/>
  <c r="G1273" i="2" l="1"/>
  <c r="E1273" i="2" s="1"/>
  <c r="D1273" i="2" s="1"/>
  <c r="G1274" i="2"/>
  <c r="E1274" i="2" s="1"/>
  <c r="D1274" i="2" s="1"/>
  <c r="G1272" i="2" l="1"/>
  <c r="E1272" i="2" s="1"/>
  <c r="D1272" i="2" s="1"/>
  <c r="G1259" i="2" l="1"/>
  <c r="E1259" i="2" s="1"/>
  <c r="D1259" i="2" s="1"/>
  <c r="G1257" i="2" l="1"/>
  <c r="E1257" i="2" s="1"/>
  <c r="D1257" i="2" s="1"/>
  <c r="G1258" i="2"/>
  <c r="E1258" i="2" s="1"/>
  <c r="D1258" i="2" s="1"/>
  <c r="G1256" i="2" l="1"/>
  <c r="E1256" i="2" s="1"/>
  <c r="D1256" i="2" s="1"/>
  <c r="G1255" i="2"/>
  <c r="E1255" i="2" s="1"/>
  <c r="D1255" i="2" s="1"/>
  <c r="G1253" i="2" l="1"/>
  <c r="E1253" i="2" s="1"/>
  <c r="D1253" i="2" s="1"/>
  <c r="G1254" i="2"/>
  <c r="E1254" i="2" s="1"/>
  <c r="D1254" i="2" s="1"/>
  <c r="G1252" i="2" l="1"/>
  <c r="E1252" i="2" s="1"/>
  <c r="D1252" i="2" s="1"/>
  <c r="G1251" i="2"/>
  <c r="E1251" i="2" s="1"/>
  <c r="D1251" i="2" s="1"/>
  <c r="G1250" i="2" l="1"/>
  <c r="E1250" i="2" s="1"/>
  <c r="D1250" i="2" s="1"/>
  <c r="G1249" i="2"/>
  <c r="E1249" i="2" s="1"/>
  <c r="D1249" i="2" s="1"/>
  <c r="G1248" i="2" l="1"/>
  <c r="E1248" i="2" s="1"/>
  <c r="D1248" i="2" s="1"/>
  <c r="G1226" i="2" l="1"/>
  <c r="E1226" i="2" s="1"/>
  <c r="D1226" i="2" s="1"/>
  <c r="G1225" i="2"/>
  <c r="E1225" i="2" s="1"/>
  <c r="D1225" i="2" s="1"/>
  <c r="G1224" i="2" l="1"/>
  <c r="E1224" i="2" s="1"/>
  <c r="D1224" i="2" s="1"/>
  <c r="G1217" i="2" l="1"/>
  <c r="E1217" i="2" s="1"/>
  <c r="D1217" i="2" s="1"/>
  <c r="G1215" i="2" l="1"/>
  <c r="E1215" i="2" s="1"/>
  <c r="D1215" i="2" s="1"/>
  <c r="G1216" i="2"/>
  <c r="E1216" i="2" s="1"/>
  <c r="D1216" i="2" s="1"/>
  <c r="G1214" i="2" l="1"/>
  <c r="E1214" i="2" s="1"/>
  <c r="D1214" i="2" s="1"/>
  <c r="G1213" i="2"/>
  <c r="E1213" i="2" s="1"/>
  <c r="D1213" i="2" s="1"/>
  <c r="G1211" i="2" l="1"/>
  <c r="E1211" i="2" s="1"/>
  <c r="D1211" i="2" s="1"/>
  <c r="G1212" i="2"/>
  <c r="E1212" i="2" s="1"/>
  <c r="D1212" i="2" s="1"/>
  <c r="G1210" i="2" l="1"/>
  <c r="E1210" i="2" s="1"/>
  <c r="D1210" i="2" s="1"/>
  <c r="G1209" i="2"/>
  <c r="E1209" i="2" s="1"/>
  <c r="D1209" i="2" s="1"/>
  <c r="G1207" i="2" l="1"/>
  <c r="E1207" i="2" s="1"/>
  <c r="D1207" i="2" s="1"/>
  <c r="G1208" i="2"/>
  <c r="E1208" i="2" s="1"/>
  <c r="D1208" i="2" s="1"/>
  <c r="G1206" i="2" l="1"/>
  <c r="E1206" i="2" s="1"/>
  <c r="D1206" i="2" s="1"/>
  <c r="G1205" i="2"/>
  <c r="E1205" i="2" s="1"/>
  <c r="D1205" i="2" s="1"/>
  <c r="G1203" i="2" l="1"/>
  <c r="E1203" i="2" s="1"/>
  <c r="D1203" i="2" s="1"/>
  <c r="G1204" i="2"/>
  <c r="E1204" i="2" s="1"/>
  <c r="D1204" i="2" s="1"/>
  <c r="G1202" i="2" l="1"/>
  <c r="E1202" i="2" s="1"/>
  <c r="D1202" i="2" s="1"/>
  <c r="G1201" i="2"/>
  <c r="E1201" i="2" s="1"/>
  <c r="D1201" i="2" s="1"/>
  <c r="G1200" i="2" l="1"/>
  <c r="E1200" i="2" s="1"/>
  <c r="D1200" i="2" s="1"/>
  <c r="G1199" i="2"/>
  <c r="E1199" i="2" s="1"/>
  <c r="D1199" i="2" s="1"/>
  <c r="G1197" i="2" l="1"/>
  <c r="E1197" i="2" s="1"/>
  <c r="D1197" i="2" s="1"/>
  <c r="G1198" i="2"/>
  <c r="E1198" i="2" s="1"/>
  <c r="D1198" i="2" s="1"/>
  <c r="G1190" i="2" l="1"/>
  <c r="E1190" i="2" s="1"/>
  <c r="D1190" i="2" s="1"/>
  <c r="G1189" i="2"/>
  <c r="E1189" i="2" s="1"/>
  <c r="D1189" i="2" s="1"/>
  <c r="G1188" i="2" l="1"/>
  <c r="E1188" i="2" s="1"/>
  <c r="D1188" i="2" s="1"/>
  <c r="G1171" i="2" l="1"/>
  <c r="E1171" i="2" s="1"/>
  <c r="D1171" i="2" s="1"/>
  <c r="G1172" i="2"/>
  <c r="E1172" i="2" s="1"/>
  <c r="D1172" i="2" s="1"/>
  <c r="G1169" i="2" l="1"/>
  <c r="E1169" i="2" s="1"/>
  <c r="D1169" i="2" s="1"/>
  <c r="G1170" i="2"/>
  <c r="E1170" i="2" s="1"/>
  <c r="D1170" i="2" s="1"/>
  <c r="G1168" i="2" l="1"/>
  <c r="E1168" i="2" s="1"/>
  <c r="D1168" i="2" s="1"/>
  <c r="G1167" i="2"/>
  <c r="E1167" i="2" s="1"/>
  <c r="D1167" i="2" s="1"/>
  <c r="G1146" i="2" l="1"/>
  <c r="E1146" i="2" s="1"/>
  <c r="D1146" i="2" s="1"/>
  <c r="G1125" i="2" l="1"/>
  <c r="E1125" i="2" s="1"/>
  <c r="D1125" i="2" s="1"/>
  <c r="G1104" i="2" l="1"/>
  <c r="E1104" i="2" s="1"/>
  <c r="D1104" i="2" s="1"/>
  <c r="G1083" i="2" l="1"/>
  <c r="E1083" i="2" s="1"/>
  <c r="D1083" i="2" s="1"/>
  <c r="G1062" i="2" l="1"/>
  <c r="E1062" i="2" s="1"/>
  <c r="D1062" i="2" s="1"/>
  <c r="G1041" i="2" l="1"/>
  <c r="E1041" i="2" s="1"/>
  <c r="D1041" i="2" s="1"/>
  <c r="G1020" i="2" l="1"/>
  <c r="E1020" i="2" s="1"/>
  <c r="D1020" i="2" s="1"/>
  <c r="G999" i="2" l="1"/>
  <c r="E999" i="2" s="1"/>
  <c r="D999" i="2" s="1"/>
  <c r="G978" i="2" l="1"/>
  <c r="E978" i="2" s="1"/>
  <c r="D978" i="2" s="1"/>
  <c r="G957" i="2" l="1"/>
  <c r="E957" i="2" s="1"/>
  <c r="D957" i="2" s="1"/>
  <c r="G936" i="2" l="1"/>
  <c r="E936" i="2" s="1"/>
  <c r="D936" i="2" s="1"/>
  <c r="G915" i="2" l="1"/>
  <c r="E915" i="2" s="1"/>
  <c r="D915" i="2" s="1"/>
  <c r="G894" i="2" l="1"/>
  <c r="E894" i="2" s="1"/>
  <c r="D894" i="2" s="1"/>
  <c r="G873" i="2" l="1"/>
  <c r="E873" i="2" s="1"/>
  <c r="D873" i="2" s="1"/>
  <c r="G852" i="2" l="1"/>
  <c r="E852" i="2" s="1"/>
  <c r="D852" i="2" s="1"/>
  <c r="G831" i="2" l="1"/>
  <c r="E831" i="2" s="1"/>
  <c r="D831" i="2" s="1"/>
  <c r="G810" i="2" l="1"/>
  <c r="E810" i="2" s="1"/>
  <c r="D810" i="2" s="1"/>
  <c r="G789" i="2" l="1"/>
  <c r="E789" i="2" s="1"/>
  <c r="D789" i="2" s="1"/>
  <c r="G768" i="2" l="1"/>
  <c r="E768" i="2" s="1"/>
  <c r="D768" i="2" s="1"/>
  <c r="G747" i="2" l="1"/>
  <c r="E747" i="2" s="1"/>
  <c r="D747" i="2" s="1"/>
  <c r="G726" i="2" l="1"/>
  <c r="E726" i="2" s="1"/>
  <c r="D726" i="2" s="1"/>
  <c r="G705" i="2" l="1"/>
  <c r="E705" i="2" s="1"/>
  <c r="D705" i="2" s="1"/>
  <c r="G684" i="2" l="1"/>
  <c r="E684" i="2" s="1"/>
  <c r="D684" i="2" s="1"/>
  <c r="G663" i="2" l="1"/>
  <c r="E663" i="2" s="1"/>
  <c r="D663" i="2" s="1"/>
  <c r="G642" i="2" l="1"/>
  <c r="E642" i="2" s="1"/>
  <c r="D642" i="2" s="1"/>
  <c r="G621" i="2" l="1"/>
  <c r="E621" i="2" s="1"/>
  <c r="D621" i="2" s="1"/>
  <c r="G600" i="2" l="1"/>
  <c r="E600" i="2" s="1"/>
  <c r="D600" i="2" s="1"/>
  <c r="G579" i="2" l="1"/>
  <c r="E579" i="2" s="1"/>
  <c r="D579" i="2" s="1"/>
  <c r="G558" i="2" l="1"/>
  <c r="E558" i="2" s="1"/>
  <c r="D558" i="2" s="1"/>
  <c r="G537" i="2" l="1"/>
  <c r="E537" i="2" s="1"/>
  <c r="D537" i="2" s="1"/>
  <c r="G516" i="2" l="1"/>
  <c r="E516" i="2" s="1"/>
  <c r="D516" i="2" s="1"/>
  <c r="G495" i="2" l="1"/>
  <c r="E495" i="2" s="1"/>
  <c r="D495" i="2" s="1"/>
  <c r="G474" i="2" l="1"/>
  <c r="E474" i="2" s="1"/>
  <c r="D474" i="2" s="1"/>
  <c r="G453" i="2" l="1"/>
  <c r="E453" i="2" s="1"/>
  <c r="D453" i="2" s="1"/>
  <c r="G432" i="2" l="1"/>
  <c r="E432" i="2" s="1"/>
  <c r="D432" i="2" s="1"/>
  <c r="G411" i="2" l="1"/>
  <c r="E411" i="2" s="1"/>
  <c r="D411" i="2" s="1"/>
  <c r="G390" i="2" l="1"/>
  <c r="E390" i="2" s="1"/>
  <c r="D390" i="2" s="1"/>
  <c r="G369" i="2" l="1"/>
  <c r="E369" i="2" s="1"/>
  <c r="D369" i="2" s="1"/>
  <c r="G348" i="2" l="1"/>
  <c r="E348" i="2" s="1"/>
  <c r="D348" i="2" s="1"/>
  <c r="G327" i="2" l="1"/>
  <c r="E327" i="2" s="1"/>
  <c r="D327" i="2" s="1"/>
  <c r="G306" i="2" l="1"/>
  <c r="E306" i="2" s="1"/>
  <c r="D306" i="2" s="1"/>
  <c r="G285" i="2" l="1"/>
  <c r="E285" i="2" s="1"/>
  <c r="D285" i="2" s="1"/>
  <c r="M136" i="2" l="1"/>
  <c r="K136" i="2" s="1"/>
  <c r="G136" i="2" s="1"/>
  <c r="E136" i="2" s="1"/>
  <c r="D136" i="2" s="1"/>
  <c r="M137" i="2"/>
  <c r="K137" i="2" s="1"/>
  <c r="G137" i="2" s="1"/>
  <c r="E137" i="2" s="1"/>
  <c r="D137" i="2" s="1"/>
  <c r="M134" i="2" l="1"/>
  <c r="K134" i="2" s="1"/>
  <c r="G134" i="2" s="1"/>
  <c r="E134" i="2" s="1"/>
  <c r="D134" i="2" s="1"/>
  <c r="M135" i="2"/>
  <c r="K135" i="2" s="1"/>
  <c r="G135" i="2" s="1"/>
  <c r="E135" i="2" s="1"/>
  <c r="D135" i="2" s="1"/>
  <c r="M133" i="2" l="1"/>
  <c r="K133" i="2" s="1"/>
  <c r="G133" i="2" s="1"/>
  <c r="E133" i="2" s="1"/>
  <c r="D133" i="2" s="1"/>
  <c r="M132" i="2"/>
  <c r="K132" i="2" s="1"/>
  <c r="G132" i="2" s="1"/>
  <c r="E132" i="2" s="1"/>
  <c r="D132" i="2" s="1"/>
  <c r="M131" i="2" l="1"/>
  <c r="K131" i="2" s="1"/>
  <c r="G131" i="2" s="1"/>
  <c r="E131" i="2" s="1"/>
  <c r="D131" i="2" s="1"/>
  <c r="M130" i="2"/>
  <c r="K130" i="2" s="1"/>
  <c r="G130" i="2" s="1"/>
  <c r="E130" i="2" s="1"/>
  <c r="D130" i="2" s="1"/>
  <c r="M129" i="2" l="1"/>
  <c r="K129" i="2" s="1"/>
  <c r="G129" i="2" s="1"/>
  <c r="E129" i="2" s="1"/>
  <c r="D129" i="2" s="1"/>
  <c r="M128" i="2"/>
  <c r="K128" i="2" s="1"/>
  <c r="G128" i="2" s="1"/>
  <c r="E128" i="2" s="1"/>
  <c r="D128" i="2" s="1"/>
  <c r="M127" i="2" l="1"/>
  <c r="K127" i="2" s="1"/>
  <c r="G127" i="2" s="1"/>
  <c r="E127" i="2" s="1"/>
  <c r="D127" i="2" s="1"/>
  <c r="M126" i="2"/>
  <c r="K126" i="2" s="1"/>
  <c r="G126" i="2" s="1"/>
  <c r="E126" i="2" s="1"/>
  <c r="D126" i="2" s="1"/>
  <c r="M125" i="2" l="1"/>
  <c r="K125" i="2" s="1"/>
  <c r="G125" i="2" s="1"/>
  <c r="E125" i="2" s="1"/>
  <c r="D125" i="2" s="1"/>
  <c r="M124" i="2"/>
  <c r="K124" i="2" s="1"/>
  <c r="G124" i="2" s="1"/>
  <c r="E124" i="2" s="1"/>
  <c r="D124" i="2" s="1"/>
  <c r="M123" i="2" l="1"/>
  <c r="K123" i="2" s="1"/>
  <c r="G123" i="2" s="1"/>
  <c r="E123" i="2" s="1"/>
  <c r="D123" i="2" s="1"/>
  <c r="M122" i="2"/>
  <c r="K122" i="2" s="1"/>
  <c r="G122" i="2" s="1"/>
  <c r="E122" i="2" s="1"/>
  <c r="D122" i="2" s="1"/>
  <c r="M121" i="2" l="1"/>
  <c r="K121" i="2" s="1"/>
  <c r="G121" i="2" s="1"/>
  <c r="E121" i="2" s="1"/>
  <c r="D121" i="2" s="1"/>
  <c r="M120" i="2"/>
  <c r="K120" i="2" s="1"/>
  <c r="G120" i="2" s="1"/>
  <c r="E120" i="2" s="1"/>
  <c r="D120" i="2" s="1"/>
  <c r="M264" i="2" l="1"/>
  <c r="M119" i="2"/>
  <c r="M118" i="2"/>
  <c r="K118" i="2" s="1"/>
  <c r="G118" i="2" s="1"/>
  <c r="E118" i="2" s="1"/>
  <c r="D118" i="2" s="1"/>
  <c r="K264" i="2" l="1"/>
  <c r="G264" i="2"/>
  <c r="E264" i="2" s="1"/>
  <c r="D264" i="2" s="1"/>
  <c r="K119" i="2"/>
  <c r="G119" i="2" s="1"/>
  <c r="E119" i="2" s="1"/>
  <c r="D119" i="2" s="1"/>
  <c r="M117" i="2"/>
  <c r="M13" i="2" l="1"/>
  <c r="G117" i="2"/>
  <c r="E117" i="2" s="1"/>
  <c r="D117" i="2" s="1"/>
  <c r="K117" i="2"/>
  <c r="K13" i="2" l="1"/>
  <c r="G13" i="2"/>
  <c r="E13" i="2" s="1"/>
  <c r="D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Иванова Светлана Михайловна</author>
  </authors>
  <commentList>
    <comment ref="B116" authorId="0" shapeId="0" xr:uid="{C6118F08-D4DB-42A0-9E90-1F5B7D4C73F8}">
      <text>
        <r>
          <rPr>
            <b/>
            <sz val="9"/>
            <color indexed="81"/>
            <rFont val="Tahoma"/>
            <family val="2"/>
            <charset val="204"/>
          </rPr>
          <t>Иванова Светлана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ПОАДРЕСНОЕ ЗАПОЛНЕНИЕ</t>
        </r>
      </text>
    </comment>
  </commentList>
</comments>
</file>

<file path=xl/sharedStrings.xml><?xml version="1.0" encoding="utf-8"?>
<sst xmlns="http://schemas.openxmlformats.org/spreadsheetml/2006/main" count="3082" uniqueCount="327">
  <si>
    <t>СОГЛАСОВАНО</t>
  </si>
  <si>
    <t>"УТВЕРЖДАЮ"</t>
  </si>
  <si>
    <t>Заместитель главы Администрации</t>
  </si>
  <si>
    <t xml:space="preserve">Генеральный директор </t>
  </si>
  <si>
    <t xml:space="preserve">Петродворцового района </t>
  </si>
  <si>
    <t>ООО "ЖКС г.Ломоносова"</t>
  </si>
  <si>
    <t>Санкт-Петербурга</t>
  </si>
  <si>
    <t>_______________ В. Н. Шмелева</t>
  </si>
  <si>
    <t>_________________Н.А. Дмитриева</t>
  </si>
  <si>
    <t>"_____"________________ 2021 г.</t>
  </si>
  <si>
    <t>"_____"__________________2021г.</t>
  </si>
  <si>
    <t xml:space="preserve"> План текущего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находящихся в управлении  ООО  "ЖКС г.Ломоносова", на 2021 год.</t>
  </si>
  <si>
    <t xml:space="preserve">                                  Форма № 3</t>
  </si>
  <si>
    <t>Код</t>
  </si>
  <si>
    <t>Наименование работ</t>
  </si>
  <si>
    <t>ед.изм.</t>
  </si>
  <si>
    <t>План</t>
  </si>
  <si>
    <t xml:space="preserve">Текущий ремонт, выполняемый за счет средств платы населения 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</si>
  <si>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</si>
  <si>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</si>
  <si>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</si>
  <si>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</si>
  <si>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</si>
  <si>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</si>
  <si>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</si>
  <si>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</si>
  <si>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</si>
  <si>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</si>
  <si>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</si>
  <si>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</si>
  <si>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</si>
  <si>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</si>
  <si>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</si>
  <si>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</si>
  <si>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</si>
  <si>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</si>
  <si>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</t>
  </si>
  <si>
    <t>Утепление (засыпка) чердачного перекрытия</t>
  </si>
  <si>
    <t>2.2</t>
  </si>
  <si>
    <t>Теплоизоляция кровли</t>
  </si>
  <si>
    <t>2.3</t>
  </si>
  <si>
    <t>Теплоизоляция верхнего розлива системы центрального отопления (по всей разводке)</t>
  </si>
  <si>
    <t>т.п.м</t>
  </si>
  <si>
    <t>2.4</t>
  </si>
  <si>
    <t xml:space="preserve">Теплоизоляция участков вентиляционных каналов, расположенных в чердачном помещении </t>
  </si>
  <si>
    <t>2.5</t>
  </si>
  <si>
    <t>Замена входных  дверей на противопожарные в чердачное помещение</t>
  </si>
  <si>
    <t>шт.</t>
  </si>
  <si>
    <t>2.5.1.</t>
  </si>
  <si>
    <t>Теплоизоляция входных дверей в чердачное помещение</t>
  </si>
  <si>
    <t>2.6</t>
  </si>
  <si>
    <t xml:space="preserve">Устройство дополнительной вентиляции  в чердачном помещении (прикарнизных и коньковых продухов, слуховых окон и патрубков) </t>
  </si>
  <si>
    <t>2.7</t>
  </si>
  <si>
    <t>Вывод канализационных вытяжек за пределы кровли</t>
  </si>
  <si>
    <t>3</t>
  </si>
  <si>
    <t>Ремонт  фасадов (А.П.)  всего, в  том числе:</t>
  </si>
  <si>
    <t>3.1</t>
  </si>
  <si>
    <t>Ремонт отделки фасада</t>
  </si>
  <si>
    <t>3.2</t>
  </si>
  <si>
    <t>Ремонт балконов всего, в том числе:</t>
  </si>
  <si>
    <t>3.2.1</t>
  </si>
  <si>
    <t>ремонт балкнов (включая переходные балконы)</t>
  </si>
  <si>
    <t>3.2.2</t>
  </si>
  <si>
    <t>ремонт эркеров</t>
  </si>
  <si>
    <t>3.2.3</t>
  </si>
  <si>
    <t>ремонт лоджий</t>
  </si>
  <si>
    <t>3.3</t>
  </si>
  <si>
    <t>Ремонт козырьков в подъезды, подвалы, над балконами верхних этажей</t>
  </si>
  <si>
    <t>3.4</t>
  </si>
  <si>
    <t>Герметизация стыков стеновых панелей</t>
  </si>
  <si>
    <t>3.5</t>
  </si>
  <si>
    <t>Ремонт приямков, входов в подвалы</t>
  </si>
  <si>
    <t>4</t>
  </si>
  <si>
    <t>Косметический ремонт лестничных клеток (А.П.)</t>
  </si>
  <si>
    <t>л/кл</t>
  </si>
  <si>
    <t>5</t>
  </si>
  <si>
    <t>Восстановление отделки стен, потолков технических помещений</t>
  </si>
  <si>
    <t>6</t>
  </si>
  <si>
    <t>Замена, восстановление отдельных учасктов полов, ступеней МОП и технических помещений</t>
  </si>
  <si>
    <t>7</t>
  </si>
  <si>
    <t xml:space="preserve">Замена водосточных труб </t>
  </si>
  <si>
    <t>8</t>
  </si>
  <si>
    <t>Замена водосточных труб на антивандальные</t>
  </si>
  <si>
    <t>9</t>
  </si>
  <si>
    <t xml:space="preserve">Ремонт отмостки </t>
  </si>
  <si>
    <t>10</t>
  </si>
  <si>
    <t xml:space="preserve">Замена и восстановление дверных заплонений  </t>
  </si>
  <si>
    <t>11</t>
  </si>
  <si>
    <t>Установка металлических дверей (решеток) на входы в парадные и подвальные помещения</t>
  </si>
  <si>
    <t>12</t>
  </si>
  <si>
    <t>Замена и восстановление оконных заполнений</t>
  </si>
  <si>
    <t>13</t>
  </si>
  <si>
    <t>Ремонт мусоропроводов (шиберов, стволов, клапанов), всего</t>
  </si>
  <si>
    <t>14</t>
  </si>
  <si>
    <t>Ремонт печей</t>
  </si>
  <si>
    <t>15</t>
  </si>
  <si>
    <t>Устранение местных деформаций, усиление, восстановление поврежденных участков фундаментов</t>
  </si>
  <si>
    <t>тыс.кв.м</t>
  </si>
  <si>
    <t>16</t>
  </si>
  <si>
    <t>Ремонт и замена дефлекторов, оголовков труб</t>
  </si>
  <si>
    <t>17</t>
  </si>
  <si>
    <t>Замена и восстановление работоспособности внутридомовой системы вентиляции</t>
  </si>
  <si>
    <t>тыс.п.м</t>
  </si>
  <si>
    <t>18</t>
  </si>
  <si>
    <t>Ремонт и восстановление разрушенных участков тротуаров, проездов, дорожек</t>
  </si>
  <si>
    <t>19</t>
  </si>
  <si>
    <t>Замена почтовых ящиков</t>
  </si>
  <si>
    <t>II.</t>
  </si>
  <si>
    <t>САНИТАРНО-ТЕХНИЧЕСКИЕ РАБОТЫ</t>
  </si>
  <si>
    <t>20</t>
  </si>
  <si>
    <t>Ремонт трубопроводов, всего, в том числе:</t>
  </si>
  <si>
    <t>20.1</t>
  </si>
  <si>
    <t>ГВС</t>
  </si>
  <si>
    <t>т.п.м.</t>
  </si>
  <si>
    <t>20.2</t>
  </si>
  <si>
    <t>ХВС</t>
  </si>
  <si>
    <t>20.3</t>
  </si>
  <si>
    <t>теплоснабжения</t>
  </si>
  <si>
    <t>20.4</t>
  </si>
  <si>
    <t xml:space="preserve">систем канализации </t>
  </si>
  <si>
    <t>21</t>
  </si>
  <si>
    <t>Замена отопительных приборов</t>
  </si>
  <si>
    <t>22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</si>
  <si>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</si>
  <si>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</si>
  <si>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</si>
  <si>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</si>
  <si>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</si>
  <si>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25</t>
  </si>
  <si>
    <t>Ремонт ГРЩ ВУ, ВРУ, ЭЩ и т.д.</t>
  </si>
  <si>
    <t>IV.</t>
  </si>
  <si>
    <t>РАБОТЫ ВЫПОЛНЯЕМЫЕ СПЕЦИАЛИЗИРОВАННЫМИ ОРГАНИЗАЦИЯМИ</t>
  </si>
  <si>
    <t>26</t>
  </si>
  <si>
    <t>Антисептирование деревянной стропильной системы</t>
  </si>
  <si>
    <t>27</t>
  </si>
  <si>
    <t>Антиперирование деревянной стропильной системы</t>
  </si>
  <si>
    <t>28</t>
  </si>
  <si>
    <t xml:space="preserve">Аварийно-восстановительные работы </t>
  </si>
  <si>
    <t>ИТОГО ПО ТЕКУЩЕМУ РЕМОНТУ:</t>
  </si>
  <si>
    <t>ДРУГИЕ РАБОТЫ ПО СОДЕРЖАНИЮ ЖИЛИЩНОГО ФОНДА</t>
  </si>
  <si>
    <t>1</t>
  </si>
  <si>
    <t>Ремонт и замена вторичных сетей</t>
  </si>
  <si>
    <t>т.руб</t>
  </si>
  <si>
    <t>2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</si>
  <si>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</si>
  <si>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</si>
  <si>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</si>
  <si>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</si>
  <si>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</si>
  <si>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</si>
  <si>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5.1</t>
  </si>
  <si>
    <t xml:space="preserve">в том числе восстановление систем </t>
  </si>
  <si>
    <t>Комплексное техническое обслуживание ОДС</t>
  </si>
  <si>
    <t>Комплексное техническое обслуживание и ремонт лифтов, всего</t>
  </si>
  <si>
    <t>7.1</t>
  </si>
  <si>
    <t xml:space="preserve">в том числе аварийно-восстановительные работы, в т.ч: </t>
  </si>
  <si>
    <t>7.1.1</t>
  </si>
  <si>
    <t>после хищений</t>
  </si>
  <si>
    <t>7.1.2</t>
  </si>
  <si>
    <t>после пожаров и взрывов</t>
  </si>
  <si>
    <t>7.1.3</t>
  </si>
  <si>
    <t>Замена узлов оборудования</t>
  </si>
  <si>
    <t>7.2</t>
  </si>
  <si>
    <t xml:space="preserve">Установка УБ </t>
  </si>
  <si>
    <t>Платные услуги, всего в том числе</t>
  </si>
  <si>
    <t>8.1</t>
  </si>
  <si>
    <t>предоставляемые населению</t>
  </si>
  <si>
    <t xml:space="preserve">Восстановление освещения,       всего, </t>
  </si>
  <si>
    <t>в том числе:</t>
  </si>
  <si>
    <t>9.1</t>
  </si>
  <si>
    <t>фасадов</t>
  </si>
  <si>
    <t>9.2</t>
  </si>
  <si>
    <t>дворов</t>
  </si>
  <si>
    <t>9.3</t>
  </si>
  <si>
    <t>арок</t>
  </si>
  <si>
    <t>9.4</t>
  </si>
  <si>
    <t>подъездов</t>
  </si>
  <si>
    <t>9.5</t>
  </si>
  <si>
    <t>лестничных клеток</t>
  </si>
  <si>
    <t>9.6</t>
  </si>
  <si>
    <t>чердаков</t>
  </si>
  <si>
    <t>9.7</t>
  </si>
  <si>
    <t>подвалов</t>
  </si>
  <si>
    <t>9.8</t>
  </si>
  <si>
    <t>номерных знаков</t>
  </si>
  <si>
    <t>Начальник ПТО</t>
  </si>
  <si>
    <t>Черва Л.Д.</t>
  </si>
  <si>
    <t>Новикова О.Н. 422-49-46</t>
  </si>
  <si>
    <t>УТВЕРЖДАЮ</t>
  </si>
  <si>
    <t xml:space="preserve"> Генеральнай директор ООО "ЖКС г.Ломоносова"</t>
  </si>
  <si>
    <t>_________________________В.Н.Шмелева</t>
  </si>
  <si>
    <t>План адресных программ текущего ремонта общего имущества в многоквартирных домах ООО "ЖКС г.Ломоносова"                                                                                                                                                                        Петродворцового района Санкт-Петербурга на 2021 год.</t>
  </si>
  <si>
    <t>Петродворцового района Санкт-Петербурга на 2021 г.</t>
  </si>
  <si>
    <t>Форма № 2</t>
  </si>
  <si>
    <t>Наименование работ/ адрес</t>
  </si>
  <si>
    <t>Текущий ремонт, выполняемый за счет средств</t>
  </si>
  <si>
    <t>Платы населения 
(работы, выполняемые 
управляющими организациями                            ООО "Жилкомсервис" с долей участия Санкт-Петербурга, СПб ГУП РЭП).</t>
  </si>
  <si>
    <t>Платы населения 
(работы, выполняемые 
частными управляющими организациями)</t>
  </si>
  <si>
    <t>Платы населения 
(работы, выполняемые ТСЖ, ЖСК)</t>
  </si>
  <si>
    <t xml:space="preserve">  </t>
  </si>
  <si>
    <t>Ремонт кровли (А.П.), в том числе:</t>
  </si>
  <si>
    <t>Иликолвский 24а</t>
  </si>
  <si>
    <t>Красного Флота 3</t>
  </si>
  <si>
    <t>Красноармейская 4</t>
  </si>
  <si>
    <t>Профсоюзная 25</t>
  </si>
  <si>
    <t>Александровская 36б</t>
  </si>
  <si>
    <t>Богумиловская 17</t>
  </si>
  <si>
    <t>Владимирская 30</t>
  </si>
  <si>
    <t>Ж.Антоненко 14а</t>
  </si>
  <si>
    <t>Ж.Антоненко 16</t>
  </si>
  <si>
    <t>Победы 12</t>
  </si>
  <si>
    <t>Победы 19</t>
  </si>
  <si>
    <t>Победы 20 к.1</t>
  </si>
  <si>
    <t>Победы 22/7</t>
  </si>
  <si>
    <t>Победы 32 к.2</t>
  </si>
  <si>
    <t>Победы 36 к.1</t>
  </si>
  <si>
    <t>Скуридина 2</t>
  </si>
  <si>
    <t>Скуридина 3</t>
  </si>
  <si>
    <t>Скуридина 6</t>
  </si>
  <si>
    <t>Федюнинского 14 к.1</t>
  </si>
  <si>
    <t>Федюнинского 16</t>
  </si>
  <si>
    <t>Федюнинского 5 к.2</t>
  </si>
  <si>
    <t>Федюнинского 5 к.4</t>
  </si>
  <si>
    <t>Швейцарская  8 к.1</t>
  </si>
  <si>
    <t>Швейцарская 10</t>
  </si>
  <si>
    <t>Швейцарская 14</t>
  </si>
  <si>
    <t>Швейцарская 16 к.1</t>
  </si>
  <si>
    <t>Нормализация ТВР чердачных помещений (А.П.) всего, в том числе:</t>
  </si>
  <si>
    <t>Замена входных  дверей (в том числе теплоизоляция) в чердачное помещение</t>
  </si>
  <si>
    <t>2.5.1</t>
  </si>
  <si>
    <t>Адрес с перечислением всех видов работ по ТВР чердачных помещений  (2.1, 2.2, 2.3, 2.4, 2.5, 2.5.1 2.6)</t>
  </si>
  <si>
    <t>кв.м.</t>
  </si>
  <si>
    <t>ремонт балконов (включая переходные балконы)</t>
  </si>
  <si>
    <t>Ремонт козырьков над входами в подъезды, подвалы, над балконами верхних этажей</t>
  </si>
  <si>
    <t>Александровская 36а</t>
  </si>
  <si>
    <t>Александровская 42</t>
  </si>
  <si>
    <t>Богумиловская 13</t>
  </si>
  <si>
    <t>Богумиловская 15</t>
  </si>
  <si>
    <t>Богумиловскмя 17</t>
  </si>
  <si>
    <t>Владимирская 26б</t>
  </si>
  <si>
    <t>Дворцовый 59</t>
  </si>
  <si>
    <t>Еленинская 21</t>
  </si>
  <si>
    <t>Еленинская 29</t>
  </si>
  <si>
    <t>Еленинская 31</t>
  </si>
  <si>
    <t>Ж.Антоненко 8</t>
  </si>
  <si>
    <t>Костылева 16</t>
  </si>
  <si>
    <t>Костылева 17</t>
  </si>
  <si>
    <t>Красноармейская 12</t>
  </si>
  <si>
    <t>Красноармейская 14</t>
  </si>
  <si>
    <t>Красного Флота 1</t>
  </si>
  <si>
    <t>Красного Флота 7</t>
  </si>
  <si>
    <t>Красного Флота 7а</t>
  </si>
  <si>
    <t>Красного Флота 9/46</t>
  </si>
  <si>
    <t>Кронштадтская 4а</t>
  </si>
  <si>
    <t>23</t>
  </si>
  <si>
    <t>Морская 86а</t>
  </si>
  <si>
    <t>24</t>
  </si>
  <si>
    <t>Некрасова 1</t>
  </si>
  <si>
    <t>Некрасова 1 к.2</t>
  </si>
  <si>
    <t>Ораниенбаумский 29</t>
  </si>
  <si>
    <t>Ораниенбаумский 31</t>
  </si>
  <si>
    <t>Ораниенбаумский 37 к.1</t>
  </si>
  <si>
    <t>29</t>
  </si>
  <si>
    <t>Оранименбаумский 39 к.2</t>
  </si>
  <si>
    <t>30</t>
  </si>
  <si>
    <t>Ораниенбаумский 43 к.2</t>
  </si>
  <si>
    <t>31</t>
  </si>
  <si>
    <t>Ораниенбаумский 43 к.3</t>
  </si>
  <si>
    <t>32</t>
  </si>
  <si>
    <t>Ораниенбаумский 45 к.3</t>
  </si>
  <si>
    <t>33</t>
  </si>
  <si>
    <t>Петровский 4</t>
  </si>
  <si>
    <t>34</t>
  </si>
  <si>
    <t>Победы 2</t>
  </si>
  <si>
    <t>35</t>
  </si>
  <si>
    <t>36</t>
  </si>
  <si>
    <t>37</t>
  </si>
  <si>
    <t>38</t>
  </si>
  <si>
    <t>Победы 36 к.2</t>
  </si>
  <si>
    <t>39</t>
  </si>
  <si>
    <t>Профсоюзная 26</t>
  </si>
  <si>
    <t>40</t>
  </si>
  <si>
    <t>Пулеметчиков 20</t>
  </si>
  <si>
    <t>41</t>
  </si>
  <si>
    <t>Сафронова 3а</t>
  </si>
  <si>
    <t>42</t>
  </si>
  <si>
    <t>Сафронова 6</t>
  </si>
  <si>
    <t>43</t>
  </si>
  <si>
    <t>44</t>
  </si>
  <si>
    <t>45</t>
  </si>
  <si>
    <t>46</t>
  </si>
  <si>
    <t>Швейцарская 9</t>
  </si>
  <si>
    <t>47</t>
  </si>
  <si>
    <t>48</t>
  </si>
  <si>
    <t>Швейцарская 18 к.1</t>
  </si>
  <si>
    <t>49</t>
  </si>
  <si>
    <t>Швейцарская 24</t>
  </si>
  <si>
    <t>п.1</t>
  </si>
  <si>
    <t>п.2</t>
  </si>
  <si>
    <t>п.3</t>
  </si>
  <si>
    <t>п.4</t>
  </si>
  <si>
    <t>п.5</t>
  </si>
  <si>
    <t>Влвдимирская 26</t>
  </si>
  <si>
    <t>Дворцовый 32</t>
  </si>
  <si>
    <t>Дворцовый 34</t>
  </si>
  <si>
    <t>Дворцовый 36</t>
  </si>
  <si>
    <t>Дворцовый 38</t>
  </si>
  <si>
    <t>Дегтярева 25</t>
  </si>
  <si>
    <t>Дегтярева 27</t>
  </si>
  <si>
    <t>Костылева 10/19</t>
  </si>
  <si>
    <t>п.6</t>
  </si>
  <si>
    <t>п.7</t>
  </si>
  <si>
    <t>Кронштадтская 7</t>
  </si>
  <si>
    <t>Ораниенбаумский 38</t>
  </si>
  <si>
    <t>п.8</t>
  </si>
  <si>
    <t>Победы 11</t>
  </si>
  <si>
    <t>Профсоюзная 11а</t>
  </si>
  <si>
    <t>Сафронова 1</t>
  </si>
  <si>
    <t>Федюнинского 17</t>
  </si>
  <si>
    <t>Швейцарская 18 к.2</t>
  </si>
  <si>
    <t xml:space="preserve">Начальник ПТО </t>
  </si>
  <si>
    <t>Чирва Л.Д.</t>
  </si>
  <si>
    <r>
      <t>"</t>
    </r>
    <r>
      <rPr>
        <b/>
        <u/>
        <sz val="12"/>
        <rFont val="Times New Roman Cyr"/>
        <charset val="204"/>
      </rPr>
      <t xml:space="preserve">       </t>
    </r>
    <r>
      <rPr>
        <b/>
        <sz val="12"/>
        <rFont val="Times New Roman Cyr"/>
        <charset val="204"/>
      </rPr>
      <t>"</t>
    </r>
    <r>
      <rPr>
        <b/>
        <u/>
        <sz val="12"/>
        <rFont val="Times New Roman Cyr"/>
        <charset val="204"/>
      </rPr>
      <t xml:space="preserve">                                      </t>
    </r>
    <r>
      <rPr>
        <b/>
        <sz val="12"/>
        <rFont val="Times New Roman Cyr"/>
        <charset val="204"/>
      </rPr>
      <t>2021 год</t>
    </r>
  </si>
  <si>
    <t>от общего</t>
  </si>
  <si>
    <t>от фасадов</t>
  </si>
  <si>
    <t>Выполнение</t>
  </si>
  <si>
    <t>субподряд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</si>
</sst>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_-* #,##0.000\ _₽_-;\-* #,##0.000\ _₽_-;_-* &quot;-&quot;???\ _₽_-;_-@_-"/>
    <numFmt numFmtId="167" formatCode="_-* #,##0.00_р_._-;\-* #,##0.00_р_._-;_-* &quot;-&quot;??_р_._-;_-@_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u/>
      <sz val="12"/>
      <name val="Times New Roman Cyr"/>
      <charset val="204"/>
    </font>
    <font>
      <b/>
      <sz val="10"/>
      <name val="Arial Cyr"/>
      <charset val="204"/>
    </font>
    <font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i/>
      <sz val="12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b/>
      <sz val="12"/>
      <color rgb="FFFF000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b/>
      <sz val="10"/>
      <color rgb="FFFF0000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6C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5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49" fontId="5" fillId="0" borderId="0" xfId="0" applyNumberFormat="1" applyFont="1"/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165" fontId="9" fillId="2" borderId="12" xfId="1" applyNumberFormat="1" applyFont="1" applyFill="1" applyBorder="1" applyAlignment="1">
      <alignment horizontal="center" vertical="center" wrapText="1"/>
    </xf>
    <xf numFmtId="165" fontId="9" fillId="2" borderId="13" xfId="1" applyNumberFormat="1" applyFont="1" applyFill="1" applyBorder="1" applyAlignment="1">
      <alignment horizontal="center" vertical="center" wrapText="1"/>
    </xf>
    <xf numFmtId="165" fontId="9" fillId="2" borderId="14" xfId="1" applyNumberFormat="1" applyFont="1" applyFill="1" applyBorder="1" applyAlignment="1">
      <alignment horizontal="center" vertical="center" wrapText="1"/>
    </xf>
    <xf numFmtId="165" fontId="9" fillId="3" borderId="12" xfId="1" applyNumberFormat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center" vertical="center" wrapText="1"/>
    </xf>
    <xf numFmtId="165" fontId="9" fillId="4" borderId="15" xfId="1" applyNumberFormat="1" applyFont="1" applyFill="1" applyBorder="1" applyAlignment="1">
      <alignment horizontal="center" vertical="center"/>
    </xf>
    <xf numFmtId="165" fontId="9" fillId="4" borderId="16" xfId="1" applyNumberFormat="1" applyFont="1" applyFill="1" applyBorder="1" applyAlignment="1">
      <alignment horizontal="center" vertical="center"/>
    </xf>
    <xf numFmtId="165" fontId="9" fillId="4" borderId="17" xfId="1" applyNumberFormat="1" applyFont="1" applyFill="1" applyBorder="1" applyAlignment="1">
      <alignment horizontal="center" vertical="center"/>
    </xf>
    <xf numFmtId="165" fontId="9" fillId="4" borderId="18" xfId="1" applyNumberFormat="1" applyFont="1" applyFill="1" applyBorder="1" applyAlignment="1">
      <alignment horizontal="center" vertical="center"/>
    </xf>
    <xf numFmtId="0" fontId="5" fillId="5" borderId="0" xfId="0" applyFont="1" applyFill="1"/>
    <xf numFmtId="0" fontId="8" fillId="4" borderId="19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center" vertical="center"/>
    </xf>
    <xf numFmtId="165" fontId="9" fillId="4" borderId="19" xfId="1" applyNumberFormat="1" applyFont="1" applyFill="1" applyBorder="1" applyAlignment="1">
      <alignment horizontal="center" vertical="center"/>
    </xf>
    <xf numFmtId="165" fontId="9" fillId="4" borderId="20" xfId="1" applyNumberFormat="1" applyFont="1" applyFill="1" applyBorder="1" applyAlignment="1">
      <alignment horizontal="center" vertical="center"/>
    </xf>
    <xf numFmtId="165" fontId="9" fillId="4" borderId="21" xfId="1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65" fontId="9" fillId="0" borderId="19" xfId="1" applyNumberFormat="1" applyFont="1" applyFill="1" applyBorder="1" applyAlignment="1">
      <alignment horizontal="center" vertical="center"/>
    </xf>
    <xf numFmtId="165" fontId="9" fillId="0" borderId="20" xfId="1" applyNumberFormat="1" applyFont="1" applyFill="1" applyBorder="1" applyAlignment="1">
      <alignment horizontal="center" vertical="center"/>
    </xf>
    <xf numFmtId="165" fontId="9" fillId="0" borderId="21" xfId="1" applyNumberFormat="1" applyFont="1" applyFill="1" applyBorder="1" applyAlignment="1">
      <alignment horizontal="center" vertical="center"/>
    </xf>
    <xf numFmtId="165" fontId="9" fillId="0" borderId="19" xfId="1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165" fontId="9" fillId="0" borderId="24" xfId="1" applyNumberFormat="1" applyFont="1" applyBorder="1" applyAlignment="1">
      <alignment horizontal="center" vertical="center"/>
    </xf>
    <xf numFmtId="165" fontId="9" fillId="4" borderId="15" xfId="1" applyNumberFormat="1" applyFont="1" applyFill="1" applyBorder="1" applyAlignment="1">
      <alignment vertical="center"/>
    </xf>
    <xf numFmtId="165" fontId="9" fillId="4" borderId="16" xfId="1" applyNumberFormat="1" applyFont="1" applyFill="1" applyBorder="1" applyAlignment="1">
      <alignment vertical="center"/>
    </xf>
    <xf numFmtId="165" fontId="9" fillId="4" borderId="17" xfId="1" applyNumberFormat="1" applyFont="1" applyFill="1" applyBorder="1" applyAlignment="1">
      <alignment vertical="center"/>
    </xf>
    <xf numFmtId="0" fontId="8" fillId="4" borderId="27" xfId="0" applyFont="1" applyFill="1" applyBorder="1" applyAlignment="1">
      <alignment horizontal="center" vertical="center"/>
    </xf>
    <xf numFmtId="165" fontId="9" fillId="4" borderId="28" xfId="1" applyNumberFormat="1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165" fontId="9" fillId="5" borderId="28" xfId="1" applyNumberFormat="1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165" fontId="9" fillId="5" borderId="2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9" fillId="0" borderId="32" xfId="1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65" fontId="9" fillId="0" borderId="28" xfId="1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165" fontId="9" fillId="0" borderId="35" xfId="1" applyNumberFormat="1" applyFont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165" fontId="9" fillId="7" borderId="19" xfId="1" applyNumberFormat="1" applyFont="1" applyFill="1" applyBorder="1" applyAlignment="1">
      <alignment horizontal="center" vertical="center"/>
    </xf>
    <xf numFmtId="165" fontId="9" fillId="7" borderId="20" xfId="1" applyNumberFormat="1" applyFont="1" applyFill="1" applyBorder="1" applyAlignment="1">
      <alignment horizontal="center" vertical="center"/>
    </xf>
    <xf numFmtId="165" fontId="9" fillId="6" borderId="21" xfId="1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165" fontId="9" fillId="4" borderId="36" xfId="1" applyNumberFormat="1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165" fontId="9" fillId="4" borderId="37" xfId="1" applyNumberFormat="1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165" fontId="9" fillId="4" borderId="33" xfId="1" applyNumberFormat="1" applyFont="1" applyFill="1" applyBorder="1" applyAlignment="1">
      <alignment horizontal="center" vertical="center"/>
    </xf>
    <xf numFmtId="165" fontId="9" fillId="4" borderId="1" xfId="1" applyNumberFormat="1" applyFont="1" applyFill="1" applyBorder="1" applyAlignment="1">
      <alignment horizontal="center" vertical="center"/>
    </xf>
    <xf numFmtId="165" fontId="9" fillId="4" borderId="39" xfId="1" applyNumberFormat="1" applyFont="1" applyFill="1" applyBorder="1" applyAlignment="1">
      <alignment horizontal="center" vertical="center"/>
    </xf>
    <xf numFmtId="165" fontId="9" fillId="4" borderId="24" xfId="1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9" fillId="0" borderId="15" xfId="1" applyNumberFormat="1" applyFont="1" applyFill="1" applyBorder="1" applyAlignment="1">
      <alignment horizontal="center" vertical="center"/>
    </xf>
    <xf numFmtId="165" fontId="9" fillId="0" borderId="16" xfId="1" applyNumberFormat="1" applyFont="1" applyFill="1" applyBorder="1" applyAlignment="1">
      <alignment horizontal="center" vertical="center"/>
    </xf>
    <xf numFmtId="165" fontId="9" fillId="5" borderId="17" xfId="1" applyNumberFormat="1" applyFont="1" applyFill="1" applyBorder="1" applyAlignment="1">
      <alignment horizontal="center" vertical="center"/>
    </xf>
    <xf numFmtId="165" fontId="9" fillId="5" borderId="15" xfId="1" applyNumberFormat="1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165" fontId="9" fillId="0" borderId="24" xfId="1" applyNumberFormat="1" applyFont="1" applyFill="1" applyBorder="1" applyAlignment="1">
      <alignment horizontal="center" vertical="center"/>
    </xf>
    <xf numFmtId="165" fontId="9" fillId="0" borderId="34" xfId="1" applyNumberFormat="1" applyFont="1" applyFill="1" applyBorder="1" applyAlignment="1">
      <alignment horizontal="center" vertical="center"/>
    </xf>
    <xf numFmtId="165" fontId="9" fillId="5" borderId="35" xfId="1" applyNumberFormat="1" applyFont="1" applyFill="1" applyBorder="1" applyAlignment="1">
      <alignment horizontal="center" vertical="center"/>
    </xf>
    <xf numFmtId="165" fontId="9" fillId="5" borderId="24" xfId="1" applyNumberFormat="1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65" fontId="9" fillId="0" borderId="18" xfId="1" applyNumberFormat="1" applyFont="1" applyFill="1" applyBorder="1" applyAlignment="1">
      <alignment horizontal="center" vertical="center"/>
    </xf>
    <xf numFmtId="165" fontId="9" fillId="0" borderId="40" xfId="1" applyNumberFormat="1" applyFont="1" applyFill="1" applyBorder="1" applyAlignment="1">
      <alignment horizontal="center" vertical="center"/>
    </xf>
    <xf numFmtId="165" fontId="9" fillId="5" borderId="41" xfId="1" applyNumberFormat="1" applyFont="1" applyFill="1" applyBorder="1" applyAlignment="1">
      <alignment horizontal="center" vertical="center"/>
    </xf>
    <xf numFmtId="165" fontId="9" fillId="5" borderId="18" xfId="1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5" fontId="9" fillId="0" borderId="26" xfId="1" applyNumberFormat="1" applyFont="1" applyFill="1" applyBorder="1" applyAlignment="1">
      <alignment horizontal="center" vertical="center"/>
    </xf>
    <xf numFmtId="165" fontId="9" fillId="0" borderId="27" xfId="1" applyNumberFormat="1" applyFont="1" applyFill="1" applyBorder="1" applyAlignment="1">
      <alignment horizontal="center" vertical="center"/>
    </xf>
    <xf numFmtId="165" fontId="9" fillId="5" borderId="26" xfId="1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165" fontId="9" fillId="3" borderId="13" xfId="1" applyNumberFormat="1" applyFont="1" applyFill="1" applyBorder="1" applyAlignment="1">
      <alignment horizontal="center" vertical="center"/>
    </xf>
    <xf numFmtId="165" fontId="9" fillId="3" borderId="14" xfId="1" applyNumberFormat="1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165" fontId="9" fillId="5" borderId="19" xfId="1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8" fillId="5" borderId="38" xfId="0" applyFont="1" applyFill="1" applyBorder="1" applyAlignment="1">
      <alignment horizontal="center" vertical="center"/>
    </xf>
    <xf numFmtId="2" fontId="8" fillId="0" borderId="40" xfId="0" applyNumberFormat="1" applyFont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165" fontId="9" fillId="3" borderId="7" xfId="1" applyNumberFormat="1" applyFont="1" applyFill="1" applyBorder="1" applyAlignment="1">
      <alignment horizontal="center" vertical="center"/>
    </xf>
    <xf numFmtId="165" fontId="9" fillId="3" borderId="0" xfId="1" applyNumberFormat="1" applyFont="1" applyFill="1" applyBorder="1" applyAlignment="1">
      <alignment horizontal="center" vertical="center"/>
    </xf>
    <xf numFmtId="165" fontId="9" fillId="3" borderId="32" xfId="1" applyNumberFormat="1" applyFont="1" applyFill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165" fontId="9" fillId="5" borderId="36" xfId="1" applyNumberFormat="1" applyFont="1" applyFill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165" fontId="9" fillId="0" borderId="33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165" fontId="9" fillId="5" borderId="42" xfId="1" applyNumberFormat="1" applyFont="1" applyFill="1" applyBorder="1" applyAlignment="1">
      <alignment horizontal="center" vertical="center"/>
    </xf>
    <xf numFmtId="165" fontId="9" fillId="5" borderId="33" xfId="1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165" fontId="9" fillId="0" borderId="15" xfId="1" applyNumberFormat="1" applyFont="1" applyBorder="1" applyAlignment="1">
      <alignment horizontal="center" vertical="center"/>
    </xf>
    <xf numFmtId="165" fontId="9" fillId="0" borderId="25" xfId="1" applyNumberFormat="1" applyFont="1" applyBorder="1" applyAlignment="1">
      <alignment horizontal="center" vertical="center"/>
    </xf>
    <xf numFmtId="165" fontId="9" fillId="0" borderId="43" xfId="1" applyNumberFormat="1" applyFont="1" applyBorder="1" applyAlignment="1">
      <alignment horizontal="center" vertical="center"/>
    </xf>
    <xf numFmtId="165" fontId="9" fillId="0" borderId="44" xfId="1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9" fillId="0" borderId="38" xfId="1" applyNumberFormat="1" applyFont="1" applyBorder="1" applyAlignment="1">
      <alignment horizontal="center" vertical="center"/>
    </xf>
    <xf numFmtId="165" fontId="9" fillId="0" borderId="45" xfId="1" applyNumberFormat="1" applyFont="1" applyBorder="1" applyAlignment="1">
      <alignment horizontal="center" vertical="center"/>
    </xf>
    <xf numFmtId="165" fontId="9" fillId="0" borderId="46" xfId="1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65" fontId="9" fillId="0" borderId="47" xfId="1" applyNumberFormat="1" applyFont="1" applyBorder="1" applyAlignment="1">
      <alignment horizontal="center" vertical="center"/>
    </xf>
    <xf numFmtId="165" fontId="9" fillId="0" borderId="48" xfId="1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49" fontId="10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165" fontId="9" fillId="0" borderId="11" xfId="1" applyNumberFormat="1" applyFont="1" applyBorder="1" applyAlignment="1">
      <alignment horizontal="center" vertical="center"/>
    </xf>
    <xf numFmtId="165" fontId="9" fillId="0" borderId="49" xfId="1" applyNumberFormat="1" applyFont="1" applyBorder="1" applyAlignment="1">
      <alignment horizontal="center" vertical="center"/>
    </xf>
    <xf numFmtId="165" fontId="9" fillId="0" borderId="50" xfId="1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49" fontId="10" fillId="4" borderId="19" xfId="0" applyNumberFormat="1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center" vertical="center"/>
    </xf>
    <xf numFmtId="165" fontId="9" fillId="4" borderId="23" xfId="1" applyNumberFormat="1" applyFont="1" applyFill="1" applyBorder="1" applyAlignment="1">
      <alignment horizontal="center" vertical="center"/>
    </xf>
    <xf numFmtId="165" fontId="9" fillId="4" borderId="51" xfId="1" applyNumberFormat="1" applyFont="1" applyFill="1" applyBorder="1" applyAlignment="1">
      <alignment horizontal="center" vertical="center"/>
    </xf>
    <xf numFmtId="165" fontId="9" fillId="4" borderId="52" xfId="1" applyNumberFormat="1" applyFont="1" applyFill="1" applyBorder="1" applyAlignment="1">
      <alignment horizontal="center" vertical="center"/>
    </xf>
    <xf numFmtId="165" fontId="9" fillId="0" borderId="51" xfId="1" applyNumberFormat="1" applyFont="1" applyBorder="1" applyAlignment="1">
      <alignment horizontal="center" vertical="center"/>
    </xf>
    <xf numFmtId="165" fontId="9" fillId="0" borderId="52" xfId="1" applyNumberFormat="1" applyFont="1" applyBorder="1" applyAlignment="1">
      <alignment horizontal="center" vertical="center"/>
    </xf>
    <xf numFmtId="0" fontId="11" fillId="0" borderId="0" xfId="0" applyFont="1"/>
    <xf numFmtId="0" fontId="10" fillId="0" borderId="26" xfId="0" applyFont="1" applyBorder="1" applyAlignment="1">
      <alignment horizontal="center" vertical="center"/>
    </xf>
    <xf numFmtId="165" fontId="9" fillId="0" borderId="53" xfId="1" applyNumberFormat="1" applyFont="1" applyBorder="1" applyAlignment="1">
      <alignment horizontal="center" vertical="center"/>
    </xf>
    <xf numFmtId="165" fontId="9" fillId="0" borderId="54" xfId="1" applyNumberFormat="1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165" fontId="9" fillId="0" borderId="15" xfId="1" applyNumberFormat="1" applyFont="1" applyBorder="1" applyAlignment="1">
      <alignment vertical="center"/>
    </xf>
    <xf numFmtId="165" fontId="9" fillId="0" borderId="25" xfId="1" applyNumberFormat="1" applyFont="1" applyBorder="1" applyAlignment="1">
      <alignment vertical="center"/>
    </xf>
    <xf numFmtId="165" fontId="9" fillId="0" borderId="43" xfId="1" applyNumberFormat="1" applyFont="1" applyBorder="1" applyAlignment="1">
      <alignment vertical="center"/>
    </xf>
    <xf numFmtId="165" fontId="9" fillId="0" borderId="44" xfId="1" applyNumberFormat="1" applyFont="1" applyBorder="1" applyAlignment="1">
      <alignment vertical="center"/>
    </xf>
    <xf numFmtId="49" fontId="10" fillId="0" borderId="24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left" vertical="center"/>
    </xf>
    <xf numFmtId="0" fontId="10" fillId="0" borderId="35" xfId="0" applyFont="1" applyBorder="1" applyAlignment="1">
      <alignment horizontal="center" vertical="center"/>
    </xf>
    <xf numFmtId="165" fontId="9" fillId="0" borderId="24" xfId="1" applyNumberFormat="1" applyFont="1" applyBorder="1" applyAlignment="1">
      <alignment vertical="center"/>
    </xf>
    <xf numFmtId="165" fontId="9" fillId="0" borderId="38" xfId="1" applyNumberFormat="1" applyFont="1" applyBorder="1" applyAlignment="1">
      <alignment vertical="center"/>
    </xf>
    <xf numFmtId="165" fontId="9" fillId="0" borderId="45" xfId="1" applyNumberFormat="1" applyFont="1" applyBorder="1" applyAlignment="1">
      <alignment vertical="center"/>
    </xf>
    <xf numFmtId="165" fontId="9" fillId="0" borderId="46" xfId="1" applyNumberFormat="1" applyFont="1" applyBorder="1" applyAlignment="1">
      <alignment vertical="center"/>
    </xf>
    <xf numFmtId="49" fontId="10" fillId="4" borderId="18" xfId="0" applyNumberFormat="1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center" vertical="center"/>
    </xf>
    <xf numFmtId="165" fontId="9" fillId="4" borderId="22" xfId="1" applyNumberFormat="1" applyFont="1" applyFill="1" applyBorder="1" applyAlignment="1">
      <alignment horizontal="center" vertical="center"/>
    </xf>
    <xf numFmtId="165" fontId="9" fillId="4" borderId="47" xfId="1" applyNumberFormat="1" applyFont="1" applyFill="1" applyBorder="1" applyAlignment="1">
      <alignment horizontal="center" vertical="center"/>
    </xf>
    <xf numFmtId="165" fontId="9" fillId="4" borderId="48" xfId="1" applyNumberFormat="1" applyFont="1" applyFill="1" applyBorder="1" applyAlignment="1">
      <alignment horizontal="center" vertical="center"/>
    </xf>
    <xf numFmtId="9" fontId="5" fillId="0" borderId="0" xfId="0" applyNumberFormat="1" applyFont="1"/>
    <xf numFmtId="0" fontId="5" fillId="0" borderId="1" xfId="0" applyFont="1" applyBorder="1"/>
    <xf numFmtId="0" fontId="12" fillId="0" borderId="0" xfId="0" applyFont="1" applyAlignment="1">
      <alignment vertical="center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left" vertical="top"/>
    </xf>
    <xf numFmtId="0" fontId="7" fillId="0" borderId="0" xfId="0" applyFont="1"/>
    <xf numFmtId="0" fontId="1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5" fillId="0" borderId="4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left" vertical="center"/>
    </xf>
    <xf numFmtId="166" fontId="7" fillId="5" borderId="2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165" fontId="7" fillId="5" borderId="5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65" fontId="7" fillId="5" borderId="5" xfId="1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/>
    </xf>
    <xf numFmtId="165" fontId="7" fillId="3" borderId="2" xfId="1" applyNumberFormat="1" applyFont="1" applyFill="1" applyBorder="1" applyAlignment="1">
      <alignment horizontal="center" vertical="center" wrapText="1"/>
    </xf>
    <xf numFmtId="165" fontId="7" fillId="3" borderId="25" xfId="1" applyNumberFormat="1" applyFont="1" applyFill="1" applyBorder="1" applyAlignment="1">
      <alignment horizontal="center" vertical="center" wrapText="1"/>
    </xf>
    <xf numFmtId="165" fontId="7" fillId="3" borderId="10" xfId="1" applyNumberFormat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4" xfId="1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165" fontId="7" fillId="3" borderId="23" xfId="1" applyNumberFormat="1" applyFont="1" applyFill="1" applyBorder="1" applyAlignment="1">
      <alignment horizontal="center" vertical="center" wrapText="1"/>
    </xf>
    <xf numFmtId="165" fontId="7" fillId="3" borderId="51" xfId="1" applyNumberFormat="1" applyFont="1" applyFill="1" applyBorder="1" applyAlignment="1">
      <alignment horizontal="center" vertical="center" wrapText="1"/>
    </xf>
    <xf numFmtId="165" fontId="7" fillId="3" borderId="52" xfId="1" applyNumberFormat="1" applyFont="1" applyFill="1" applyBorder="1" applyAlignment="1">
      <alignment horizontal="center" vertical="center" wrapText="1"/>
    </xf>
    <xf numFmtId="165" fontId="7" fillId="3" borderId="20" xfId="1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165" fontId="7" fillId="3" borderId="38" xfId="1" applyNumberFormat="1" applyFont="1" applyFill="1" applyBorder="1" applyAlignment="1">
      <alignment horizontal="center" vertical="center" wrapText="1"/>
    </xf>
    <xf numFmtId="165" fontId="7" fillId="3" borderId="45" xfId="1" applyNumberFormat="1" applyFont="1" applyFill="1" applyBorder="1" applyAlignment="1">
      <alignment horizontal="center" vertical="center" wrapText="1"/>
    </xf>
    <xf numFmtId="165" fontId="7" fillId="3" borderId="46" xfId="1" applyNumberFormat="1" applyFont="1" applyFill="1" applyBorder="1" applyAlignment="1">
      <alignment horizontal="center" vertical="center" wrapText="1"/>
    </xf>
    <xf numFmtId="165" fontId="7" fillId="3" borderId="34" xfId="1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165" fontId="7" fillId="4" borderId="15" xfId="1" applyNumberFormat="1" applyFont="1" applyFill="1" applyBorder="1" applyAlignment="1">
      <alignment horizontal="center" vertical="center" wrapText="1"/>
    </xf>
    <xf numFmtId="165" fontId="7" fillId="4" borderId="25" xfId="1" applyNumberFormat="1" applyFont="1" applyFill="1" applyBorder="1" applyAlignment="1">
      <alignment horizontal="center" vertical="center" wrapText="1"/>
    </xf>
    <xf numFmtId="165" fontId="7" fillId="4" borderId="43" xfId="1" applyNumberFormat="1" applyFont="1" applyFill="1" applyBorder="1" applyAlignment="1">
      <alignment horizontal="center" vertical="center" wrapText="1"/>
    </xf>
    <xf numFmtId="165" fontId="7" fillId="4" borderId="44" xfId="1" applyNumberFormat="1" applyFont="1" applyFill="1" applyBorder="1" applyAlignment="1">
      <alignment horizontal="center" vertical="center" wrapText="1"/>
    </xf>
    <xf numFmtId="165" fontId="7" fillId="4" borderId="58" xfId="1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165" fontId="7" fillId="4" borderId="19" xfId="1" applyNumberFormat="1" applyFont="1" applyFill="1" applyBorder="1" applyAlignment="1">
      <alignment horizontal="center" vertical="center" wrapText="1"/>
    </xf>
    <xf numFmtId="165" fontId="7" fillId="4" borderId="23" xfId="1" applyNumberFormat="1" applyFont="1" applyFill="1" applyBorder="1" applyAlignment="1">
      <alignment horizontal="center" vertical="center" wrapText="1"/>
    </xf>
    <xf numFmtId="165" fontId="7" fillId="4" borderId="51" xfId="1" applyNumberFormat="1" applyFont="1" applyFill="1" applyBorder="1" applyAlignment="1">
      <alignment horizontal="center" vertical="center" wrapText="1"/>
    </xf>
    <xf numFmtId="165" fontId="7" fillId="4" borderId="52" xfId="1" applyNumberFormat="1" applyFont="1" applyFill="1" applyBorder="1" applyAlignment="1">
      <alignment horizontal="center" vertical="center" wrapText="1"/>
    </xf>
    <xf numFmtId="165" fontId="7" fillId="4" borderId="22" xfId="1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165" fontId="7" fillId="5" borderId="19" xfId="1" applyNumberFormat="1" applyFont="1" applyFill="1" applyBorder="1" applyAlignment="1">
      <alignment horizontal="center" vertical="center" wrapText="1"/>
    </xf>
    <xf numFmtId="165" fontId="7" fillId="5" borderId="23" xfId="1" applyNumberFormat="1" applyFont="1" applyFill="1" applyBorder="1" applyAlignment="1">
      <alignment horizontal="center" vertical="center" wrapText="1"/>
    </xf>
    <xf numFmtId="165" fontId="7" fillId="5" borderId="51" xfId="1" applyNumberFormat="1" applyFont="1" applyFill="1" applyBorder="1" applyAlignment="1">
      <alignment horizontal="center" vertical="center" wrapText="1"/>
    </xf>
    <xf numFmtId="165" fontId="7" fillId="5" borderId="52" xfId="1" applyNumberFormat="1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165" fontId="7" fillId="5" borderId="24" xfId="1" applyNumberFormat="1" applyFont="1" applyFill="1" applyBorder="1" applyAlignment="1">
      <alignment horizontal="center" vertical="center" wrapText="1"/>
    </xf>
    <xf numFmtId="165" fontId="7" fillId="5" borderId="38" xfId="1" applyNumberFormat="1" applyFont="1" applyFill="1" applyBorder="1" applyAlignment="1">
      <alignment horizontal="center" vertical="center" wrapText="1"/>
    </xf>
    <xf numFmtId="165" fontId="7" fillId="5" borderId="45" xfId="1" applyNumberFormat="1" applyFont="1" applyFill="1" applyBorder="1" applyAlignment="1">
      <alignment horizontal="center" vertical="center" wrapText="1"/>
    </xf>
    <xf numFmtId="165" fontId="7" fillId="5" borderId="46" xfId="1" applyNumberFormat="1" applyFont="1" applyFill="1" applyBorder="1" applyAlignment="1">
      <alignment horizontal="center" vertical="center" wrapText="1"/>
    </xf>
    <xf numFmtId="165" fontId="7" fillId="4" borderId="17" xfId="1" applyNumberFormat="1" applyFont="1" applyFill="1" applyBorder="1" applyAlignment="1">
      <alignment horizontal="center" vertical="center" wrapText="1"/>
    </xf>
    <xf numFmtId="165" fontId="7" fillId="4" borderId="36" xfId="1" applyNumberFormat="1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/>
    </xf>
    <xf numFmtId="165" fontId="7" fillId="4" borderId="59" xfId="1" applyNumberFormat="1" applyFont="1" applyFill="1" applyBorder="1" applyAlignment="1">
      <alignment horizontal="center" vertical="center" wrapText="1"/>
    </xf>
    <xf numFmtId="165" fontId="7" fillId="4" borderId="28" xfId="1" applyNumberFormat="1" applyFont="1" applyFill="1" applyBorder="1" applyAlignment="1">
      <alignment horizontal="center" vertical="center" wrapText="1"/>
    </xf>
    <xf numFmtId="165" fontId="7" fillId="4" borderId="31" xfId="1" applyNumberFormat="1" applyFont="1" applyFill="1" applyBorder="1" applyAlignment="1">
      <alignment horizontal="center" vertical="center" wrapText="1"/>
    </xf>
    <xf numFmtId="165" fontId="7" fillId="5" borderId="53" xfId="1" applyNumberFormat="1" applyFont="1" applyFill="1" applyBorder="1" applyAlignment="1">
      <alignment horizontal="center" vertical="center" wrapText="1"/>
    </xf>
    <xf numFmtId="165" fontId="7" fillId="5" borderId="54" xfId="1" applyNumberFormat="1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/>
    </xf>
    <xf numFmtId="49" fontId="7" fillId="4" borderId="33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0" fontId="7" fillId="4" borderId="33" xfId="0" applyFont="1" applyFill="1" applyBorder="1" applyAlignment="1">
      <alignment horizontal="center" vertical="center"/>
    </xf>
    <xf numFmtId="165" fontId="7" fillId="4" borderId="33" xfId="1" applyNumberFormat="1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165" fontId="7" fillId="4" borderId="60" xfId="1" applyNumberFormat="1" applyFont="1" applyFill="1" applyBorder="1" applyAlignment="1">
      <alignment horizontal="center" vertical="center" wrapText="1"/>
    </xf>
    <xf numFmtId="165" fontId="7" fillId="4" borderId="8" xfId="1" applyNumberFormat="1" applyFont="1" applyFill="1" applyBorder="1" applyAlignment="1">
      <alignment horizontal="center" vertical="center" wrapText="1"/>
    </xf>
    <xf numFmtId="165" fontId="7" fillId="4" borderId="9" xfId="1" applyNumberFormat="1" applyFont="1" applyFill="1" applyBorder="1" applyAlignment="1">
      <alignment horizontal="center" vertical="center" wrapText="1"/>
    </xf>
    <xf numFmtId="165" fontId="11" fillId="3" borderId="25" xfId="1" applyNumberFormat="1" applyFont="1" applyFill="1" applyBorder="1"/>
    <xf numFmtId="165" fontId="11" fillId="3" borderId="43" xfId="1" applyNumberFormat="1" applyFont="1" applyFill="1" applyBorder="1"/>
    <xf numFmtId="165" fontId="11" fillId="3" borderId="44" xfId="1" applyNumberFormat="1" applyFont="1" applyFill="1" applyBorder="1"/>
    <xf numFmtId="0" fontId="11" fillId="3" borderId="24" xfId="0" applyFont="1" applyFill="1" applyBorder="1" applyAlignment="1">
      <alignment horizontal="center"/>
    </xf>
    <xf numFmtId="165" fontId="11" fillId="3" borderId="38" xfId="1" applyNumberFormat="1" applyFont="1" applyFill="1" applyBorder="1"/>
    <xf numFmtId="165" fontId="11" fillId="3" borderId="45" xfId="1" applyNumberFormat="1" applyFont="1" applyFill="1" applyBorder="1"/>
    <xf numFmtId="165" fontId="11" fillId="3" borderId="46" xfId="1" applyNumberFormat="1" applyFont="1" applyFill="1" applyBorder="1"/>
    <xf numFmtId="0" fontId="7" fillId="5" borderId="55" xfId="0" applyFont="1" applyFill="1" applyBorder="1" applyAlignment="1">
      <alignment horizontal="center"/>
    </xf>
    <xf numFmtId="165" fontId="11" fillId="0" borderId="7" xfId="1" applyNumberFormat="1" applyFont="1" applyBorder="1" applyAlignment="1">
      <alignment horizontal="center"/>
    </xf>
    <xf numFmtId="165" fontId="11" fillId="0" borderId="2" xfId="1" applyNumberFormat="1" applyFont="1" applyBorder="1" applyAlignment="1">
      <alignment horizontal="center"/>
    </xf>
    <xf numFmtId="165" fontId="11" fillId="0" borderId="10" xfId="1" applyNumberFormat="1" applyFont="1" applyBorder="1" applyAlignment="1">
      <alignment horizontal="center"/>
    </xf>
    <xf numFmtId="165" fontId="11" fillId="0" borderId="5" xfId="1" applyNumberFormat="1" applyFont="1" applyBorder="1" applyAlignment="1">
      <alignment horizontal="center"/>
    </xf>
    <xf numFmtId="165" fontId="11" fillId="0" borderId="43" xfId="1" applyNumberFormat="1" applyFont="1" applyBorder="1" applyAlignment="1">
      <alignment horizontal="center"/>
    </xf>
    <xf numFmtId="165" fontId="11" fillId="0" borderId="44" xfId="1" applyNumberFormat="1" applyFont="1" applyBorder="1" applyAlignment="1">
      <alignment horizontal="center"/>
    </xf>
    <xf numFmtId="0" fontId="7" fillId="5" borderId="46" xfId="0" applyFont="1" applyFill="1" applyBorder="1" applyAlignment="1">
      <alignment horizontal="center"/>
    </xf>
    <xf numFmtId="165" fontId="11" fillId="0" borderId="24" xfId="1" applyNumberFormat="1" applyFont="1" applyBorder="1" applyAlignment="1">
      <alignment horizontal="center"/>
    </xf>
    <xf numFmtId="165" fontId="11" fillId="0" borderId="38" xfId="1" applyNumberFormat="1" applyFont="1" applyBorder="1" applyAlignment="1">
      <alignment horizontal="center"/>
    </xf>
    <xf numFmtId="165" fontId="11" fillId="0" borderId="45" xfId="1" applyNumberFormat="1" applyFont="1" applyBorder="1" applyAlignment="1">
      <alignment horizontal="center"/>
    </xf>
    <xf numFmtId="165" fontId="11" fillId="0" borderId="46" xfId="1" applyNumberFormat="1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165" fontId="11" fillId="0" borderId="6" xfId="1" applyNumberFormat="1" applyFont="1" applyBorder="1" applyAlignment="1">
      <alignment horizontal="center"/>
    </xf>
    <xf numFmtId="165" fontId="11" fillId="0" borderId="61" xfId="1" applyNumberFormat="1" applyFont="1" applyBorder="1" applyAlignment="1">
      <alignment horizontal="center"/>
    </xf>
    <xf numFmtId="165" fontId="11" fillId="0" borderId="55" xfId="1" applyNumberFormat="1" applyFont="1" applyBorder="1" applyAlignment="1">
      <alignment horizontal="center"/>
    </xf>
    <xf numFmtId="165" fontId="11" fillId="0" borderId="47" xfId="1" applyNumberFormat="1" applyFont="1" applyBorder="1" applyAlignment="1">
      <alignment horizontal="center"/>
    </xf>
    <xf numFmtId="165" fontId="11" fillId="0" borderId="48" xfId="1" applyNumberFormat="1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165" fontId="11" fillId="0" borderId="26" xfId="1" applyNumberFormat="1" applyFont="1" applyBorder="1" applyAlignment="1">
      <alignment horizontal="center"/>
    </xf>
    <xf numFmtId="165" fontId="11" fillId="0" borderId="29" xfId="1" applyNumberFormat="1" applyFont="1" applyBorder="1" applyAlignment="1">
      <alignment horizontal="center"/>
    </xf>
    <xf numFmtId="165" fontId="11" fillId="0" borderId="53" xfId="1" applyNumberFormat="1" applyFont="1" applyBorder="1" applyAlignment="1">
      <alignment horizontal="center"/>
    </xf>
    <xf numFmtId="165" fontId="11" fillId="0" borderId="54" xfId="1" applyNumberFormat="1" applyFont="1" applyBorder="1" applyAlignment="1">
      <alignment horizontal="center"/>
    </xf>
    <xf numFmtId="165" fontId="11" fillId="0" borderId="51" xfId="1" applyNumberFormat="1" applyFont="1" applyBorder="1" applyAlignment="1">
      <alignment horizontal="center"/>
    </xf>
    <xf numFmtId="165" fontId="11" fillId="0" borderId="52" xfId="1" applyNumberFormat="1" applyFont="1" applyBorder="1" applyAlignment="1">
      <alignment horizontal="center"/>
    </xf>
    <xf numFmtId="0" fontId="7" fillId="5" borderId="54" xfId="0" applyFont="1" applyFill="1" applyBorder="1" applyAlignment="1">
      <alignment horizontal="center"/>
    </xf>
    <xf numFmtId="0" fontId="11" fillId="8" borderId="15" xfId="0" applyFont="1" applyFill="1" applyBorder="1" applyAlignment="1">
      <alignment horizontal="center"/>
    </xf>
    <xf numFmtId="165" fontId="11" fillId="8" borderId="15" xfId="1" applyNumberFormat="1" applyFont="1" applyFill="1" applyBorder="1" applyAlignment="1">
      <alignment horizontal="center"/>
    </xf>
    <xf numFmtId="165" fontId="11" fillId="8" borderId="16" xfId="1" applyNumberFormat="1" applyFont="1" applyFill="1" applyBorder="1" applyAlignment="1">
      <alignment horizontal="center"/>
    </xf>
    <xf numFmtId="165" fontId="11" fillId="8" borderId="43" xfId="1" applyNumberFormat="1" applyFont="1" applyFill="1" applyBorder="1" applyAlignment="1">
      <alignment horizontal="center"/>
    </xf>
    <xf numFmtId="165" fontId="11" fillId="8" borderId="25" xfId="1" applyNumberFormat="1" applyFont="1" applyFill="1" applyBorder="1" applyAlignment="1">
      <alignment horizontal="center"/>
    </xf>
    <xf numFmtId="165" fontId="11" fillId="8" borderId="44" xfId="1" applyNumberFormat="1" applyFont="1" applyFill="1" applyBorder="1" applyAlignment="1">
      <alignment horizontal="center"/>
    </xf>
    <xf numFmtId="165" fontId="11" fillId="8" borderId="2" xfId="1" applyNumberFormat="1" applyFont="1" applyFill="1" applyBorder="1" applyAlignment="1">
      <alignment horizontal="center"/>
    </xf>
    <xf numFmtId="0" fontId="11" fillId="8" borderId="24" xfId="0" applyFont="1" applyFill="1" applyBorder="1" applyAlignment="1">
      <alignment horizontal="center"/>
    </xf>
    <xf numFmtId="165" fontId="11" fillId="8" borderId="24" xfId="1" applyNumberFormat="1" applyFont="1" applyFill="1" applyBorder="1" applyAlignment="1">
      <alignment horizontal="center"/>
    </xf>
    <xf numFmtId="165" fontId="11" fillId="8" borderId="34" xfId="1" applyNumberFormat="1" applyFont="1" applyFill="1" applyBorder="1" applyAlignment="1">
      <alignment horizontal="center"/>
    </xf>
    <xf numFmtId="165" fontId="11" fillId="8" borderId="45" xfId="1" applyNumberFormat="1" applyFont="1" applyFill="1" applyBorder="1" applyAlignment="1">
      <alignment horizontal="center"/>
    </xf>
    <xf numFmtId="165" fontId="11" fillId="8" borderId="38" xfId="1" applyNumberFormat="1" applyFont="1" applyFill="1" applyBorder="1" applyAlignment="1">
      <alignment horizontal="center"/>
    </xf>
    <xf numFmtId="165" fontId="11" fillId="8" borderId="46" xfId="1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5" fontId="11" fillId="0" borderId="3" xfId="1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165" fontId="11" fillId="4" borderId="15" xfId="1" applyNumberFormat="1" applyFont="1" applyFill="1" applyBorder="1" applyAlignment="1">
      <alignment horizontal="center"/>
    </xf>
    <xf numFmtId="165" fontId="11" fillId="4" borderId="25" xfId="1" applyNumberFormat="1" applyFont="1" applyFill="1" applyBorder="1" applyAlignment="1">
      <alignment horizontal="center"/>
    </xf>
    <xf numFmtId="165" fontId="11" fillId="4" borderId="43" xfId="1" applyNumberFormat="1" applyFont="1" applyFill="1" applyBorder="1" applyAlignment="1">
      <alignment horizontal="center"/>
    </xf>
    <xf numFmtId="165" fontId="11" fillId="4" borderId="44" xfId="1" applyNumberFormat="1" applyFont="1" applyFill="1" applyBorder="1" applyAlignment="1">
      <alignment horizontal="center"/>
    </xf>
    <xf numFmtId="165" fontId="11" fillId="4" borderId="47" xfId="1" applyNumberFormat="1" applyFont="1" applyFill="1" applyBorder="1" applyAlignment="1">
      <alignment horizontal="left" vertical="center"/>
    </xf>
    <xf numFmtId="165" fontId="7" fillId="4" borderId="47" xfId="1" applyNumberFormat="1" applyFont="1" applyFill="1" applyBorder="1" applyAlignment="1">
      <alignment horizontal="left" vertical="center"/>
    </xf>
    <xf numFmtId="165" fontId="7" fillId="4" borderId="31" xfId="1" applyNumberFormat="1" applyFont="1" applyFill="1" applyBorder="1" applyAlignment="1">
      <alignment horizontal="left" vertical="center"/>
    </xf>
    <xf numFmtId="0" fontId="19" fillId="4" borderId="21" xfId="0" applyFont="1" applyFill="1" applyBorder="1" applyAlignment="1">
      <alignment horizontal="center"/>
    </xf>
    <xf numFmtId="165" fontId="11" fillId="4" borderId="19" xfId="1" applyNumberFormat="1" applyFont="1" applyFill="1" applyBorder="1" applyAlignment="1">
      <alignment horizontal="center"/>
    </xf>
    <xf numFmtId="165" fontId="11" fillId="4" borderId="23" xfId="1" applyNumberFormat="1" applyFont="1" applyFill="1" applyBorder="1" applyAlignment="1">
      <alignment horizontal="center"/>
    </xf>
    <xf numFmtId="165" fontId="11" fillId="4" borderId="51" xfId="1" applyNumberFormat="1" applyFont="1" applyFill="1" applyBorder="1" applyAlignment="1">
      <alignment horizontal="center"/>
    </xf>
    <xf numFmtId="165" fontId="11" fillId="4" borderId="52" xfId="1" applyNumberFormat="1" applyFont="1" applyFill="1" applyBorder="1" applyAlignment="1">
      <alignment horizontal="center"/>
    </xf>
    <xf numFmtId="0" fontId="22" fillId="4" borderId="23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38" xfId="0" applyFont="1" applyFill="1" applyBorder="1" applyAlignment="1">
      <alignment horizontal="center"/>
    </xf>
    <xf numFmtId="165" fontId="11" fillId="4" borderId="26" xfId="1" applyNumberFormat="1" applyFont="1" applyFill="1" applyBorder="1" applyAlignment="1">
      <alignment horizontal="center"/>
    </xf>
    <xf numFmtId="165" fontId="11" fillId="4" borderId="29" xfId="1" applyNumberFormat="1" applyFont="1" applyFill="1" applyBorder="1" applyAlignment="1">
      <alignment horizontal="center"/>
    </xf>
    <xf numFmtId="165" fontId="11" fillId="4" borderId="53" xfId="1" applyNumberFormat="1" applyFont="1" applyFill="1" applyBorder="1" applyAlignment="1">
      <alignment horizontal="center"/>
    </xf>
    <xf numFmtId="165" fontId="11" fillId="4" borderId="54" xfId="1" applyNumberFormat="1" applyFont="1" applyFill="1" applyBorder="1" applyAlignment="1">
      <alignment horizontal="center"/>
    </xf>
    <xf numFmtId="165" fontId="11" fillId="4" borderId="61" xfId="1" applyNumberFormat="1" applyFont="1" applyFill="1" applyBorder="1" applyAlignment="1">
      <alignment horizontal="left" vertical="center"/>
    </xf>
    <xf numFmtId="49" fontId="22" fillId="8" borderId="12" xfId="0" applyNumberFormat="1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left" vertical="center" wrapText="1"/>
    </xf>
    <xf numFmtId="0" fontId="23" fillId="8" borderId="11" xfId="0" applyFont="1" applyFill="1" applyBorder="1" applyAlignment="1">
      <alignment horizontal="center"/>
    </xf>
    <xf numFmtId="165" fontId="7" fillId="8" borderId="11" xfId="1" applyNumberFormat="1" applyFont="1" applyFill="1" applyBorder="1" applyAlignment="1">
      <alignment horizontal="center" vertical="center" wrapText="1"/>
    </xf>
    <xf numFmtId="165" fontId="7" fillId="8" borderId="49" xfId="1" applyNumberFormat="1" applyFont="1" applyFill="1" applyBorder="1" applyAlignment="1">
      <alignment horizontal="center" vertical="center" wrapText="1"/>
    </xf>
    <xf numFmtId="165" fontId="7" fillId="8" borderId="50" xfId="1" applyNumberFormat="1" applyFont="1" applyFill="1" applyBorder="1" applyAlignment="1">
      <alignment horizontal="center" vertical="center" wrapText="1"/>
    </xf>
    <xf numFmtId="165" fontId="11" fillId="8" borderId="11" xfId="1" applyNumberFormat="1" applyFont="1" applyFill="1" applyBorder="1"/>
    <xf numFmtId="165" fontId="11" fillId="8" borderId="49" xfId="1" applyNumberFormat="1" applyFont="1" applyFill="1" applyBorder="1"/>
    <xf numFmtId="165" fontId="11" fillId="8" borderId="50" xfId="1" applyNumberFormat="1" applyFont="1" applyFill="1" applyBorder="1"/>
    <xf numFmtId="165" fontId="11" fillId="8" borderId="49" xfId="1" applyNumberFormat="1" applyFont="1" applyFill="1" applyBorder="1" applyAlignment="1">
      <alignment horizontal="center"/>
    </xf>
    <xf numFmtId="165" fontId="11" fillId="8" borderId="50" xfId="1" applyNumberFormat="1" applyFont="1" applyFill="1" applyBorder="1" applyAlignment="1">
      <alignment horizontal="center"/>
    </xf>
    <xf numFmtId="0" fontId="19" fillId="0" borderId="22" xfId="0" applyFont="1" applyBorder="1" applyAlignment="1">
      <alignment horizontal="center"/>
    </xf>
    <xf numFmtId="165" fontId="11" fillId="5" borderId="18" xfId="1" applyNumberFormat="1" applyFont="1" applyFill="1" applyBorder="1" applyAlignment="1">
      <alignment horizontal="center"/>
    </xf>
    <xf numFmtId="165" fontId="11" fillId="5" borderId="22" xfId="1" applyNumberFormat="1" applyFont="1" applyFill="1" applyBorder="1" applyAlignment="1">
      <alignment horizontal="center"/>
    </xf>
    <xf numFmtId="165" fontId="11" fillId="5" borderId="47" xfId="1" applyNumberFormat="1" applyFont="1" applyFill="1" applyBorder="1" applyAlignment="1">
      <alignment horizontal="center"/>
    </xf>
    <xf numFmtId="165" fontId="11" fillId="5" borderId="48" xfId="1" applyNumberFormat="1" applyFont="1" applyFill="1" applyBorder="1" applyAlignment="1">
      <alignment horizontal="center"/>
    </xf>
    <xf numFmtId="0" fontId="19" fillId="0" borderId="23" xfId="0" applyFont="1" applyBorder="1" applyAlignment="1">
      <alignment horizontal="center"/>
    </xf>
    <xf numFmtId="165" fontId="11" fillId="5" borderId="19" xfId="1" applyNumberFormat="1" applyFont="1" applyFill="1" applyBorder="1" applyAlignment="1">
      <alignment horizontal="center"/>
    </xf>
    <xf numFmtId="165" fontId="11" fillId="5" borderId="23" xfId="1" applyNumberFormat="1" applyFont="1" applyFill="1" applyBorder="1" applyAlignment="1">
      <alignment horizontal="center"/>
    </xf>
    <xf numFmtId="165" fontId="11" fillId="5" borderId="51" xfId="1" applyNumberFormat="1" applyFont="1" applyFill="1" applyBorder="1" applyAlignment="1">
      <alignment horizontal="center"/>
    </xf>
    <xf numFmtId="165" fontId="11" fillId="5" borderId="52" xfId="1" applyNumberFormat="1" applyFont="1" applyFill="1" applyBorder="1" applyAlignment="1">
      <alignment horizontal="center"/>
    </xf>
    <xf numFmtId="0" fontId="22" fillId="0" borderId="23" xfId="0" applyFont="1" applyBorder="1" applyAlignment="1">
      <alignment horizontal="center"/>
    </xf>
    <xf numFmtId="165" fontId="11" fillId="0" borderId="19" xfId="1" applyNumberFormat="1" applyFont="1" applyBorder="1" applyAlignment="1">
      <alignment horizontal="center"/>
    </xf>
    <xf numFmtId="165" fontId="11" fillId="0" borderId="23" xfId="1" applyNumberFormat="1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165" fontId="11" fillId="5" borderId="24" xfId="1" applyNumberFormat="1" applyFont="1" applyFill="1" applyBorder="1" applyAlignment="1">
      <alignment horizontal="center"/>
    </xf>
    <xf numFmtId="165" fontId="11" fillId="5" borderId="38" xfId="1" applyNumberFormat="1" applyFont="1" applyFill="1" applyBorder="1" applyAlignment="1">
      <alignment horizontal="center"/>
    </xf>
    <xf numFmtId="165" fontId="11" fillId="5" borderId="45" xfId="1" applyNumberFormat="1" applyFont="1" applyFill="1" applyBorder="1" applyAlignment="1">
      <alignment horizontal="center"/>
    </xf>
    <xf numFmtId="165" fontId="11" fillId="5" borderId="46" xfId="1" applyNumberFormat="1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165" fontId="11" fillId="5" borderId="15" xfId="1" applyNumberFormat="1" applyFont="1" applyFill="1" applyBorder="1" applyAlignment="1">
      <alignment horizontal="center"/>
    </xf>
    <xf numFmtId="165" fontId="11" fillId="5" borderId="25" xfId="1" applyNumberFormat="1" applyFont="1" applyFill="1" applyBorder="1" applyAlignment="1">
      <alignment horizontal="center"/>
    </xf>
    <xf numFmtId="165" fontId="11" fillId="5" borderId="43" xfId="1" applyNumberFormat="1" applyFont="1" applyFill="1" applyBorder="1" applyAlignment="1">
      <alignment horizontal="center"/>
    </xf>
    <xf numFmtId="165" fontId="11" fillId="5" borderId="44" xfId="1" applyNumberFormat="1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165" fontId="7" fillId="3" borderId="36" xfId="1" applyNumberFormat="1" applyFont="1" applyFill="1" applyBorder="1" applyAlignment="1">
      <alignment horizontal="center" vertical="center" wrapText="1"/>
    </xf>
    <xf numFmtId="165" fontId="11" fillId="3" borderId="51" xfId="1" applyNumberFormat="1" applyFont="1" applyFill="1" applyBorder="1" applyAlignment="1">
      <alignment horizontal="center"/>
    </xf>
    <xf numFmtId="165" fontId="11" fillId="3" borderId="52" xfId="1" applyNumberFormat="1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165" fontId="7" fillId="3" borderId="37" xfId="1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/>
    </xf>
    <xf numFmtId="165" fontId="7" fillId="3" borderId="55" xfId="1" applyNumberFormat="1" applyFont="1" applyFill="1" applyBorder="1" applyAlignment="1">
      <alignment horizontal="center" vertical="center" wrapText="1"/>
    </xf>
    <xf numFmtId="165" fontId="11" fillId="3" borderId="53" xfId="1" applyNumberFormat="1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165" fontId="7" fillId="4" borderId="2" xfId="1" applyNumberFormat="1" applyFont="1" applyFill="1" applyBorder="1" applyAlignment="1">
      <alignment horizontal="center" vertical="center" wrapText="1"/>
    </xf>
    <xf numFmtId="165" fontId="7" fillId="4" borderId="10" xfId="1" applyNumberFormat="1" applyFont="1" applyFill="1" applyBorder="1" applyAlignment="1">
      <alignment horizontal="center" vertical="center" wrapText="1"/>
    </xf>
    <xf numFmtId="165" fontId="7" fillId="4" borderId="4" xfId="1" applyNumberFormat="1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/>
    </xf>
    <xf numFmtId="165" fontId="7" fillId="4" borderId="37" xfId="1" applyNumberFormat="1" applyFont="1" applyFill="1" applyBorder="1" applyAlignment="1">
      <alignment horizontal="center" vertical="center" wrapText="1"/>
    </xf>
    <xf numFmtId="165" fontId="7" fillId="4" borderId="20" xfId="1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/>
    </xf>
    <xf numFmtId="165" fontId="7" fillId="4" borderId="38" xfId="1" applyNumberFormat="1" applyFont="1" applyFill="1" applyBorder="1" applyAlignment="1">
      <alignment horizontal="center" vertical="center" wrapText="1"/>
    </xf>
    <xf numFmtId="165" fontId="7" fillId="4" borderId="45" xfId="1" applyNumberFormat="1" applyFont="1" applyFill="1" applyBorder="1" applyAlignment="1">
      <alignment horizontal="center" vertical="center" wrapText="1"/>
    </xf>
    <xf numFmtId="165" fontId="7" fillId="4" borderId="34" xfId="1" applyNumberFormat="1" applyFont="1" applyFill="1" applyBorder="1" applyAlignment="1">
      <alignment horizontal="center" vertical="center" wrapText="1"/>
    </xf>
    <xf numFmtId="165" fontId="11" fillId="4" borderId="45" xfId="1" applyNumberFormat="1" applyFont="1" applyFill="1" applyBorder="1" applyAlignment="1">
      <alignment horizontal="center"/>
    </xf>
    <xf numFmtId="165" fontId="11" fillId="4" borderId="46" xfId="1" applyNumberFormat="1" applyFont="1" applyFill="1" applyBorder="1" applyAlignment="1">
      <alignment horizontal="center"/>
    </xf>
    <xf numFmtId="49" fontId="24" fillId="0" borderId="3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165" fontId="11" fillId="0" borderId="15" xfId="1" applyNumberFormat="1" applyFont="1" applyFill="1" applyBorder="1" applyAlignment="1">
      <alignment horizontal="center"/>
    </xf>
    <xf numFmtId="165" fontId="11" fillId="0" borderId="25" xfId="1" applyNumberFormat="1" applyFont="1" applyFill="1" applyBorder="1" applyAlignment="1">
      <alignment horizontal="center"/>
    </xf>
    <xf numFmtId="165" fontId="11" fillId="0" borderId="43" xfId="1" applyNumberFormat="1" applyFont="1" applyFill="1" applyBorder="1" applyAlignment="1">
      <alignment horizontal="center"/>
    </xf>
    <xf numFmtId="165" fontId="11" fillId="0" borderId="44" xfId="1" applyNumberFormat="1" applyFont="1" applyFill="1" applyBorder="1" applyAlignment="1">
      <alignment horizontal="center"/>
    </xf>
    <xf numFmtId="49" fontId="24" fillId="0" borderId="7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165" fontId="11" fillId="0" borderId="19" xfId="1" applyNumberFormat="1" applyFont="1" applyFill="1" applyBorder="1" applyAlignment="1">
      <alignment horizontal="center"/>
    </xf>
    <xf numFmtId="165" fontId="11" fillId="0" borderId="23" xfId="1" applyNumberFormat="1" applyFont="1" applyFill="1" applyBorder="1" applyAlignment="1">
      <alignment horizontal="center"/>
    </xf>
    <xf numFmtId="165" fontId="11" fillId="0" borderId="51" xfId="1" applyNumberFormat="1" applyFont="1" applyFill="1" applyBorder="1" applyAlignment="1">
      <alignment horizontal="center"/>
    </xf>
    <xf numFmtId="165" fontId="11" fillId="0" borderId="52" xfId="1" applyNumberFormat="1" applyFont="1" applyFill="1" applyBorder="1" applyAlignment="1">
      <alignment horizontal="center"/>
    </xf>
    <xf numFmtId="49" fontId="24" fillId="0" borderId="18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49" fontId="24" fillId="0" borderId="26" xfId="0" applyNumberFormat="1" applyFont="1" applyBorder="1" applyAlignment="1">
      <alignment horizontal="center" vertical="center"/>
    </xf>
    <xf numFmtId="165" fontId="11" fillId="0" borderId="18" xfId="1" applyNumberFormat="1" applyFont="1" applyFill="1" applyBorder="1" applyAlignment="1">
      <alignment horizontal="center"/>
    </xf>
    <xf numFmtId="165" fontId="11" fillId="0" borderId="22" xfId="1" applyNumberFormat="1" applyFont="1" applyFill="1" applyBorder="1" applyAlignment="1">
      <alignment horizontal="center"/>
    </xf>
    <xf numFmtId="165" fontId="11" fillId="0" borderId="47" xfId="1" applyNumberFormat="1" applyFont="1" applyFill="1" applyBorder="1" applyAlignment="1">
      <alignment horizontal="center"/>
    </xf>
    <xf numFmtId="165" fontId="11" fillId="0" borderId="48" xfId="1" applyNumberFormat="1" applyFont="1" applyFill="1" applyBorder="1" applyAlignment="1">
      <alignment horizontal="center"/>
    </xf>
    <xf numFmtId="49" fontId="24" fillId="0" borderId="33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165" fontId="11" fillId="0" borderId="24" xfId="1" applyNumberFormat="1" applyFont="1" applyFill="1" applyBorder="1" applyAlignment="1">
      <alignment horizontal="center"/>
    </xf>
    <xf numFmtId="165" fontId="11" fillId="0" borderId="38" xfId="1" applyNumberFormat="1" applyFont="1" applyFill="1" applyBorder="1" applyAlignment="1">
      <alignment horizontal="center"/>
    </xf>
    <xf numFmtId="165" fontId="11" fillId="0" borderId="45" xfId="1" applyNumberFormat="1" applyFont="1" applyFill="1" applyBorder="1" applyAlignment="1">
      <alignment horizontal="center"/>
    </xf>
    <xf numFmtId="165" fontId="11" fillId="0" borderId="46" xfId="1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165" fontId="11" fillId="4" borderId="48" xfId="1" applyNumberFormat="1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165" fontId="11" fillId="4" borderId="36" xfId="1" applyNumberFormat="1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165" fontId="11" fillId="4" borderId="37" xfId="1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65" fontId="11" fillId="4" borderId="9" xfId="1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11" fillId="0" borderId="26" xfId="1" applyNumberFormat="1" applyFont="1" applyFill="1" applyBorder="1" applyAlignment="1">
      <alignment horizontal="center"/>
    </xf>
    <xf numFmtId="165" fontId="11" fillId="0" borderId="29" xfId="1" applyNumberFormat="1" applyFont="1" applyFill="1" applyBorder="1" applyAlignment="1">
      <alignment horizontal="center"/>
    </xf>
    <xf numFmtId="165" fontId="11" fillId="0" borderId="53" xfId="1" applyNumberFormat="1" applyFont="1" applyFill="1" applyBorder="1" applyAlignment="1">
      <alignment horizontal="center"/>
    </xf>
    <xf numFmtId="165" fontId="11" fillId="0" borderId="54" xfId="1" applyNumberFormat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165" fontId="7" fillId="4" borderId="29" xfId="1" applyNumberFormat="1" applyFont="1" applyFill="1" applyBorder="1" applyAlignment="1">
      <alignment horizontal="center" vertical="center" wrapText="1"/>
    </xf>
    <xf numFmtId="165" fontId="7" fillId="4" borderId="53" xfId="1" applyNumberFormat="1" applyFont="1" applyFill="1" applyBorder="1" applyAlignment="1">
      <alignment horizontal="center" vertical="center" wrapText="1"/>
    </xf>
    <xf numFmtId="165" fontId="7" fillId="4" borderId="55" xfId="1" applyNumberFormat="1" applyFont="1" applyFill="1" applyBorder="1" applyAlignment="1">
      <alignment horizontal="center" vertical="center" wrapText="1"/>
    </xf>
    <xf numFmtId="165" fontId="7" fillId="4" borderId="27" xfId="1" applyNumberFormat="1" applyFont="1" applyFill="1" applyBorder="1" applyAlignment="1">
      <alignment horizontal="center" vertical="center" wrapText="1"/>
    </xf>
    <xf numFmtId="165" fontId="11" fillId="4" borderId="31" xfId="1" applyNumberFormat="1" applyFont="1" applyFill="1" applyBorder="1" applyAlignment="1">
      <alignment horizontal="center"/>
    </xf>
    <xf numFmtId="165" fontId="11" fillId="0" borderId="37" xfId="1" applyNumberFormat="1" applyFont="1" applyFill="1" applyBorder="1" applyAlignment="1">
      <alignment horizontal="center"/>
    </xf>
    <xf numFmtId="165" fontId="11" fillId="0" borderId="7" xfId="1" applyNumberFormat="1" applyFont="1" applyFill="1" applyBorder="1" applyAlignment="1">
      <alignment horizontal="center"/>
    </xf>
    <xf numFmtId="165" fontId="11" fillId="0" borderId="6" xfId="1" applyNumberFormat="1" applyFont="1" applyFill="1" applyBorder="1" applyAlignment="1">
      <alignment horizontal="center"/>
    </xf>
    <xf numFmtId="165" fontId="11" fillId="0" borderId="61" xfId="1" applyNumberFormat="1" applyFont="1" applyFill="1" applyBorder="1" applyAlignment="1">
      <alignment horizontal="center"/>
    </xf>
    <xf numFmtId="165" fontId="11" fillId="0" borderId="55" xfId="1" applyNumberFormat="1" applyFont="1" applyFill="1" applyBorder="1" applyAlignment="1">
      <alignment horizontal="center"/>
    </xf>
    <xf numFmtId="165" fontId="11" fillId="0" borderId="31" xfId="1" applyNumberFormat="1" applyFont="1" applyFill="1" applyBorder="1" applyAlignment="1">
      <alignment horizontal="center"/>
    </xf>
    <xf numFmtId="165" fontId="11" fillId="0" borderId="39" xfId="1" applyNumberFormat="1" applyFont="1" applyFill="1" applyBorder="1" applyAlignment="1">
      <alignment horizontal="center"/>
    </xf>
    <xf numFmtId="165" fontId="7" fillId="4" borderId="6" xfId="1" applyNumberFormat="1" applyFont="1" applyFill="1" applyBorder="1" applyAlignment="1">
      <alignment horizontal="center" vertical="center" wrapText="1"/>
    </xf>
    <xf numFmtId="165" fontId="7" fillId="4" borderId="61" xfId="1" applyNumberFormat="1" applyFont="1" applyFill="1" applyBorder="1" applyAlignment="1">
      <alignment horizontal="center" vertical="center" wrapText="1"/>
    </xf>
    <xf numFmtId="165" fontId="7" fillId="4" borderId="0" xfId="1" applyNumberFormat="1" applyFont="1" applyFill="1" applyBorder="1" applyAlignment="1">
      <alignment horizontal="center" vertical="center" wrapText="1"/>
    </xf>
    <xf numFmtId="165" fontId="11" fillId="4" borderId="47" xfId="1" applyNumberFormat="1" applyFont="1" applyFill="1" applyBorder="1" applyAlignment="1">
      <alignment horizontal="center"/>
    </xf>
    <xf numFmtId="165" fontId="11" fillId="4" borderId="42" xfId="1" applyNumberFormat="1" applyFont="1" applyFill="1" applyBorder="1" applyAlignment="1">
      <alignment horizontal="center"/>
    </xf>
    <xf numFmtId="165" fontId="7" fillId="0" borderId="6" xfId="1" applyNumberFormat="1" applyFont="1" applyFill="1" applyBorder="1" applyAlignment="1">
      <alignment horizontal="center" vertical="center" wrapText="1"/>
    </xf>
    <xf numFmtId="165" fontId="7" fillId="0" borderId="61" xfId="1" applyNumberFormat="1" applyFont="1" applyFill="1" applyBorder="1" applyAlignment="1">
      <alignment horizontal="center" vertical="center" wrapText="1"/>
    </xf>
    <xf numFmtId="165" fontId="7" fillId="0" borderId="5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5" fontId="7" fillId="0" borderId="8" xfId="1" applyNumberFormat="1" applyFont="1" applyFill="1" applyBorder="1" applyAlignment="1">
      <alignment horizontal="center" vertical="center" wrapText="1"/>
    </xf>
    <xf numFmtId="165" fontId="7" fillId="0" borderId="60" xfId="1" applyNumberFormat="1" applyFont="1" applyFill="1" applyBorder="1" applyAlignment="1">
      <alignment horizontal="center" vertical="center" wrapText="1"/>
    </xf>
    <xf numFmtId="165" fontId="7" fillId="0" borderId="9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11" fillId="0" borderId="60" xfId="1" applyNumberFormat="1" applyFont="1" applyFill="1" applyBorder="1" applyAlignment="1">
      <alignment horizontal="center"/>
    </xf>
    <xf numFmtId="165" fontId="7" fillId="0" borderId="22" xfId="1" applyNumberFormat="1" applyFont="1" applyFill="1" applyBorder="1" applyAlignment="1">
      <alignment horizontal="center" vertical="center" wrapText="1"/>
    </xf>
    <xf numFmtId="165" fontId="7" fillId="0" borderId="47" xfId="1" applyNumberFormat="1" applyFont="1" applyFill="1" applyBorder="1" applyAlignment="1">
      <alignment horizontal="center" vertical="center" wrapText="1"/>
    </xf>
    <xf numFmtId="165" fontId="7" fillId="0" borderId="48" xfId="1" applyNumberFormat="1" applyFont="1" applyFill="1" applyBorder="1" applyAlignment="1">
      <alignment horizontal="center" vertical="center" wrapText="1"/>
    </xf>
    <xf numFmtId="165" fontId="7" fillId="0" borderId="40" xfId="1" applyNumberFormat="1" applyFont="1" applyFill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65" fontId="11" fillId="0" borderId="0" xfId="1" applyNumberFormat="1" applyFont="1" applyFill="1" applyBorder="1" applyAlignment="1">
      <alignment horizontal="center"/>
    </xf>
    <xf numFmtId="0" fontId="6" fillId="0" borderId="0" xfId="0" applyFont="1"/>
    <xf numFmtId="0" fontId="25" fillId="0" borderId="0" xfId="0" applyFont="1"/>
    <xf numFmtId="0" fontId="14" fillId="0" borderId="0" xfId="0" applyFont="1" applyAlignment="1">
      <alignment horizontal="center"/>
    </xf>
    <xf numFmtId="0" fontId="26" fillId="0" borderId="0" xfId="0" applyFont="1"/>
    <xf numFmtId="9" fontId="5" fillId="0" borderId="0" xfId="2" applyFont="1"/>
    <xf numFmtId="49" fontId="8" fillId="4" borderId="2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>
      <alignment horizontal="center" vertical="center"/>
    </xf>
    <xf numFmtId="49" fontId="8" fillId="4" borderId="22" xfId="0" applyNumberFormat="1" applyFont="1" applyFill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49" fontId="8" fillId="4" borderId="25" xfId="0" applyNumberFormat="1" applyFont="1" applyFill="1" applyBorder="1" applyAlignment="1">
      <alignment horizontal="center" vertical="center"/>
    </xf>
    <xf numFmtId="49" fontId="8" fillId="4" borderId="23" xfId="0" applyNumberFormat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 wrapText="1"/>
    </xf>
    <xf numFmtId="0" fontId="8" fillId="4" borderId="2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5" borderId="26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3" fillId="5" borderId="30" xfId="0" applyFont="1" applyFill="1" applyBorder="1" applyAlignment="1">
      <alignment horizontal="left" vertical="center"/>
    </xf>
    <xf numFmtId="0" fontId="3" fillId="5" borderId="31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49" fontId="10" fillId="6" borderId="26" xfId="0" applyNumberFormat="1" applyFont="1" applyFill="1" applyBorder="1" applyAlignment="1">
      <alignment horizontal="center" vertical="center"/>
    </xf>
    <xf numFmtId="49" fontId="10" fillId="6" borderId="7" xfId="0" applyNumberFormat="1" applyFont="1" applyFill="1" applyBorder="1" applyAlignment="1">
      <alignment horizontal="center" vertical="center"/>
    </xf>
    <xf numFmtId="49" fontId="10" fillId="6" borderId="18" xfId="0" applyNumberFormat="1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center" vertical="center"/>
    </xf>
    <xf numFmtId="0" fontId="10" fillId="5" borderId="26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49" fontId="10" fillId="0" borderId="33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49" fontId="8" fillId="0" borderId="19" xfId="0" applyNumberFormat="1" applyFont="1" applyBorder="1" applyAlignment="1">
      <alignment horizontal="center" vertical="center"/>
    </xf>
    <xf numFmtId="0" fontId="8" fillId="5" borderId="20" xfId="0" applyFont="1" applyFill="1" applyBorder="1" applyAlignment="1">
      <alignment horizontal="left" vertical="center"/>
    </xf>
    <xf numFmtId="49" fontId="8" fillId="0" borderId="26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49" fontId="8" fillId="4" borderId="38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8" fillId="5" borderId="20" xfId="0" applyFont="1" applyFill="1" applyBorder="1" applyAlignment="1">
      <alignment horizontal="left" vertical="center" wrapText="1"/>
    </xf>
    <xf numFmtId="49" fontId="8" fillId="0" borderId="25" xfId="0" applyNumberFormat="1" applyFont="1" applyBorder="1" applyAlignment="1">
      <alignment horizontal="center" vertical="center"/>
    </xf>
    <xf numFmtId="49" fontId="8" fillId="0" borderId="38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5" borderId="24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49" fontId="8" fillId="5" borderId="25" xfId="0" applyNumberFormat="1" applyFont="1" applyFill="1" applyBorder="1" applyAlignment="1">
      <alignment horizontal="center" vertical="center"/>
    </xf>
    <xf numFmtId="49" fontId="8" fillId="5" borderId="23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left" vertical="center"/>
    </xf>
    <xf numFmtId="0" fontId="8" fillId="5" borderId="19" xfId="0" applyFont="1" applyFill="1" applyBorder="1" applyAlignment="1">
      <alignment horizontal="left" vertical="center"/>
    </xf>
    <xf numFmtId="49" fontId="8" fillId="0" borderId="2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5" borderId="24" xfId="0" applyFont="1" applyFill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left" vertical="center" wrapText="1"/>
    </xf>
    <xf numFmtId="2" fontId="8" fillId="0" borderId="26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49" fontId="15" fillId="0" borderId="0" xfId="0" applyNumberFormat="1" applyFont="1"/>
    <xf numFmtId="49" fontId="16" fillId="0" borderId="0" xfId="0" applyNumberFormat="1" applyFont="1"/>
    <xf numFmtId="0" fontId="6" fillId="0" borderId="0" xfId="0" applyFont="1" applyAlignment="1">
      <alignment horizontal="center" wrapText="1"/>
    </xf>
    <xf numFmtId="1" fontId="7" fillId="5" borderId="26" xfId="0" applyNumberFormat="1" applyFont="1" applyFill="1" applyBorder="1" applyAlignment="1">
      <alignment horizontal="center" vertical="center"/>
    </xf>
    <xf numFmtId="1" fontId="7" fillId="5" borderId="18" xfId="0" applyNumberFormat="1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left" vertical="center"/>
    </xf>
    <xf numFmtId="0" fontId="18" fillId="5" borderId="18" xfId="0" applyFont="1" applyFill="1" applyBorder="1" applyAlignment="1">
      <alignment horizontal="left" vertical="center"/>
    </xf>
    <xf numFmtId="1" fontId="7" fillId="5" borderId="33" xfId="0" applyNumberFormat="1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33" xfId="0" applyFont="1" applyFill="1" applyBorder="1" applyAlignment="1">
      <alignment horizontal="left" vertical="center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18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/>
    </xf>
    <xf numFmtId="0" fontId="15" fillId="4" borderId="18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5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49" fontId="11" fillId="5" borderId="3" xfId="0" applyNumberFormat="1" applyFont="1" applyFill="1" applyBorder="1" applyAlignment="1">
      <alignment horizontal="center" vertical="center"/>
    </xf>
    <xf numFmtId="49" fontId="11" fillId="5" borderId="33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 wrapText="1"/>
    </xf>
    <xf numFmtId="0" fontId="15" fillId="3" borderId="33" xfId="0" applyFont="1" applyFill="1" applyBorder="1" applyAlignment="1">
      <alignment horizontal="left" vertical="center" wrapText="1"/>
    </xf>
    <xf numFmtId="49" fontId="20" fillId="5" borderId="26" xfId="0" applyNumberFormat="1" applyFont="1" applyFill="1" applyBorder="1" applyAlignment="1">
      <alignment horizontal="center" vertical="center"/>
    </xf>
    <xf numFmtId="49" fontId="20" fillId="5" borderId="18" xfId="0" applyNumberFormat="1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left" vertical="center" wrapText="1"/>
    </xf>
    <xf numFmtId="0" fontId="15" fillId="5" borderId="18" xfId="0" applyFont="1" applyFill="1" applyBorder="1" applyAlignment="1">
      <alignment horizontal="left" vertical="center" wrapText="1"/>
    </xf>
    <xf numFmtId="49" fontId="20" fillId="0" borderId="26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49" fontId="11" fillId="5" borderId="7" xfId="0" applyNumberFormat="1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left" vertical="center" wrapText="1"/>
    </xf>
    <xf numFmtId="0" fontId="15" fillId="8" borderId="3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49" fontId="20" fillId="0" borderId="18" xfId="0" applyNumberFormat="1" applyFont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left" vertical="center"/>
    </xf>
    <xf numFmtId="0" fontId="15" fillId="5" borderId="33" xfId="0" applyFont="1" applyFill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49" fontId="22" fillId="4" borderId="26" xfId="0" applyNumberFormat="1" applyFont="1" applyFill="1" applyBorder="1" applyAlignment="1">
      <alignment horizontal="center" vertical="center"/>
    </xf>
    <xf numFmtId="49" fontId="22" fillId="4" borderId="7" xfId="0" applyNumberFormat="1" applyFont="1" applyFill="1" applyBorder="1" applyAlignment="1">
      <alignment horizontal="center" vertical="center"/>
    </xf>
    <xf numFmtId="49" fontId="22" fillId="4" borderId="18" xfId="0" applyNumberFormat="1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left" vertical="center" wrapText="1"/>
    </xf>
    <xf numFmtId="0" fontId="22" fillId="4" borderId="7" xfId="0" applyFont="1" applyFill="1" applyBorder="1" applyAlignment="1">
      <alignment horizontal="left" vertical="center" wrapText="1"/>
    </xf>
    <xf numFmtId="0" fontId="22" fillId="4" borderId="18" xfId="0" applyFont="1" applyFill="1" applyBorder="1" applyAlignment="1">
      <alignment horizontal="left" vertical="center" wrapText="1"/>
    </xf>
    <xf numFmtId="49" fontId="22" fillId="4" borderId="19" xfId="0" applyNumberFormat="1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left" vertical="center" wrapText="1"/>
    </xf>
    <xf numFmtId="49" fontId="22" fillId="4" borderId="62" xfId="0" applyNumberFormat="1" applyFont="1" applyFill="1" applyBorder="1" applyAlignment="1">
      <alignment horizontal="center" vertical="center"/>
    </xf>
    <xf numFmtId="49" fontId="22" fillId="4" borderId="59" xfId="0" applyNumberFormat="1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left" vertical="center" wrapText="1"/>
    </xf>
    <xf numFmtId="0" fontId="22" fillId="4" borderId="47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left" vertical="center"/>
    </xf>
    <xf numFmtId="49" fontId="22" fillId="0" borderId="26" xfId="0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/>
    </xf>
    <xf numFmtId="0" fontId="22" fillId="5" borderId="27" xfId="0" applyFont="1" applyFill="1" applyBorder="1" applyAlignment="1">
      <alignment horizontal="left" vertical="center" wrapText="1"/>
    </xf>
    <xf numFmtId="0" fontId="22" fillId="5" borderId="0" xfId="0" applyFont="1" applyFill="1" applyAlignment="1">
      <alignment horizontal="left" vertical="center" wrapText="1"/>
    </xf>
    <xf numFmtId="0" fontId="22" fillId="5" borderId="40" xfId="0" applyFont="1" applyFill="1" applyBorder="1" applyAlignment="1">
      <alignment horizontal="left" vertical="center" wrapText="1"/>
    </xf>
    <xf numFmtId="49" fontId="22" fillId="0" borderId="19" xfId="0" applyNumberFormat="1" applyFont="1" applyBorder="1" applyAlignment="1">
      <alignment horizontal="center" vertical="center"/>
    </xf>
    <xf numFmtId="0" fontId="22" fillId="5" borderId="20" xfId="0" applyFont="1" applyFill="1" applyBorder="1" applyAlignment="1">
      <alignment horizontal="left" vertical="center" wrapText="1"/>
    </xf>
    <xf numFmtId="0" fontId="22" fillId="5" borderId="20" xfId="0" applyFont="1" applyFill="1" applyBorder="1" applyAlignment="1">
      <alignment horizontal="left" vertical="center"/>
    </xf>
    <xf numFmtId="0" fontId="22" fillId="0" borderId="27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40" xfId="0" applyFont="1" applyBorder="1" applyAlignment="1">
      <alignment horizontal="left" vertical="center" wrapText="1"/>
    </xf>
    <xf numFmtId="0" fontId="22" fillId="4" borderId="20" xfId="0" applyFont="1" applyFill="1" applyBorder="1" applyAlignment="1">
      <alignment horizontal="left" vertical="center"/>
    </xf>
    <xf numFmtId="49" fontId="22" fillId="4" borderId="24" xfId="0" applyNumberFormat="1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left" vertical="center" wrapText="1"/>
    </xf>
    <xf numFmtId="0" fontId="22" fillId="5" borderId="52" xfId="0" applyFont="1" applyFill="1" applyBorder="1" applyAlignment="1">
      <alignment horizontal="left" vertical="center" wrapText="1"/>
    </xf>
    <xf numFmtId="0" fontId="22" fillId="5" borderId="52" xfId="0" applyFont="1" applyFill="1" applyBorder="1" applyAlignment="1">
      <alignment horizontal="left" vertical="center"/>
    </xf>
    <xf numFmtId="49" fontId="22" fillId="0" borderId="24" xfId="0" applyNumberFormat="1" applyFont="1" applyBorder="1" applyAlignment="1">
      <alignment horizontal="center" vertical="center"/>
    </xf>
    <xf numFmtId="0" fontId="22" fillId="0" borderId="52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left" vertical="center" wrapText="1"/>
    </xf>
    <xf numFmtId="0" fontId="22" fillId="5" borderId="54" xfId="0" applyFont="1" applyFill="1" applyBorder="1" applyAlignment="1">
      <alignment horizontal="left" vertical="center" wrapText="1"/>
    </xf>
    <xf numFmtId="0" fontId="22" fillId="5" borderId="55" xfId="0" applyFont="1" applyFill="1" applyBorder="1" applyAlignment="1">
      <alignment horizontal="left" vertical="center" wrapText="1"/>
    </xf>
    <xf numFmtId="0" fontId="22" fillId="5" borderId="48" xfId="0" applyFont="1" applyFill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49" fontId="22" fillId="0" borderId="3" xfId="0" applyNumberFormat="1" applyFont="1" applyBorder="1" applyAlignment="1">
      <alignment horizontal="center" vertical="center"/>
    </xf>
    <xf numFmtId="0" fontId="22" fillId="5" borderId="5" xfId="0" applyFont="1" applyFill="1" applyBorder="1" applyAlignment="1">
      <alignment horizontal="left" vertical="center" wrapText="1"/>
    </xf>
    <xf numFmtId="0" fontId="22" fillId="0" borderId="54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center" vertical="center"/>
    </xf>
    <xf numFmtId="49" fontId="7" fillId="5" borderId="7" xfId="0" applyNumberFormat="1" applyFont="1" applyFill="1" applyBorder="1" applyAlignment="1">
      <alignment horizontal="center" vertical="center"/>
    </xf>
    <xf numFmtId="49" fontId="7" fillId="5" borderId="33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49" fontId="11" fillId="4" borderId="3" xfId="0" applyNumberFormat="1" applyFont="1" applyFill="1" applyBorder="1" applyAlignment="1">
      <alignment horizontal="center" vertical="center"/>
    </xf>
    <xf numFmtId="49" fontId="11" fillId="4" borderId="7" xfId="0" applyNumberFormat="1" applyFont="1" applyFill="1" applyBorder="1" applyAlignment="1">
      <alignment horizontal="center" vertical="center"/>
    </xf>
    <xf numFmtId="49" fontId="11" fillId="4" borderId="33" xfId="0" applyNumberFormat="1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/>
    </xf>
    <xf numFmtId="0" fontId="15" fillId="4" borderId="33" xfId="0" applyFont="1" applyFill="1" applyBorder="1" applyAlignment="1">
      <alignment horizontal="left" vertical="center"/>
    </xf>
    <xf numFmtId="49" fontId="24" fillId="0" borderId="3" xfId="0" applyNumberFormat="1" applyFont="1" applyBorder="1" applyAlignment="1">
      <alignment horizontal="center" vertical="center"/>
    </xf>
    <xf numFmtId="49" fontId="24" fillId="0" borderId="7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49" fontId="24" fillId="0" borderId="26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49" fontId="24" fillId="0" borderId="33" xfId="0" applyNumberFormat="1" applyFont="1" applyBorder="1" applyAlignment="1">
      <alignment horizontal="center" vertical="center"/>
    </xf>
    <xf numFmtId="49" fontId="24" fillId="4" borderId="3" xfId="0" applyNumberFormat="1" applyFont="1" applyFill="1" applyBorder="1" applyAlignment="1">
      <alignment horizontal="center" vertical="center"/>
    </xf>
    <xf numFmtId="49" fontId="24" fillId="4" borderId="7" xfId="0" applyNumberFormat="1" applyFont="1" applyFill="1" applyBorder="1" applyAlignment="1">
      <alignment horizontal="center" vertical="center"/>
    </xf>
    <xf numFmtId="49" fontId="24" fillId="4" borderId="33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33" xfId="0" applyFont="1" applyFill="1" applyBorder="1" applyAlignment="1">
      <alignment horizontal="left" vertical="center"/>
    </xf>
    <xf numFmtId="49" fontId="11" fillId="4" borderId="58" xfId="0" applyNumberFormat="1" applyFont="1" applyFill="1" applyBorder="1" applyAlignment="1">
      <alignment horizontal="center" vertical="center"/>
    </xf>
    <xf numFmtId="49" fontId="11" fillId="4" borderId="63" xfId="0" applyNumberFormat="1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left" vertical="center"/>
    </xf>
    <xf numFmtId="0" fontId="15" fillId="4" borderId="21" xfId="0" applyFont="1" applyFill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wrapText="1"/>
    </xf>
    <xf numFmtId="0" fontId="31" fillId="0" borderId="0" xfId="0" applyFont="1"/>
    <xf numFmtId="0" fontId="32" fillId="0" borderId="11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166" fontId="33" fillId="5" borderId="2" xfId="0" applyNumberFormat="1" applyFont="1" applyFill="1" applyBorder="1" applyAlignment="1">
      <alignment horizontal="center" vertical="center" wrapText="1"/>
    </xf>
    <xf numFmtId="165" fontId="33" fillId="3" borderId="25" xfId="1" applyNumberFormat="1" applyFont="1" applyFill="1" applyBorder="1" applyAlignment="1">
      <alignment horizontal="center" vertical="center" wrapText="1"/>
    </xf>
    <xf numFmtId="165" fontId="33" fillId="3" borderId="10" xfId="1" applyNumberFormat="1" applyFont="1" applyFill="1" applyBorder="1" applyAlignment="1">
      <alignment horizontal="center" vertical="center" wrapText="1"/>
    </xf>
    <xf numFmtId="165" fontId="33" fillId="3" borderId="23" xfId="1" applyNumberFormat="1" applyFont="1" applyFill="1" applyBorder="1" applyAlignment="1">
      <alignment horizontal="center" vertical="center" wrapText="1"/>
    </xf>
    <xf numFmtId="165" fontId="33" fillId="3" borderId="51" xfId="1" applyNumberFormat="1" applyFont="1" applyFill="1" applyBorder="1" applyAlignment="1">
      <alignment horizontal="center" vertical="center" wrapText="1"/>
    </xf>
    <xf numFmtId="165" fontId="33" fillId="3" borderId="38" xfId="1" applyNumberFormat="1" applyFont="1" applyFill="1" applyBorder="1" applyAlignment="1">
      <alignment horizontal="center" vertical="center" wrapText="1"/>
    </xf>
    <xf numFmtId="165" fontId="33" fillId="3" borderId="45" xfId="1" applyNumberFormat="1" applyFont="1" applyFill="1" applyBorder="1" applyAlignment="1">
      <alignment horizontal="center" vertical="center" wrapText="1"/>
    </xf>
    <xf numFmtId="165" fontId="33" fillId="4" borderId="58" xfId="1" applyNumberFormat="1" applyFont="1" applyFill="1" applyBorder="1" applyAlignment="1">
      <alignment horizontal="center" vertical="center" wrapText="1"/>
    </xf>
    <xf numFmtId="165" fontId="33" fillId="4" borderId="43" xfId="1" applyNumberFormat="1" applyFont="1" applyFill="1" applyBorder="1" applyAlignment="1">
      <alignment horizontal="center" vertical="center" wrapText="1"/>
    </xf>
    <xf numFmtId="165" fontId="33" fillId="4" borderId="22" xfId="1" applyNumberFormat="1" applyFont="1" applyFill="1" applyBorder="1" applyAlignment="1">
      <alignment horizontal="center" vertical="center" wrapText="1"/>
    </xf>
    <xf numFmtId="165" fontId="33" fillId="4" borderId="51" xfId="1" applyNumberFormat="1" applyFont="1" applyFill="1" applyBorder="1" applyAlignment="1">
      <alignment horizontal="center" vertical="center" wrapText="1"/>
    </xf>
    <xf numFmtId="165" fontId="33" fillId="5" borderId="23" xfId="1" applyNumberFormat="1" applyFont="1" applyFill="1" applyBorder="1" applyAlignment="1">
      <alignment horizontal="center" vertical="center" wrapText="1"/>
    </xf>
    <xf numFmtId="165" fontId="33" fillId="5" borderId="51" xfId="1" applyNumberFormat="1" applyFont="1" applyFill="1" applyBorder="1" applyAlignment="1">
      <alignment horizontal="center" vertical="center" wrapText="1"/>
    </xf>
    <xf numFmtId="165" fontId="33" fillId="5" borderId="52" xfId="1" applyNumberFormat="1" applyFont="1" applyFill="1" applyBorder="1" applyAlignment="1">
      <alignment horizontal="center" vertical="center" wrapText="1"/>
    </xf>
    <xf numFmtId="165" fontId="33" fillId="5" borderId="38" xfId="1" applyNumberFormat="1" applyFont="1" applyFill="1" applyBorder="1" applyAlignment="1">
      <alignment horizontal="center" vertical="center" wrapText="1"/>
    </xf>
    <xf numFmtId="165" fontId="33" fillId="5" borderId="45" xfId="1" applyNumberFormat="1" applyFont="1" applyFill="1" applyBorder="1" applyAlignment="1">
      <alignment horizontal="center" vertical="center" wrapText="1"/>
    </xf>
    <xf numFmtId="165" fontId="33" fillId="5" borderId="46" xfId="1" applyNumberFormat="1" applyFont="1" applyFill="1" applyBorder="1" applyAlignment="1">
      <alignment horizontal="center" vertical="center" wrapText="1"/>
    </xf>
    <xf numFmtId="165" fontId="33" fillId="4" borderId="17" xfId="1" applyNumberFormat="1" applyFont="1" applyFill="1" applyBorder="1" applyAlignment="1">
      <alignment horizontal="center" vertical="center" wrapText="1"/>
    </xf>
    <xf numFmtId="165" fontId="33" fillId="4" borderId="36" xfId="1" applyNumberFormat="1" applyFont="1" applyFill="1" applyBorder="1" applyAlignment="1">
      <alignment horizontal="center" vertical="center" wrapText="1"/>
    </xf>
    <xf numFmtId="165" fontId="33" fillId="4" borderId="59" xfId="1" applyNumberFormat="1" applyFont="1" applyFill="1" applyBorder="1" applyAlignment="1">
      <alignment horizontal="center" vertical="center" wrapText="1"/>
    </xf>
    <xf numFmtId="165" fontId="33" fillId="4" borderId="31" xfId="1" applyNumberFormat="1" applyFont="1" applyFill="1" applyBorder="1" applyAlignment="1">
      <alignment horizontal="center" vertical="center" wrapText="1"/>
    </xf>
    <xf numFmtId="165" fontId="33" fillId="5" borderId="53" xfId="1" applyNumberFormat="1" applyFont="1" applyFill="1" applyBorder="1" applyAlignment="1">
      <alignment horizontal="center" vertical="center" wrapText="1"/>
    </xf>
    <xf numFmtId="165" fontId="33" fillId="5" borderId="54" xfId="1" applyNumberFormat="1" applyFont="1" applyFill="1" applyBorder="1" applyAlignment="1">
      <alignment horizontal="center" vertical="center" wrapText="1"/>
    </xf>
    <xf numFmtId="165" fontId="33" fillId="4" borderId="8" xfId="1" applyNumberFormat="1" applyFont="1" applyFill="1" applyBorder="1" applyAlignment="1">
      <alignment horizontal="center" vertical="center" wrapText="1"/>
    </xf>
    <xf numFmtId="165" fontId="33" fillId="4" borderId="60" xfId="1" applyNumberFormat="1" applyFont="1" applyFill="1" applyBorder="1" applyAlignment="1">
      <alignment horizontal="center" vertical="center" wrapText="1"/>
    </xf>
    <xf numFmtId="165" fontId="33" fillId="4" borderId="9" xfId="1" applyNumberFormat="1" applyFont="1" applyFill="1" applyBorder="1" applyAlignment="1">
      <alignment horizontal="center" vertical="center" wrapText="1"/>
    </xf>
    <xf numFmtId="165" fontId="34" fillId="3" borderId="25" xfId="1" applyNumberFormat="1" applyFont="1" applyFill="1" applyBorder="1"/>
    <xf numFmtId="165" fontId="34" fillId="3" borderId="43" xfId="1" applyNumberFormat="1" applyFont="1" applyFill="1" applyBorder="1"/>
    <xf numFmtId="165" fontId="34" fillId="3" borderId="44" xfId="1" applyNumberFormat="1" applyFont="1" applyFill="1" applyBorder="1"/>
    <xf numFmtId="165" fontId="34" fillId="3" borderId="38" xfId="1" applyNumberFormat="1" applyFont="1" applyFill="1" applyBorder="1"/>
    <xf numFmtId="165" fontId="34" fillId="3" borderId="45" xfId="1" applyNumberFormat="1" applyFont="1" applyFill="1" applyBorder="1"/>
    <xf numFmtId="165" fontId="34" fillId="3" borderId="46" xfId="1" applyNumberFormat="1" applyFont="1" applyFill="1" applyBorder="1"/>
    <xf numFmtId="165" fontId="34" fillId="0" borderId="2" xfId="1" applyNumberFormat="1" applyFont="1" applyBorder="1" applyAlignment="1">
      <alignment horizontal="center"/>
    </xf>
    <xf numFmtId="165" fontId="34" fillId="0" borderId="43" xfId="1" applyNumberFormat="1" applyFont="1" applyBorder="1" applyAlignment="1">
      <alignment horizontal="center"/>
    </xf>
    <xf numFmtId="165" fontId="34" fillId="0" borderId="44" xfId="1" applyNumberFormat="1" applyFont="1" applyBorder="1" applyAlignment="1">
      <alignment horizontal="center"/>
    </xf>
    <xf numFmtId="165" fontId="34" fillId="0" borderId="38" xfId="1" applyNumberFormat="1" applyFont="1" applyBorder="1" applyAlignment="1">
      <alignment horizontal="center"/>
    </xf>
    <xf numFmtId="165" fontId="34" fillId="0" borderId="45" xfId="1" applyNumberFormat="1" applyFont="1" applyBorder="1" applyAlignment="1">
      <alignment horizontal="center"/>
    </xf>
    <xf numFmtId="165" fontId="34" fillId="0" borderId="46" xfId="1" applyNumberFormat="1" applyFont="1" applyBorder="1" applyAlignment="1">
      <alignment horizontal="center"/>
    </xf>
    <xf numFmtId="165" fontId="34" fillId="0" borderId="6" xfId="1" applyNumberFormat="1" applyFont="1" applyBorder="1" applyAlignment="1">
      <alignment horizontal="center"/>
    </xf>
    <xf numFmtId="165" fontId="34" fillId="0" borderId="47" xfId="1" applyNumberFormat="1" applyFont="1" applyBorder="1" applyAlignment="1">
      <alignment horizontal="center"/>
    </xf>
    <xf numFmtId="165" fontId="34" fillId="0" borderId="48" xfId="1" applyNumberFormat="1" applyFont="1" applyBorder="1" applyAlignment="1">
      <alignment horizontal="center"/>
    </xf>
    <xf numFmtId="165" fontId="34" fillId="0" borderId="29" xfId="1" applyNumberFormat="1" applyFont="1" applyBorder="1" applyAlignment="1">
      <alignment horizontal="center"/>
    </xf>
    <xf numFmtId="165" fontId="34" fillId="0" borderId="51" xfId="1" applyNumberFormat="1" applyFont="1" applyBorder="1" applyAlignment="1">
      <alignment horizontal="center"/>
    </xf>
    <xf numFmtId="165" fontId="34" fillId="0" borderId="52" xfId="1" applyNumberFormat="1" applyFont="1" applyBorder="1" applyAlignment="1">
      <alignment horizontal="center"/>
    </xf>
    <xf numFmtId="165" fontId="34" fillId="0" borderId="53" xfId="1" applyNumberFormat="1" applyFont="1" applyBorder="1" applyAlignment="1">
      <alignment horizontal="center"/>
    </xf>
    <xf numFmtId="165" fontId="34" fillId="0" borderId="54" xfId="1" applyNumberFormat="1" applyFont="1" applyBorder="1" applyAlignment="1">
      <alignment horizontal="center"/>
    </xf>
    <xf numFmtId="165" fontId="34" fillId="8" borderId="2" xfId="1" applyNumberFormat="1" applyFont="1" applyFill="1" applyBorder="1" applyAlignment="1">
      <alignment horizontal="center"/>
    </xf>
    <xf numFmtId="165" fontId="34" fillId="8" borderId="43" xfId="1" applyNumberFormat="1" applyFont="1" applyFill="1" applyBorder="1" applyAlignment="1">
      <alignment horizontal="center"/>
    </xf>
    <xf numFmtId="165" fontId="34" fillId="8" borderId="44" xfId="1" applyNumberFormat="1" applyFont="1" applyFill="1" applyBorder="1" applyAlignment="1">
      <alignment horizontal="center"/>
    </xf>
    <xf numFmtId="165" fontId="34" fillId="8" borderId="38" xfId="1" applyNumberFormat="1" applyFont="1" applyFill="1" applyBorder="1" applyAlignment="1">
      <alignment horizontal="center"/>
    </xf>
    <xf numFmtId="165" fontId="34" fillId="8" borderId="45" xfId="1" applyNumberFormat="1" applyFont="1" applyFill="1" applyBorder="1" applyAlignment="1">
      <alignment horizontal="center"/>
    </xf>
    <xf numFmtId="165" fontId="34" fillId="8" borderId="46" xfId="1" applyNumberFormat="1" applyFont="1" applyFill="1" applyBorder="1" applyAlignment="1">
      <alignment horizontal="center"/>
    </xf>
    <xf numFmtId="165" fontId="34" fillId="4" borderId="47" xfId="1" applyNumberFormat="1" applyFont="1" applyFill="1" applyBorder="1" applyAlignment="1">
      <alignment horizontal="left" vertical="center"/>
    </xf>
    <xf numFmtId="165" fontId="33" fillId="4" borderId="47" xfId="1" applyNumberFormat="1" applyFont="1" applyFill="1" applyBorder="1" applyAlignment="1">
      <alignment horizontal="left" vertical="center"/>
    </xf>
    <xf numFmtId="165" fontId="34" fillId="4" borderId="51" xfId="1" applyNumberFormat="1" applyFont="1" applyFill="1" applyBorder="1" applyAlignment="1">
      <alignment horizontal="center"/>
    </xf>
    <xf numFmtId="165" fontId="34" fillId="4" borderId="61" xfId="1" applyNumberFormat="1" applyFont="1" applyFill="1" applyBorder="1" applyAlignment="1">
      <alignment horizontal="left" vertical="center"/>
    </xf>
    <xf numFmtId="165" fontId="34" fillId="8" borderId="11" xfId="1" applyNumberFormat="1" applyFont="1" applyFill="1" applyBorder="1"/>
    <xf numFmtId="165" fontId="34" fillId="8" borderId="49" xfId="1" applyNumberFormat="1" applyFont="1" applyFill="1" applyBorder="1" applyAlignment="1">
      <alignment horizontal="center"/>
    </xf>
    <xf numFmtId="165" fontId="34" fillId="8" borderId="50" xfId="1" applyNumberFormat="1" applyFont="1" applyFill="1" applyBorder="1" applyAlignment="1">
      <alignment horizontal="center"/>
    </xf>
    <xf numFmtId="165" fontId="34" fillId="5" borderId="22" xfId="1" applyNumberFormat="1" applyFont="1" applyFill="1" applyBorder="1" applyAlignment="1">
      <alignment horizontal="center"/>
    </xf>
    <xf numFmtId="165" fontId="34" fillId="5" borderId="47" xfId="1" applyNumberFormat="1" applyFont="1" applyFill="1" applyBorder="1" applyAlignment="1">
      <alignment horizontal="center"/>
    </xf>
    <xf numFmtId="165" fontId="34" fillId="5" borderId="48" xfId="1" applyNumberFormat="1" applyFont="1" applyFill="1" applyBorder="1" applyAlignment="1">
      <alignment horizontal="center"/>
    </xf>
    <xf numFmtId="165" fontId="34" fillId="5" borderId="23" xfId="1" applyNumberFormat="1" applyFont="1" applyFill="1" applyBorder="1" applyAlignment="1">
      <alignment horizontal="center"/>
    </xf>
    <xf numFmtId="165" fontId="34" fillId="5" borderId="51" xfId="1" applyNumberFormat="1" applyFont="1" applyFill="1" applyBorder="1" applyAlignment="1">
      <alignment horizontal="center"/>
    </xf>
    <xf numFmtId="165" fontId="34" fillId="5" borderId="52" xfId="1" applyNumberFormat="1" applyFont="1" applyFill="1" applyBorder="1" applyAlignment="1">
      <alignment horizontal="center"/>
    </xf>
    <xf numFmtId="165" fontId="34" fillId="0" borderId="23" xfId="1" applyNumberFormat="1" applyFont="1" applyBorder="1" applyAlignment="1">
      <alignment horizontal="center"/>
    </xf>
    <xf numFmtId="165" fontId="34" fillId="5" borderId="38" xfId="1" applyNumberFormat="1" applyFont="1" applyFill="1" applyBorder="1" applyAlignment="1">
      <alignment horizontal="center"/>
    </xf>
    <xf numFmtId="165" fontId="34" fillId="5" borderId="45" xfId="1" applyNumberFormat="1" applyFont="1" applyFill="1" applyBorder="1" applyAlignment="1">
      <alignment horizontal="center"/>
    </xf>
    <xf numFmtId="165" fontId="34" fillId="5" borderId="46" xfId="1" applyNumberFormat="1" applyFont="1" applyFill="1" applyBorder="1" applyAlignment="1">
      <alignment horizontal="center"/>
    </xf>
    <xf numFmtId="165" fontId="34" fillId="5" borderId="25" xfId="1" applyNumberFormat="1" applyFont="1" applyFill="1" applyBorder="1" applyAlignment="1">
      <alignment horizontal="center"/>
    </xf>
    <xf numFmtId="165" fontId="34" fillId="5" borderId="43" xfId="1" applyNumberFormat="1" applyFont="1" applyFill="1" applyBorder="1" applyAlignment="1">
      <alignment horizontal="center"/>
    </xf>
    <xf numFmtId="165" fontId="34" fillId="3" borderId="51" xfId="1" applyNumberFormat="1" applyFont="1" applyFill="1" applyBorder="1" applyAlignment="1">
      <alignment horizontal="center"/>
    </xf>
    <xf numFmtId="165" fontId="33" fillId="4" borderId="25" xfId="1" applyNumberFormat="1" applyFont="1" applyFill="1" applyBorder="1" applyAlignment="1">
      <alignment horizontal="center" vertical="center" wrapText="1"/>
    </xf>
    <xf numFmtId="165" fontId="34" fillId="4" borderId="43" xfId="1" applyNumberFormat="1" applyFont="1" applyFill="1" applyBorder="1" applyAlignment="1">
      <alignment horizontal="center"/>
    </xf>
    <xf numFmtId="165" fontId="33" fillId="4" borderId="23" xfId="1" applyNumberFormat="1" applyFont="1" applyFill="1" applyBorder="1" applyAlignment="1">
      <alignment horizontal="center" vertical="center" wrapText="1"/>
    </xf>
    <xf numFmtId="165" fontId="33" fillId="4" borderId="38" xfId="1" applyNumberFormat="1" applyFont="1" applyFill="1" applyBorder="1" applyAlignment="1">
      <alignment horizontal="center" vertical="center" wrapText="1"/>
    </xf>
    <xf numFmtId="165" fontId="34" fillId="4" borderId="45" xfId="1" applyNumberFormat="1" applyFont="1" applyFill="1" applyBorder="1" applyAlignment="1">
      <alignment horizontal="center"/>
    </xf>
    <xf numFmtId="165" fontId="34" fillId="0" borderId="25" xfId="1" applyNumberFormat="1" applyFont="1" applyFill="1" applyBorder="1" applyAlignment="1">
      <alignment horizontal="center"/>
    </xf>
    <xf numFmtId="165" fontId="34" fillId="0" borderId="43" xfId="1" applyNumberFormat="1" applyFont="1" applyFill="1" applyBorder="1" applyAlignment="1">
      <alignment horizontal="center"/>
    </xf>
    <xf numFmtId="165" fontId="34" fillId="0" borderId="44" xfId="1" applyNumberFormat="1" applyFont="1" applyFill="1" applyBorder="1" applyAlignment="1">
      <alignment horizontal="center"/>
    </xf>
    <xf numFmtId="165" fontId="34" fillId="0" borderId="23" xfId="1" applyNumberFormat="1" applyFont="1" applyFill="1" applyBorder="1" applyAlignment="1">
      <alignment horizontal="center"/>
    </xf>
    <xf numFmtId="165" fontId="34" fillId="0" borderId="51" xfId="1" applyNumberFormat="1" applyFont="1" applyFill="1" applyBorder="1" applyAlignment="1">
      <alignment horizontal="center"/>
    </xf>
    <xf numFmtId="165" fontId="34" fillId="0" borderId="52" xfId="1" applyNumberFormat="1" applyFont="1" applyFill="1" applyBorder="1" applyAlignment="1">
      <alignment horizontal="center"/>
    </xf>
    <xf numFmtId="165" fontId="34" fillId="0" borderId="22" xfId="1" applyNumberFormat="1" applyFont="1" applyFill="1" applyBorder="1" applyAlignment="1">
      <alignment horizontal="center"/>
    </xf>
    <xf numFmtId="165" fontId="34" fillId="0" borderId="47" xfId="1" applyNumberFormat="1" applyFont="1" applyFill="1" applyBorder="1" applyAlignment="1">
      <alignment horizontal="center"/>
    </xf>
    <xf numFmtId="165" fontId="34" fillId="0" borderId="48" xfId="1" applyNumberFormat="1" applyFont="1" applyFill="1" applyBorder="1" applyAlignment="1">
      <alignment horizontal="center"/>
    </xf>
    <xf numFmtId="165" fontId="34" fillId="0" borderId="38" xfId="1" applyNumberFormat="1" applyFont="1" applyFill="1" applyBorder="1" applyAlignment="1">
      <alignment horizontal="center"/>
    </xf>
    <xf numFmtId="165" fontId="34" fillId="0" borderId="45" xfId="1" applyNumberFormat="1" applyFont="1" applyFill="1" applyBorder="1" applyAlignment="1">
      <alignment horizontal="center"/>
    </xf>
    <xf numFmtId="165" fontId="34" fillId="0" borderId="46" xfId="1" applyNumberFormat="1" applyFont="1" applyFill="1" applyBorder="1" applyAlignment="1">
      <alignment horizontal="center"/>
    </xf>
    <xf numFmtId="165" fontId="34" fillId="4" borderId="36" xfId="1" applyNumberFormat="1" applyFont="1" applyFill="1" applyBorder="1" applyAlignment="1">
      <alignment horizontal="center"/>
    </xf>
    <xf numFmtId="165" fontId="34" fillId="4" borderId="37" xfId="1" applyNumberFormat="1" applyFont="1" applyFill="1" applyBorder="1" applyAlignment="1">
      <alignment horizontal="center"/>
    </xf>
    <xf numFmtId="165" fontId="34" fillId="0" borderId="29" xfId="1" applyNumberFormat="1" applyFont="1" applyFill="1" applyBorder="1" applyAlignment="1">
      <alignment horizontal="center"/>
    </xf>
    <xf numFmtId="165" fontId="33" fillId="4" borderId="29" xfId="1" applyNumberFormat="1" applyFont="1" applyFill="1" applyBorder="1" applyAlignment="1">
      <alignment horizontal="center" vertical="center" wrapText="1"/>
    </xf>
    <xf numFmtId="165" fontId="34" fillId="4" borderId="31" xfId="1" applyNumberFormat="1" applyFont="1" applyFill="1" applyBorder="1" applyAlignment="1">
      <alignment horizontal="center"/>
    </xf>
    <xf numFmtId="165" fontId="34" fillId="0" borderId="37" xfId="1" applyNumberFormat="1" applyFont="1" applyFill="1" applyBorder="1" applyAlignment="1">
      <alignment horizontal="center"/>
    </xf>
    <xf numFmtId="165" fontId="34" fillId="0" borderId="6" xfId="1" applyNumberFormat="1" applyFont="1" applyFill="1" applyBorder="1" applyAlignment="1">
      <alignment horizontal="center"/>
    </xf>
    <xf numFmtId="165" fontId="34" fillId="0" borderId="31" xfId="1" applyNumberFormat="1" applyFont="1" applyFill="1" applyBorder="1" applyAlignment="1">
      <alignment horizontal="center"/>
    </xf>
    <xf numFmtId="165" fontId="34" fillId="0" borderId="39" xfId="1" applyNumberFormat="1" applyFont="1" applyFill="1" applyBorder="1" applyAlignment="1">
      <alignment horizontal="center"/>
    </xf>
    <xf numFmtId="165" fontId="34" fillId="4" borderId="42" xfId="1" applyNumberFormat="1" applyFont="1" applyFill="1" applyBorder="1" applyAlignment="1">
      <alignment horizontal="center"/>
    </xf>
    <xf numFmtId="165" fontId="33" fillId="0" borderId="6" xfId="1" applyNumberFormat="1" applyFont="1" applyFill="1" applyBorder="1" applyAlignment="1">
      <alignment horizontal="center" vertical="center" wrapText="1"/>
    </xf>
    <xf numFmtId="165" fontId="33" fillId="0" borderId="8" xfId="1" applyNumberFormat="1" applyFont="1" applyFill="1" applyBorder="1" applyAlignment="1">
      <alignment horizontal="center" vertical="center" wrapText="1"/>
    </xf>
    <xf numFmtId="165" fontId="33" fillId="0" borderId="22" xfId="1" applyNumberFormat="1" applyFont="1" applyFill="1" applyBorder="1" applyAlignment="1">
      <alignment horizontal="center" vertical="center" wrapText="1"/>
    </xf>
    <xf numFmtId="165" fontId="33" fillId="4" borderId="48" xfId="1" applyNumberFormat="1" applyFont="1" applyFill="1" applyBorder="1" applyAlignment="1">
      <alignment horizontal="left" vertical="center"/>
    </xf>
    <xf numFmtId="165" fontId="33" fillId="4" borderId="60" xfId="1" applyNumberFormat="1" applyFont="1" applyFill="1" applyBorder="1" applyAlignment="1">
      <alignment horizontal="left" vertical="center"/>
    </xf>
    <xf numFmtId="165" fontId="33" fillId="4" borderId="41" xfId="1" applyNumberFormat="1" applyFont="1" applyFill="1" applyBorder="1" applyAlignment="1">
      <alignment horizontal="center" vertical="center" wrapText="1"/>
    </xf>
    <xf numFmtId="165" fontId="33" fillId="3" borderId="65" xfId="1" applyNumberFormat="1" applyFont="1" applyFill="1" applyBorder="1" applyAlignment="1">
      <alignment horizontal="center" vertical="center" wrapText="1"/>
    </xf>
    <xf numFmtId="165" fontId="33" fillId="3" borderId="37" xfId="1" applyNumberFormat="1" applyFont="1" applyFill="1" applyBorder="1" applyAlignment="1">
      <alignment horizontal="center" vertical="center" wrapText="1"/>
    </xf>
    <xf numFmtId="165" fontId="33" fillId="3" borderId="39" xfId="1" applyNumberFormat="1" applyFont="1" applyFill="1" applyBorder="1" applyAlignment="1">
      <alignment horizontal="center" vertical="center" wrapText="1"/>
    </xf>
    <xf numFmtId="165" fontId="33" fillId="4" borderId="37" xfId="1" applyNumberFormat="1" applyFont="1" applyFill="1" applyBorder="1" applyAlignment="1">
      <alignment horizontal="center" vertical="center" wrapText="1"/>
    </xf>
    <xf numFmtId="165" fontId="34" fillId="5" borderId="36" xfId="1" applyNumberFormat="1" applyFont="1" applyFill="1" applyBorder="1" applyAlignment="1">
      <alignment horizontal="center"/>
    </xf>
    <xf numFmtId="165" fontId="34" fillId="5" borderId="37" xfId="1" applyNumberFormat="1" applyFont="1" applyFill="1" applyBorder="1" applyAlignment="1">
      <alignment horizontal="center"/>
    </xf>
    <xf numFmtId="165" fontId="34" fillId="5" borderId="17" xfId="1" applyNumberFormat="1" applyFont="1" applyFill="1" applyBorder="1" applyAlignment="1">
      <alignment horizontal="center"/>
    </xf>
    <xf numFmtId="165" fontId="34" fillId="5" borderId="21" xfId="1" applyNumberFormat="1" applyFont="1" applyFill="1" applyBorder="1" applyAlignment="1">
      <alignment horizontal="center"/>
    </xf>
    <xf numFmtId="165" fontId="34" fillId="3" borderId="36" xfId="1" applyNumberFormat="1" applyFont="1" applyFill="1" applyBorder="1" applyAlignment="1">
      <alignment horizontal="center"/>
    </xf>
    <xf numFmtId="165" fontId="34" fillId="3" borderId="37" xfId="1" applyNumberFormat="1" applyFont="1" applyFill="1" applyBorder="1" applyAlignment="1">
      <alignment horizontal="center"/>
    </xf>
    <xf numFmtId="165" fontId="34" fillId="3" borderId="39" xfId="1" applyNumberFormat="1" applyFont="1" applyFill="1" applyBorder="1" applyAlignment="1">
      <alignment horizontal="center"/>
    </xf>
    <xf numFmtId="165" fontId="34" fillId="3" borderId="43" xfId="1" applyNumberFormat="1" applyFont="1" applyFill="1" applyBorder="1" applyAlignment="1">
      <alignment horizontal="center"/>
    </xf>
    <xf numFmtId="165" fontId="34" fillId="3" borderId="45" xfId="1" applyNumberFormat="1" applyFont="1" applyFill="1" applyBorder="1" applyAlignment="1">
      <alignment horizontal="center"/>
    </xf>
    <xf numFmtId="165" fontId="34" fillId="4" borderId="39" xfId="1" applyNumberFormat="1" applyFont="1" applyFill="1" applyBorder="1" applyAlignment="1">
      <alignment horizontal="center"/>
    </xf>
    <xf numFmtId="165" fontId="34" fillId="4" borderId="30" xfId="1" applyNumberFormat="1" applyFont="1" applyFill="1" applyBorder="1" applyAlignment="1">
      <alignment horizontal="center"/>
    </xf>
    <xf numFmtId="165" fontId="34" fillId="0" borderId="30" xfId="1" applyNumberFormat="1" applyFont="1" applyFill="1" applyBorder="1" applyAlignment="1">
      <alignment horizontal="center"/>
    </xf>
    <xf numFmtId="165" fontId="34" fillId="0" borderId="36" xfId="1" applyNumberFormat="1" applyFont="1" applyFill="1" applyBorder="1" applyAlignment="1">
      <alignment horizontal="center"/>
    </xf>
    <xf numFmtId="165" fontId="34" fillId="4" borderId="17" xfId="1" applyNumberFormat="1" applyFont="1" applyFill="1" applyBorder="1" applyAlignment="1">
      <alignment horizontal="center"/>
    </xf>
    <xf numFmtId="165" fontId="34" fillId="4" borderId="21" xfId="1" applyNumberFormat="1" applyFont="1" applyFill="1" applyBorder="1" applyAlignment="1">
      <alignment horizontal="center"/>
    </xf>
    <xf numFmtId="165" fontId="34" fillId="4" borderId="35" xfId="1" applyNumberFormat="1" applyFont="1" applyFill="1" applyBorder="1" applyAlignment="1">
      <alignment horizontal="center"/>
    </xf>
    <xf numFmtId="165" fontId="34" fillId="4" borderId="41" xfId="1" applyNumberFormat="1" applyFont="1" applyFill="1" applyBorder="1" applyAlignment="1">
      <alignment horizontal="center"/>
    </xf>
    <xf numFmtId="165" fontId="34" fillId="4" borderId="28" xfId="1" applyNumberFormat="1" applyFont="1" applyFill="1" applyBorder="1" applyAlignment="1">
      <alignment horizontal="center"/>
    </xf>
    <xf numFmtId="165" fontId="34" fillId="0" borderId="41" xfId="1" applyNumberFormat="1" applyFont="1" applyFill="1" applyBorder="1" applyAlignment="1">
      <alignment horizontal="center"/>
    </xf>
    <xf numFmtId="165" fontId="34" fillId="0" borderId="21" xfId="1" applyNumberFormat="1" applyFont="1" applyFill="1" applyBorder="1" applyAlignment="1">
      <alignment horizontal="center"/>
    </xf>
    <xf numFmtId="165" fontId="34" fillId="0" borderId="35" xfId="1" applyNumberFormat="1" applyFont="1" applyFill="1" applyBorder="1" applyAlignment="1">
      <alignment horizontal="center"/>
    </xf>
    <xf numFmtId="165" fontId="34" fillId="4" borderId="66" xfId="1" applyNumberFormat="1" applyFont="1" applyFill="1" applyBorder="1" applyAlignment="1">
      <alignment horizontal="center"/>
    </xf>
    <xf numFmtId="165" fontId="34" fillId="0" borderId="28" xfId="1" applyNumberFormat="1" applyFont="1" applyFill="1" applyBorder="1" applyAlignment="1">
      <alignment horizontal="center"/>
    </xf>
    <xf numFmtId="165" fontId="34" fillId="0" borderId="17" xfId="1" applyNumberFormat="1" applyFont="1" applyFill="1" applyBorder="1" applyAlignment="1">
      <alignment horizontal="center"/>
    </xf>
    <xf numFmtId="165" fontId="33" fillId="5" borderId="64" xfId="1" applyNumberFormat="1" applyFont="1" applyFill="1" applyBorder="1" applyAlignment="1">
      <alignment horizontal="center" vertical="center" wrapText="1"/>
    </xf>
    <xf numFmtId="165" fontId="33" fillId="5" borderId="14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2" xfId="3" xr:uid="{E66377C1-3459-42E3-9D2F-9E034DCB79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-%20&#1087;&#1088;&#1086;&#1077;&#1082;&#1090;%20&#1055;&#1051;&#1040;&#1053;&#1040;%20&#108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. (УО) "/>
      <sheetName val="Ф-2 Адресная.  (2)"/>
      <sheetName val="Ф-2 Адресная.  (к)"/>
      <sheetName val="1-Кровли"/>
      <sheetName val="2-ТВР"/>
      <sheetName val="3-Фасады"/>
      <sheetName val="4-Л.КЛ (макет)"/>
      <sheetName val="4-Л.КЛ (2021)"/>
      <sheetName val="5-Тех.Пом."/>
      <sheetName val="6-МОП"/>
      <sheetName val="7-В.Труб. "/>
      <sheetName val="9-Отмостка"/>
      <sheetName val="10-двери"/>
      <sheetName val="11-Мет.Дв.и Реш (2)"/>
      <sheetName val="11-Мет.Дв.и Реш"/>
      <sheetName val="13-мусор.пров"/>
      <sheetName val="12-ОКНА"/>
      <sheetName val="16-ДЕФЛЕКТ-в.канал"/>
      <sheetName val="18-Асфальт(П)"/>
      <sheetName val="Д-Почт.ящ."/>
      <sheetName val="27-ЛСП, АВР"/>
      <sheetName val="ГВС"/>
      <sheetName val="ХВС"/>
      <sheetName val="ЦО"/>
      <sheetName val="КАНАЛ"/>
      <sheetName val="Зап.ар-ра"/>
      <sheetName val="Радиаторы"/>
      <sheetName val="Эл.Проводка"/>
      <sheetName val="Апп.защиты"/>
      <sheetName val="ГРЩ"/>
      <sheetName val="АВР"/>
      <sheetName val="Ф-2 Адресная.  (3)"/>
    </sheetNames>
    <sheetDataSet>
      <sheetData sheetId="0"/>
      <sheetData sheetId="1"/>
      <sheetData sheetId="2"/>
      <sheetData sheetId="3">
        <row r="33">
          <cell r="B33" t="str">
            <v>Красного Флота 6</v>
          </cell>
        </row>
        <row r="34">
          <cell r="B34" t="str">
            <v>Ораниенбаумский 39 к.2</v>
          </cell>
        </row>
        <row r="35">
          <cell r="B35" t="str">
            <v>Ораниенбаумский 43 к.2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C64B5-AF6D-4E65-ABC8-28792890B0F5}">
  <sheetPr>
    <tabColor rgb="FF92D050"/>
  </sheetPr>
  <dimension ref="A1:CH173"/>
  <sheetViews>
    <sheetView view="pageBreakPreview" topLeftCell="A43" zoomScaleNormal="90" zoomScaleSheetLayoutView="100" workbookViewId="0">
      <selection activeCell="L53" sqref="L53"/>
    </sheetView>
  </sheetViews>
  <sheetFormatPr defaultColWidth="8.88671875" defaultRowHeight="13.2" x14ac:dyDescent="0.25"/>
  <cols>
    <col min="1" max="1" width="6" style="6" customWidth="1"/>
    <col min="2" max="2" width="81.109375" style="6" customWidth="1"/>
    <col min="3" max="3" width="10.88671875" style="6" customWidth="1"/>
    <col min="4" max="4" width="13.109375" style="188" customWidth="1"/>
    <col min="5" max="5" width="13.88671875" style="188" customWidth="1"/>
    <col min="6" max="6" width="8.44140625" style="6" customWidth="1"/>
    <col min="7" max="7" width="14.88671875" style="6" customWidth="1"/>
    <col min="8" max="8" width="8.88671875" style="6"/>
    <col min="9" max="9" width="0" style="6" hidden="1" customWidth="1"/>
    <col min="10" max="10" width="8.88671875" style="6"/>
    <col min="11" max="11" width="0" style="6" hidden="1" customWidth="1"/>
    <col min="12" max="16384" width="8.88671875" style="6"/>
  </cols>
  <sheetData>
    <row r="1" spans="1:9" ht="15.6" x14ac:dyDescent="0.3">
      <c r="A1" s="1"/>
      <c r="B1" s="2"/>
      <c r="C1" s="3"/>
      <c r="D1" s="4"/>
      <c r="E1" s="3"/>
      <c r="F1" s="3"/>
      <c r="G1" s="5" t="s">
        <v>0</v>
      </c>
    </row>
    <row r="2" spans="1:9" ht="15.6" x14ac:dyDescent="0.3">
      <c r="A2" s="7"/>
      <c r="B2" s="8" t="s">
        <v>1</v>
      </c>
      <c r="C2" s="3"/>
      <c r="D2" s="4"/>
      <c r="E2" s="3"/>
      <c r="F2" s="3"/>
      <c r="G2" s="5" t="s">
        <v>2</v>
      </c>
    </row>
    <row r="3" spans="1:9" ht="15.6" x14ac:dyDescent="0.3">
      <c r="A3" s="7"/>
      <c r="B3" s="8" t="s">
        <v>3</v>
      </c>
      <c r="C3" s="3"/>
      <c r="D3" s="4"/>
      <c r="E3" s="3"/>
      <c r="F3" s="3"/>
      <c r="G3" s="5" t="s">
        <v>4</v>
      </c>
    </row>
    <row r="4" spans="1:9" ht="15.6" x14ac:dyDescent="0.3">
      <c r="A4" s="7"/>
      <c r="B4" s="8" t="s">
        <v>5</v>
      </c>
      <c r="C4" s="3"/>
      <c r="D4" s="4"/>
      <c r="E4" s="3"/>
      <c r="F4" s="3"/>
      <c r="G4" s="5" t="s">
        <v>6</v>
      </c>
    </row>
    <row r="5" spans="1:9" ht="15.6" x14ac:dyDescent="0.3">
      <c r="A5" s="7"/>
      <c r="B5" s="2" t="s">
        <v>7</v>
      </c>
      <c r="C5" s="3"/>
      <c r="D5" s="4"/>
      <c r="E5" s="3"/>
      <c r="F5" s="3"/>
      <c r="G5" s="5" t="s">
        <v>8</v>
      </c>
    </row>
    <row r="6" spans="1:9" ht="15.6" x14ac:dyDescent="0.3">
      <c r="A6" s="7"/>
      <c r="B6" s="9" t="s">
        <v>9</v>
      </c>
      <c r="C6" s="3"/>
      <c r="D6" s="4"/>
      <c r="E6" s="4"/>
      <c r="F6" s="4"/>
      <c r="G6" s="5" t="s">
        <v>10</v>
      </c>
    </row>
    <row r="7" spans="1:9" ht="12" customHeight="1" x14ac:dyDescent="0.3">
      <c r="A7" s="7"/>
      <c r="B7" s="9"/>
      <c r="C7" s="3"/>
      <c r="D7" s="4"/>
      <c r="E7" s="4"/>
      <c r="F7" s="4"/>
      <c r="G7" s="5"/>
    </row>
    <row r="8" spans="1:9" ht="46.8" customHeight="1" x14ac:dyDescent="0.25">
      <c r="A8" s="484" t="s">
        <v>11</v>
      </c>
      <c r="B8" s="484"/>
      <c r="C8" s="484"/>
      <c r="D8" s="484"/>
      <c r="E8" s="484"/>
      <c r="F8" s="484"/>
      <c r="G8" s="484"/>
    </row>
    <row r="9" spans="1:9" ht="16.8" customHeight="1" thickBot="1" x14ac:dyDescent="0.3">
      <c r="A9" s="10"/>
      <c r="D9" s="11"/>
      <c r="E9" s="11"/>
      <c r="F9" s="485" t="s">
        <v>12</v>
      </c>
      <c r="G9" s="485"/>
    </row>
    <row r="10" spans="1:9" ht="16.8" customHeight="1" x14ac:dyDescent="0.25">
      <c r="A10" s="486" t="s">
        <v>13</v>
      </c>
      <c r="B10" s="488" t="s">
        <v>14</v>
      </c>
      <c r="C10" s="488" t="s">
        <v>15</v>
      </c>
      <c r="D10" s="490" t="s">
        <v>16</v>
      </c>
      <c r="E10" s="492" t="s">
        <v>17</v>
      </c>
      <c r="F10" s="493"/>
      <c r="G10" s="494"/>
    </row>
    <row r="11" spans="1:9" ht="35.4" customHeight="1" thickBot="1" x14ac:dyDescent="0.3">
      <c r="A11" s="487"/>
      <c r="B11" s="489"/>
      <c r="C11" s="489"/>
      <c r="D11" s="491"/>
      <c r="E11" s="495"/>
      <c r="F11" s="496"/>
      <c r="G11" s="497"/>
    </row>
    <row r="12" spans="1:9" ht="16.2" thickBot="1" x14ac:dyDescent="0.3">
      <c r="A12" s="487"/>
      <c r="B12" s="489"/>
      <c r="C12" s="489"/>
      <c r="D12" s="491"/>
      <c r="E12" s="12" t="s">
        <v>18</v>
      </c>
      <c r="F12" s="13" t="s">
        <v>19</v>
      </c>
      <c r="G12" s="14" t="s">
        <v>20</v>
      </c>
    </row>
    <row r="13" spans="1:9" ht="19.8" customHeight="1" thickBot="1" x14ac:dyDescent="0.3">
      <c r="A13" s="15" t="s">
        <v>21</v>
      </c>
      <c r="B13" s="16" t="s">
        <v>22</v>
      </c>
      <c r="C13" s="17" t="s">
        <v>23</v>
      </c>
      <c r="D13" s="18"/>
      <c r="E13" s="19"/>
      <c r="F13" s="20"/>
      <c r="G13" s="21">
        <f>G16+G23+G41+G64+G66+G68+G70+G72+G74+G76+G78+G80+G82+G84+G86+G88+G90+G92+G94</f>
        <v>34265.056340000003</v>
      </c>
      <c r="H13" s="474">
        <f>G13/I13</f>
        <v>0.66647024541314237</v>
      </c>
      <c r="I13" s="6">
        <v>51412.732340000002</v>
      </c>
    </row>
    <row r="14" spans="1:9" s="28" customFormat="1" ht="30.75" customHeight="1" x14ac:dyDescent="0.25">
      <c r="A14" s="475">
        <v>1</v>
      </c>
      <c r="B14" s="22" t="s">
        <v>24</v>
      </c>
      <c r="C14" s="23" t="s">
        <v>25</v>
      </c>
      <c r="D14" s="24">
        <f>E14</f>
        <v>29</v>
      </c>
      <c r="E14" s="25">
        <f>F14+G14</f>
        <v>29</v>
      </c>
      <c r="F14" s="26"/>
      <c r="G14" s="27">
        <v>29</v>
      </c>
      <c r="H14" s="474"/>
    </row>
    <row r="15" spans="1:9" ht="13.8" x14ac:dyDescent="0.25">
      <c r="A15" s="476"/>
      <c r="B15" s="29"/>
      <c r="C15" s="30" t="s">
        <v>26</v>
      </c>
      <c r="D15" s="31">
        <f>E15</f>
        <v>0.56000000000000005</v>
      </c>
      <c r="E15" s="32">
        <f>F15+G15</f>
        <v>0.56000000000000005</v>
      </c>
      <c r="F15" s="33"/>
      <c r="G15" s="31">
        <f>G17+G19</f>
        <v>0.56000000000000005</v>
      </c>
      <c r="H15" s="474"/>
    </row>
    <row r="16" spans="1:9" ht="13.8" x14ac:dyDescent="0.25">
      <c r="A16" s="477"/>
      <c r="B16" s="29" t="s">
        <v>27</v>
      </c>
      <c r="C16" s="30" t="s">
        <v>23</v>
      </c>
      <c r="D16" s="31">
        <f t="shared" ref="D16:D21" si="0">E16</f>
        <v>558.32299999999998</v>
      </c>
      <c r="E16" s="32">
        <f t="shared" ref="E16:E21" si="1">F16+G16</f>
        <v>558.32299999999998</v>
      </c>
      <c r="F16" s="33"/>
      <c r="G16" s="31">
        <f>G18+G20+G21</f>
        <v>558.32299999999998</v>
      </c>
      <c r="H16" s="474">
        <f t="shared" ref="H16:H64" si="2">G16/I16</f>
        <v>1.0859625127638177E-2</v>
      </c>
      <c r="I16" s="6">
        <v>51412.732340000002</v>
      </c>
    </row>
    <row r="17" spans="1:9" ht="13.8" x14ac:dyDescent="0.25">
      <c r="A17" s="478" t="s">
        <v>28</v>
      </c>
      <c r="B17" s="479" t="s">
        <v>29</v>
      </c>
      <c r="C17" s="34" t="s">
        <v>26</v>
      </c>
      <c r="D17" s="35">
        <f t="shared" si="0"/>
        <v>0.05</v>
      </c>
      <c r="E17" s="36">
        <f t="shared" si="1"/>
        <v>0.05</v>
      </c>
      <c r="F17" s="37"/>
      <c r="G17" s="38">
        <v>0.05</v>
      </c>
      <c r="H17" s="474"/>
      <c r="I17" s="6">
        <v>51412.732340000002</v>
      </c>
    </row>
    <row r="18" spans="1:9" ht="13.8" x14ac:dyDescent="0.25">
      <c r="A18" s="478"/>
      <c r="B18" s="479"/>
      <c r="C18" s="34" t="s">
        <v>23</v>
      </c>
      <c r="D18" s="35">
        <f t="shared" si="0"/>
        <v>54.823</v>
      </c>
      <c r="E18" s="36">
        <f t="shared" si="1"/>
        <v>54.823</v>
      </c>
      <c r="F18" s="37"/>
      <c r="G18" s="38">
        <v>54.823</v>
      </c>
      <c r="H18" s="474"/>
      <c r="I18" s="6">
        <v>51412.732340000002</v>
      </c>
    </row>
    <row r="19" spans="1:9" ht="13.8" x14ac:dyDescent="0.25">
      <c r="A19" s="478" t="s">
        <v>30</v>
      </c>
      <c r="B19" s="479" t="s">
        <v>31</v>
      </c>
      <c r="C19" s="34" t="s">
        <v>26</v>
      </c>
      <c r="D19" s="35">
        <f t="shared" si="0"/>
        <v>0.51</v>
      </c>
      <c r="E19" s="36">
        <f t="shared" si="1"/>
        <v>0.51</v>
      </c>
      <c r="F19" s="37"/>
      <c r="G19" s="38">
        <v>0.51</v>
      </c>
      <c r="H19" s="474"/>
      <c r="I19" s="6">
        <v>51412.732340000002</v>
      </c>
    </row>
    <row r="20" spans="1:9" ht="13.8" x14ac:dyDescent="0.25">
      <c r="A20" s="478"/>
      <c r="B20" s="479"/>
      <c r="C20" s="34" t="s">
        <v>23</v>
      </c>
      <c r="D20" s="35">
        <f t="shared" si="0"/>
        <v>503.5</v>
      </c>
      <c r="E20" s="36">
        <f t="shared" si="1"/>
        <v>503.5</v>
      </c>
      <c r="F20" s="37"/>
      <c r="G20" s="38">
        <v>503.5</v>
      </c>
      <c r="H20" s="474"/>
      <c r="I20" s="6">
        <v>51412.732340000002</v>
      </c>
    </row>
    <row r="21" spans="1:9" ht="14.4" thickBot="1" x14ac:dyDescent="0.3">
      <c r="A21" s="39" t="s">
        <v>32</v>
      </c>
      <c r="B21" s="40" t="s">
        <v>33</v>
      </c>
      <c r="C21" s="41" t="s">
        <v>23</v>
      </c>
      <c r="D21" s="35">
        <f t="shared" si="0"/>
        <v>0</v>
      </c>
      <c r="E21" s="36">
        <f t="shared" si="1"/>
        <v>0</v>
      </c>
      <c r="F21" s="37"/>
      <c r="G21" s="42"/>
      <c r="H21" s="474"/>
      <c r="I21" s="6">
        <v>51412.732340000002</v>
      </c>
    </row>
    <row r="22" spans="1:9" ht="27.6" x14ac:dyDescent="0.25">
      <c r="A22" s="480" t="s">
        <v>34</v>
      </c>
      <c r="B22" s="482" t="s">
        <v>35</v>
      </c>
      <c r="C22" s="23" t="s">
        <v>25</v>
      </c>
      <c r="D22" s="43">
        <f>E22</f>
        <v>0</v>
      </c>
      <c r="E22" s="44">
        <f>F22+G22</f>
        <v>0</v>
      </c>
      <c r="F22" s="45"/>
      <c r="G22" s="24">
        <v>0</v>
      </c>
      <c r="H22" s="474">
        <f t="shared" si="2"/>
        <v>0</v>
      </c>
      <c r="I22" s="6">
        <v>51412.732340000002</v>
      </c>
    </row>
    <row r="23" spans="1:9" ht="13.8" x14ac:dyDescent="0.25">
      <c r="A23" s="481"/>
      <c r="B23" s="483"/>
      <c r="C23" s="46" t="s">
        <v>23</v>
      </c>
      <c r="D23" s="31">
        <f>E23</f>
        <v>0</v>
      </c>
      <c r="E23" s="32">
        <f>F23+G23</f>
        <v>0</v>
      </c>
      <c r="F23" s="47"/>
      <c r="G23" s="27">
        <f>G25+G27+G29+G31+G33+G35+G37+G39</f>
        <v>0</v>
      </c>
      <c r="H23" s="474"/>
    </row>
    <row r="24" spans="1:9" ht="15.75" customHeight="1" x14ac:dyDescent="0.25">
      <c r="A24" s="504" t="s">
        <v>36</v>
      </c>
      <c r="B24" s="506" t="s">
        <v>37</v>
      </c>
      <c r="C24" s="48" t="s">
        <v>26</v>
      </c>
      <c r="D24" s="35">
        <f t="shared" ref="D24:D39" si="3">E24</f>
        <v>0</v>
      </c>
      <c r="E24" s="36">
        <f t="shared" ref="E24:E39" si="4">F24+G24</f>
        <v>0</v>
      </c>
      <c r="F24" s="49"/>
      <c r="G24" s="38">
        <v>0</v>
      </c>
      <c r="H24" s="474"/>
    </row>
    <row r="25" spans="1:9" ht="15.75" customHeight="1" x14ac:dyDescent="0.25">
      <c r="A25" s="505"/>
      <c r="B25" s="507"/>
      <c r="C25" s="50" t="s">
        <v>23</v>
      </c>
      <c r="D25" s="35">
        <f t="shared" si="3"/>
        <v>0</v>
      </c>
      <c r="E25" s="36">
        <f t="shared" si="4"/>
        <v>0</v>
      </c>
      <c r="F25" s="51"/>
      <c r="G25" s="38">
        <v>0</v>
      </c>
      <c r="H25" s="474"/>
    </row>
    <row r="26" spans="1:9" ht="15.75" customHeight="1" x14ac:dyDescent="0.25">
      <c r="A26" s="498" t="s">
        <v>38</v>
      </c>
      <c r="B26" s="508" t="s">
        <v>39</v>
      </c>
      <c r="C26" s="52" t="s">
        <v>26</v>
      </c>
      <c r="D26" s="35">
        <f t="shared" si="3"/>
        <v>0</v>
      </c>
      <c r="E26" s="36">
        <f t="shared" si="4"/>
        <v>0</v>
      </c>
      <c r="F26" s="53"/>
      <c r="G26" s="38">
        <v>0</v>
      </c>
      <c r="H26" s="474"/>
    </row>
    <row r="27" spans="1:9" ht="15.75" customHeight="1" x14ac:dyDescent="0.25">
      <c r="A27" s="499"/>
      <c r="B27" s="509"/>
      <c r="C27" s="54" t="s">
        <v>23</v>
      </c>
      <c r="D27" s="35">
        <f t="shared" si="3"/>
        <v>0</v>
      </c>
      <c r="E27" s="36">
        <f t="shared" si="4"/>
        <v>0</v>
      </c>
      <c r="F27" s="55"/>
      <c r="G27" s="38">
        <v>0</v>
      </c>
      <c r="H27" s="474"/>
    </row>
    <row r="28" spans="1:9" ht="15.75" customHeight="1" x14ac:dyDescent="0.25">
      <c r="A28" s="498" t="s">
        <v>40</v>
      </c>
      <c r="B28" s="500" t="s">
        <v>41</v>
      </c>
      <c r="C28" s="54" t="s">
        <v>42</v>
      </c>
      <c r="D28" s="35">
        <f t="shared" si="3"/>
        <v>0</v>
      </c>
      <c r="E28" s="36">
        <f t="shared" si="4"/>
        <v>0</v>
      </c>
      <c r="F28" s="55"/>
      <c r="G28" s="38">
        <v>0</v>
      </c>
      <c r="H28" s="474"/>
    </row>
    <row r="29" spans="1:9" ht="15.75" customHeight="1" x14ac:dyDescent="0.25">
      <c r="A29" s="499"/>
      <c r="B29" s="501"/>
      <c r="C29" s="54" t="s">
        <v>23</v>
      </c>
      <c r="D29" s="35">
        <f t="shared" si="3"/>
        <v>0</v>
      </c>
      <c r="E29" s="36">
        <f t="shared" si="4"/>
        <v>0</v>
      </c>
      <c r="F29" s="55"/>
      <c r="G29" s="38">
        <v>0</v>
      </c>
      <c r="H29" s="474"/>
    </row>
    <row r="30" spans="1:9" ht="15.75" customHeight="1" x14ac:dyDescent="0.25">
      <c r="A30" s="498" t="s">
        <v>43</v>
      </c>
      <c r="B30" s="500" t="s">
        <v>44</v>
      </c>
      <c r="C30" s="54" t="s">
        <v>26</v>
      </c>
      <c r="D30" s="35">
        <f t="shared" si="3"/>
        <v>0</v>
      </c>
      <c r="E30" s="36">
        <f t="shared" si="4"/>
        <v>0</v>
      </c>
      <c r="F30" s="55"/>
      <c r="G30" s="38">
        <v>0</v>
      </c>
      <c r="H30" s="474"/>
    </row>
    <row r="31" spans="1:9" ht="15.75" customHeight="1" x14ac:dyDescent="0.25">
      <c r="A31" s="499"/>
      <c r="B31" s="501"/>
      <c r="C31" s="54" t="s">
        <v>23</v>
      </c>
      <c r="D31" s="35">
        <f t="shared" si="3"/>
        <v>0</v>
      </c>
      <c r="E31" s="36">
        <f t="shared" si="4"/>
        <v>0</v>
      </c>
      <c r="F31" s="55"/>
      <c r="G31" s="38">
        <v>0</v>
      </c>
      <c r="H31" s="474"/>
    </row>
    <row r="32" spans="1:9" ht="15.75" customHeight="1" x14ac:dyDescent="0.25">
      <c r="A32" s="498" t="s">
        <v>45</v>
      </c>
      <c r="B32" s="502" t="s">
        <v>46</v>
      </c>
      <c r="C32" s="48" t="s">
        <v>47</v>
      </c>
      <c r="D32" s="35">
        <f t="shared" si="3"/>
        <v>0</v>
      </c>
      <c r="E32" s="36">
        <f t="shared" si="4"/>
        <v>0</v>
      </c>
      <c r="F32" s="49"/>
      <c r="G32" s="38">
        <v>0</v>
      </c>
      <c r="H32" s="474"/>
    </row>
    <row r="33" spans="1:11" ht="15.75" customHeight="1" x14ac:dyDescent="0.25">
      <c r="A33" s="499"/>
      <c r="B33" s="503"/>
      <c r="C33" s="48" t="s">
        <v>23</v>
      </c>
      <c r="D33" s="35">
        <f t="shared" si="3"/>
        <v>0</v>
      </c>
      <c r="E33" s="36">
        <f t="shared" si="4"/>
        <v>0</v>
      </c>
      <c r="F33" s="49"/>
      <c r="G33" s="38">
        <v>0</v>
      </c>
      <c r="H33" s="474"/>
    </row>
    <row r="34" spans="1:11" ht="15.75" customHeight="1" x14ac:dyDescent="0.25">
      <c r="A34" s="498" t="s">
        <v>48</v>
      </c>
      <c r="B34" s="502" t="s">
        <v>49</v>
      </c>
      <c r="C34" s="48" t="s">
        <v>26</v>
      </c>
      <c r="D34" s="35">
        <f t="shared" si="3"/>
        <v>0</v>
      </c>
      <c r="E34" s="36">
        <f t="shared" si="4"/>
        <v>0</v>
      </c>
      <c r="F34" s="49"/>
      <c r="G34" s="38">
        <v>0</v>
      </c>
      <c r="H34" s="474"/>
    </row>
    <row r="35" spans="1:11" ht="15.75" customHeight="1" x14ac:dyDescent="0.25">
      <c r="A35" s="499"/>
      <c r="B35" s="503"/>
      <c r="C35" s="48" t="s">
        <v>23</v>
      </c>
      <c r="D35" s="35">
        <f t="shared" si="3"/>
        <v>0</v>
      </c>
      <c r="E35" s="36">
        <f t="shared" si="4"/>
        <v>0</v>
      </c>
      <c r="F35" s="49"/>
      <c r="G35" s="38">
        <v>0</v>
      </c>
      <c r="H35" s="474"/>
    </row>
    <row r="36" spans="1:11" ht="15.75" customHeight="1" x14ac:dyDescent="0.25">
      <c r="A36" s="498" t="s">
        <v>50</v>
      </c>
      <c r="B36" s="502" t="s">
        <v>51</v>
      </c>
      <c r="C36" s="48" t="s">
        <v>47</v>
      </c>
      <c r="D36" s="35">
        <f t="shared" si="3"/>
        <v>0</v>
      </c>
      <c r="E36" s="36">
        <f t="shared" si="4"/>
        <v>0</v>
      </c>
      <c r="F36" s="49"/>
      <c r="G36" s="38">
        <v>0</v>
      </c>
      <c r="H36" s="474"/>
    </row>
    <row r="37" spans="1:11" ht="15.75" customHeight="1" x14ac:dyDescent="0.25">
      <c r="A37" s="499"/>
      <c r="B37" s="503"/>
      <c r="C37" s="48" t="s">
        <v>23</v>
      </c>
      <c r="D37" s="35">
        <f t="shared" si="3"/>
        <v>0</v>
      </c>
      <c r="E37" s="36">
        <f t="shared" si="4"/>
        <v>0</v>
      </c>
      <c r="F37" s="49"/>
      <c r="G37" s="38">
        <v>0</v>
      </c>
      <c r="H37" s="474"/>
    </row>
    <row r="38" spans="1:11" ht="15.75" customHeight="1" x14ac:dyDescent="0.25">
      <c r="A38" s="498" t="s">
        <v>52</v>
      </c>
      <c r="B38" s="523" t="s">
        <v>53</v>
      </c>
      <c r="C38" s="54" t="s">
        <v>42</v>
      </c>
      <c r="D38" s="35">
        <f t="shared" si="3"/>
        <v>0</v>
      </c>
      <c r="E38" s="36">
        <f t="shared" si="4"/>
        <v>0</v>
      </c>
      <c r="F38" s="55"/>
      <c r="G38" s="38">
        <v>0</v>
      </c>
      <c r="H38" s="474"/>
    </row>
    <row r="39" spans="1:11" ht="15.75" customHeight="1" thickBot="1" x14ac:dyDescent="0.3">
      <c r="A39" s="522"/>
      <c r="B39" s="524"/>
      <c r="C39" s="56" t="s">
        <v>23</v>
      </c>
      <c r="D39" s="35">
        <f t="shared" si="3"/>
        <v>0</v>
      </c>
      <c r="E39" s="36">
        <f t="shared" si="4"/>
        <v>0</v>
      </c>
      <c r="F39" s="57"/>
      <c r="G39" s="42">
        <v>0</v>
      </c>
      <c r="H39" s="474"/>
    </row>
    <row r="40" spans="1:11" ht="27.6" x14ac:dyDescent="0.25">
      <c r="A40" s="480" t="s">
        <v>54</v>
      </c>
      <c r="B40" s="525" t="s">
        <v>55</v>
      </c>
      <c r="C40" s="23" t="s">
        <v>25</v>
      </c>
      <c r="D40" s="24">
        <f>E40</f>
        <v>49</v>
      </c>
      <c r="E40" s="25">
        <f>F40+G40</f>
        <v>49</v>
      </c>
      <c r="F40" s="26"/>
      <c r="G40" s="24">
        <v>49</v>
      </c>
      <c r="H40" s="474" t="s">
        <v>323</v>
      </c>
      <c r="J40" s="6" t="s">
        <v>324</v>
      </c>
    </row>
    <row r="41" spans="1:11" ht="13.8" x14ac:dyDescent="0.25">
      <c r="A41" s="481"/>
      <c r="B41" s="526"/>
      <c r="C41" s="30" t="s">
        <v>23</v>
      </c>
      <c r="D41" s="31">
        <f>E41</f>
        <v>14600.922</v>
      </c>
      <c r="E41" s="32">
        <f>F41+G41</f>
        <v>14600.922</v>
      </c>
      <c r="F41" s="33"/>
      <c r="G41" s="31">
        <f>G43+G46+G57+G59+G61</f>
        <v>14600.922</v>
      </c>
      <c r="H41" s="474">
        <f t="shared" si="2"/>
        <v>0.28399428187247361</v>
      </c>
      <c r="I41" s="6">
        <v>51412.732340000002</v>
      </c>
      <c r="J41" s="474">
        <f>G41/K41</f>
        <v>1</v>
      </c>
      <c r="K41" s="6">
        <v>14600.922</v>
      </c>
    </row>
    <row r="42" spans="1:11" ht="15" customHeight="1" x14ac:dyDescent="0.25">
      <c r="A42" s="504" t="s">
        <v>56</v>
      </c>
      <c r="B42" s="510" t="s">
        <v>57</v>
      </c>
      <c r="C42" s="34" t="s">
        <v>26</v>
      </c>
      <c r="D42" s="35">
        <f t="shared" ref="D42:D105" si="5">E42</f>
        <v>7.8780000000000001</v>
      </c>
      <c r="E42" s="36">
        <f t="shared" ref="E42:E61" si="6">F42+G42</f>
        <v>7.8780000000000001</v>
      </c>
      <c r="F42" s="51"/>
      <c r="G42" s="38">
        <v>7.8780000000000001</v>
      </c>
      <c r="H42" s="474"/>
    </row>
    <row r="43" spans="1:11" ht="21.75" customHeight="1" x14ac:dyDescent="0.25">
      <c r="A43" s="505"/>
      <c r="B43" s="511"/>
      <c r="C43" s="34" t="s">
        <v>23</v>
      </c>
      <c r="D43" s="35">
        <f t="shared" si="5"/>
        <v>11633.081</v>
      </c>
      <c r="E43" s="36">
        <f t="shared" si="6"/>
        <v>11633.081</v>
      </c>
      <c r="F43" s="51"/>
      <c r="G43" s="38">
        <v>11633.081</v>
      </c>
      <c r="H43" s="474">
        <f t="shared" si="2"/>
        <v>0.2262684839052847</v>
      </c>
      <c r="I43" s="6">
        <v>51412.732340000002</v>
      </c>
      <c r="J43" s="474">
        <f>G43/K43</f>
        <v>0.79673605543540327</v>
      </c>
      <c r="K43" s="6">
        <v>14600.922</v>
      </c>
    </row>
    <row r="44" spans="1:11" ht="16.2" customHeight="1" x14ac:dyDescent="0.25">
      <c r="A44" s="512" t="s">
        <v>58</v>
      </c>
      <c r="B44" s="515" t="s">
        <v>59</v>
      </c>
      <c r="C44" s="58" t="s">
        <v>47</v>
      </c>
      <c r="D44" s="59">
        <f t="shared" si="5"/>
        <v>82</v>
      </c>
      <c r="E44" s="60">
        <f t="shared" si="6"/>
        <v>82</v>
      </c>
      <c r="F44" s="61"/>
      <c r="G44" s="59">
        <f>G47+G50+G53</f>
        <v>82</v>
      </c>
      <c r="H44" s="474"/>
      <c r="J44" s="474"/>
    </row>
    <row r="45" spans="1:11" ht="16.2" customHeight="1" x14ac:dyDescent="0.25">
      <c r="A45" s="513"/>
      <c r="B45" s="516"/>
      <c r="C45" s="58" t="s">
        <v>26</v>
      </c>
      <c r="D45" s="59">
        <f t="shared" si="5"/>
        <v>0.249</v>
      </c>
      <c r="E45" s="60">
        <f t="shared" si="6"/>
        <v>0.249</v>
      </c>
      <c r="F45" s="61"/>
      <c r="G45" s="59">
        <f t="shared" ref="G45:G46" si="7">G48+G51+G54</f>
        <v>0.249</v>
      </c>
      <c r="H45" s="474"/>
      <c r="J45" s="474"/>
    </row>
    <row r="46" spans="1:11" ht="16.2" customHeight="1" x14ac:dyDescent="0.25">
      <c r="A46" s="514"/>
      <c r="B46" s="517"/>
      <c r="C46" s="58" t="s">
        <v>23</v>
      </c>
      <c r="D46" s="59">
        <f t="shared" si="5"/>
        <v>665.53800000000001</v>
      </c>
      <c r="E46" s="60">
        <f t="shared" si="6"/>
        <v>665.53800000000001</v>
      </c>
      <c r="F46" s="61"/>
      <c r="G46" s="59">
        <f t="shared" si="7"/>
        <v>665.53800000000001</v>
      </c>
      <c r="H46" s="474">
        <f t="shared" si="2"/>
        <v>1.2945003498329923E-2</v>
      </c>
      <c r="I46" s="6">
        <v>51412.732340000002</v>
      </c>
      <c r="J46" s="474">
        <f t="shared" ref="J46:J61" si="8">G46/K46</f>
        <v>4.55819159913326E-2</v>
      </c>
      <c r="K46" s="6">
        <v>14600.922</v>
      </c>
    </row>
    <row r="47" spans="1:11" ht="14.4" customHeight="1" x14ac:dyDescent="0.25">
      <c r="A47" s="498" t="s">
        <v>60</v>
      </c>
      <c r="B47" s="519" t="s">
        <v>61</v>
      </c>
      <c r="C47" s="62" t="s">
        <v>47</v>
      </c>
      <c r="D47" s="35">
        <f t="shared" si="5"/>
        <v>82</v>
      </c>
      <c r="E47" s="36">
        <f t="shared" si="6"/>
        <v>82</v>
      </c>
      <c r="F47" s="51"/>
      <c r="G47" s="38">
        <v>82</v>
      </c>
      <c r="H47" s="474"/>
      <c r="J47" s="474"/>
    </row>
    <row r="48" spans="1:11" ht="14.4" customHeight="1" x14ac:dyDescent="0.25">
      <c r="A48" s="518"/>
      <c r="B48" s="520"/>
      <c r="C48" s="62" t="s">
        <v>26</v>
      </c>
      <c r="D48" s="35">
        <f t="shared" si="5"/>
        <v>0.249</v>
      </c>
      <c r="E48" s="36">
        <f t="shared" si="6"/>
        <v>0.249</v>
      </c>
      <c r="F48" s="51"/>
      <c r="G48" s="38">
        <v>0.249</v>
      </c>
      <c r="H48" s="474"/>
      <c r="J48" s="474"/>
    </row>
    <row r="49" spans="1:11" ht="14.4" customHeight="1" x14ac:dyDescent="0.25">
      <c r="A49" s="499"/>
      <c r="B49" s="521"/>
      <c r="C49" s="62" t="s">
        <v>23</v>
      </c>
      <c r="D49" s="35">
        <f t="shared" si="5"/>
        <v>665.53800000000001</v>
      </c>
      <c r="E49" s="36">
        <f t="shared" si="6"/>
        <v>665.53800000000001</v>
      </c>
      <c r="F49" s="51"/>
      <c r="G49" s="38">
        <v>665.53800000000001</v>
      </c>
      <c r="H49" s="474"/>
      <c r="J49" s="474"/>
    </row>
    <row r="50" spans="1:11" ht="14.4" customHeight="1" x14ac:dyDescent="0.25">
      <c r="A50" s="498" t="s">
        <v>62</v>
      </c>
      <c r="B50" s="519" t="s">
        <v>63</v>
      </c>
      <c r="C50" s="62" t="s">
        <v>47</v>
      </c>
      <c r="D50" s="35">
        <f t="shared" si="5"/>
        <v>0</v>
      </c>
      <c r="E50" s="36">
        <f t="shared" si="6"/>
        <v>0</v>
      </c>
      <c r="F50" s="51"/>
      <c r="G50" s="38">
        <v>0</v>
      </c>
      <c r="H50" s="474"/>
      <c r="J50" s="474"/>
    </row>
    <row r="51" spans="1:11" ht="14.4" customHeight="1" x14ac:dyDescent="0.25">
      <c r="A51" s="518"/>
      <c r="B51" s="520"/>
      <c r="C51" s="62" t="s">
        <v>26</v>
      </c>
      <c r="D51" s="35">
        <f t="shared" si="5"/>
        <v>0</v>
      </c>
      <c r="E51" s="36">
        <f t="shared" si="6"/>
        <v>0</v>
      </c>
      <c r="F51" s="51"/>
      <c r="G51" s="38">
        <v>0</v>
      </c>
      <c r="H51" s="474"/>
      <c r="J51" s="474"/>
    </row>
    <row r="52" spans="1:11" ht="14.4" customHeight="1" x14ac:dyDescent="0.25">
      <c r="A52" s="499"/>
      <c r="B52" s="521"/>
      <c r="C52" s="62" t="s">
        <v>23</v>
      </c>
      <c r="D52" s="35">
        <f t="shared" si="5"/>
        <v>0</v>
      </c>
      <c r="E52" s="36">
        <f t="shared" si="6"/>
        <v>0</v>
      </c>
      <c r="F52" s="51"/>
      <c r="G52" s="38">
        <v>0</v>
      </c>
      <c r="H52" s="474"/>
      <c r="J52" s="474"/>
    </row>
    <row r="53" spans="1:11" ht="14.4" customHeight="1" x14ac:dyDescent="0.25">
      <c r="A53" s="498" t="s">
        <v>64</v>
      </c>
      <c r="B53" s="519" t="s">
        <v>65</v>
      </c>
      <c r="C53" s="62" t="s">
        <v>47</v>
      </c>
      <c r="D53" s="35">
        <f t="shared" si="5"/>
        <v>0</v>
      </c>
      <c r="E53" s="36">
        <f t="shared" si="6"/>
        <v>0</v>
      </c>
      <c r="F53" s="51"/>
      <c r="G53" s="38">
        <v>0</v>
      </c>
      <c r="H53" s="474"/>
      <c r="J53" s="474"/>
    </row>
    <row r="54" spans="1:11" ht="14.4" customHeight="1" x14ac:dyDescent="0.25">
      <c r="A54" s="518"/>
      <c r="B54" s="520"/>
      <c r="C54" s="62" t="s">
        <v>26</v>
      </c>
      <c r="D54" s="35">
        <f t="shared" si="5"/>
        <v>0</v>
      </c>
      <c r="E54" s="36">
        <f t="shared" si="6"/>
        <v>0</v>
      </c>
      <c r="F54" s="51"/>
      <c r="G54" s="38">
        <v>0</v>
      </c>
      <c r="H54" s="474"/>
      <c r="J54" s="474"/>
    </row>
    <row r="55" spans="1:11" ht="14.4" customHeight="1" x14ac:dyDescent="0.25">
      <c r="A55" s="499"/>
      <c r="B55" s="521"/>
      <c r="C55" s="62" t="s">
        <v>23</v>
      </c>
      <c r="D55" s="35">
        <f t="shared" si="5"/>
        <v>0</v>
      </c>
      <c r="E55" s="36">
        <f t="shared" si="6"/>
        <v>0</v>
      </c>
      <c r="F55" s="51"/>
      <c r="G55" s="38">
        <v>0</v>
      </c>
      <c r="H55" s="474"/>
      <c r="J55" s="474"/>
    </row>
    <row r="56" spans="1:11" ht="15" customHeight="1" x14ac:dyDescent="0.25">
      <c r="A56" s="527" t="s">
        <v>66</v>
      </c>
      <c r="B56" s="536" t="s">
        <v>67</v>
      </c>
      <c r="C56" s="63" t="s">
        <v>26</v>
      </c>
      <c r="D56" s="35">
        <f t="shared" si="5"/>
        <v>0.28699999999999998</v>
      </c>
      <c r="E56" s="36">
        <f t="shared" si="6"/>
        <v>0.28699999999999998</v>
      </c>
      <c r="F56" s="51"/>
      <c r="G56" s="38">
        <v>0.28699999999999998</v>
      </c>
      <c r="H56" s="474"/>
      <c r="J56" s="474"/>
    </row>
    <row r="57" spans="1:11" ht="21.75" customHeight="1" x14ac:dyDescent="0.25">
      <c r="A57" s="527"/>
      <c r="B57" s="536"/>
      <c r="C57" s="63" t="s">
        <v>23</v>
      </c>
      <c r="D57" s="35">
        <f t="shared" si="5"/>
        <v>486.322</v>
      </c>
      <c r="E57" s="36">
        <f t="shared" si="6"/>
        <v>486.322</v>
      </c>
      <c r="F57" s="51"/>
      <c r="G57" s="38">
        <v>486.322</v>
      </c>
      <c r="H57" s="474">
        <f t="shared" si="2"/>
        <v>9.4591743691792279E-3</v>
      </c>
      <c r="I57" s="6">
        <v>51412.732340000002</v>
      </c>
      <c r="J57" s="474">
        <f t="shared" si="8"/>
        <v>3.330762262821485E-2</v>
      </c>
      <c r="K57" s="6">
        <v>14600.922</v>
      </c>
    </row>
    <row r="58" spans="1:11" ht="13.8" x14ac:dyDescent="0.25">
      <c r="A58" s="527" t="s">
        <v>68</v>
      </c>
      <c r="B58" s="528" t="s">
        <v>69</v>
      </c>
      <c r="C58" s="63" t="s">
        <v>42</v>
      </c>
      <c r="D58" s="35">
        <f t="shared" si="5"/>
        <v>2.3660000000000001</v>
      </c>
      <c r="E58" s="36">
        <f t="shared" si="6"/>
        <v>2.3660000000000001</v>
      </c>
      <c r="F58" s="51"/>
      <c r="G58" s="38">
        <v>2.3660000000000001</v>
      </c>
      <c r="H58" s="474"/>
      <c r="J58" s="474"/>
    </row>
    <row r="59" spans="1:11" ht="13.8" x14ac:dyDescent="0.25">
      <c r="A59" s="527"/>
      <c r="B59" s="528"/>
      <c r="C59" s="63" t="s">
        <v>23</v>
      </c>
      <c r="D59" s="35">
        <f t="shared" si="5"/>
        <v>1084.8109999999999</v>
      </c>
      <c r="E59" s="36">
        <f t="shared" si="6"/>
        <v>1084.8109999999999</v>
      </c>
      <c r="F59" s="51"/>
      <c r="G59" s="38">
        <v>1084.8109999999999</v>
      </c>
      <c r="H59" s="474">
        <f t="shared" si="2"/>
        <v>2.1100045662346523E-2</v>
      </c>
      <c r="I59" s="6">
        <v>51412.732340000002</v>
      </c>
      <c r="J59" s="474">
        <f t="shared" si="8"/>
        <v>7.4297431353992568E-2</v>
      </c>
      <c r="K59" s="6">
        <v>14600.922</v>
      </c>
    </row>
    <row r="60" spans="1:11" ht="13.8" x14ac:dyDescent="0.25">
      <c r="A60" s="527" t="s">
        <v>70</v>
      </c>
      <c r="B60" s="530" t="s">
        <v>71</v>
      </c>
      <c r="C60" s="63" t="s">
        <v>47</v>
      </c>
      <c r="D60" s="35">
        <f t="shared" si="5"/>
        <v>26</v>
      </c>
      <c r="E60" s="36">
        <f t="shared" si="6"/>
        <v>26</v>
      </c>
      <c r="F60" s="51"/>
      <c r="G60" s="38">
        <v>26</v>
      </c>
      <c r="H60" s="474"/>
      <c r="J60" s="474"/>
    </row>
    <row r="61" spans="1:11" ht="14.4" thickBot="1" x14ac:dyDescent="0.3">
      <c r="A61" s="529"/>
      <c r="B61" s="531"/>
      <c r="C61" s="64" t="s">
        <v>23</v>
      </c>
      <c r="D61" s="35">
        <f t="shared" si="5"/>
        <v>731.17</v>
      </c>
      <c r="E61" s="36">
        <f t="shared" si="6"/>
        <v>731.17</v>
      </c>
      <c r="F61" s="49"/>
      <c r="G61" s="42">
        <v>731.17</v>
      </c>
      <c r="H61" s="474">
        <f t="shared" si="2"/>
        <v>1.422157443733324E-2</v>
      </c>
      <c r="I61" s="6">
        <v>51412.732340000002</v>
      </c>
      <c r="J61" s="474">
        <f t="shared" si="8"/>
        <v>5.0076974591056644E-2</v>
      </c>
      <c r="K61" s="6">
        <v>14600.922</v>
      </c>
    </row>
    <row r="62" spans="1:11" ht="13.8" x14ac:dyDescent="0.25">
      <c r="A62" s="480" t="s">
        <v>72</v>
      </c>
      <c r="B62" s="533" t="s">
        <v>73</v>
      </c>
      <c r="C62" s="65" t="s">
        <v>26</v>
      </c>
      <c r="D62" s="24">
        <f>E62</f>
        <v>8.8529999999999998</v>
      </c>
      <c r="E62" s="25">
        <f>F62+G62</f>
        <v>8.8529999999999998</v>
      </c>
      <c r="F62" s="66"/>
      <c r="G62" s="24">
        <v>8.8529999999999998</v>
      </c>
      <c r="H62" s="474"/>
    </row>
    <row r="63" spans="1:11" ht="13.8" x14ac:dyDescent="0.25">
      <c r="A63" s="481"/>
      <c r="B63" s="534"/>
      <c r="C63" s="67" t="s">
        <v>74</v>
      </c>
      <c r="D63" s="31">
        <f>E63</f>
        <v>106</v>
      </c>
      <c r="E63" s="32">
        <f>F63+G63</f>
        <v>106</v>
      </c>
      <c r="F63" s="68"/>
      <c r="G63" s="31">
        <v>106</v>
      </c>
      <c r="H63" s="474"/>
    </row>
    <row r="64" spans="1:11" ht="14.4" thickBot="1" x14ac:dyDescent="0.3">
      <c r="A64" s="532"/>
      <c r="B64" s="535"/>
      <c r="C64" s="69" t="s">
        <v>23</v>
      </c>
      <c r="D64" s="70">
        <f>E64</f>
        <v>11375.351000000001</v>
      </c>
      <c r="E64" s="71">
        <f>F64+G64</f>
        <v>11375.351000000001</v>
      </c>
      <c r="F64" s="72"/>
      <c r="G64" s="73">
        <v>11375.351000000001</v>
      </c>
      <c r="H64" s="474">
        <f t="shared" si="2"/>
        <v>0.22125552333560336</v>
      </c>
      <c r="I64" s="6">
        <v>51412.732340000002</v>
      </c>
    </row>
    <row r="65" spans="1:8" ht="13.8" x14ac:dyDescent="0.25">
      <c r="A65" s="541" t="s">
        <v>75</v>
      </c>
      <c r="B65" s="511" t="s">
        <v>76</v>
      </c>
      <c r="C65" s="74" t="s">
        <v>26</v>
      </c>
      <c r="D65" s="75">
        <f t="shared" si="5"/>
        <v>0.152</v>
      </c>
      <c r="E65" s="76">
        <f t="shared" ref="E65:E121" si="9">F65+G65</f>
        <v>0.152</v>
      </c>
      <c r="F65" s="77"/>
      <c r="G65" s="78">
        <v>0.152</v>
      </c>
      <c r="H65" s="474"/>
    </row>
    <row r="66" spans="1:8" ht="14.4" thickBot="1" x14ac:dyDescent="0.3">
      <c r="A66" s="538"/>
      <c r="B66" s="547"/>
      <c r="C66" s="79" t="s">
        <v>23</v>
      </c>
      <c r="D66" s="80">
        <f t="shared" si="5"/>
        <v>473.42700000000002</v>
      </c>
      <c r="E66" s="81">
        <f t="shared" si="9"/>
        <v>473.42700000000002</v>
      </c>
      <c r="F66" s="82"/>
      <c r="G66" s="83">
        <v>473.42700000000002</v>
      </c>
      <c r="H66" s="474"/>
    </row>
    <row r="67" spans="1:8" ht="13.8" x14ac:dyDescent="0.25">
      <c r="A67" s="541" t="s">
        <v>77</v>
      </c>
      <c r="B67" s="511" t="s">
        <v>78</v>
      </c>
      <c r="C67" s="74" t="s">
        <v>26</v>
      </c>
      <c r="D67" s="75">
        <f t="shared" si="5"/>
        <v>0.09</v>
      </c>
      <c r="E67" s="76">
        <f t="shared" si="9"/>
        <v>0.09</v>
      </c>
      <c r="F67" s="77"/>
      <c r="G67" s="78">
        <v>0.09</v>
      </c>
      <c r="H67" s="474"/>
    </row>
    <row r="68" spans="1:8" ht="15" customHeight="1" thickBot="1" x14ac:dyDescent="0.3">
      <c r="A68" s="538"/>
      <c r="B68" s="547"/>
      <c r="C68" s="79" t="s">
        <v>23</v>
      </c>
      <c r="D68" s="80">
        <f t="shared" si="5"/>
        <v>121.217</v>
      </c>
      <c r="E68" s="81">
        <f t="shared" si="9"/>
        <v>121.217</v>
      </c>
      <c r="F68" s="82"/>
      <c r="G68" s="83">
        <v>121.217</v>
      </c>
      <c r="H68" s="474"/>
    </row>
    <row r="69" spans="1:8" ht="13.8" x14ac:dyDescent="0.25">
      <c r="A69" s="541" t="s">
        <v>79</v>
      </c>
      <c r="B69" s="548" t="s">
        <v>80</v>
      </c>
      <c r="C69" s="74" t="s">
        <v>47</v>
      </c>
      <c r="D69" s="75">
        <f t="shared" si="5"/>
        <v>112</v>
      </c>
      <c r="E69" s="76">
        <f t="shared" si="9"/>
        <v>112</v>
      </c>
      <c r="F69" s="77"/>
      <c r="G69" s="78">
        <v>112</v>
      </c>
      <c r="H69" s="474"/>
    </row>
    <row r="70" spans="1:8" ht="14.4" thickBot="1" x14ac:dyDescent="0.3">
      <c r="A70" s="542"/>
      <c r="B70" s="549"/>
      <c r="C70" s="79" t="s">
        <v>23</v>
      </c>
      <c r="D70" s="80">
        <f t="shared" si="5"/>
        <v>168.56</v>
      </c>
      <c r="E70" s="81">
        <f t="shared" si="9"/>
        <v>168.56</v>
      </c>
      <c r="F70" s="82"/>
      <c r="G70" s="83">
        <v>168.56</v>
      </c>
      <c r="H70" s="474"/>
    </row>
    <row r="71" spans="1:8" ht="13.8" x14ac:dyDescent="0.25">
      <c r="A71" s="537" t="s">
        <v>81</v>
      </c>
      <c r="B71" s="539" t="s">
        <v>82</v>
      </c>
      <c r="C71" s="74" t="s">
        <v>47</v>
      </c>
      <c r="D71" s="75">
        <f t="shared" si="5"/>
        <v>0</v>
      </c>
      <c r="E71" s="76">
        <f t="shared" si="9"/>
        <v>0</v>
      </c>
      <c r="F71" s="77"/>
      <c r="G71" s="78">
        <v>0</v>
      </c>
      <c r="H71" s="474"/>
    </row>
    <row r="72" spans="1:8" ht="14.4" thickBot="1" x14ac:dyDescent="0.3">
      <c r="A72" s="538"/>
      <c r="B72" s="540"/>
      <c r="C72" s="79" t="s">
        <v>23</v>
      </c>
      <c r="D72" s="80">
        <f t="shared" si="5"/>
        <v>0</v>
      </c>
      <c r="E72" s="81">
        <f t="shared" si="9"/>
        <v>0</v>
      </c>
      <c r="F72" s="82"/>
      <c r="G72" s="83">
        <v>0</v>
      </c>
      <c r="H72" s="474"/>
    </row>
    <row r="73" spans="1:8" ht="13.8" x14ac:dyDescent="0.25">
      <c r="A73" s="541" t="s">
        <v>83</v>
      </c>
      <c r="B73" s="543" t="s">
        <v>84</v>
      </c>
      <c r="C73" s="74" t="s">
        <v>42</v>
      </c>
      <c r="D73" s="75">
        <f t="shared" si="5"/>
        <v>0.439</v>
      </c>
      <c r="E73" s="76">
        <f t="shared" si="9"/>
        <v>0.439</v>
      </c>
      <c r="F73" s="77"/>
      <c r="G73" s="78">
        <v>0.439</v>
      </c>
      <c r="H73" s="474"/>
    </row>
    <row r="74" spans="1:8" ht="14.4" thickBot="1" x14ac:dyDescent="0.3">
      <c r="A74" s="542"/>
      <c r="B74" s="544"/>
      <c r="C74" s="79" t="s">
        <v>23</v>
      </c>
      <c r="D74" s="80">
        <f t="shared" si="5"/>
        <v>496.09634</v>
      </c>
      <c r="E74" s="81">
        <f t="shared" si="9"/>
        <v>496.09634</v>
      </c>
      <c r="F74" s="82"/>
      <c r="G74" s="83">
        <f>G73*1130.06</f>
        <v>496.09634</v>
      </c>
      <c r="H74" s="474"/>
    </row>
    <row r="75" spans="1:8" ht="13.8" x14ac:dyDescent="0.25">
      <c r="A75" s="537" t="s">
        <v>85</v>
      </c>
      <c r="B75" s="545" t="s">
        <v>86</v>
      </c>
      <c r="C75" s="74" t="s">
        <v>47</v>
      </c>
      <c r="D75" s="75">
        <f t="shared" si="5"/>
        <v>75</v>
      </c>
      <c r="E75" s="76">
        <f t="shared" si="9"/>
        <v>75</v>
      </c>
      <c r="F75" s="77"/>
      <c r="G75" s="78">
        <v>75</v>
      </c>
      <c r="H75" s="474"/>
    </row>
    <row r="76" spans="1:8" ht="14.4" thickBot="1" x14ac:dyDescent="0.3">
      <c r="A76" s="538"/>
      <c r="B76" s="546"/>
      <c r="C76" s="79" t="s">
        <v>23</v>
      </c>
      <c r="D76" s="80">
        <f t="shared" si="5"/>
        <v>114.75</v>
      </c>
      <c r="E76" s="81">
        <f t="shared" si="9"/>
        <v>114.75</v>
      </c>
      <c r="F76" s="82"/>
      <c r="G76" s="83">
        <f>1.53*G75</f>
        <v>114.75</v>
      </c>
      <c r="H76" s="474"/>
    </row>
    <row r="77" spans="1:8" ht="14.25" customHeight="1" x14ac:dyDescent="0.25">
      <c r="A77" s="541" t="s">
        <v>87</v>
      </c>
      <c r="B77" s="550" t="s">
        <v>88</v>
      </c>
      <c r="C77" s="74" t="s">
        <v>47</v>
      </c>
      <c r="D77" s="75">
        <f t="shared" si="5"/>
        <v>41</v>
      </c>
      <c r="E77" s="76">
        <f t="shared" si="9"/>
        <v>41</v>
      </c>
      <c r="F77" s="77"/>
      <c r="G77" s="78">
        <v>41</v>
      </c>
      <c r="H77" s="474"/>
    </row>
    <row r="78" spans="1:8" ht="14.4" thickBot="1" x14ac:dyDescent="0.3">
      <c r="A78" s="542"/>
      <c r="B78" s="551"/>
      <c r="C78" s="79" t="s">
        <v>23</v>
      </c>
      <c r="D78" s="80">
        <f t="shared" si="5"/>
        <v>854.16</v>
      </c>
      <c r="E78" s="81">
        <f t="shared" si="9"/>
        <v>854.16</v>
      </c>
      <c r="F78" s="82"/>
      <c r="G78" s="83">
        <v>854.16</v>
      </c>
      <c r="H78" s="474"/>
    </row>
    <row r="79" spans="1:8" ht="13.8" x14ac:dyDescent="0.25">
      <c r="A79" s="537" t="s">
        <v>89</v>
      </c>
      <c r="B79" s="545" t="s">
        <v>90</v>
      </c>
      <c r="C79" s="84" t="s">
        <v>47</v>
      </c>
      <c r="D79" s="85">
        <f t="shared" si="5"/>
        <v>180</v>
      </c>
      <c r="E79" s="86">
        <f t="shared" si="9"/>
        <v>180</v>
      </c>
      <c r="F79" s="87"/>
      <c r="G79" s="88">
        <v>180</v>
      </c>
      <c r="H79" s="474"/>
    </row>
    <row r="80" spans="1:8" ht="14.4" thickBot="1" x14ac:dyDescent="0.3">
      <c r="A80" s="538"/>
      <c r="B80" s="546"/>
      <c r="C80" s="89" t="s">
        <v>23</v>
      </c>
      <c r="D80" s="90">
        <f t="shared" si="5"/>
        <v>4702.5</v>
      </c>
      <c r="E80" s="91">
        <f t="shared" si="9"/>
        <v>4702.5</v>
      </c>
      <c r="F80" s="49"/>
      <c r="G80" s="92">
        <f>G79*26.125</f>
        <v>4702.5</v>
      </c>
      <c r="H80" s="474"/>
    </row>
    <row r="81" spans="1:9" ht="13.8" x14ac:dyDescent="0.25">
      <c r="A81" s="537" t="s">
        <v>91</v>
      </c>
      <c r="B81" s="545" t="s">
        <v>92</v>
      </c>
      <c r="C81" s="74" t="s">
        <v>47</v>
      </c>
      <c r="D81" s="75">
        <f t="shared" si="5"/>
        <v>0</v>
      </c>
      <c r="E81" s="76">
        <f t="shared" si="9"/>
        <v>0</v>
      </c>
      <c r="F81" s="77"/>
      <c r="G81" s="78">
        <v>0</v>
      </c>
      <c r="H81" s="474"/>
    </row>
    <row r="82" spans="1:9" ht="23.25" customHeight="1" thickBot="1" x14ac:dyDescent="0.3">
      <c r="A82" s="538"/>
      <c r="B82" s="546"/>
      <c r="C82" s="79" t="s">
        <v>23</v>
      </c>
      <c r="D82" s="80">
        <f t="shared" si="5"/>
        <v>0</v>
      </c>
      <c r="E82" s="81">
        <f t="shared" si="9"/>
        <v>0</v>
      </c>
      <c r="F82" s="82"/>
      <c r="G82" s="83">
        <v>0</v>
      </c>
      <c r="H82" s="474"/>
    </row>
    <row r="83" spans="1:9" ht="13.8" x14ac:dyDescent="0.25">
      <c r="A83" s="537" t="s">
        <v>93</v>
      </c>
      <c r="B83" s="539" t="s">
        <v>94</v>
      </c>
      <c r="C83" s="93" t="s">
        <v>47</v>
      </c>
      <c r="D83" s="75">
        <f t="shared" si="5"/>
        <v>0</v>
      </c>
      <c r="E83" s="76">
        <f t="shared" si="9"/>
        <v>0</v>
      </c>
      <c r="F83" s="77"/>
      <c r="G83" s="78">
        <v>0</v>
      </c>
      <c r="H83" s="474"/>
    </row>
    <row r="84" spans="1:9" ht="14.4" thickBot="1" x14ac:dyDescent="0.3">
      <c r="A84" s="538"/>
      <c r="B84" s="540"/>
      <c r="C84" s="94" t="s">
        <v>23</v>
      </c>
      <c r="D84" s="80">
        <f t="shared" si="5"/>
        <v>0</v>
      </c>
      <c r="E84" s="81">
        <f t="shared" si="9"/>
        <v>0</v>
      </c>
      <c r="F84" s="82"/>
      <c r="G84" s="83">
        <v>0</v>
      </c>
      <c r="H84" s="474"/>
    </row>
    <row r="85" spans="1:9" ht="13.8" x14ac:dyDescent="0.25">
      <c r="A85" s="537" t="s">
        <v>95</v>
      </c>
      <c r="B85" s="545" t="s">
        <v>96</v>
      </c>
      <c r="C85" s="74" t="s">
        <v>97</v>
      </c>
      <c r="D85" s="75">
        <f t="shared" si="5"/>
        <v>0.15</v>
      </c>
      <c r="E85" s="76">
        <f t="shared" si="9"/>
        <v>0.15</v>
      </c>
      <c r="F85" s="77"/>
      <c r="G85" s="78">
        <v>0.15</v>
      </c>
      <c r="H85" s="474"/>
    </row>
    <row r="86" spans="1:9" ht="14.4" thickBot="1" x14ac:dyDescent="0.3">
      <c r="A86" s="538"/>
      <c r="B86" s="546"/>
      <c r="C86" s="79" t="s">
        <v>23</v>
      </c>
      <c r="D86" s="80">
        <f t="shared" si="5"/>
        <v>292.5</v>
      </c>
      <c r="E86" s="81">
        <f t="shared" si="9"/>
        <v>292.5</v>
      </c>
      <c r="F86" s="82"/>
      <c r="G86" s="83">
        <f>1950*G85</f>
        <v>292.5</v>
      </c>
      <c r="H86" s="474"/>
    </row>
    <row r="87" spans="1:9" ht="14.4" customHeight="1" x14ac:dyDescent="0.25">
      <c r="A87" s="537" t="s">
        <v>98</v>
      </c>
      <c r="B87" s="545" t="s">
        <v>99</v>
      </c>
      <c r="C87" s="84" t="s">
        <v>47</v>
      </c>
      <c r="D87" s="85">
        <f t="shared" si="5"/>
        <v>38</v>
      </c>
      <c r="E87" s="86">
        <f t="shared" si="9"/>
        <v>38</v>
      </c>
      <c r="F87" s="87"/>
      <c r="G87" s="88">
        <v>38</v>
      </c>
      <c r="H87" s="474"/>
    </row>
    <row r="88" spans="1:9" ht="16.2" customHeight="1" thickBot="1" x14ac:dyDescent="0.3">
      <c r="A88" s="538"/>
      <c r="B88" s="546"/>
      <c r="C88" s="89" t="s">
        <v>23</v>
      </c>
      <c r="D88" s="90">
        <f t="shared" si="5"/>
        <v>361</v>
      </c>
      <c r="E88" s="91">
        <f t="shared" si="9"/>
        <v>361</v>
      </c>
      <c r="F88" s="49"/>
      <c r="G88" s="92">
        <f>G87*9.5</f>
        <v>361</v>
      </c>
      <c r="H88" s="474"/>
    </row>
    <row r="89" spans="1:9" ht="13.8" x14ac:dyDescent="0.25">
      <c r="A89" s="541" t="s">
        <v>100</v>
      </c>
      <c r="B89" s="557" t="s">
        <v>101</v>
      </c>
      <c r="C89" s="74" t="s">
        <v>102</v>
      </c>
      <c r="D89" s="75">
        <f t="shared" si="5"/>
        <v>0</v>
      </c>
      <c r="E89" s="76">
        <f t="shared" si="9"/>
        <v>0</v>
      </c>
      <c r="F89" s="77"/>
      <c r="G89" s="78"/>
      <c r="H89" s="474"/>
    </row>
    <row r="90" spans="1:9" ht="14.4" thickBot="1" x14ac:dyDescent="0.3">
      <c r="A90" s="542"/>
      <c r="B90" s="558"/>
      <c r="C90" s="79" t="s">
        <v>23</v>
      </c>
      <c r="D90" s="80">
        <f t="shared" si="5"/>
        <v>0</v>
      </c>
      <c r="E90" s="81">
        <f t="shared" si="9"/>
        <v>0</v>
      </c>
      <c r="F90" s="82"/>
      <c r="G90" s="83"/>
      <c r="H90" s="474"/>
    </row>
    <row r="91" spans="1:9" ht="13.8" x14ac:dyDescent="0.25">
      <c r="A91" s="559" t="s">
        <v>103</v>
      </c>
      <c r="B91" s="545" t="s">
        <v>104</v>
      </c>
      <c r="C91" s="84" t="s">
        <v>97</v>
      </c>
      <c r="D91" s="85">
        <f t="shared" si="5"/>
        <v>0</v>
      </c>
      <c r="E91" s="86">
        <f t="shared" si="9"/>
        <v>0</v>
      </c>
      <c r="F91" s="87"/>
      <c r="G91" s="88"/>
      <c r="H91" s="474"/>
    </row>
    <row r="92" spans="1:9" ht="14.4" thickBot="1" x14ac:dyDescent="0.3">
      <c r="A92" s="560"/>
      <c r="B92" s="546"/>
      <c r="C92" s="89" t="s">
        <v>23</v>
      </c>
      <c r="D92" s="90">
        <f t="shared" si="5"/>
        <v>0</v>
      </c>
      <c r="E92" s="91">
        <f t="shared" si="9"/>
        <v>0</v>
      </c>
      <c r="F92" s="49"/>
      <c r="G92" s="92"/>
      <c r="H92" s="474"/>
    </row>
    <row r="93" spans="1:9" ht="13.8" x14ac:dyDescent="0.25">
      <c r="A93" s="561" t="s">
        <v>105</v>
      </c>
      <c r="B93" s="563" t="s">
        <v>106</v>
      </c>
      <c r="C93" s="74" t="s">
        <v>47</v>
      </c>
      <c r="D93" s="75">
        <f t="shared" si="5"/>
        <v>325</v>
      </c>
      <c r="E93" s="76">
        <f t="shared" si="9"/>
        <v>325</v>
      </c>
      <c r="F93" s="77"/>
      <c r="G93" s="78">
        <v>325</v>
      </c>
      <c r="H93" s="474"/>
    </row>
    <row r="94" spans="1:9" ht="14.4" thickBot="1" x14ac:dyDescent="0.3">
      <c r="A94" s="562"/>
      <c r="B94" s="551"/>
      <c r="C94" s="79" t="s">
        <v>23</v>
      </c>
      <c r="D94" s="80">
        <f t="shared" si="5"/>
        <v>146.25</v>
      </c>
      <c r="E94" s="81">
        <f t="shared" si="9"/>
        <v>146.25</v>
      </c>
      <c r="F94" s="82"/>
      <c r="G94" s="83">
        <f>G93*0.45</f>
        <v>146.25</v>
      </c>
      <c r="H94" s="474"/>
    </row>
    <row r="95" spans="1:9" ht="14.4" thickBot="1" x14ac:dyDescent="0.3">
      <c r="A95" s="95" t="s">
        <v>107</v>
      </c>
      <c r="B95" s="96" t="s">
        <v>108</v>
      </c>
      <c r="C95" s="97" t="s">
        <v>23</v>
      </c>
      <c r="D95" s="21">
        <f t="shared" si="5"/>
        <v>7971.5</v>
      </c>
      <c r="E95" s="98">
        <f t="shared" si="9"/>
        <v>7971.5</v>
      </c>
      <c r="F95" s="99"/>
      <c r="G95" s="21">
        <f>G97+G107+G109</f>
        <v>7971.5</v>
      </c>
      <c r="H95" s="474">
        <f t="shared" ref="H95:H121" si="10">G95/I95</f>
        <v>0.15504914127658673</v>
      </c>
      <c r="I95" s="6">
        <v>51412.732340000002</v>
      </c>
    </row>
    <row r="96" spans="1:9" ht="13.8" x14ac:dyDescent="0.25">
      <c r="A96" s="552" t="s">
        <v>109</v>
      </c>
      <c r="B96" s="554" t="s">
        <v>110</v>
      </c>
      <c r="C96" s="100" t="s">
        <v>42</v>
      </c>
      <c r="D96" s="75">
        <f t="shared" si="5"/>
        <v>1.7749999999999999</v>
      </c>
      <c r="E96" s="76">
        <f t="shared" si="9"/>
        <v>1.7749999999999999</v>
      </c>
      <c r="F96" s="77"/>
      <c r="G96" s="78">
        <f>G98+G100+G102+G104</f>
        <v>1.7749999999999999</v>
      </c>
      <c r="H96" s="474"/>
    </row>
    <row r="97" spans="1:9" ht="13.8" x14ac:dyDescent="0.25">
      <c r="A97" s="553"/>
      <c r="B97" s="555"/>
      <c r="C97" s="101" t="s">
        <v>23</v>
      </c>
      <c r="D97" s="35">
        <f t="shared" si="5"/>
        <v>3906.5</v>
      </c>
      <c r="E97" s="36">
        <f t="shared" si="9"/>
        <v>3906.5</v>
      </c>
      <c r="F97" s="51"/>
      <c r="G97" s="102">
        <f>G99+G101+G103+G105</f>
        <v>3906.5</v>
      </c>
      <c r="H97" s="474"/>
    </row>
    <row r="98" spans="1:9" ht="13.8" x14ac:dyDescent="0.25">
      <c r="A98" s="556" t="s">
        <v>111</v>
      </c>
      <c r="B98" s="479" t="s">
        <v>112</v>
      </c>
      <c r="C98" s="103" t="s">
        <v>113</v>
      </c>
      <c r="D98" s="35">
        <f t="shared" si="5"/>
        <v>0.25</v>
      </c>
      <c r="E98" s="36">
        <f t="shared" si="9"/>
        <v>0.25</v>
      </c>
      <c r="F98" s="51"/>
      <c r="G98" s="102">
        <v>0.25</v>
      </c>
      <c r="H98" s="474"/>
    </row>
    <row r="99" spans="1:9" ht="13.8" x14ac:dyDescent="0.25">
      <c r="A99" s="556"/>
      <c r="B99" s="479"/>
      <c r="C99" s="103" t="s">
        <v>23</v>
      </c>
      <c r="D99" s="35">
        <f t="shared" si="5"/>
        <v>1655.25</v>
      </c>
      <c r="E99" s="36">
        <f t="shared" si="9"/>
        <v>1655.25</v>
      </c>
      <c r="F99" s="51"/>
      <c r="G99" s="102">
        <f>G98+1655</f>
        <v>1655.25</v>
      </c>
      <c r="H99" s="474"/>
    </row>
    <row r="100" spans="1:9" ht="13.8" x14ac:dyDescent="0.25">
      <c r="A100" s="556" t="s">
        <v>114</v>
      </c>
      <c r="B100" s="479" t="s">
        <v>115</v>
      </c>
      <c r="C100" s="103" t="s">
        <v>42</v>
      </c>
      <c r="D100" s="35">
        <f t="shared" si="5"/>
        <v>0.35</v>
      </c>
      <c r="E100" s="36">
        <f t="shared" si="9"/>
        <v>0.35</v>
      </c>
      <c r="F100" s="51"/>
      <c r="G100" s="102">
        <v>0.35</v>
      </c>
      <c r="H100" s="474"/>
    </row>
    <row r="101" spans="1:9" ht="13.8" x14ac:dyDescent="0.25">
      <c r="A101" s="556"/>
      <c r="B101" s="479"/>
      <c r="C101" s="103" t="s">
        <v>23</v>
      </c>
      <c r="D101" s="35">
        <f t="shared" si="5"/>
        <v>503.99999999999994</v>
      </c>
      <c r="E101" s="36">
        <f t="shared" si="9"/>
        <v>503.99999999999994</v>
      </c>
      <c r="F101" s="51"/>
      <c r="G101" s="102">
        <f>G100*1440</f>
        <v>503.99999999999994</v>
      </c>
      <c r="H101" s="474"/>
    </row>
    <row r="102" spans="1:9" ht="13.8" x14ac:dyDescent="0.25">
      <c r="A102" s="556" t="s">
        <v>116</v>
      </c>
      <c r="B102" s="479" t="s">
        <v>117</v>
      </c>
      <c r="C102" s="103" t="s">
        <v>42</v>
      </c>
      <c r="D102" s="35">
        <f t="shared" si="5"/>
        <v>0.65</v>
      </c>
      <c r="E102" s="36">
        <f t="shared" si="9"/>
        <v>0.65</v>
      </c>
      <c r="F102" s="51"/>
      <c r="G102" s="102">
        <v>0.65</v>
      </c>
      <c r="H102" s="474"/>
    </row>
    <row r="103" spans="1:9" ht="13.8" x14ac:dyDescent="0.25">
      <c r="A103" s="556"/>
      <c r="B103" s="479"/>
      <c r="C103" s="103" t="s">
        <v>23</v>
      </c>
      <c r="D103" s="35">
        <f t="shared" si="5"/>
        <v>923</v>
      </c>
      <c r="E103" s="36">
        <f t="shared" si="9"/>
        <v>923</v>
      </c>
      <c r="F103" s="51"/>
      <c r="G103" s="102">
        <f>G102*1420</f>
        <v>923</v>
      </c>
      <c r="H103" s="474"/>
    </row>
    <row r="104" spans="1:9" ht="13.8" x14ac:dyDescent="0.25">
      <c r="A104" s="556" t="s">
        <v>118</v>
      </c>
      <c r="B104" s="479" t="s">
        <v>119</v>
      </c>
      <c r="C104" s="103" t="s">
        <v>42</v>
      </c>
      <c r="D104" s="35">
        <f t="shared" si="5"/>
        <v>0.52500000000000002</v>
      </c>
      <c r="E104" s="36">
        <f t="shared" si="9"/>
        <v>0.52500000000000002</v>
      </c>
      <c r="F104" s="51"/>
      <c r="G104" s="102">
        <v>0.52500000000000002</v>
      </c>
      <c r="H104" s="474"/>
    </row>
    <row r="105" spans="1:9" ht="15.75" customHeight="1" thickBot="1" x14ac:dyDescent="0.3">
      <c r="A105" s="538"/>
      <c r="B105" s="540"/>
      <c r="C105" s="79" t="s">
        <v>23</v>
      </c>
      <c r="D105" s="80">
        <f t="shared" si="5"/>
        <v>824.25</v>
      </c>
      <c r="E105" s="81">
        <f t="shared" si="9"/>
        <v>824.25</v>
      </c>
      <c r="F105" s="82"/>
      <c r="G105" s="83">
        <f>G104*1570</f>
        <v>824.25</v>
      </c>
      <c r="H105" s="474"/>
    </row>
    <row r="106" spans="1:9" ht="13.8" x14ac:dyDescent="0.25">
      <c r="A106" s="541" t="s">
        <v>120</v>
      </c>
      <c r="B106" s="543" t="s">
        <v>121</v>
      </c>
      <c r="C106" s="74" t="s">
        <v>47</v>
      </c>
      <c r="D106" s="75">
        <f t="shared" ref="D106:D121" si="11">E106</f>
        <v>75</v>
      </c>
      <c r="E106" s="76">
        <f t="shared" si="9"/>
        <v>75</v>
      </c>
      <c r="F106" s="77"/>
      <c r="G106" s="78">
        <v>75</v>
      </c>
      <c r="H106" s="474"/>
    </row>
    <row r="107" spans="1:9" ht="14.4" thickBot="1" x14ac:dyDescent="0.3">
      <c r="A107" s="542"/>
      <c r="B107" s="544"/>
      <c r="C107" s="79" t="s">
        <v>23</v>
      </c>
      <c r="D107" s="80">
        <f t="shared" si="11"/>
        <v>270</v>
      </c>
      <c r="E107" s="81">
        <f t="shared" si="9"/>
        <v>270</v>
      </c>
      <c r="F107" s="82"/>
      <c r="G107" s="83">
        <f>G106*3.6</f>
        <v>270</v>
      </c>
      <c r="H107" s="474"/>
    </row>
    <row r="108" spans="1:9" ht="13.8" x14ac:dyDescent="0.25">
      <c r="A108" s="537" t="s">
        <v>122</v>
      </c>
      <c r="B108" s="545" t="s">
        <v>123</v>
      </c>
      <c r="C108" s="74" t="s">
        <v>47</v>
      </c>
      <c r="D108" s="75">
        <f t="shared" si="11"/>
        <v>3300</v>
      </c>
      <c r="E108" s="76">
        <f t="shared" si="9"/>
        <v>3300</v>
      </c>
      <c r="F108" s="77"/>
      <c r="G108" s="78">
        <v>3300</v>
      </c>
      <c r="H108" s="474"/>
    </row>
    <row r="109" spans="1:9" ht="14.4" thickBot="1" x14ac:dyDescent="0.3">
      <c r="A109" s="538"/>
      <c r="B109" s="546"/>
      <c r="C109" s="79" t="s">
        <v>23</v>
      </c>
      <c r="D109" s="80">
        <f t="shared" si="11"/>
        <v>3794.9999999999995</v>
      </c>
      <c r="E109" s="81">
        <f t="shared" si="9"/>
        <v>3794.9999999999995</v>
      </c>
      <c r="F109" s="82"/>
      <c r="G109" s="83">
        <f>G108*1.15</f>
        <v>3794.9999999999995</v>
      </c>
      <c r="H109" s="474"/>
    </row>
    <row r="110" spans="1:9" ht="14.4" thickBot="1" x14ac:dyDescent="0.3">
      <c r="A110" s="104" t="s">
        <v>124</v>
      </c>
      <c r="B110" s="105" t="s">
        <v>125</v>
      </c>
      <c r="C110" s="97" t="s">
        <v>23</v>
      </c>
      <c r="D110" s="21">
        <f t="shared" si="11"/>
        <v>3457.5</v>
      </c>
      <c r="E110" s="98">
        <f t="shared" si="9"/>
        <v>3457.5</v>
      </c>
      <c r="F110" s="99"/>
      <c r="G110" s="21">
        <f>G112+G114+G116</f>
        <v>3457.5</v>
      </c>
      <c r="H110" s="474">
        <f t="shared" si="10"/>
        <v>6.7249878437408095E-2</v>
      </c>
      <c r="I110" s="6">
        <v>51412.732340000002</v>
      </c>
    </row>
    <row r="111" spans="1:9" ht="13.8" x14ac:dyDescent="0.25">
      <c r="A111" s="564">
        <v>23</v>
      </c>
      <c r="B111" s="554" t="s">
        <v>126</v>
      </c>
      <c r="C111" s="100" t="s">
        <v>42</v>
      </c>
      <c r="D111" s="75">
        <f t="shared" si="11"/>
        <v>1.05</v>
      </c>
      <c r="E111" s="76">
        <f t="shared" si="9"/>
        <v>1.05</v>
      </c>
      <c r="F111" s="77"/>
      <c r="G111" s="78">
        <v>1.05</v>
      </c>
      <c r="H111" s="474"/>
    </row>
    <row r="112" spans="1:9" ht="14.4" thickBot="1" x14ac:dyDescent="0.3">
      <c r="A112" s="565"/>
      <c r="B112" s="566"/>
      <c r="C112" s="106" t="s">
        <v>23</v>
      </c>
      <c r="D112" s="80">
        <f t="shared" si="11"/>
        <v>262.5</v>
      </c>
      <c r="E112" s="81">
        <f t="shared" si="9"/>
        <v>262.5</v>
      </c>
      <c r="F112" s="82"/>
      <c r="G112" s="83">
        <f>G111*250</f>
        <v>262.5</v>
      </c>
      <c r="H112" s="474"/>
    </row>
    <row r="113" spans="1:9" ht="13.8" x14ac:dyDescent="0.25">
      <c r="A113" s="567">
        <v>24</v>
      </c>
      <c r="B113" s="569" t="s">
        <v>127</v>
      </c>
      <c r="C113" s="107" t="s">
        <v>47</v>
      </c>
      <c r="D113" s="85">
        <f t="shared" si="11"/>
        <v>550</v>
      </c>
      <c r="E113" s="86">
        <f t="shared" si="9"/>
        <v>550</v>
      </c>
      <c r="F113" s="87"/>
      <c r="G113" s="88">
        <v>550</v>
      </c>
      <c r="H113" s="474"/>
    </row>
    <row r="114" spans="1:9" ht="14.4" thickBot="1" x14ac:dyDescent="0.3">
      <c r="A114" s="568"/>
      <c r="B114" s="570"/>
      <c r="C114" s="89" t="s">
        <v>23</v>
      </c>
      <c r="D114" s="90">
        <f t="shared" si="11"/>
        <v>660</v>
      </c>
      <c r="E114" s="91">
        <f t="shared" si="9"/>
        <v>660</v>
      </c>
      <c r="F114" s="49"/>
      <c r="G114" s="92">
        <f>G113*1.2</f>
        <v>660</v>
      </c>
      <c r="H114" s="474"/>
    </row>
    <row r="115" spans="1:9" ht="13.8" x14ac:dyDescent="0.25">
      <c r="A115" s="537" t="s">
        <v>128</v>
      </c>
      <c r="B115" s="539" t="s">
        <v>129</v>
      </c>
      <c r="C115" s="74" t="s">
        <v>47</v>
      </c>
      <c r="D115" s="75">
        <f t="shared" si="11"/>
        <v>1300</v>
      </c>
      <c r="E115" s="76">
        <f t="shared" si="9"/>
        <v>1300</v>
      </c>
      <c r="F115" s="77"/>
      <c r="G115" s="78">
        <v>1300</v>
      </c>
      <c r="H115" s="474"/>
    </row>
    <row r="116" spans="1:9" ht="14.4" thickBot="1" x14ac:dyDescent="0.3">
      <c r="A116" s="538"/>
      <c r="B116" s="540"/>
      <c r="C116" s="79" t="s">
        <v>23</v>
      </c>
      <c r="D116" s="80">
        <f t="shared" si="11"/>
        <v>2535</v>
      </c>
      <c r="E116" s="81">
        <f t="shared" si="9"/>
        <v>2535</v>
      </c>
      <c r="F116" s="82"/>
      <c r="G116" s="83">
        <f>G115*1.95</f>
        <v>2535</v>
      </c>
      <c r="H116" s="474"/>
    </row>
    <row r="117" spans="1:9" ht="14.4" thickBot="1" x14ac:dyDescent="0.3">
      <c r="A117" s="104" t="s">
        <v>130</v>
      </c>
      <c r="B117" s="108" t="s">
        <v>131</v>
      </c>
      <c r="C117" s="109" t="s">
        <v>23</v>
      </c>
      <c r="D117" s="110">
        <f t="shared" si="11"/>
        <v>0</v>
      </c>
      <c r="E117" s="111">
        <f t="shared" si="9"/>
        <v>0</v>
      </c>
      <c r="F117" s="112"/>
      <c r="G117" s="110"/>
      <c r="H117" s="474"/>
    </row>
    <row r="118" spans="1:9" ht="13.8" x14ac:dyDescent="0.25">
      <c r="A118" s="113" t="s">
        <v>132</v>
      </c>
      <c r="B118" s="114" t="s">
        <v>133</v>
      </c>
      <c r="C118" s="74" t="s">
        <v>23</v>
      </c>
      <c r="D118" s="75">
        <f t="shared" si="11"/>
        <v>0</v>
      </c>
      <c r="E118" s="76">
        <f t="shared" si="9"/>
        <v>0</v>
      </c>
      <c r="F118" s="115"/>
      <c r="G118" s="78"/>
      <c r="H118" s="474"/>
    </row>
    <row r="119" spans="1:9" ht="14.4" thickBot="1" x14ac:dyDescent="0.3">
      <c r="A119" s="116" t="s">
        <v>134</v>
      </c>
      <c r="B119" s="117" t="s">
        <v>135</v>
      </c>
      <c r="C119" s="118" t="s">
        <v>23</v>
      </c>
      <c r="D119" s="119">
        <f t="shared" si="11"/>
        <v>0</v>
      </c>
      <c r="E119" s="120">
        <f t="shared" si="9"/>
        <v>0</v>
      </c>
      <c r="F119" s="121"/>
      <c r="G119" s="122"/>
      <c r="H119" s="474"/>
    </row>
    <row r="120" spans="1:9" ht="14.4" thickBot="1" x14ac:dyDescent="0.3">
      <c r="A120" s="95" t="s">
        <v>136</v>
      </c>
      <c r="B120" s="96" t="s">
        <v>137</v>
      </c>
      <c r="C120" s="97" t="s">
        <v>23</v>
      </c>
      <c r="D120" s="21">
        <f t="shared" si="11"/>
        <v>5718.6759999999995</v>
      </c>
      <c r="E120" s="98">
        <f t="shared" si="9"/>
        <v>5718.6759999999995</v>
      </c>
      <c r="F120" s="99"/>
      <c r="G120" s="21">
        <v>5718.6759999999995</v>
      </c>
      <c r="H120" s="474">
        <f t="shared" si="10"/>
        <v>0.11123073487286281</v>
      </c>
      <c r="I120" s="6">
        <v>51412.732340000002</v>
      </c>
    </row>
    <row r="121" spans="1:9" ht="21.75" customHeight="1" thickBot="1" x14ac:dyDescent="0.3">
      <c r="A121" s="123"/>
      <c r="B121" s="124" t="s">
        <v>138</v>
      </c>
      <c r="C121" s="97" t="s">
        <v>23</v>
      </c>
      <c r="D121" s="21">
        <f t="shared" si="11"/>
        <v>51412.732340000002</v>
      </c>
      <c r="E121" s="98">
        <f t="shared" si="9"/>
        <v>51412.732340000002</v>
      </c>
      <c r="F121" s="99"/>
      <c r="G121" s="21">
        <f>G13+G95+G110+G117+G120</f>
        <v>51412.732340000002</v>
      </c>
      <c r="H121" s="474">
        <f t="shared" si="10"/>
        <v>1</v>
      </c>
      <c r="I121" s="6">
        <v>51412.732340000002</v>
      </c>
    </row>
    <row r="122" spans="1:9" ht="22.8" customHeight="1" thickBot="1" x14ac:dyDescent="0.3">
      <c r="A122" s="576" t="s">
        <v>139</v>
      </c>
      <c r="B122" s="577"/>
      <c r="C122" s="577"/>
      <c r="D122" s="577"/>
      <c r="E122" s="577"/>
      <c r="F122" s="577"/>
      <c r="G122" s="578"/>
    </row>
    <row r="123" spans="1:9" ht="13.8" x14ac:dyDescent="0.25">
      <c r="A123" s="571" t="s">
        <v>140</v>
      </c>
      <c r="B123" s="572" t="s">
        <v>141</v>
      </c>
      <c r="C123" s="125" t="s">
        <v>42</v>
      </c>
      <c r="D123" s="126">
        <f>E123</f>
        <v>0</v>
      </c>
      <c r="E123" s="127">
        <f>F123+G123</f>
        <v>0</v>
      </c>
      <c r="F123" s="128"/>
      <c r="G123" s="129">
        <v>0</v>
      </c>
    </row>
    <row r="124" spans="1:9" ht="14.4" thickBot="1" x14ac:dyDescent="0.3">
      <c r="A124" s="522"/>
      <c r="B124" s="573"/>
      <c r="C124" s="130" t="s">
        <v>142</v>
      </c>
      <c r="D124" s="42">
        <f>E124</f>
        <v>0</v>
      </c>
      <c r="E124" s="131">
        <f>F124+G124</f>
        <v>0</v>
      </c>
      <c r="F124" s="132"/>
      <c r="G124" s="133">
        <v>0</v>
      </c>
    </row>
    <row r="125" spans="1:9" ht="13.8" x14ac:dyDescent="0.25">
      <c r="A125" s="571" t="s">
        <v>143</v>
      </c>
      <c r="B125" s="572" t="s">
        <v>144</v>
      </c>
      <c r="C125" s="134" t="s">
        <v>145</v>
      </c>
      <c r="D125" s="126">
        <f t="shared" ref="D125:D133" si="12">E125</f>
        <v>0</v>
      </c>
      <c r="E125" s="127">
        <f t="shared" ref="E125:E132" si="13">F125+G125</f>
        <v>0</v>
      </c>
      <c r="F125" s="135"/>
      <c r="G125" s="136">
        <v>0</v>
      </c>
    </row>
    <row r="126" spans="1:9" ht="14.4" thickBot="1" x14ac:dyDescent="0.3">
      <c r="A126" s="522"/>
      <c r="B126" s="573"/>
      <c r="C126" s="130" t="s">
        <v>23</v>
      </c>
      <c r="D126" s="42">
        <f t="shared" si="12"/>
        <v>0</v>
      </c>
      <c r="E126" s="131">
        <f t="shared" si="13"/>
        <v>0</v>
      </c>
      <c r="F126" s="132"/>
      <c r="G126" s="133">
        <v>0</v>
      </c>
    </row>
    <row r="127" spans="1:9" ht="13.8" x14ac:dyDescent="0.25">
      <c r="A127" s="571" t="s">
        <v>54</v>
      </c>
      <c r="B127" s="572" t="s">
        <v>146</v>
      </c>
      <c r="C127" s="125" t="s">
        <v>47</v>
      </c>
      <c r="D127" s="126">
        <f t="shared" si="12"/>
        <v>0</v>
      </c>
      <c r="E127" s="127">
        <f t="shared" si="13"/>
        <v>0</v>
      </c>
      <c r="F127" s="128"/>
      <c r="G127" s="129">
        <v>0</v>
      </c>
    </row>
    <row r="128" spans="1:9" ht="14.4" thickBot="1" x14ac:dyDescent="0.3">
      <c r="A128" s="522"/>
      <c r="B128" s="573"/>
      <c r="C128" s="130" t="s">
        <v>23</v>
      </c>
      <c r="D128" s="42">
        <f t="shared" si="12"/>
        <v>0</v>
      </c>
      <c r="E128" s="131">
        <f t="shared" si="13"/>
        <v>0</v>
      </c>
      <c r="F128" s="132"/>
      <c r="G128" s="133">
        <v>0</v>
      </c>
    </row>
    <row r="129" spans="1:7" ht="13.8" x14ac:dyDescent="0.25">
      <c r="A129" s="571" t="s">
        <v>72</v>
      </c>
      <c r="B129" s="572" t="s">
        <v>147</v>
      </c>
      <c r="C129" s="125" t="s">
        <v>148</v>
      </c>
      <c r="D129" s="126">
        <f t="shared" si="12"/>
        <v>0</v>
      </c>
      <c r="E129" s="127">
        <f t="shared" si="13"/>
        <v>0</v>
      </c>
      <c r="F129" s="128"/>
      <c r="G129" s="129">
        <v>0</v>
      </c>
    </row>
    <row r="130" spans="1:7" ht="14.4" thickBot="1" x14ac:dyDescent="0.3">
      <c r="A130" s="522"/>
      <c r="B130" s="573"/>
      <c r="C130" s="130" t="s">
        <v>23</v>
      </c>
      <c r="D130" s="42">
        <f t="shared" si="12"/>
        <v>0</v>
      </c>
      <c r="E130" s="131">
        <f t="shared" si="13"/>
        <v>0</v>
      </c>
      <c r="F130" s="132"/>
      <c r="G130" s="133">
        <v>0</v>
      </c>
    </row>
    <row r="131" spans="1:7" ht="13.8" x14ac:dyDescent="0.25">
      <c r="A131" s="137" t="s">
        <v>75</v>
      </c>
      <c r="B131" s="114" t="s">
        <v>149</v>
      </c>
      <c r="C131" s="138" t="s">
        <v>23</v>
      </c>
      <c r="D131" s="126">
        <f t="shared" si="12"/>
        <v>0</v>
      </c>
      <c r="E131" s="127">
        <f t="shared" si="13"/>
        <v>0</v>
      </c>
      <c r="F131" s="128"/>
      <c r="G131" s="129">
        <v>0</v>
      </c>
    </row>
    <row r="132" spans="1:7" ht="14.4" thickBot="1" x14ac:dyDescent="0.3">
      <c r="A132" s="139" t="s">
        <v>150</v>
      </c>
      <c r="B132" s="140" t="s">
        <v>151</v>
      </c>
      <c r="C132" s="134" t="s">
        <v>23</v>
      </c>
      <c r="D132" s="42">
        <f t="shared" si="12"/>
        <v>0</v>
      </c>
      <c r="E132" s="131">
        <f t="shared" si="13"/>
        <v>0</v>
      </c>
      <c r="F132" s="135"/>
      <c r="G132" s="136">
        <v>0</v>
      </c>
    </row>
    <row r="133" spans="1:7" ht="14.4" thickBot="1" x14ac:dyDescent="0.3">
      <c r="A133" s="141" t="s">
        <v>77</v>
      </c>
      <c r="B133" s="142" t="s">
        <v>152</v>
      </c>
      <c r="C133" s="143" t="s">
        <v>23</v>
      </c>
      <c r="D133" s="144">
        <f t="shared" si="12"/>
        <v>400.15</v>
      </c>
      <c r="E133" s="144">
        <f>F133+G133</f>
        <v>400.15</v>
      </c>
      <c r="F133" s="145"/>
      <c r="G133" s="146">
        <v>400.15</v>
      </c>
    </row>
    <row r="134" spans="1:7" ht="13.8" x14ac:dyDescent="0.25">
      <c r="A134" s="147">
        <v>7</v>
      </c>
      <c r="B134" s="148" t="s">
        <v>153</v>
      </c>
      <c r="C134" s="125" t="s">
        <v>23</v>
      </c>
      <c r="D134" s="126">
        <f>E134</f>
        <v>4750</v>
      </c>
      <c r="E134" s="127">
        <f>F134+G134</f>
        <v>4750</v>
      </c>
      <c r="F134" s="128"/>
      <c r="G134" s="129">
        <v>4750</v>
      </c>
    </row>
    <row r="135" spans="1:7" ht="13.8" x14ac:dyDescent="0.25">
      <c r="A135" s="149" t="s">
        <v>154</v>
      </c>
      <c r="B135" s="150" t="s">
        <v>155</v>
      </c>
      <c r="C135" s="151" t="s">
        <v>142</v>
      </c>
      <c r="D135" s="31">
        <f>E135</f>
        <v>0</v>
      </c>
      <c r="E135" s="152">
        <f>F135+G135</f>
        <v>0</v>
      </c>
      <c r="F135" s="153"/>
      <c r="G135" s="154">
        <f>G137+G139+G141</f>
        <v>0</v>
      </c>
    </row>
    <row r="136" spans="1:7" ht="13.8" x14ac:dyDescent="0.25">
      <c r="A136" s="498" t="s">
        <v>156</v>
      </c>
      <c r="B136" s="574" t="s">
        <v>157</v>
      </c>
      <c r="C136" s="62" t="s">
        <v>47</v>
      </c>
      <c r="D136" s="35">
        <f t="shared" ref="D136:D163" si="14">E136</f>
        <v>0</v>
      </c>
      <c r="E136" s="36">
        <f t="shared" ref="E136:E143" si="15">F136+G136</f>
        <v>0</v>
      </c>
      <c r="F136" s="155"/>
      <c r="G136" s="156">
        <v>0</v>
      </c>
    </row>
    <row r="137" spans="1:7" s="157" customFormat="1" ht="13.8" x14ac:dyDescent="0.25">
      <c r="A137" s="499"/>
      <c r="B137" s="575"/>
      <c r="C137" s="62" t="s">
        <v>23</v>
      </c>
      <c r="D137" s="35">
        <f t="shared" si="14"/>
        <v>0</v>
      </c>
      <c r="E137" s="36">
        <f t="shared" si="15"/>
        <v>0</v>
      </c>
      <c r="F137" s="155"/>
      <c r="G137" s="156">
        <v>0</v>
      </c>
    </row>
    <row r="138" spans="1:7" s="157" customFormat="1" ht="13.8" x14ac:dyDescent="0.25">
      <c r="A138" s="498" t="s">
        <v>158</v>
      </c>
      <c r="B138" s="574" t="s">
        <v>159</v>
      </c>
      <c r="C138" s="62" t="s">
        <v>47</v>
      </c>
      <c r="D138" s="35">
        <f t="shared" si="14"/>
        <v>0</v>
      </c>
      <c r="E138" s="36">
        <f t="shared" si="15"/>
        <v>0</v>
      </c>
      <c r="F138" s="155"/>
      <c r="G138" s="156">
        <v>0</v>
      </c>
    </row>
    <row r="139" spans="1:7" ht="13.8" x14ac:dyDescent="0.25">
      <c r="A139" s="499"/>
      <c r="B139" s="575"/>
      <c r="C139" s="62" t="s">
        <v>23</v>
      </c>
      <c r="D139" s="35">
        <f t="shared" si="14"/>
        <v>0</v>
      </c>
      <c r="E139" s="36">
        <f t="shared" si="15"/>
        <v>0</v>
      </c>
      <c r="F139" s="155"/>
      <c r="G139" s="156">
        <v>0</v>
      </c>
    </row>
    <row r="140" spans="1:7" ht="13.8" x14ac:dyDescent="0.25">
      <c r="A140" s="498" t="s">
        <v>160</v>
      </c>
      <c r="B140" s="574" t="s">
        <v>161</v>
      </c>
      <c r="C140" s="62" t="s">
        <v>47</v>
      </c>
      <c r="D140" s="35">
        <f t="shared" si="14"/>
        <v>0</v>
      </c>
      <c r="E140" s="36">
        <f t="shared" si="15"/>
        <v>0</v>
      </c>
      <c r="F140" s="155"/>
      <c r="G140" s="156">
        <v>0</v>
      </c>
    </row>
    <row r="141" spans="1:7" ht="13.8" x14ac:dyDescent="0.25">
      <c r="A141" s="499"/>
      <c r="B141" s="575"/>
      <c r="C141" s="62" t="s">
        <v>23</v>
      </c>
      <c r="D141" s="35">
        <f t="shared" si="14"/>
        <v>0</v>
      </c>
      <c r="E141" s="36">
        <f t="shared" si="15"/>
        <v>0</v>
      </c>
      <c r="F141" s="155"/>
      <c r="G141" s="156">
        <v>0</v>
      </c>
    </row>
    <row r="142" spans="1:7" ht="13.8" x14ac:dyDescent="0.25">
      <c r="A142" s="498" t="s">
        <v>162</v>
      </c>
      <c r="B142" s="574" t="s">
        <v>163</v>
      </c>
      <c r="C142" s="62" t="s">
        <v>47</v>
      </c>
      <c r="D142" s="35">
        <f t="shared" si="14"/>
        <v>0</v>
      </c>
      <c r="E142" s="36">
        <f t="shared" si="15"/>
        <v>0</v>
      </c>
      <c r="F142" s="155"/>
      <c r="G142" s="156">
        <v>0</v>
      </c>
    </row>
    <row r="143" spans="1:7" ht="14.4" thickBot="1" x14ac:dyDescent="0.3">
      <c r="A143" s="522"/>
      <c r="B143" s="579"/>
      <c r="C143" s="158" t="s">
        <v>23</v>
      </c>
      <c r="D143" s="35">
        <f t="shared" si="14"/>
        <v>0</v>
      </c>
      <c r="E143" s="36">
        <f t="shared" si="15"/>
        <v>0</v>
      </c>
      <c r="F143" s="159"/>
      <c r="G143" s="160">
        <v>0</v>
      </c>
    </row>
    <row r="144" spans="1:7" ht="13.8" x14ac:dyDescent="0.25">
      <c r="A144" s="137" t="s">
        <v>81</v>
      </c>
      <c r="B144" s="161" t="s">
        <v>164</v>
      </c>
      <c r="C144" s="162" t="s">
        <v>23</v>
      </c>
      <c r="D144" s="163">
        <f t="shared" si="14"/>
        <v>1560.5</v>
      </c>
      <c r="E144" s="164">
        <f>F144+G144</f>
        <v>1560.5</v>
      </c>
      <c r="F144" s="165"/>
      <c r="G144" s="166">
        <v>1560.5</v>
      </c>
    </row>
    <row r="145" spans="1:84" ht="14.4" thickBot="1" x14ac:dyDescent="0.3">
      <c r="A145" s="167" t="s">
        <v>165</v>
      </c>
      <c r="B145" s="168" t="s">
        <v>166</v>
      </c>
      <c r="C145" s="169" t="s">
        <v>23</v>
      </c>
      <c r="D145" s="170">
        <f t="shared" si="14"/>
        <v>0</v>
      </c>
      <c r="E145" s="171">
        <f>F145+G145</f>
        <v>0</v>
      </c>
      <c r="F145" s="172"/>
      <c r="G145" s="173">
        <v>0</v>
      </c>
    </row>
    <row r="146" spans="1:84" ht="13.8" x14ac:dyDescent="0.25">
      <c r="A146" s="174" t="s">
        <v>83</v>
      </c>
      <c r="B146" s="175" t="s">
        <v>167</v>
      </c>
      <c r="C146" s="176" t="s">
        <v>47</v>
      </c>
      <c r="D146" s="27">
        <f t="shared" si="14"/>
        <v>7545</v>
      </c>
      <c r="E146" s="177">
        <f>F146+G146</f>
        <v>7545</v>
      </c>
      <c r="F146" s="178"/>
      <c r="G146" s="179">
        <f>G148+G150+G152+G154+G156+G158+G160+G162</f>
        <v>7545</v>
      </c>
      <c r="H146" s="180"/>
    </row>
    <row r="147" spans="1:84" ht="13.8" x14ac:dyDescent="0.25">
      <c r="A147" s="149"/>
      <c r="B147" s="29" t="s">
        <v>168</v>
      </c>
      <c r="C147" s="151" t="s">
        <v>23</v>
      </c>
      <c r="D147" s="31">
        <f>E147</f>
        <v>727.7</v>
      </c>
      <c r="E147" s="152">
        <f>F147+G147</f>
        <v>727.7</v>
      </c>
      <c r="F147" s="153"/>
      <c r="G147" s="154">
        <f>G149+G151+G153+G155+G157+G159+G161+G163</f>
        <v>727.7</v>
      </c>
      <c r="H147" s="180"/>
    </row>
    <row r="148" spans="1:84" ht="13.8" x14ac:dyDescent="0.25">
      <c r="A148" s="498" t="s">
        <v>169</v>
      </c>
      <c r="B148" s="574" t="s">
        <v>170</v>
      </c>
      <c r="C148" s="62" t="s">
        <v>47</v>
      </c>
      <c r="D148" s="35">
        <f t="shared" si="14"/>
        <v>95</v>
      </c>
      <c r="E148" s="36">
        <f t="shared" ref="E148:E163" si="16">F148+G148</f>
        <v>95</v>
      </c>
      <c r="F148" s="155"/>
      <c r="G148" s="136">
        <v>95</v>
      </c>
      <c r="H148" s="180"/>
    </row>
    <row r="149" spans="1:84" ht="13.8" x14ac:dyDescent="0.25">
      <c r="A149" s="499"/>
      <c r="B149" s="575"/>
      <c r="C149" s="62" t="s">
        <v>23</v>
      </c>
      <c r="D149" s="35">
        <f t="shared" si="14"/>
        <v>19.95</v>
      </c>
      <c r="E149" s="36">
        <f t="shared" si="16"/>
        <v>19.95</v>
      </c>
      <c r="F149" s="155"/>
      <c r="G149" s="156">
        <f>G148*0.21</f>
        <v>19.95</v>
      </c>
      <c r="H149" s="180"/>
    </row>
    <row r="150" spans="1:84" ht="13.8" x14ac:dyDescent="0.25">
      <c r="A150" s="498" t="s">
        <v>171</v>
      </c>
      <c r="B150" s="574" t="s">
        <v>172</v>
      </c>
      <c r="C150" s="62" t="s">
        <v>47</v>
      </c>
      <c r="D150" s="35">
        <f t="shared" si="14"/>
        <v>0</v>
      </c>
      <c r="E150" s="36">
        <f t="shared" si="16"/>
        <v>0</v>
      </c>
      <c r="F150" s="155"/>
      <c r="G150" s="136"/>
    </row>
    <row r="151" spans="1:84" ht="13.8" x14ac:dyDescent="0.25">
      <c r="A151" s="499"/>
      <c r="B151" s="575"/>
      <c r="C151" s="62" t="s">
        <v>23</v>
      </c>
      <c r="D151" s="35">
        <f t="shared" si="14"/>
        <v>0</v>
      </c>
      <c r="E151" s="36">
        <f t="shared" si="16"/>
        <v>0</v>
      </c>
      <c r="F151" s="155"/>
      <c r="G151" s="160"/>
    </row>
    <row r="152" spans="1:84" ht="13.8" x14ac:dyDescent="0.25">
      <c r="A152" s="498" t="s">
        <v>173</v>
      </c>
      <c r="B152" s="574" t="s">
        <v>174</v>
      </c>
      <c r="C152" s="62" t="s">
        <v>47</v>
      </c>
      <c r="D152" s="35">
        <f t="shared" si="14"/>
        <v>0</v>
      </c>
      <c r="E152" s="36">
        <f t="shared" si="16"/>
        <v>0</v>
      </c>
      <c r="F152" s="155"/>
      <c r="G152" s="156"/>
    </row>
    <row r="153" spans="1:84" ht="13.8" x14ac:dyDescent="0.25">
      <c r="A153" s="499"/>
      <c r="B153" s="575"/>
      <c r="C153" s="62" t="s">
        <v>23</v>
      </c>
      <c r="D153" s="35">
        <f t="shared" si="14"/>
        <v>0</v>
      </c>
      <c r="E153" s="36">
        <f t="shared" si="16"/>
        <v>0</v>
      </c>
      <c r="F153" s="155"/>
      <c r="G153" s="156"/>
    </row>
    <row r="154" spans="1:84" ht="13.8" x14ac:dyDescent="0.25">
      <c r="A154" s="498" t="s">
        <v>175</v>
      </c>
      <c r="B154" s="574" t="s">
        <v>176</v>
      </c>
      <c r="C154" s="62" t="s">
        <v>47</v>
      </c>
      <c r="D154" s="35">
        <f t="shared" si="14"/>
        <v>0</v>
      </c>
      <c r="E154" s="36">
        <f t="shared" si="16"/>
        <v>0</v>
      </c>
      <c r="F154" s="155"/>
      <c r="G154" s="136"/>
    </row>
    <row r="155" spans="1:84" ht="13.8" x14ac:dyDescent="0.25">
      <c r="A155" s="499"/>
      <c r="B155" s="575"/>
      <c r="C155" s="62" t="s">
        <v>23</v>
      </c>
      <c r="D155" s="35">
        <f t="shared" si="14"/>
        <v>0</v>
      </c>
      <c r="E155" s="36">
        <f t="shared" si="16"/>
        <v>0</v>
      </c>
      <c r="F155" s="159"/>
      <c r="G155" s="160"/>
    </row>
    <row r="156" spans="1:84" ht="13.8" x14ac:dyDescent="0.25">
      <c r="A156" s="498" t="s">
        <v>177</v>
      </c>
      <c r="B156" s="574" t="s">
        <v>178</v>
      </c>
      <c r="C156" s="62" t="s">
        <v>47</v>
      </c>
      <c r="D156" s="35">
        <f t="shared" si="14"/>
        <v>6500</v>
      </c>
      <c r="E156" s="36">
        <f t="shared" si="16"/>
        <v>6500</v>
      </c>
      <c r="F156" s="155"/>
      <c r="G156" s="156">
        <v>6500</v>
      </c>
      <c r="H156" s="180"/>
    </row>
    <row r="157" spans="1:84" ht="13.8" x14ac:dyDescent="0.25">
      <c r="A157" s="499"/>
      <c r="B157" s="575"/>
      <c r="C157" s="62" t="s">
        <v>23</v>
      </c>
      <c r="D157" s="35">
        <f t="shared" si="14"/>
        <v>617.5</v>
      </c>
      <c r="E157" s="36">
        <f t="shared" si="16"/>
        <v>617.5</v>
      </c>
      <c r="F157" s="155"/>
      <c r="G157" s="156">
        <f>0.095*G156</f>
        <v>617.5</v>
      </c>
      <c r="H157" s="180"/>
    </row>
    <row r="158" spans="1:84" ht="13.8" x14ac:dyDescent="0.25">
      <c r="A158" s="498" t="s">
        <v>179</v>
      </c>
      <c r="B158" s="574" t="s">
        <v>180</v>
      </c>
      <c r="C158" s="62" t="s">
        <v>47</v>
      </c>
      <c r="D158" s="35">
        <f t="shared" si="14"/>
        <v>200</v>
      </c>
      <c r="E158" s="36">
        <f t="shared" si="16"/>
        <v>200</v>
      </c>
      <c r="F158" s="155"/>
      <c r="G158" s="136">
        <v>200</v>
      </c>
      <c r="H158" s="180"/>
    </row>
    <row r="159" spans="1:84" s="181" customFormat="1" ht="14.4" thickBot="1" x14ac:dyDescent="0.3">
      <c r="A159" s="499"/>
      <c r="B159" s="575"/>
      <c r="C159" s="62" t="s">
        <v>23</v>
      </c>
      <c r="D159" s="35">
        <f t="shared" si="14"/>
        <v>19</v>
      </c>
      <c r="E159" s="36">
        <f t="shared" si="16"/>
        <v>19</v>
      </c>
      <c r="F159" s="155"/>
      <c r="G159" s="160">
        <f>0.095*G158</f>
        <v>19</v>
      </c>
      <c r="H159" s="180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</row>
    <row r="160" spans="1:84" ht="13.8" x14ac:dyDescent="0.25">
      <c r="A160" s="498" t="s">
        <v>181</v>
      </c>
      <c r="B160" s="574" t="s">
        <v>182</v>
      </c>
      <c r="C160" s="62" t="s">
        <v>47</v>
      </c>
      <c r="D160" s="35">
        <f t="shared" si="14"/>
        <v>750</v>
      </c>
      <c r="E160" s="36">
        <f t="shared" si="16"/>
        <v>750</v>
      </c>
      <c r="F160" s="155"/>
      <c r="G160" s="156">
        <v>750</v>
      </c>
      <c r="H160" s="180"/>
    </row>
    <row r="161" spans="1:86" ht="13.8" x14ac:dyDescent="0.25">
      <c r="A161" s="499"/>
      <c r="B161" s="575"/>
      <c r="C161" s="62" t="s">
        <v>23</v>
      </c>
      <c r="D161" s="35">
        <f t="shared" si="14"/>
        <v>71.25</v>
      </c>
      <c r="E161" s="36">
        <f t="shared" si="16"/>
        <v>71.25</v>
      </c>
      <c r="F161" s="155"/>
      <c r="G161" s="156">
        <f>0.095*G160</f>
        <v>71.25</v>
      </c>
      <c r="H161" s="180"/>
    </row>
    <row r="162" spans="1:86" ht="13.8" x14ac:dyDescent="0.25">
      <c r="A162" s="498" t="s">
        <v>183</v>
      </c>
      <c r="B162" s="574" t="s">
        <v>184</v>
      </c>
      <c r="C162" s="62" t="s">
        <v>47</v>
      </c>
      <c r="D162" s="35">
        <f t="shared" si="14"/>
        <v>0</v>
      </c>
      <c r="E162" s="36">
        <f t="shared" si="16"/>
        <v>0</v>
      </c>
      <c r="F162" s="155"/>
      <c r="G162" s="136"/>
    </row>
    <row r="163" spans="1:86" ht="14.4" thickBot="1" x14ac:dyDescent="0.3">
      <c r="A163" s="522"/>
      <c r="B163" s="579"/>
      <c r="C163" s="130" t="s">
        <v>23</v>
      </c>
      <c r="D163" s="35">
        <f t="shared" si="14"/>
        <v>0</v>
      </c>
      <c r="E163" s="36">
        <f t="shared" si="16"/>
        <v>0</v>
      </c>
      <c r="F163" s="132"/>
      <c r="G163" s="133"/>
    </row>
    <row r="164" spans="1:86" ht="36.6" customHeight="1" x14ac:dyDescent="0.3">
      <c r="A164" s="182"/>
      <c r="B164" s="183" t="s">
        <v>185</v>
      </c>
      <c r="C164" s="184"/>
      <c r="D164" s="185" t="s">
        <v>186</v>
      </c>
      <c r="E164" s="184"/>
      <c r="F164" s="182"/>
      <c r="G164" s="182"/>
    </row>
    <row r="165" spans="1:86" ht="41.4" customHeight="1" x14ac:dyDescent="0.25">
      <c r="B165" s="186" t="s">
        <v>187</v>
      </c>
      <c r="C165" s="187"/>
      <c r="D165" s="187"/>
      <c r="E165" s="187"/>
    </row>
    <row r="168" spans="1:86" ht="12.75" customHeight="1" x14ac:dyDescent="0.25">
      <c r="D168" s="6"/>
      <c r="E168" s="6"/>
    </row>
    <row r="169" spans="1:86" s="188" customFormat="1" ht="15.6" x14ac:dyDescent="0.3">
      <c r="A169" s="6"/>
      <c r="C169" s="189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</row>
    <row r="170" spans="1:86" s="188" customFormat="1" ht="15.6" x14ac:dyDescent="0.3">
      <c r="A170" s="6"/>
      <c r="B170" s="6"/>
      <c r="C170" s="189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</row>
    <row r="171" spans="1:86" s="188" customFormat="1" ht="6" customHeight="1" x14ac:dyDescent="0.25">
      <c r="A171" s="6"/>
      <c r="B171" s="6"/>
      <c r="C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</row>
    <row r="172" spans="1:86" s="188" customFormat="1" hidden="1" x14ac:dyDescent="0.25">
      <c r="A172" s="6"/>
      <c r="B172" s="6"/>
      <c r="C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</row>
    <row r="173" spans="1:86" s="188" customFormat="1" hidden="1" x14ac:dyDescent="0.25">
      <c r="A173" s="6"/>
      <c r="B173" s="6"/>
      <c r="C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</row>
  </sheetData>
  <mergeCells count="133">
    <mergeCell ref="A160:A161"/>
    <mergeCell ref="B160:B161"/>
    <mergeCell ref="A162:A163"/>
    <mergeCell ref="B162:B163"/>
    <mergeCell ref="A154:A155"/>
    <mergeCell ref="B154:B155"/>
    <mergeCell ref="A156:A157"/>
    <mergeCell ref="B156:B157"/>
    <mergeCell ref="A158:A159"/>
    <mergeCell ref="B158:B159"/>
    <mergeCell ref="A148:A149"/>
    <mergeCell ref="B148:B149"/>
    <mergeCell ref="A150:A151"/>
    <mergeCell ref="B150:B151"/>
    <mergeCell ref="A152:A153"/>
    <mergeCell ref="B152:B153"/>
    <mergeCell ref="A138:A139"/>
    <mergeCell ref="B138:B139"/>
    <mergeCell ref="A140:A141"/>
    <mergeCell ref="B140:B141"/>
    <mergeCell ref="A142:A143"/>
    <mergeCell ref="B142:B143"/>
    <mergeCell ref="A127:A128"/>
    <mergeCell ref="B127:B128"/>
    <mergeCell ref="A129:A130"/>
    <mergeCell ref="B129:B130"/>
    <mergeCell ref="A136:A137"/>
    <mergeCell ref="B136:B137"/>
    <mergeCell ref="A115:A116"/>
    <mergeCell ref="B115:B116"/>
    <mergeCell ref="A122:G122"/>
    <mergeCell ref="A123:A124"/>
    <mergeCell ref="B123:B124"/>
    <mergeCell ref="A125:A126"/>
    <mergeCell ref="B125:B126"/>
    <mergeCell ref="A108:A109"/>
    <mergeCell ref="B108:B109"/>
    <mergeCell ref="A111:A112"/>
    <mergeCell ref="B111:B112"/>
    <mergeCell ref="A113:A114"/>
    <mergeCell ref="B113:B114"/>
    <mergeCell ref="A102:A103"/>
    <mergeCell ref="B102:B103"/>
    <mergeCell ref="A104:A105"/>
    <mergeCell ref="B104:B105"/>
    <mergeCell ref="A106:A107"/>
    <mergeCell ref="B106:B107"/>
    <mergeCell ref="A96:A97"/>
    <mergeCell ref="B96:B97"/>
    <mergeCell ref="A98:A99"/>
    <mergeCell ref="B98:B99"/>
    <mergeCell ref="A100:A101"/>
    <mergeCell ref="B100:B101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8:A59"/>
    <mergeCell ref="B58:B59"/>
    <mergeCell ref="A60:A61"/>
    <mergeCell ref="B60:B61"/>
    <mergeCell ref="A62:A64"/>
    <mergeCell ref="B62:B64"/>
    <mergeCell ref="A50:A52"/>
    <mergeCell ref="B50:B52"/>
    <mergeCell ref="A53:A55"/>
    <mergeCell ref="B53:B55"/>
    <mergeCell ref="A56:A57"/>
    <mergeCell ref="B56:B57"/>
    <mergeCell ref="A42:A43"/>
    <mergeCell ref="B42:B43"/>
    <mergeCell ref="A44:A46"/>
    <mergeCell ref="B44:B46"/>
    <mergeCell ref="A47:A49"/>
    <mergeCell ref="B47:B49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4:A16"/>
    <mergeCell ref="A17:A18"/>
    <mergeCell ref="B17:B18"/>
    <mergeCell ref="A19:A20"/>
    <mergeCell ref="B19:B20"/>
    <mergeCell ref="A22:A23"/>
    <mergeCell ref="B22:B23"/>
    <mergeCell ref="A8:G8"/>
    <mergeCell ref="F9:G9"/>
    <mergeCell ref="A10:A12"/>
    <mergeCell ref="B10:B12"/>
    <mergeCell ref="C10:C12"/>
    <mergeCell ref="D10:D12"/>
    <mergeCell ref="E10:G11"/>
  </mergeCells>
  <printOptions horizontalCentered="1"/>
  <pageMargins left="0.23622047244094491" right="0.19685039370078741" top="0.15748031496062992" bottom="0.15748031496062992" header="0" footer="0"/>
  <pageSetup paperSize="9" scale="6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F0775-5C05-4B57-9DE5-09380437729B}">
  <sheetPr>
    <tabColor rgb="FF92D050"/>
  </sheetPr>
  <dimension ref="A1:DJ1566"/>
  <sheetViews>
    <sheetView tabSelected="1" topLeftCell="A7" zoomScale="70" zoomScaleNormal="70" zoomScaleSheetLayoutView="80" workbookViewId="0">
      <pane xSplit="3" ySplit="6" topLeftCell="D152" activePane="bottomRight" state="frozen"/>
      <selection activeCell="A7" sqref="A7"/>
      <selection pane="topRight" activeCell="D7" sqref="D7"/>
      <selection pane="bottomLeft" activeCell="A13" sqref="A13"/>
      <selection pane="bottomRight" activeCell="D13" sqref="D13"/>
    </sheetView>
  </sheetViews>
  <sheetFormatPr defaultColWidth="8.88671875" defaultRowHeight="13.2" x14ac:dyDescent="0.25"/>
  <cols>
    <col min="1" max="1" width="6.6640625" style="190" customWidth="1"/>
    <col min="2" max="2" width="71.88671875" style="6" customWidth="1"/>
    <col min="3" max="3" width="11" style="191" customWidth="1"/>
    <col min="4" max="4" width="14.33203125" style="188" customWidth="1"/>
    <col min="5" max="5" width="16.109375" style="188" hidden="1" customWidth="1"/>
    <col min="6" max="6" width="8.88671875" style="6" hidden="1" customWidth="1"/>
    <col min="7" max="7" width="15.109375" style="6" hidden="1" customWidth="1"/>
    <col min="8" max="8" width="7.6640625" style="188" hidden="1" customWidth="1"/>
    <col min="9" max="10" width="7.6640625" style="6" hidden="1" customWidth="1"/>
    <col min="11" max="11" width="12.5546875" style="6" hidden="1" customWidth="1"/>
    <col min="12" max="12" width="8.5546875" style="6" hidden="1" customWidth="1"/>
    <col min="13" max="13" width="12.44140625" style="6" hidden="1" customWidth="1"/>
    <col min="14" max="15" width="14.109375" style="716" customWidth="1"/>
    <col min="16" max="16" width="14.109375" style="713" customWidth="1"/>
    <col min="17" max="16384" width="8.88671875" style="6"/>
  </cols>
  <sheetData>
    <row r="1" spans="1:92" ht="15.6" x14ac:dyDescent="0.3">
      <c r="B1" s="580" t="s">
        <v>188</v>
      </c>
      <c r="C1" s="580"/>
      <c r="H1" s="6"/>
      <c r="I1" s="188"/>
      <c r="N1" s="713"/>
      <c r="O1" s="714"/>
    </row>
    <row r="2" spans="1:92" ht="15.6" x14ac:dyDescent="0.3">
      <c r="B2" s="580" t="s">
        <v>189</v>
      </c>
      <c r="C2" s="580"/>
      <c r="H2" s="6"/>
      <c r="I2" s="188"/>
      <c r="N2" s="713"/>
      <c r="O2" s="714"/>
    </row>
    <row r="3" spans="1:92" ht="15.6" x14ac:dyDescent="0.3">
      <c r="B3" s="580"/>
      <c r="C3" s="581"/>
      <c r="H3" s="6"/>
      <c r="I3" s="188"/>
      <c r="N3" s="713"/>
      <c r="O3" s="714"/>
    </row>
    <row r="4" spans="1:92" ht="15.6" x14ac:dyDescent="0.3">
      <c r="B4" s="580" t="s">
        <v>190</v>
      </c>
      <c r="C4" s="580"/>
      <c r="H4" s="6"/>
      <c r="I4" s="188"/>
      <c r="N4" s="713"/>
      <c r="O4" s="714"/>
    </row>
    <row r="5" spans="1:92" ht="15.6" x14ac:dyDescent="0.3">
      <c r="A5" s="192"/>
      <c r="B5" s="580" t="s">
        <v>322</v>
      </c>
      <c r="C5" s="580"/>
      <c r="D5" s="11"/>
      <c r="E5" s="11"/>
      <c r="F5" s="191"/>
      <c r="G5" s="191"/>
      <c r="H5" s="191"/>
      <c r="I5" s="11"/>
      <c r="J5" s="191"/>
      <c r="K5" s="191"/>
      <c r="L5" s="191"/>
      <c r="M5" s="191"/>
      <c r="N5" s="714"/>
      <c r="O5" s="714"/>
    </row>
    <row r="6" spans="1:92" x14ac:dyDescent="0.25">
      <c r="A6" s="192"/>
      <c r="D6" s="11"/>
      <c r="E6" s="11"/>
      <c r="F6" s="191"/>
      <c r="G6" s="191"/>
      <c r="H6" s="191"/>
      <c r="I6" s="11"/>
      <c r="J6" s="191"/>
      <c r="K6" s="191"/>
      <c r="L6" s="191"/>
      <c r="M6" s="191"/>
      <c r="N6" s="714"/>
      <c r="O6" s="714"/>
    </row>
    <row r="7" spans="1:92" ht="17.399999999999999" customHeight="1" x14ac:dyDescent="0.3">
      <c r="A7" s="582" t="s">
        <v>191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715"/>
      <c r="O7" s="715"/>
    </row>
    <row r="8" spans="1:92" ht="15" customHeight="1" x14ac:dyDescent="0.3">
      <c r="A8" s="582" t="s">
        <v>192</v>
      </c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2"/>
    </row>
    <row r="9" spans="1:92" ht="28.5" customHeight="1" thickBot="1" x14ac:dyDescent="0.3">
      <c r="A9" s="192"/>
      <c r="D9" s="11"/>
      <c r="E9" s="11"/>
      <c r="F9" s="191"/>
      <c r="G9" s="191"/>
      <c r="H9" s="11"/>
      <c r="I9" s="191"/>
      <c r="J9" s="191"/>
      <c r="K9" s="191"/>
      <c r="L9" s="599" t="s">
        <v>193</v>
      </c>
      <c r="M9" s="599"/>
    </row>
    <row r="10" spans="1:92" s="193" customFormat="1" ht="27.75" customHeight="1" thickBot="1" x14ac:dyDescent="0.3">
      <c r="A10" s="600" t="s">
        <v>13</v>
      </c>
      <c r="B10" s="603" t="s">
        <v>194</v>
      </c>
      <c r="C10" s="488" t="s">
        <v>15</v>
      </c>
      <c r="D10" s="494" t="s">
        <v>16</v>
      </c>
      <c r="E10" s="609" t="s">
        <v>195</v>
      </c>
      <c r="F10" s="610"/>
      <c r="G10" s="610"/>
      <c r="H10" s="610"/>
      <c r="I10" s="610"/>
      <c r="J10" s="610"/>
      <c r="K10" s="610"/>
      <c r="L10" s="610"/>
      <c r="M10" s="611"/>
      <c r="N10" s="716"/>
      <c r="O10" s="716"/>
      <c r="P10" s="713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</row>
    <row r="11" spans="1:92" ht="114" customHeight="1" thickBot="1" x14ac:dyDescent="0.3">
      <c r="A11" s="601"/>
      <c r="B11" s="604"/>
      <c r="C11" s="489"/>
      <c r="D11" s="607"/>
      <c r="E11" s="609" t="s">
        <v>196</v>
      </c>
      <c r="F11" s="610"/>
      <c r="G11" s="610"/>
      <c r="H11" s="609" t="s">
        <v>197</v>
      </c>
      <c r="I11" s="610"/>
      <c r="J11" s="610"/>
      <c r="K11" s="609" t="s">
        <v>198</v>
      </c>
      <c r="L11" s="610"/>
      <c r="M11" s="611"/>
      <c r="N11" s="717" t="s">
        <v>325</v>
      </c>
      <c r="O11" s="718"/>
      <c r="P11" s="719"/>
      <c r="S11" s="6" t="s">
        <v>199</v>
      </c>
    </row>
    <row r="12" spans="1:92" ht="34.5" customHeight="1" thickBot="1" x14ac:dyDescent="0.3">
      <c r="A12" s="602"/>
      <c r="B12" s="605"/>
      <c r="C12" s="606"/>
      <c r="D12" s="608"/>
      <c r="E12" s="194" t="s">
        <v>18</v>
      </c>
      <c r="F12" s="195" t="s">
        <v>19</v>
      </c>
      <c r="G12" s="196" t="s">
        <v>20</v>
      </c>
      <c r="H12" s="197" t="s">
        <v>18</v>
      </c>
      <c r="I12" s="195" t="s">
        <v>19</v>
      </c>
      <c r="J12" s="198" t="s">
        <v>20</v>
      </c>
      <c r="K12" s="194" t="s">
        <v>18</v>
      </c>
      <c r="L12" s="195" t="s">
        <v>19</v>
      </c>
      <c r="M12" s="196" t="s">
        <v>20</v>
      </c>
      <c r="N12" s="720" t="s">
        <v>18</v>
      </c>
      <c r="O12" s="721" t="s">
        <v>326</v>
      </c>
      <c r="P12" s="722" t="s">
        <v>20</v>
      </c>
    </row>
    <row r="13" spans="1:92" s="28" customFormat="1" ht="34.799999999999997" customHeight="1" thickTop="1" thickBot="1" x14ac:dyDescent="0.3">
      <c r="A13" s="199" t="s">
        <v>21</v>
      </c>
      <c r="B13" s="200" t="s">
        <v>22</v>
      </c>
      <c r="C13" s="199" t="s">
        <v>23</v>
      </c>
      <c r="D13" s="201">
        <f>E13</f>
        <v>26534.596390000006</v>
      </c>
      <c r="E13" s="201">
        <f>F13+G13</f>
        <v>26534.596390000006</v>
      </c>
      <c r="F13" s="202"/>
      <c r="G13" s="203">
        <f>M13</f>
        <v>26534.596390000006</v>
      </c>
      <c r="H13" s="204"/>
      <c r="I13" s="202"/>
      <c r="J13" s="204"/>
      <c r="K13" s="201">
        <f>L13+M13</f>
        <v>26534.596390000006</v>
      </c>
      <c r="L13" s="202"/>
      <c r="M13" s="205">
        <f>M16+M81+M117+M1169</f>
        <v>26534.596390000006</v>
      </c>
      <c r="N13" s="723">
        <f>O13+P13</f>
        <v>1378.536160367614</v>
      </c>
      <c r="O13" s="857">
        <f>O16+O81+O117+O1169</f>
        <v>1180.7069529829987</v>
      </c>
      <c r="P13" s="856">
        <f>P16+P81+P117+P1169</f>
        <v>197.82920738461539</v>
      </c>
    </row>
    <row r="14" spans="1:92" s="28" customFormat="1" ht="18" customHeight="1" x14ac:dyDescent="0.25">
      <c r="A14" s="589">
        <v>1</v>
      </c>
      <c r="B14" s="592" t="s">
        <v>200</v>
      </c>
      <c r="C14" s="206" t="s">
        <v>25</v>
      </c>
      <c r="D14" s="207">
        <f t="shared" ref="D14:D26" si="0">E14</f>
        <v>28</v>
      </c>
      <c r="E14" s="208">
        <f t="shared" ref="E14:E16" si="1">G14+F14</f>
        <v>28</v>
      </c>
      <c r="F14" s="209"/>
      <c r="G14" s="210">
        <f>COUNT(A19:A26)+COUNT(A31:A78)</f>
        <v>28</v>
      </c>
      <c r="H14" s="211"/>
      <c r="I14" s="209"/>
      <c r="J14" s="211"/>
      <c r="K14" s="208">
        <f t="shared" ref="K14:K16" si="2">M14+L14</f>
        <v>29</v>
      </c>
      <c r="L14" s="209"/>
      <c r="M14" s="210">
        <f>COUNT(A19:A26)+COUNT(A29:A78)</f>
        <v>29</v>
      </c>
      <c r="N14" s="724">
        <f t="shared" ref="N14:N16" si="3">P14+O14</f>
        <v>5</v>
      </c>
      <c r="O14" s="725">
        <v>1</v>
      </c>
      <c r="P14" s="828">
        <v>4</v>
      </c>
    </row>
    <row r="15" spans="1:92" s="28" customFormat="1" ht="18" customHeight="1" x14ac:dyDescent="0.25">
      <c r="A15" s="590"/>
      <c r="B15" s="593"/>
      <c r="C15" s="212" t="s">
        <v>26</v>
      </c>
      <c r="D15" s="213">
        <f t="shared" si="0"/>
        <v>0.55000000000000004</v>
      </c>
      <c r="E15" s="213">
        <f t="shared" si="1"/>
        <v>0.55000000000000004</v>
      </c>
      <c r="F15" s="214"/>
      <c r="G15" s="215">
        <f>G17+G27</f>
        <v>0.55000000000000004</v>
      </c>
      <c r="H15" s="216"/>
      <c r="I15" s="214"/>
      <c r="J15" s="216"/>
      <c r="K15" s="213">
        <f>M15+L15</f>
        <v>0.56000000000000005</v>
      </c>
      <c r="L15" s="214"/>
      <c r="M15" s="215">
        <f>M17+M27</f>
        <v>0.56000000000000005</v>
      </c>
      <c r="N15" s="726">
        <f>P15+O15</f>
        <v>0.15619999999999998</v>
      </c>
      <c r="O15" s="727">
        <f>O17+O27</f>
        <v>0.14399999999999999</v>
      </c>
      <c r="P15" s="829">
        <f>P17+P27</f>
        <v>1.2199999999999999E-2</v>
      </c>
    </row>
    <row r="16" spans="1:92" s="28" customFormat="1" ht="18" customHeight="1" thickBot="1" x14ac:dyDescent="0.3">
      <c r="A16" s="591"/>
      <c r="B16" s="594"/>
      <c r="C16" s="217" t="s">
        <v>23</v>
      </c>
      <c r="D16" s="218">
        <f t="shared" si="0"/>
        <v>547.35840000000007</v>
      </c>
      <c r="E16" s="218">
        <f t="shared" si="1"/>
        <v>547.35840000000007</v>
      </c>
      <c r="F16" s="219"/>
      <c r="G16" s="220">
        <f>G18+G28</f>
        <v>547.35840000000007</v>
      </c>
      <c r="H16" s="221"/>
      <c r="I16" s="219"/>
      <c r="J16" s="221"/>
      <c r="K16" s="218">
        <f t="shared" si="2"/>
        <v>558.32300000000009</v>
      </c>
      <c r="L16" s="219"/>
      <c r="M16" s="220">
        <f>M18+M28</f>
        <v>558.32300000000009</v>
      </c>
      <c r="N16" s="728">
        <f t="shared" ref="N16" si="4">P16+O16</f>
        <v>214.52907738461542</v>
      </c>
      <c r="O16" s="729">
        <f>O18+O28</f>
        <v>197.86</v>
      </c>
      <c r="P16" s="830">
        <f>P18+P28</f>
        <v>16.669077384615402</v>
      </c>
    </row>
    <row r="17" spans="1:16" s="28" customFormat="1" ht="21" customHeight="1" x14ac:dyDescent="0.25">
      <c r="A17" s="595" t="s">
        <v>28</v>
      </c>
      <c r="B17" s="597" t="s">
        <v>29</v>
      </c>
      <c r="C17" s="222" t="s">
        <v>26</v>
      </c>
      <c r="D17" s="223">
        <f t="shared" si="0"/>
        <v>0.04</v>
      </c>
      <c r="E17" s="224">
        <f>F17+G17</f>
        <v>0.04</v>
      </c>
      <c r="F17" s="225"/>
      <c r="G17" s="226">
        <f>K17</f>
        <v>0.04</v>
      </c>
      <c r="H17" s="224"/>
      <c r="I17" s="225"/>
      <c r="J17" s="226"/>
      <c r="K17" s="227">
        <f>K19+K21+K25</f>
        <v>0.04</v>
      </c>
      <c r="L17" s="225"/>
      <c r="M17" s="226">
        <f>M19+M21+M23+M25</f>
        <v>0.05</v>
      </c>
      <c r="N17" s="795">
        <f>N19+N21+N25</f>
        <v>0</v>
      </c>
      <c r="O17" s="731">
        <f>O19+O21+O23+O25</f>
        <v>0</v>
      </c>
      <c r="P17" s="741">
        <f>P19+P21+P23+P25</f>
        <v>0</v>
      </c>
    </row>
    <row r="18" spans="1:16" s="28" customFormat="1" ht="21" customHeight="1" x14ac:dyDescent="0.25">
      <c r="A18" s="596"/>
      <c r="B18" s="598"/>
      <c r="C18" s="228" t="s">
        <v>23</v>
      </c>
      <c r="D18" s="229">
        <f t="shared" si="0"/>
        <v>43.858400000000003</v>
      </c>
      <c r="E18" s="230">
        <f>F18+G18</f>
        <v>43.858400000000003</v>
      </c>
      <c r="F18" s="231"/>
      <c r="G18" s="232">
        <f>K18</f>
        <v>43.858400000000003</v>
      </c>
      <c r="H18" s="230"/>
      <c r="I18" s="231"/>
      <c r="J18" s="232"/>
      <c r="K18" s="233">
        <f>K20+K22+K26</f>
        <v>43.858400000000003</v>
      </c>
      <c r="L18" s="231"/>
      <c r="M18" s="232">
        <f>M20+M22+M24+M26</f>
        <v>54.823</v>
      </c>
      <c r="N18" s="732">
        <f>N20+N22+N26</f>
        <v>0</v>
      </c>
      <c r="O18" s="733">
        <f>O20+O22+O24+O26</f>
        <v>0</v>
      </c>
      <c r="P18" s="831">
        <f>P20+P22+P24+P26</f>
        <v>0</v>
      </c>
    </row>
    <row r="19" spans="1:16" s="28" customFormat="1" ht="18" customHeight="1" x14ac:dyDescent="0.25">
      <c r="A19" s="583">
        <v>1</v>
      </c>
      <c r="B19" s="585" t="s">
        <v>201</v>
      </c>
      <c r="C19" s="234" t="s">
        <v>26</v>
      </c>
      <c r="D19" s="235">
        <f t="shared" si="0"/>
        <v>1.4999999999999999E-2</v>
      </c>
      <c r="E19" s="236">
        <f>F19+G19</f>
        <v>1.4999999999999999E-2</v>
      </c>
      <c r="F19" s="237"/>
      <c r="G19" s="238">
        <f>K19</f>
        <v>1.4999999999999999E-2</v>
      </c>
      <c r="H19" s="236"/>
      <c r="I19" s="237"/>
      <c r="J19" s="238"/>
      <c r="K19" s="236">
        <f>M19+L19</f>
        <v>1.4999999999999999E-2</v>
      </c>
      <c r="L19" s="237"/>
      <c r="M19" s="238">
        <v>1.4999999999999999E-2</v>
      </c>
      <c r="N19" s="734"/>
      <c r="O19" s="735"/>
      <c r="P19" s="736"/>
    </row>
    <row r="20" spans="1:16" s="28" customFormat="1" ht="18" customHeight="1" x14ac:dyDescent="0.25">
      <c r="A20" s="584"/>
      <c r="B20" s="586"/>
      <c r="C20" s="234" t="s">
        <v>23</v>
      </c>
      <c r="D20" s="235">
        <f t="shared" si="0"/>
        <v>16.446899999999999</v>
      </c>
      <c r="E20" s="236">
        <f t="shared" ref="E20:E26" si="5">F20+G20</f>
        <v>16.446899999999999</v>
      </c>
      <c r="F20" s="237"/>
      <c r="G20" s="238">
        <f t="shared" ref="G20:G26" si="6">K20</f>
        <v>16.446899999999999</v>
      </c>
      <c r="H20" s="236"/>
      <c r="I20" s="237"/>
      <c r="J20" s="238"/>
      <c r="K20" s="236">
        <f t="shared" ref="K20:K26" si="7">M20+L20</f>
        <v>16.446899999999999</v>
      </c>
      <c r="L20" s="237"/>
      <c r="M20" s="238">
        <f>M19*1096.46</f>
        <v>16.446899999999999</v>
      </c>
      <c r="N20" s="734"/>
      <c r="O20" s="735"/>
      <c r="P20" s="736"/>
    </row>
    <row r="21" spans="1:16" s="28" customFormat="1" ht="18" customHeight="1" x14ac:dyDescent="0.25">
      <c r="A21" s="583">
        <f>A19+1</f>
        <v>2</v>
      </c>
      <c r="B21" s="585" t="s">
        <v>202</v>
      </c>
      <c r="C21" s="234" t="s">
        <v>26</v>
      </c>
      <c r="D21" s="235">
        <f t="shared" si="0"/>
        <v>0.02</v>
      </c>
      <c r="E21" s="236">
        <f t="shared" si="5"/>
        <v>0.02</v>
      </c>
      <c r="F21" s="237"/>
      <c r="G21" s="238">
        <f t="shared" si="6"/>
        <v>0.02</v>
      </c>
      <c r="H21" s="236"/>
      <c r="I21" s="237"/>
      <c r="J21" s="238"/>
      <c r="K21" s="236">
        <f t="shared" si="7"/>
        <v>0.02</v>
      </c>
      <c r="L21" s="237"/>
      <c r="M21" s="238">
        <v>0.02</v>
      </c>
      <c r="N21" s="734"/>
      <c r="O21" s="735"/>
      <c r="P21" s="736"/>
    </row>
    <row r="22" spans="1:16" s="28" customFormat="1" ht="18" customHeight="1" x14ac:dyDescent="0.25">
      <c r="A22" s="584"/>
      <c r="B22" s="586"/>
      <c r="C22" s="234" t="s">
        <v>23</v>
      </c>
      <c r="D22" s="235">
        <f t="shared" si="0"/>
        <v>21.929200000000002</v>
      </c>
      <c r="E22" s="236">
        <f t="shared" si="5"/>
        <v>21.929200000000002</v>
      </c>
      <c r="F22" s="237"/>
      <c r="G22" s="238">
        <f t="shared" si="6"/>
        <v>21.929200000000002</v>
      </c>
      <c r="H22" s="236"/>
      <c r="I22" s="237"/>
      <c r="J22" s="238"/>
      <c r="K22" s="236">
        <f t="shared" si="7"/>
        <v>21.929200000000002</v>
      </c>
      <c r="L22" s="237"/>
      <c r="M22" s="238">
        <f>M21*1096.46</f>
        <v>21.929200000000002</v>
      </c>
      <c r="N22" s="734"/>
      <c r="O22" s="735"/>
      <c r="P22" s="736"/>
    </row>
    <row r="23" spans="1:16" s="28" customFormat="1" ht="18" customHeight="1" x14ac:dyDescent="0.25">
      <c r="A23" s="583">
        <f t="shared" ref="A23:A25" si="8">A21+1</f>
        <v>3</v>
      </c>
      <c r="B23" s="585" t="s">
        <v>203</v>
      </c>
      <c r="C23" s="234" t="s">
        <v>26</v>
      </c>
      <c r="D23" s="235">
        <f t="shared" si="0"/>
        <v>0.01</v>
      </c>
      <c r="E23" s="236">
        <f t="shared" si="5"/>
        <v>0.01</v>
      </c>
      <c r="F23" s="237"/>
      <c r="G23" s="238">
        <f t="shared" si="6"/>
        <v>0.01</v>
      </c>
      <c r="H23" s="236"/>
      <c r="I23" s="237"/>
      <c r="J23" s="238"/>
      <c r="K23" s="236">
        <f t="shared" si="7"/>
        <v>0.01</v>
      </c>
      <c r="L23" s="237"/>
      <c r="M23" s="238">
        <v>0.01</v>
      </c>
      <c r="N23" s="734"/>
      <c r="O23" s="735"/>
      <c r="P23" s="736"/>
    </row>
    <row r="24" spans="1:16" s="28" customFormat="1" ht="18" customHeight="1" x14ac:dyDescent="0.25">
      <c r="A24" s="584"/>
      <c r="B24" s="586"/>
      <c r="C24" s="234" t="s">
        <v>23</v>
      </c>
      <c r="D24" s="235">
        <f t="shared" si="0"/>
        <v>10.964600000000001</v>
      </c>
      <c r="E24" s="236">
        <f t="shared" si="5"/>
        <v>10.964600000000001</v>
      </c>
      <c r="F24" s="237"/>
      <c r="G24" s="238">
        <f t="shared" si="6"/>
        <v>10.964600000000001</v>
      </c>
      <c r="H24" s="236"/>
      <c r="I24" s="237"/>
      <c r="J24" s="238"/>
      <c r="K24" s="236">
        <f t="shared" si="7"/>
        <v>10.964600000000001</v>
      </c>
      <c r="L24" s="237"/>
      <c r="M24" s="238">
        <f>M23*1096.46</f>
        <v>10.964600000000001</v>
      </c>
      <c r="N24" s="734"/>
      <c r="O24" s="735"/>
      <c r="P24" s="736"/>
    </row>
    <row r="25" spans="1:16" s="28" customFormat="1" ht="18" customHeight="1" x14ac:dyDescent="0.25">
      <c r="A25" s="583">
        <f t="shared" si="8"/>
        <v>4</v>
      </c>
      <c r="B25" s="585" t="s">
        <v>204</v>
      </c>
      <c r="C25" s="234" t="s">
        <v>26</v>
      </c>
      <c r="D25" s="235">
        <f t="shared" si="0"/>
        <v>5.0000000000000001E-3</v>
      </c>
      <c r="E25" s="236">
        <f t="shared" si="5"/>
        <v>5.0000000000000001E-3</v>
      </c>
      <c r="F25" s="237"/>
      <c r="G25" s="238">
        <f t="shared" si="6"/>
        <v>5.0000000000000001E-3</v>
      </c>
      <c r="H25" s="236"/>
      <c r="I25" s="237"/>
      <c r="J25" s="238"/>
      <c r="K25" s="236">
        <f t="shared" si="7"/>
        <v>5.0000000000000001E-3</v>
      </c>
      <c r="L25" s="237"/>
      <c r="M25" s="238">
        <v>5.0000000000000001E-3</v>
      </c>
      <c r="N25" s="734"/>
      <c r="O25" s="735"/>
      <c r="P25" s="736"/>
    </row>
    <row r="26" spans="1:16" s="28" customFormat="1" ht="19.2" customHeight="1" thickBot="1" x14ac:dyDescent="0.3">
      <c r="A26" s="587"/>
      <c r="B26" s="588"/>
      <c r="C26" s="239" t="s">
        <v>23</v>
      </c>
      <c r="D26" s="240">
        <f t="shared" si="0"/>
        <v>5.4823000000000004</v>
      </c>
      <c r="E26" s="241">
        <f t="shared" si="5"/>
        <v>5.4823000000000004</v>
      </c>
      <c r="F26" s="242"/>
      <c r="G26" s="243">
        <f t="shared" si="6"/>
        <v>5.4823000000000004</v>
      </c>
      <c r="H26" s="241"/>
      <c r="I26" s="242"/>
      <c r="J26" s="243"/>
      <c r="K26" s="241">
        <f t="shared" si="7"/>
        <v>5.4823000000000004</v>
      </c>
      <c r="L26" s="242"/>
      <c r="M26" s="243">
        <f>M25*1096.46</f>
        <v>5.4823000000000004</v>
      </c>
      <c r="N26" s="737"/>
      <c r="O26" s="738"/>
      <c r="P26" s="739"/>
    </row>
    <row r="27" spans="1:16" s="28" customFormat="1" ht="15.6" customHeight="1" x14ac:dyDescent="0.25">
      <c r="A27" s="595" t="s">
        <v>30</v>
      </c>
      <c r="B27" s="597" t="s">
        <v>31</v>
      </c>
      <c r="C27" s="222" t="s">
        <v>26</v>
      </c>
      <c r="D27" s="223">
        <f>E27</f>
        <v>0.51</v>
      </c>
      <c r="E27" s="224">
        <f>F27+G27</f>
        <v>0.51</v>
      </c>
      <c r="F27" s="225"/>
      <c r="G27" s="226">
        <f>K27</f>
        <v>0.51</v>
      </c>
      <c r="H27" s="224"/>
      <c r="I27" s="225"/>
      <c r="J27" s="226"/>
      <c r="K27" s="227">
        <f>L27+M27</f>
        <v>0.51</v>
      </c>
      <c r="L27" s="244"/>
      <c r="M27" s="245">
        <f>M29+M31+M33+M35+M37+M39+M41+M43+M45+M47+M49+M51+M53+M55+M57+M59+M61+M63+M65+M67+M69+M71+M75+M77</f>
        <v>0.51</v>
      </c>
      <c r="N27" s="730">
        <f>O27+P27</f>
        <v>0.15619999999999998</v>
      </c>
      <c r="O27" s="740">
        <f>O29+O31+O33+O35+O37+O39+O41+O43+O45+O47+O49+O51+O53+O55+O57+O59+O61+O63+O65+O67+O69+O71+O75+O77</f>
        <v>0.14399999999999999</v>
      </c>
      <c r="P27" s="741">
        <f>P29+P31+P33+P35+P37+P39+P41+P43+P45+P47+P49+P51+P53+P55+P57+P59+P61+P63+P65+P67+P69+P71+P75+P77</f>
        <v>1.2199999999999999E-2</v>
      </c>
    </row>
    <row r="28" spans="1:16" s="28" customFormat="1" ht="15.6" customHeight="1" x14ac:dyDescent="0.25">
      <c r="A28" s="596"/>
      <c r="B28" s="598"/>
      <c r="C28" s="246" t="s">
        <v>23</v>
      </c>
      <c r="D28" s="229">
        <f>E28</f>
        <v>503.50000000000006</v>
      </c>
      <c r="E28" s="230">
        <f>F28+G28</f>
        <v>503.50000000000006</v>
      </c>
      <c r="F28" s="231"/>
      <c r="G28" s="232">
        <f>K28</f>
        <v>503.50000000000006</v>
      </c>
      <c r="H28" s="230"/>
      <c r="I28" s="231"/>
      <c r="J28" s="232"/>
      <c r="K28" s="247">
        <f>L28+M28</f>
        <v>503.50000000000006</v>
      </c>
      <c r="L28" s="248"/>
      <c r="M28" s="249">
        <f>M30+M32+M34+M36+M38+M40+M42+M44+M46+M48+M50+M52+M54+M56+M58+M60+M62+M64+M66+M68+M70+M72+M76+M78</f>
        <v>503.50000000000006</v>
      </c>
      <c r="N28" s="742">
        <f>O28+P28</f>
        <v>214.52907738461542</v>
      </c>
      <c r="O28" s="827">
        <f>O30+O32+O34+O36+O38+O40+O42+O44+O46+O48+O50+O52+O54+O56+O58+O60+O62+O64+O66+O68+O70+O72+O76+O78</f>
        <v>197.86</v>
      </c>
      <c r="P28" s="743">
        <f>P30+P32+P34+P36+P38+P40+P42+P44+P46+P48+P50+P52+P54+P56+P58+P60+P62+P64+P66+P68+P70+P72+P76+P78</f>
        <v>16.669077384615402</v>
      </c>
    </row>
    <row r="29" spans="1:16" s="28" customFormat="1" ht="18" customHeight="1" x14ac:dyDescent="0.25">
      <c r="A29" s="583">
        <v>1</v>
      </c>
      <c r="B29" s="585" t="s">
        <v>205</v>
      </c>
      <c r="C29" s="234" t="s">
        <v>26</v>
      </c>
      <c r="D29" s="235">
        <f t="shared" ref="D29:D78" si="9">E29</f>
        <v>0.01</v>
      </c>
      <c r="E29" s="236">
        <f t="shared" ref="E29:E78" si="10">F29+G29</f>
        <v>0.01</v>
      </c>
      <c r="F29" s="237"/>
      <c r="G29" s="238">
        <f t="shared" ref="G29:G78" si="11">K29</f>
        <v>0.01</v>
      </c>
      <c r="H29" s="236"/>
      <c r="I29" s="237"/>
      <c r="J29" s="238"/>
      <c r="K29" s="236">
        <f t="shared" ref="K29:K78" si="12">M29+L29</f>
        <v>0.01</v>
      </c>
      <c r="L29" s="237"/>
      <c r="M29" s="238">
        <v>0.01</v>
      </c>
      <c r="N29" s="734"/>
      <c r="O29" s="735"/>
      <c r="P29" s="736"/>
    </row>
    <row r="30" spans="1:16" s="28" customFormat="1" ht="18" customHeight="1" x14ac:dyDescent="0.25">
      <c r="A30" s="584"/>
      <c r="B30" s="586"/>
      <c r="C30" s="234" t="s">
        <v>23</v>
      </c>
      <c r="D30" s="235">
        <f t="shared" si="9"/>
        <v>9.1679999999999993</v>
      </c>
      <c r="E30" s="236">
        <f t="shared" si="10"/>
        <v>9.1679999999999993</v>
      </c>
      <c r="F30" s="237"/>
      <c r="G30" s="238">
        <f t="shared" si="11"/>
        <v>9.1679999999999993</v>
      </c>
      <c r="H30" s="236"/>
      <c r="I30" s="237"/>
      <c r="J30" s="238"/>
      <c r="K30" s="236">
        <f t="shared" si="12"/>
        <v>9.1679999999999993</v>
      </c>
      <c r="L30" s="250"/>
      <c r="M30" s="251">
        <f t="shared" ref="M30" si="13">M29*916.8</f>
        <v>9.1679999999999993</v>
      </c>
      <c r="N30" s="734"/>
      <c r="O30" s="744"/>
      <c r="P30" s="745"/>
    </row>
    <row r="31" spans="1:16" s="28" customFormat="1" ht="18" customHeight="1" x14ac:dyDescent="0.25">
      <c r="A31" s="583">
        <f>A29+1</f>
        <v>2</v>
      </c>
      <c r="B31" s="585" t="s">
        <v>206</v>
      </c>
      <c r="C31" s="234" t="s">
        <v>26</v>
      </c>
      <c r="D31" s="235">
        <f t="shared" si="9"/>
        <v>5.0000000000000001E-3</v>
      </c>
      <c r="E31" s="236">
        <f t="shared" si="10"/>
        <v>5.0000000000000001E-3</v>
      </c>
      <c r="F31" s="237"/>
      <c r="G31" s="238">
        <f t="shared" si="11"/>
        <v>5.0000000000000001E-3</v>
      </c>
      <c r="H31" s="236"/>
      <c r="I31" s="237"/>
      <c r="J31" s="238"/>
      <c r="K31" s="236">
        <f t="shared" si="12"/>
        <v>5.0000000000000001E-3</v>
      </c>
      <c r="L31" s="237"/>
      <c r="M31" s="238">
        <v>5.0000000000000001E-3</v>
      </c>
      <c r="N31" s="734"/>
      <c r="O31" s="735"/>
      <c r="P31" s="736"/>
    </row>
    <row r="32" spans="1:16" s="28" customFormat="1" ht="18" customHeight="1" x14ac:dyDescent="0.25">
      <c r="A32" s="584"/>
      <c r="B32" s="586"/>
      <c r="C32" s="252" t="s">
        <v>23</v>
      </c>
      <c r="D32" s="235">
        <f t="shared" si="9"/>
        <v>4.5839999999999996</v>
      </c>
      <c r="E32" s="236">
        <f t="shared" si="10"/>
        <v>4.5839999999999996</v>
      </c>
      <c r="F32" s="237"/>
      <c r="G32" s="238">
        <f t="shared" si="11"/>
        <v>4.5839999999999996</v>
      </c>
      <c r="H32" s="236"/>
      <c r="I32" s="237"/>
      <c r="J32" s="238"/>
      <c r="K32" s="236">
        <f t="shared" si="12"/>
        <v>4.5839999999999996</v>
      </c>
      <c r="L32" s="250"/>
      <c r="M32" s="251">
        <f>M31*916.8</f>
        <v>4.5839999999999996</v>
      </c>
      <c r="N32" s="734"/>
      <c r="O32" s="744"/>
      <c r="P32" s="745"/>
    </row>
    <row r="33" spans="1:16" s="28" customFormat="1" ht="18" customHeight="1" x14ac:dyDescent="0.25">
      <c r="A33" s="583">
        <f>A31+1</f>
        <v>3</v>
      </c>
      <c r="B33" s="585" t="s">
        <v>207</v>
      </c>
      <c r="C33" s="234" t="s">
        <v>26</v>
      </c>
      <c r="D33" s="235">
        <f t="shared" si="9"/>
        <v>0.01</v>
      </c>
      <c r="E33" s="236">
        <f t="shared" si="10"/>
        <v>0.01</v>
      </c>
      <c r="F33" s="237"/>
      <c r="G33" s="238">
        <f t="shared" si="11"/>
        <v>0.01</v>
      </c>
      <c r="H33" s="236"/>
      <c r="I33" s="237"/>
      <c r="J33" s="238"/>
      <c r="K33" s="236">
        <f t="shared" si="12"/>
        <v>0.01</v>
      </c>
      <c r="L33" s="237"/>
      <c r="M33" s="238">
        <v>0.01</v>
      </c>
      <c r="N33" s="734"/>
      <c r="O33" s="735"/>
      <c r="P33" s="736">
        <v>1.2999999999999999E-3</v>
      </c>
    </row>
    <row r="34" spans="1:16" s="28" customFormat="1" ht="18" customHeight="1" x14ac:dyDescent="0.25">
      <c r="A34" s="584"/>
      <c r="B34" s="586"/>
      <c r="C34" s="252" t="s">
        <v>23</v>
      </c>
      <c r="D34" s="235">
        <f t="shared" si="9"/>
        <v>9.1679999999999993</v>
      </c>
      <c r="E34" s="236">
        <f t="shared" si="10"/>
        <v>9.1679999999999993</v>
      </c>
      <c r="F34" s="237"/>
      <c r="G34" s="238">
        <f t="shared" si="11"/>
        <v>9.1679999999999993</v>
      </c>
      <c r="H34" s="236"/>
      <c r="I34" s="237"/>
      <c r="J34" s="238"/>
      <c r="K34" s="236">
        <f t="shared" si="12"/>
        <v>9.1679999999999993</v>
      </c>
      <c r="L34" s="250"/>
      <c r="M34" s="251">
        <f>M33*916.8</f>
        <v>9.1679999999999993</v>
      </c>
      <c r="N34" s="734"/>
      <c r="O34" s="744"/>
      <c r="P34" s="745">
        <v>0.95360199999999995</v>
      </c>
    </row>
    <row r="35" spans="1:16" s="28" customFormat="1" ht="18" customHeight="1" x14ac:dyDescent="0.25">
      <c r="A35" s="583">
        <f>A33+1</f>
        <v>4</v>
      </c>
      <c r="B35" s="585" t="s">
        <v>208</v>
      </c>
      <c r="C35" s="234" t="s">
        <v>26</v>
      </c>
      <c r="D35" s="235">
        <f t="shared" si="9"/>
        <v>0.03</v>
      </c>
      <c r="E35" s="236">
        <f t="shared" si="10"/>
        <v>0.03</v>
      </c>
      <c r="F35" s="237"/>
      <c r="G35" s="238">
        <f t="shared" si="11"/>
        <v>0.03</v>
      </c>
      <c r="H35" s="236"/>
      <c r="I35" s="237"/>
      <c r="J35" s="238"/>
      <c r="K35" s="236">
        <f t="shared" si="12"/>
        <v>0.03</v>
      </c>
      <c r="L35" s="237"/>
      <c r="M35" s="238">
        <v>0.03</v>
      </c>
      <c r="N35" s="734"/>
      <c r="O35" s="735"/>
      <c r="P35" s="736">
        <v>5.0000000000000001E-4</v>
      </c>
    </row>
    <row r="36" spans="1:16" s="28" customFormat="1" ht="18" customHeight="1" x14ac:dyDescent="0.25">
      <c r="A36" s="584"/>
      <c r="B36" s="586"/>
      <c r="C36" s="252" t="s">
        <v>23</v>
      </c>
      <c r="D36" s="235">
        <f t="shared" si="9"/>
        <v>27.503999999999998</v>
      </c>
      <c r="E36" s="236">
        <f t="shared" si="10"/>
        <v>27.503999999999998</v>
      </c>
      <c r="F36" s="237"/>
      <c r="G36" s="238">
        <f t="shared" si="11"/>
        <v>27.503999999999998</v>
      </c>
      <c r="H36" s="236"/>
      <c r="I36" s="237"/>
      <c r="J36" s="238"/>
      <c r="K36" s="236">
        <f t="shared" si="12"/>
        <v>27.503999999999998</v>
      </c>
      <c r="L36" s="250"/>
      <c r="M36" s="251">
        <f>M35*916.8</f>
        <v>27.503999999999998</v>
      </c>
      <c r="N36" s="734"/>
      <c r="O36" s="744"/>
      <c r="P36" s="745">
        <v>0.36676999999999998</v>
      </c>
    </row>
    <row r="37" spans="1:16" s="28" customFormat="1" ht="18" customHeight="1" x14ac:dyDescent="0.25">
      <c r="A37" s="583">
        <f t="shared" ref="A37:A77" si="14">A35+1</f>
        <v>5</v>
      </c>
      <c r="B37" s="585" t="s">
        <v>209</v>
      </c>
      <c r="C37" s="234" t="s">
        <v>26</v>
      </c>
      <c r="D37" s="235">
        <f t="shared" si="9"/>
        <v>5.0000000000000001E-3</v>
      </c>
      <c r="E37" s="236">
        <f t="shared" si="10"/>
        <v>5.0000000000000001E-3</v>
      </c>
      <c r="F37" s="237"/>
      <c r="G37" s="238">
        <f t="shared" si="11"/>
        <v>5.0000000000000001E-3</v>
      </c>
      <c r="H37" s="236"/>
      <c r="I37" s="237"/>
      <c r="J37" s="238"/>
      <c r="K37" s="236">
        <f t="shared" si="12"/>
        <v>5.0000000000000001E-3</v>
      </c>
      <c r="L37" s="237"/>
      <c r="M37" s="238">
        <v>5.0000000000000001E-3</v>
      </c>
      <c r="N37" s="734"/>
      <c r="O37" s="735"/>
      <c r="P37" s="736"/>
    </row>
    <row r="38" spans="1:16" s="28" customFormat="1" ht="18" customHeight="1" x14ac:dyDescent="0.25">
      <c r="A38" s="584"/>
      <c r="B38" s="586"/>
      <c r="C38" s="252" t="s">
        <v>23</v>
      </c>
      <c r="D38" s="235">
        <f t="shared" si="9"/>
        <v>4.5839999999999996</v>
      </c>
      <c r="E38" s="236">
        <f t="shared" si="10"/>
        <v>4.5839999999999996</v>
      </c>
      <c r="F38" s="237"/>
      <c r="G38" s="238">
        <f t="shared" si="11"/>
        <v>4.5839999999999996</v>
      </c>
      <c r="H38" s="236"/>
      <c r="I38" s="237"/>
      <c r="J38" s="238"/>
      <c r="K38" s="236">
        <f t="shared" si="12"/>
        <v>4.5839999999999996</v>
      </c>
      <c r="L38" s="250"/>
      <c r="M38" s="251">
        <f>M37*916.8</f>
        <v>4.5839999999999996</v>
      </c>
      <c r="N38" s="734"/>
      <c r="O38" s="744"/>
      <c r="P38" s="745"/>
    </row>
    <row r="39" spans="1:16" s="28" customFormat="1" ht="18" customHeight="1" x14ac:dyDescent="0.25">
      <c r="A39" s="583">
        <f t="shared" si="14"/>
        <v>6</v>
      </c>
      <c r="B39" s="585" t="str">
        <f>'[1]1-Кровли'!$B$33</f>
        <v>Красного Флота 6</v>
      </c>
      <c r="C39" s="234" t="s">
        <v>26</v>
      </c>
      <c r="D39" s="235">
        <f t="shared" si="9"/>
        <v>0.01</v>
      </c>
      <c r="E39" s="236">
        <f t="shared" si="10"/>
        <v>0.01</v>
      </c>
      <c r="F39" s="237"/>
      <c r="G39" s="238">
        <f t="shared" si="11"/>
        <v>0.01</v>
      </c>
      <c r="H39" s="236"/>
      <c r="I39" s="237"/>
      <c r="J39" s="238"/>
      <c r="K39" s="236">
        <f t="shared" si="12"/>
        <v>0.01</v>
      </c>
      <c r="L39" s="237"/>
      <c r="M39" s="238">
        <v>0.01</v>
      </c>
      <c r="N39" s="734"/>
      <c r="O39" s="735"/>
      <c r="P39" s="736"/>
    </row>
    <row r="40" spans="1:16" s="28" customFormat="1" ht="18" customHeight="1" x14ac:dyDescent="0.25">
      <c r="A40" s="584"/>
      <c r="B40" s="586"/>
      <c r="C40" s="252" t="s">
        <v>23</v>
      </c>
      <c r="D40" s="235">
        <f t="shared" si="9"/>
        <v>9.1679999999999993</v>
      </c>
      <c r="E40" s="236">
        <f t="shared" si="10"/>
        <v>9.1679999999999993</v>
      </c>
      <c r="F40" s="237"/>
      <c r="G40" s="238">
        <f t="shared" si="11"/>
        <v>9.1679999999999993</v>
      </c>
      <c r="H40" s="236"/>
      <c r="I40" s="237"/>
      <c r="J40" s="238"/>
      <c r="K40" s="236">
        <f t="shared" si="12"/>
        <v>9.1679999999999993</v>
      </c>
      <c r="L40" s="250"/>
      <c r="M40" s="251">
        <f>M39*916.8</f>
        <v>9.1679999999999993</v>
      </c>
      <c r="N40" s="734"/>
      <c r="O40" s="744"/>
      <c r="P40" s="745"/>
    </row>
    <row r="41" spans="1:16" s="28" customFormat="1" ht="18" customHeight="1" x14ac:dyDescent="0.25">
      <c r="A41" s="583">
        <f t="shared" si="14"/>
        <v>7</v>
      </c>
      <c r="B41" s="585" t="str">
        <f>'[1]1-Кровли'!$B$34</f>
        <v>Ораниенбаумский 39 к.2</v>
      </c>
      <c r="C41" s="234" t="s">
        <v>26</v>
      </c>
      <c r="D41" s="235">
        <f t="shared" si="9"/>
        <v>1.4999999999999999E-2</v>
      </c>
      <c r="E41" s="236">
        <f t="shared" si="10"/>
        <v>1.4999999999999999E-2</v>
      </c>
      <c r="F41" s="237"/>
      <c r="G41" s="238">
        <f t="shared" si="11"/>
        <v>1.4999999999999999E-2</v>
      </c>
      <c r="H41" s="236"/>
      <c r="I41" s="237"/>
      <c r="J41" s="238"/>
      <c r="K41" s="236">
        <f t="shared" si="12"/>
        <v>1.4999999999999999E-2</v>
      </c>
      <c r="L41" s="237"/>
      <c r="M41" s="238">
        <v>1.4999999999999999E-2</v>
      </c>
      <c r="N41" s="734"/>
      <c r="O41" s="735"/>
      <c r="P41" s="736"/>
    </row>
    <row r="42" spans="1:16" s="28" customFormat="1" ht="18" customHeight="1" x14ac:dyDescent="0.25">
      <c r="A42" s="584"/>
      <c r="B42" s="586"/>
      <c r="C42" s="252" t="s">
        <v>23</v>
      </c>
      <c r="D42" s="235">
        <f t="shared" si="9"/>
        <v>13.751999999999999</v>
      </c>
      <c r="E42" s="236">
        <f t="shared" si="10"/>
        <v>13.751999999999999</v>
      </c>
      <c r="F42" s="237"/>
      <c r="G42" s="238">
        <f t="shared" si="11"/>
        <v>13.751999999999999</v>
      </c>
      <c r="H42" s="236"/>
      <c r="I42" s="237"/>
      <c r="J42" s="238"/>
      <c r="K42" s="236">
        <f t="shared" si="12"/>
        <v>13.751999999999999</v>
      </c>
      <c r="L42" s="250"/>
      <c r="M42" s="251">
        <f>M41*916.8</f>
        <v>13.751999999999999</v>
      </c>
      <c r="N42" s="734"/>
      <c r="O42" s="744"/>
      <c r="P42" s="745"/>
    </row>
    <row r="43" spans="1:16" s="28" customFormat="1" ht="18" customHeight="1" x14ac:dyDescent="0.25">
      <c r="A43" s="583">
        <f t="shared" si="14"/>
        <v>8</v>
      </c>
      <c r="B43" s="585" t="str">
        <f>'[1]1-Кровли'!$B$35</f>
        <v>Ораниенбаумский 43 к.2</v>
      </c>
      <c r="C43" s="234" t="s">
        <v>26</v>
      </c>
      <c r="D43" s="235">
        <f t="shared" si="9"/>
        <v>5.0000000000000001E-3</v>
      </c>
      <c r="E43" s="236">
        <f t="shared" si="10"/>
        <v>5.0000000000000001E-3</v>
      </c>
      <c r="F43" s="237"/>
      <c r="G43" s="238">
        <f t="shared" si="11"/>
        <v>5.0000000000000001E-3</v>
      </c>
      <c r="H43" s="236"/>
      <c r="I43" s="237"/>
      <c r="J43" s="238"/>
      <c r="K43" s="236">
        <f t="shared" si="12"/>
        <v>5.0000000000000001E-3</v>
      </c>
      <c r="L43" s="237"/>
      <c r="M43" s="238">
        <v>5.0000000000000001E-3</v>
      </c>
      <c r="N43" s="734"/>
      <c r="O43" s="735"/>
      <c r="P43" s="736"/>
    </row>
    <row r="44" spans="1:16" s="28" customFormat="1" ht="18" customHeight="1" x14ac:dyDescent="0.25">
      <c r="A44" s="584"/>
      <c r="B44" s="586"/>
      <c r="C44" s="252" t="s">
        <v>23</v>
      </c>
      <c r="D44" s="235">
        <f t="shared" si="9"/>
        <v>4.5839999999999996</v>
      </c>
      <c r="E44" s="236">
        <f t="shared" si="10"/>
        <v>4.5839999999999996</v>
      </c>
      <c r="F44" s="237"/>
      <c r="G44" s="238">
        <f t="shared" si="11"/>
        <v>4.5839999999999996</v>
      </c>
      <c r="H44" s="236"/>
      <c r="I44" s="237"/>
      <c r="J44" s="238"/>
      <c r="K44" s="236">
        <f t="shared" si="12"/>
        <v>4.5839999999999996</v>
      </c>
      <c r="L44" s="250"/>
      <c r="M44" s="251">
        <f>M43*916.8</f>
        <v>4.5839999999999996</v>
      </c>
      <c r="N44" s="734"/>
      <c r="O44" s="744"/>
      <c r="P44" s="745"/>
    </row>
    <row r="45" spans="1:16" s="28" customFormat="1" ht="18" customHeight="1" x14ac:dyDescent="0.25">
      <c r="A45" s="583">
        <f t="shared" si="14"/>
        <v>9</v>
      </c>
      <c r="B45" s="585" t="s">
        <v>210</v>
      </c>
      <c r="C45" s="234" t="s">
        <v>26</v>
      </c>
      <c r="D45" s="235">
        <f t="shared" si="9"/>
        <v>0.02</v>
      </c>
      <c r="E45" s="236">
        <f t="shared" si="10"/>
        <v>0.02</v>
      </c>
      <c r="F45" s="237"/>
      <c r="G45" s="238">
        <f t="shared" si="11"/>
        <v>0.02</v>
      </c>
      <c r="H45" s="236"/>
      <c r="I45" s="237"/>
      <c r="J45" s="238"/>
      <c r="K45" s="236">
        <f t="shared" si="12"/>
        <v>0.02</v>
      </c>
      <c r="L45" s="237"/>
      <c r="M45" s="238">
        <v>0.02</v>
      </c>
      <c r="N45" s="734"/>
      <c r="O45" s="735"/>
      <c r="P45" s="736">
        <v>2E-3</v>
      </c>
    </row>
    <row r="46" spans="1:16" s="28" customFormat="1" ht="18" customHeight="1" x14ac:dyDescent="0.25">
      <c r="A46" s="584"/>
      <c r="B46" s="586"/>
      <c r="C46" s="252" t="s">
        <v>23</v>
      </c>
      <c r="D46" s="235">
        <f t="shared" si="9"/>
        <v>18.335999999999999</v>
      </c>
      <c r="E46" s="236">
        <f t="shared" si="10"/>
        <v>18.335999999999999</v>
      </c>
      <c r="F46" s="237"/>
      <c r="G46" s="238">
        <f t="shared" si="11"/>
        <v>18.335999999999999</v>
      </c>
      <c r="H46" s="236"/>
      <c r="I46" s="237"/>
      <c r="J46" s="238"/>
      <c r="K46" s="236">
        <f t="shared" si="12"/>
        <v>18.335999999999999</v>
      </c>
      <c r="L46" s="250"/>
      <c r="M46" s="251">
        <f>M45*916.8</f>
        <v>18.335999999999999</v>
      </c>
      <c r="N46" s="734"/>
      <c r="O46" s="744"/>
      <c r="P46" s="745">
        <v>3.9169999999999998</v>
      </c>
    </row>
    <row r="47" spans="1:16" s="28" customFormat="1" ht="18" customHeight="1" x14ac:dyDescent="0.25">
      <c r="A47" s="583">
        <f t="shared" si="14"/>
        <v>10</v>
      </c>
      <c r="B47" s="585" t="s">
        <v>211</v>
      </c>
      <c r="C47" s="234" t="s">
        <v>26</v>
      </c>
      <c r="D47" s="235">
        <f t="shared" si="9"/>
        <v>5.0000000000000001E-3</v>
      </c>
      <c r="E47" s="236">
        <f t="shared" si="10"/>
        <v>5.0000000000000001E-3</v>
      </c>
      <c r="F47" s="237"/>
      <c r="G47" s="238">
        <f t="shared" si="11"/>
        <v>5.0000000000000001E-3</v>
      </c>
      <c r="H47" s="236"/>
      <c r="I47" s="237"/>
      <c r="J47" s="238"/>
      <c r="K47" s="236">
        <f t="shared" si="12"/>
        <v>5.0000000000000001E-3</v>
      </c>
      <c r="L47" s="237"/>
      <c r="M47" s="238">
        <v>5.0000000000000001E-3</v>
      </c>
      <c r="N47" s="734"/>
      <c r="O47" s="735"/>
      <c r="P47" s="736"/>
    </row>
    <row r="48" spans="1:16" s="28" customFormat="1" ht="18" customHeight="1" x14ac:dyDescent="0.25">
      <c r="A48" s="584"/>
      <c r="B48" s="586"/>
      <c r="C48" s="252" t="s">
        <v>23</v>
      </c>
      <c r="D48" s="235">
        <f t="shared" si="9"/>
        <v>4.5839999999999996</v>
      </c>
      <c r="E48" s="236">
        <f t="shared" si="10"/>
        <v>4.5839999999999996</v>
      </c>
      <c r="F48" s="237"/>
      <c r="G48" s="238">
        <f t="shared" si="11"/>
        <v>4.5839999999999996</v>
      </c>
      <c r="H48" s="236"/>
      <c r="I48" s="237"/>
      <c r="J48" s="238"/>
      <c r="K48" s="236">
        <f t="shared" si="12"/>
        <v>4.5839999999999996</v>
      </c>
      <c r="L48" s="250"/>
      <c r="M48" s="251">
        <f>M47*916.8</f>
        <v>4.5839999999999996</v>
      </c>
      <c r="N48" s="734"/>
      <c r="O48" s="744"/>
      <c r="P48" s="745"/>
    </row>
    <row r="49" spans="1:16" s="28" customFormat="1" ht="18" customHeight="1" x14ac:dyDescent="0.25">
      <c r="A49" s="583">
        <f t="shared" si="14"/>
        <v>11</v>
      </c>
      <c r="B49" s="585" t="s">
        <v>212</v>
      </c>
      <c r="C49" s="234" t="s">
        <v>26</v>
      </c>
      <c r="D49" s="235">
        <f t="shared" si="9"/>
        <v>1.4999999999999999E-2</v>
      </c>
      <c r="E49" s="236">
        <f t="shared" si="10"/>
        <v>1.4999999999999999E-2</v>
      </c>
      <c r="F49" s="237"/>
      <c r="G49" s="238">
        <f t="shared" si="11"/>
        <v>1.4999999999999999E-2</v>
      </c>
      <c r="H49" s="236"/>
      <c r="I49" s="237"/>
      <c r="J49" s="238"/>
      <c r="K49" s="236">
        <f t="shared" si="12"/>
        <v>1.4999999999999999E-2</v>
      </c>
      <c r="L49" s="237"/>
      <c r="M49" s="238">
        <v>1.4999999999999999E-2</v>
      </c>
      <c r="N49" s="734"/>
      <c r="O49" s="735"/>
      <c r="P49" s="736"/>
    </row>
    <row r="50" spans="1:16" s="28" customFormat="1" ht="18" customHeight="1" x14ac:dyDescent="0.25">
      <c r="A50" s="584"/>
      <c r="B50" s="586"/>
      <c r="C50" s="252" t="s">
        <v>23</v>
      </c>
      <c r="D50" s="235">
        <f t="shared" si="9"/>
        <v>13.751999999999999</v>
      </c>
      <c r="E50" s="236">
        <f t="shared" si="10"/>
        <v>13.751999999999999</v>
      </c>
      <c r="F50" s="237"/>
      <c r="G50" s="238">
        <f t="shared" si="11"/>
        <v>13.751999999999999</v>
      </c>
      <c r="H50" s="236"/>
      <c r="I50" s="237"/>
      <c r="J50" s="238"/>
      <c r="K50" s="236">
        <f t="shared" si="12"/>
        <v>13.751999999999999</v>
      </c>
      <c r="L50" s="250"/>
      <c r="M50" s="251">
        <f>M49*916.8</f>
        <v>13.751999999999999</v>
      </c>
      <c r="N50" s="734"/>
      <c r="O50" s="744"/>
      <c r="P50" s="745"/>
    </row>
    <row r="51" spans="1:16" s="28" customFormat="1" ht="18" customHeight="1" x14ac:dyDescent="0.25">
      <c r="A51" s="583">
        <f t="shared" si="14"/>
        <v>12</v>
      </c>
      <c r="B51" s="585" t="s">
        <v>213</v>
      </c>
      <c r="C51" s="234" t="s">
        <v>26</v>
      </c>
      <c r="D51" s="235">
        <f t="shared" si="9"/>
        <v>5.5E-2</v>
      </c>
      <c r="E51" s="236">
        <f t="shared" si="10"/>
        <v>5.5E-2</v>
      </c>
      <c r="F51" s="237"/>
      <c r="G51" s="238">
        <f t="shared" si="11"/>
        <v>5.5E-2</v>
      </c>
      <c r="H51" s="236"/>
      <c r="I51" s="237"/>
      <c r="J51" s="238"/>
      <c r="K51" s="236">
        <f t="shared" si="12"/>
        <v>5.5E-2</v>
      </c>
      <c r="L51" s="237"/>
      <c r="M51" s="238">
        <v>5.5E-2</v>
      </c>
      <c r="N51" s="734"/>
      <c r="O51" s="735"/>
      <c r="P51" s="736"/>
    </row>
    <row r="52" spans="1:16" s="28" customFormat="1" ht="18" customHeight="1" x14ac:dyDescent="0.25">
      <c r="A52" s="584"/>
      <c r="B52" s="586"/>
      <c r="C52" s="252" t="s">
        <v>23</v>
      </c>
      <c r="D52" s="235">
        <f t="shared" si="9"/>
        <v>50.423999999999999</v>
      </c>
      <c r="E52" s="236">
        <f t="shared" si="10"/>
        <v>50.423999999999999</v>
      </c>
      <c r="F52" s="237"/>
      <c r="G52" s="238">
        <f t="shared" si="11"/>
        <v>50.423999999999999</v>
      </c>
      <c r="H52" s="236"/>
      <c r="I52" s="237"/>
      <c r="J52" s="238"/>
      <c r="K52" s="236">
        <f t="shared" si="12"/>
        <v>50.423999999999999</v>
      </c>
      <c r="L52" s="250"/>
      <c r="M52" s="251">
        <f>M51*916.8</f>
        <v>50.423999999999999</v>
      </c>
      <c r="N52" s="734"/>
      <c r="O52" s="744"/>
      <c r="P52" s="745"/>
    </row>
    <row r="53" spans="1:16" s="28" customFormat="1" ht="16.2" customHeight="1" x14ac:dyDescent="0.25">
      <c r="A53" s="583">
        <f t="shared" si="14"/>
        <v>13</v>
      </c>
      <c r="B53" s="585" t="s">
        <v>214</v>
      </c>
      <c r="C53" s="234" t="s">
        <v>26</v>
      </c>
      <c r="D53" s="235">
        <f t="shared" si="9"/>
        <v>5.0000000000000001E-3</v>
      </c>
      <c r="E53" s="236">
        <f t="shared" si="10"/>
        <v>5.0000000000000001E-3</v>
      </c>
      <c r="F53" s="237"/>
      <c r="G53" s="238">
        <f t="shared" si="11"/>
        <v>5.0000000000000001E-3</v>
      </c>
      <c r="H53" s="236"/>
      <c r="I53" s="237"/>
      <c r="J53" s="238"/>
      <c r="K53" s="236">
        <f t="shared" si="12"/>
        <v>5.0000000000000001E-3</v>
      </c>
      <c r="L53" s="237"/>
      <c r="M53" s="238">
        <v>5.0000000000000001E-3</v>
      </c>
      <c r="N53" s="734"/>
      <c r="O53" s="735"/>
      <c r="P53" s="736"/>
    </row>
    <row r="54" spans="1:16" s="28" customFormat="1" ht="16.2" customHeight="1" x14ac:dyDescent="0.25">
      <c r="A54" s="584"/>
      <c r="B54" s="586"/>
      <c r="C54" s="234" t="s">
        <v>23</v>
      </c>
      <c r="D54" s="235">
        <f t="shared" si="9"/>
        <v>4.5839999999999996</v>
      </c>
      <c r="E54" s="236">
        <f t="shared" si="10"/>
        <v>4.5839999999999996</v>
      </c>
      <c r="F54" s="237"/>
      <c r="G54" s="238">
        <f t="shared" si="11"/>
        <v>4.5839999999999996</v>
      </c>
      <c r="H54" s="236"/>
      <c r="I54" s="237"/>
      <c r="J54" s="238"/>
      <c r="K54" s="236">
        <f t="shared" si="12"/>
        <v>4.5839999999999996</v>
      </c>
      <c r="L54" s="250"/>
      <c r="M54" s="251">
        <f>M53*916.8</f>
        <v>4.5839999999999996</v>
      </c>
      <c r="N54" s="734"/>
      <c r="O54" s="744"/>
      <c r="P54" s="745"/>
    </row>
    <row r="55" spans="1:16" s="28" customFormat="1" ht="16.2" customHeight="1" x14ac:dyDescent="0.25">
      <c r="A55" s="583">
        <f t="shared" si="14"/>
        <v>14</v>
      </c>
      <c r="B55" s="585" t="s">
        <v>215</v>
      </c>
      <c r="C55" s="234" t="s">
        <v>26</v>
      </c>
      <c r="D55" s="235">
        <f t="shared" si="9"/>
        <v>0.02</v>
      </c>
      <c r="E55" s="236">
        <f t="shared" si="10"/>
        <v>0.02</v>
      </c>
      <c r="F55" s="237"/>
      <c r="G55" s="238">
        <f t="shared" si="11"/>
        <v>0.02</v>
      </c>
      <c r="H55" s="236"/>
      <c r="I55" s="237"/>
      <c r="J55" s="238"/>
      <c r="K55" s="236">
        <f t="shared" si="12"/>
        <v>0.02</v>
      </c>
      <c r="L55" s="237"/>
      <c r="M55" s="238">
        <v>0.02</v>
      </c>
      <c r="N55" s="734"/>
      <c r="O55" s="735"/>
      <c r="P55" s="736">
        <v>8.3999999999999995E-3</v>
      </c>
    </row>
    <row r="56" spans="1:16" s="28" customFormat="1" ht="16.2" customHeight="1" x14ac:dyDescent="0.25">
      <c r="A56" s="584"/>
      <c r="B56" s="586"/>
      <c r="C56" s="234" t="s">
        <v>23</v>
      </c>
      <c r="D56" s="235">
        <f t="shared" si="9"/>
        <v>18.335999999999999</v>
      </c>
      <c r="E56" s="236">
        <f t="shared" si="10"/>
        <v>18.335999999999999</v>
      </c>
      <c r="F56" s="237"/>
      <c r="G56" s="238">
        <f t="shared" si="11"/>
        <v>18.335999999999999</v>
      </c>
      <c r="H56" s="236"/>
      <c r="I56" s="237"/>
      <c r="J56" s="238"/>
      <c r="K56" s="236">
        <f t="shared" si="12"/>
        <v>18.335999999999999</v>
      </c>
      <c r="L56" s="250"/>
      <c r="M56" s="251">
        <f t="shared" ref="M56" si="15">M55*916.8</f>
        <v>18.335999999999999</v>
      </c>
      <c r="N56" s="734"/>
      <c r="O56" s="744"/>
      <c r="P56" s="745">
        <v>11.431705384615404</v>
      </c>
    </row>
    <row r="57" spans="1:16" s="28" customFormat="1" ht="18" customHeight="1" x14ac:dyDescent="0.25">
      <c r="A57" s="583">
        <f t="shared" si="14"/>
        <v>15</v>
      </c>
      <c r="B57" s="585" t="s">
        <v>216</v>
      </c>
      <c r="C57" s="234" t="s">
        <v>26</v>
      </c>
      <c r="D57" s="235">
        <f t="shared" si="9"/>
        <v>1.4999999999999999E-2</v>
      </c>
      <c r="E57" s="236">
        <f t="shared" si="10"/>
        <v>1.4999999999999999E-2</v>
      </c>
      <c r="F57" s="237"/>
      <c r="G57" s="238">
        <f t="shared" si="11"/>
        <v>1.4999999999999999E-2</v>
      </c>
      <c r="H57" s="236"/>
      <c r="I57" s="237"/>
      <c r="J57" s="238"/>
      <c r="K57" s="236">
        <f t="shared" si="12"/>
        <v>1.4999999999999999E-2</v>
      </c>
      <c r="L57" s="237"/>
      <c r="M57" s="238">
        <v>1.4999999999999999E-2</v>
      </c>
      <c r="N57" s="734"/>
      <c r="O57" s="735"/>
      <c r="P57" s="736"/>
    </row>
    <row r="58" spans="1:16" s="28" customFormat="1" ht="18" customHeight="1" x14ac:dyDescent="0.25">
      <c r="A58" s="584"/>
      <c r="B58" s="586"/>
      <c r="C58" s="234" t="s">
        <v>23</v>
      </c>
      <c r="D58" s="235">
        <f t="shared" si="9"/>
        <v>13.751999999999999</v>
      </c>
      <c r="E58" s="236">
        <f t="shared" si="10"/>
        <v>13.751999999999999</v>
      </c>
      <c r="F58" s="237"/>
      <c r="G58" s="238">
        <f t="shared" si="11"/>
        <v>13.751999999999999</v>
      </c>
      <c r="H58" s="236"/>
      <c r="I58" s="237"/>
      <c r="J58" s="238"/>
      <c r="K58" s="236">
        <f t="shared" si="12"/>
        <v>13.751999999999999</v>
      </c>
      <c r="L58" s="250"/>
      <c r="M58" s="251">
        <f t="shared" ref="M58" si="16">M57*916.8</f>
        <v>13.751999999999999</v>
      </c>
      <c r="N58" s="734"/>
      <c r="O58" s="744"/>
      <c r="P58" s="745"/>
    </row>
    <row r="59" spans="1:16" s="28" customFormat="1" ht="18" customHeight="1" x14ac:dyDescent="0.25">
      <c r="A59" s="583">
        <f t="shared" si="14"/>
        <v>16</v>
      </c>
      <c r="B59" s="585" t="s">
        <v>217</v>
      </c>
      <c r="C59" s="234" t="s">
        <v>26</v>
      </c>
      <c r="D59" s="235">
        <f t="shared" si="9"/>
        <v>0.01</v>
      </c>
      <c r="E59" s="236">
        <f t="shared" si="10"/>
        <v>0.01</v>
      </c>
      <c r="F59" s="237"/>
      <c r="G59" s="238">
        <f t="shared" si="11"/>
        <v>0.01</v>
      </c>
      <c r="H59" s="236"/>
      <c r="I59" s="237"/>
      <c r="J59" s="238"/>
      <c r="K59" s="236">
        <f t="shared" si="12"/>
        <v>0.01</v>
      </c>
      <c r="L59" s="237"/>
      <c r="M59" s="238">
        <v>0.01</v>
      </c>
      <c r="N59" s="734"/>
      <c r="O59" s="735"/>
      <c r="P59" s="736"/>
    </row>
    <row r="60" spans="1:16" s="28" customFormat="1" ht="18" customHeight="1" x14ac:dyDescent="0.25">
      <c r="A60" s="584"/>
      <c r="B60" s="586"/>
      <c r="C60" s="234" t="s">
        <v>23</v>
      </c>
      <c r="D60" s="235">
        <f t="shared" si="9"/>
        <v>9.1679999999999993</v>
      </c>
      <c r="E60" s="236">
        <f t="shared" si="10"/>
        <v>9.1679999999999993</v>
      </c>
      <c r="F60" s="237"/>
      <c r="G60" s="238">
        <f t="shared" si="11"/>
        <v>9.1679999999999993</v>
      </c>
      <c r="H60" s="236"/>
      <c r="I60" s="237"/>
      <c r="J60" s="238"/>
      <c r="K60" s="236">
        <f t="shared" si="12"/>
        <v>9.1679999999999993</v>
      </c>
      <c r="L60" s="250"/>
      <c r="M60" s="251">
        <f t="shared" ref="M60" si="17">M59*916.8</f>
        <v>9.1679999999999993</v>
      </c>
      <c r="N60" s="734"/>
      <c r="O60" s="744"/>
      <c r="P60" s="745"/>
    </row>
    <row r="61" spans="1:16" s="28" customFormat="1" ht="18" customHeight="1" x14ac:dyDescent="0.25">
      <c r="A61" s="583">
        <f t="shared" si="14"/>
        <v>17</v>
      </c>
      <c r="B61" s="585" t="s">
        <v>218</v>
      </c>
      <c r="C61" s="234" t="s">
        <v>26</v>
      </c>
      <c r="D61" s="235">
        <f t="shared" si="9"/>
        <v>5.0000000000000001E-3</v>
      </c>
      <c r="E61" s="236">
        <f t="shared" si="10"/>
        <v>5.0000000000000001E-3</v>
      </c>
      <c r="F61" s="237"/>
      <c r="G61" s="238">
        <f t="shared" si="11"/>
        <v>5.0000000000000001E-3</v>
      </c>
      <c r="H61" s="236"/>
      <c r="I61" s="237"/>
      <c r="J61" s="238"/>
      <c r="K61" s="236">
        <f t="shared" si="12"/>
        <v>5.0000000000000001E-3</v>
      </c>
      <c r="L61" s="237"/>
      <c r="M61" s="238">
        <v>5.0000000000000001E-3</v>
      </c>
      <c r="N61" s="734"/>
      <c r="O61" s="735"/>
      <c r="P61" s="736"/>
    </row>
    <row r="62" spans="1:16" s="28" customFormat="1" ht="18" customHeight="1" x14ac:dyDescent="0.25">
      <c r="A62" s="584"/>
      <c r="B62" s="586"/>
      <c r="C62" s="234" t="s">
        <v>23</v>
      </c>
      <c r="D62" s="235">
        <f t="shared" si="9"/>
        <v>4.5839999999999996</v>
      </c>
      <c r="E62" s="236">
        <f t="shared" si="10"/>
        <v>4.5839999999999996</v>
      </c>
      <c r="F62" s="237"/>
      <c r="G62" s="238">
        <f t="shared" si="11"/>
        <v>4.5839999999999996</v>
      </c>
      <c r="H62" s="236"/>
      <c r="I62" s="237"/>
      <c r="J62" s="238"/>
      <c r="K62" s="236">
        <f t="shared" si="12"/>
        <v>4.5839999999999996</v>
      </c>
      <c r="L62" s="250"/>
      <c r="M62" s="251">
        <f t="shared" ref="M62" si="18">M61*916.8</f>
        <v>4.5839999999999996</v>
      </c>
      <c r="N62" s="734"/>
      <c r="O62" s="744"/>
      <c r="P62" s="745"/>
    </row>
    <row r="63" spans="1:16" s="28" customFormat="1" ht="18" customHeight="1" x14ac:dyDescent="0.25">
      <c r="A63" s="583">
        <f t="shared" si="14"/>
        <v>18</v>
      </c>
      <c r="B63" s="585" t="s">
        <v>219</v>
      </c>
      <c r="C63" s="234" t="s">
        <v>26</v>
      </c>
      <c r="D63" s="235">
        <f t="shared" si="9"/>
        <v>0.2</v>
      </c>
      <c r="E63" s="236">
        <f t="shared" si="10"/>
        <v>0.2</v>
      </c>
      <c r="F63" s="237"/>
      <c r="G63" s="238">
        <f t="shared" si="11"/>
        <v>0.2</v>
      </c>
      <c r="H63" s="236"/>
      <c r="I63" s="237"/>
      <c r="J63" s="238"/>
      <c r="K63" s="236">
        <f t="shared" si="12"/>
        <v>0.2</v>
      </c>
      <c r="L63" s="250"/>
      <c r="M63" s="251">
        <v>0.2</v>
      </c>
      <c r="N63" s="734"/>
      <c r="O63" s="744">
        <v>0.14399999999999999</v>
      </c>
      <c r="P63" s="745"/>
    </row>
    <row r="64" spans="1:16" s="28" customFormat="1" ht="18" customHeight="1" x14ac:dyDescent="0.25">
      <c r="A64" s="584"/>
      <c r="B64" s="586"/>
      <c r="C64" s="234" t="s">
        <v>23</v>
      </c>
      <c r="D64" s="235">
        <f t="shared" si="9"/>
        <v>219.29200000000003</v>
      </c>
      <c r="E64" s="236">
        <f t="shared" si="10"/>
        <v>219.29200000000003</v>
      </c>
      <c r="F64" s="237"/>
      <c r="G64" s="238">
        <f t="shared" si="11"/>
        <v>219.29200000000003</v>
      </c>
      <c r="H64" s="236"/>
      <c r="I64" s="237"/>
      <c r="J64" s="238"/>
      <c r="K64" s="236">
        <f t="shared" si="12"/>
        <v>219.29200000000003</v>
      </c>
      <c r="L64" s="250"/>
      <c r="M64" s="238">
        <f>M63*1096.46</f>
        <v>219.29200000000003</v>
      </c>
      <c r="N64" s="734"/>
      <c r="O64" s="744">
        <v>197.86</v>
      </c>
      <c r="P64" s="736"/>
    </row>
    <row r="65" spans="1:16" s="28" customFormat="1" ht="18" customHeight="1" x14ac:dyDescent="0.25">
      <c r="A65" s="583">
        <f t="shared" si="14"/>
        <v>19</v>
      </c>
      <c r="B65" s="585" t="s">
        <v>220</v>
      </c>
      <c r="C65" s="234" t="s">
        <v>26</v>
      </c>
      <c r="D65" s="235">
        <f t="shared" si="9"/>
        <v>5.0000000000000001E-3</v>
      </c>
      <c r="E65" s="236">
        <f t="shared" si="10"/>
        <v>5.0000000000000001E-3</v>
      </c>
      <c r="F65" s="237"/>
      <c r="G65" s="238">
        <f t="shared" si="11"/>
        <v>5.0000000000000001E-3</v>
      </c>
      <c r="H65" s="236"/>
      <c r="I65" s="237"/>
      <c r="J65" s="238"/>
      <c r="K65" s="236">
        <f t="shared" si="12"/>
        <v>5.0000000000000001E-3</v>
      </c>
      <c r="L65" s="237"/>
      <c r="M65" s="238">
        <v>5.0000000000000001E-3</v>
      </c>
      <c r="N65" s="734"/>
      <c r="O65" s="735"/>
      <c r="P65" s="736"/>
    </row>
    <row r="66" spans="1:16" s="28" customFormat="1" ht="18" customHeight="1" x14ac:dyDescent="0.25">
      <c r="A66" s="584"/>
      <c r="B66" s="586"/>
      <c r="C66" s="234" t="s">
        <v>23</v>
      </c>
      <c r="D66" s="235">
        <f t="shared" si="9"/>
        <v>4.5839999999999996</v>
      </c>
      <c r="E66" s="236">
        <f t="shared" si="10"/>
        <v>4.5839999999999996</v>
      </c>
      <c r="F66" s="237"/>
      <c r="G66" s="238">
        <f t="shared" si="11"/>
        <v>4.5839999999999996</v>
      </c>
      <c r="H66" s="236"/>
      <c r="I66" s="237"/>
      <c r="J66" s="238"/>
      <c r="K66" s="236">
        <f t="shared" si="12"/>
        <v>4.5839999999999996</v>
      </c>
      <c r="L66" s="250"/>
      <c r="M66" s="251">
        <f t="shared" ref="M66" si="19">M65*916.8</f>
        <v>4.5839999999999996</v>
      </c>
      <c r="N66" s="734"/>
      <c r="O66" s="744"/>
      <c r="P66" s="745"/>
    </row>
    <row r="67" spans="1:16" s="28" customFormat="1" ht="18" customHeight="1" x14ac:dyDescent="0.25">
      <c r="A67" s="583">
        <f t="shared" si="14"/>
        <v>20</v>
      </c>
      <c r="B67" s="585" t="s">
        <v>221</v>
      </c>
      <c r="C67" s="234" t="s">
        <v>26</v>
      </c>
      <c r="D67" s="235">
        <f t="shared" si="9"/>
        <v>5.0000000000000001E-3</v>
      </c>
      <c r="E67" s="236">
        <f t="shared" si="10"/>
        <v>5.0000000000000001E-3</v>
      </c>
      <c r="F67" s="237"/>
      <c r="G67" s="238">
        <f t="shared" si="11"/>
        <v>5.0000000000000001E-3</v>
      </c>
      <c r="H67" s="236"/>
      <c r="I67" s="237"/>
      <c r="J67" s="238"/>
      <c r="K67" s="236">
        <f t="shared" si="12"/>
        <v>5.0000000000000001E-3</v>
      </c>
      <c r="L67" s="237"/>
      <c r="M67" s="238">
        <v>5.0000000000000001E-3</v>
      </c>
      <c r="N67" s="734"/>
      <c r="O67" s="735"/>
      <c r="P67" s="736"/>
    </row>
    <row r="68" spans="1:16" s="28" customFormat="1" ht="18" customHeight="1" x14ac:dyDescent="0.25">
      <c r="A68" s="584"/>
      <c r="B68" s="586"/>
      <c r="C68" s="234" t="s">
        <v>23</v>
      </c>
      <c r="D68" s="235">
        <f t="shared" si="9"/>
        <v>4.5839999999999996</v>
      </c>
      <c r="E68" s="236">
        <f t="shared" si="10"/>
        <v>4.5839999999999996</v>
      </c>
      <c r="F68" s="237"/>
      <c r="G68" s="238">
        <f t="shared" si="11"/>
        <v>4.5839999999999996</v>
      </c>
      <c r="H68" s="236"/>
      <c r="I68" s="237"/>
      <c r="J68" s="238"/>
      <c r="K68" s="236">
        <f t="shared" si="12"/>
        <v>4.5839999999999996</v>
      </c>
      <c r="L68" s="250"/>
      <c r="M68" s="251">
        <f t="shared" ref="M68" si="20">M67*916.8</f>
        <v>4.5839999999999996</v>
      </c>
      <c r="N68" s="734"/>
      <c r="O68" s="744"/>
      <c r="P68" s="745"/>
    </row>
    <row r="69" spans="1:16" s="28" customFormat="1" ht="18" customHeight="1" x14ac:dyDescent="0.25">
      <c r="A69" s="583">
        <f t="shared" si="14"/>
        <v>21</v>
      </c>
      <c r="B69" s="585" t="s">
        <v>222</v>
      </c>
      <c r="C69" s="234" t="s">
        <v>26</v>
      </c>
      <c r="D69" s="235">
        <f t="shared" si="9"/>
        <v>0.02</v>
      </c>
      <c r="E69" s="236">
        <f t="shared" si="10"/>
        <v>0.02</v>
      </c>
      <c r="F69" s="237"/>
      <c r="G69" s="238">
        <f t="shared" si="11"/>
        <v>0.02</v>
      </c>
      <c r="H69" s="236"/>
      <c r="I69" s="237"/>
      <c r="J69" s="238"/>
      <c r="K69" s="236">
        <f t="shared" si="12"/>
        <v>0.02</v>
      </c>
      <c r="L69" s="237"/>
      <c r="M69" s="238">
        <v>0.02</v>
      </c>
      <c r="N69" s="734"/>
      <c r="O69" s="735"/>
      <c r="P69" s="736"/>
    </row>
    <row r="70" spans="1:16" s="28" customFormat="1" ht="18" customHeight="1" x14ac:dyDescent="0.25">
      <c r="A70" s="584"/>
      <c r="B70" s="586"/>
      <c r="C70" s="234" t="s">
        <v>23</v>
      </c>
      <c r="D70" s="235">
        <f t="shared" si="9"/>
        <v>18.335999999999999</v>
      </c>
      <c r="E70" s="236">
        <f t="shared" si="10"/>
        <v>18.335999999999999</v>
      </c>
      <c r="F70" s="237"/>
      <c r="G70" s="238">
        <f t="shared" si="11"/>
        <v>18.335999999999999</v>
      </c>
      <c r="H70" s="236"/>
      <c r="I70" s="237"/>
      <c r="J70" s="238"/>
      <c r="K70" s="236">
        <f t="shared" si="12"/>
        <v>18.335999999999999</v>
      </c>
      <c r="L70" s="250"/>
      <c r="M70" s="251">
        <f t="shared" ref="M70" si="21">M69*916.8</f>
        <v>18.335999999999999</v>
      </c>
      <c r="N70" s="734"/>
      <c r="O70" s="744"/>
      <c r="P70" s="745"/>
    </row>
    <row r="71" spans="1:16" s="28" customFormat="1" ht="15" customHeight="1" x14ac:dyDescent="0.25">
      <c r="A71" s="583">
        <f t="shared" si="14"/>
        <v>22</v>
      </c>
      <c r="B71" s="585" t="s">
        <v>223</v>
      </c>
      <c r="C71" s="234" t="s">
        <v>26</v>
      </c>
      <c r="D71" s="235">
        <f t="shared" si="9"/>
        <v>2.5000000000000001E-2</v>
      </c>
      <c r="E71" s="236">
        <f t="shared" si="10"/>
        <v>2.5000000000000001E-2</v>
      </c>
      <c r="F71" s="237"/>
      <c r="G71" s="238">
        <f t="shared" si="11"/>
        <v>2.5000000000000001E-2</v>
      </c>
      <c r="H71" s="236"/>
      <c r="I71" s="237"/>
      <c r="J71" s="238"/>
      <c r="K71" s="236">
        <f t="shared" si="12"/>
        <v>2.5000000000000001E-2</v>
      </c>
      <c r="L71" s="237"/>
      <c r="M71" s="238">
        <v>2.5000000000000001E-2</v>
      </c>
      <c r="N71" s="734"/>
      <c r="O71" s="735"/>
      <c r="P71" s="736"/>
    </row>
    <row r="72" spans="1:16" s="28" customFormat="1" ht="15" customHeight="1" x14ac:dyDescent="0.25">
      <c r="A72" s="584"/>
      <c r="B72" s="586"/>
      <c r="C72" s="234" t="s">
        <v>23</v>
      </c>
      <c r="D72" s="235">
        <f t="shared" si="9"/>
        <v>22.92</v>
      </c>
      <c r="E72" s="236">
        <f t="shared" si="10"/>
        <v>22.92</v>
      </c>
      <c r="F72" s="237"/>
      <c r="G72" s="238">
        <f t="shared" si="11"/>
        <v>22.92</v>
      </c>
      <c r="H72" s="236"/>
      <c r="I72" s="237"/>
      <c r="J72" s="238"/>
      <c r="K72" s="236">
        <f t="shared" si="12"/>
        <v>22.92</v>
      </c>
      <c r="L72" s="250"/>
      <c r="M72" s="251">
        <f t="shared" ref="M72" si="22">M71*916.8</f>
        <v>22.92</v>
      </c>
      <c r="N72" s="734"/>
      <c r="O72" s="744"/>
      <c r="P72" s="745"/>
    </row>
    <row r="73" spans="1:16" s="28" customFormat="1" ht="15" customHeight="1" x14ac:dyDescent="0.25">
      <c r="A73" s="583">
        <f t="shared" si="14"/>
        <v>23</v>
      </c>
      <c r="B73" s="585" t="s">
        <v>224</v>
      </c>
      <c r="C73" s="234" t="s">
        <v>26</v>
      </c>
      <c r="D73" s="235">
        <f t="shared" si="9"/>
        <v>0.01</v>
      </c>
      <c r="E73" s="236">
        <f t="shared" si="10"/>
        <v>0.01</v>
      </c>
      <c r="F73" s="237"/>
      <c r="G73" s="238">
        <f t="shared" si="11"/>
        <v>0.01</v>
      </c>
      <c r="H73" s="236"/>
      <c r="I73" s="237"/>
      <c r="J73" s="238"/>
      <c r="K73" s="236">
        <f t="shared" si="12"/>
        <v>0.01</v>
      </c>
      <c r="L73" s="237"/>
      <c r="M73" s="238">
        <v>0.01</v>
      </c>
      <c r="N73" s="734"/>
      <c r="O73" s="735"/>
      <c r="P73" s="736"/>
    </row>
    <row r="74" spans="1:16" s="28" customFormat="1" ht="15" customHeight="1" x14ac:dyDescent="0.25">
      <c r="A74" s="584"/>
      <c r="B74" s="586"/>
      <c r="C74" s="234" t="s">
        <v>23</v>
      </c>
      <c r="D74" s="235">
        <f t="shared" si="9"/>
        <v>9.1679999999999993</v>
      </c>
      <c r="E74" s="236">
        <f t="shared" si="10"/>
        <v>9.1679999999999993</v>
      </c>
      <c r="F74" s="237"/>
      <c r="G74" s="238">
        <f t="shared" si="11"/>
        <v>9.1679999999999993</v>
      </c>
      <c r="H74" s="236"/>
      <c r="I74" s="237"/>
      <c r="J74" s="238"/>
      <c r="K74" s="236">
        <f t="shared" si="12"/>
        <v>9.1679999999999993</v>
      </c>
      <c r="L74" s="250"/>
      <c r="M74" s="251">
        <f t="shared" ref="M74" si="23">M73*916.8</f>
        <v>9.1679999999999993</v>
      </c>
      <c r="N74" s="734"/>
      <c r="O74" s="744"/>
      <c r="P74" s="745"/>
    </row>
    <row r="75" spans="1:16" s="28" customFormat="1" ht="15" customHeight="1" x14ac:dyDescent="0.25">
      <c r="A75" s="583">
        <f t="shared" si="14"/>
        <v>24</v>
      </c>
      <c r="B75" s="585" t="s">
        <v>225</v>
      </c>
      <c r="C75" s="234" t="s">
        <v>26</v>
      </c>
      <c r="D75" s="235">
        <f t="shared" si="9"/>
        <v>5.0000000000000001E-3</v>
      </c>
      <c r="E75" s="236">
        <f t="shared" si="10"/>
        <v>5.0000000000000001E-3</v>
      </c>
      <c r="F75" s="237"/>
      <c r="G75" s="238">
        <f t="shared" si="11"/>
        <v>5.0000000000000001E-3</v>
      </c>
      <c r="H75" s="236"/>
      <c r="I75" s="237"/>
      <c r="J75" s="238"/>
      <c r="K75" s="236">
        <f t="shared" si="12"/>
        <v>5.0000000000000001E-3</v>
      </c>
      <c r="L75" s="237"/>
      <c r="M75" s="238">
        <v>5.0000000000000001E-3</v>
      </c>
      <c r="N75" s="734"/>
      <c r="O75" s="735"/>
      <c r="P75" s="736"/>
    </row>
    <row r="76" spans="1:16" s="28" customFormat="1" ht="15" customHeight="1" x14ac:dyDescent="0.25">
      <c r="A76" s="584"/>
      <c r="B76" s="586"/>
      <c r="C76" s="234" t="s">
        <v>23</v>
      </c>
      <c r="D76" s="235">
        <f t="shared" si="9"/>
        <v>4.5839999999999996</v>
      </c>
      <c r="E76" s="236">
        <f t="shared" si="10"/>
        <v>4.5839999999999996</v>
      </c>
      <c r="F76" s="237"/>
      <c r="G76" s="238">
        <f t="shared" si="11"/>
        <v>4.5839999999999996</v>
      </c>
      <c r="H76" s="236"/>
      <c r="I76" s="237"/>
      <c r="J76" s="238"/>
      <c r="K76" s="236">
        <f t="shared" si="12"/>
        <v>4.5839999999999996</v>
      </c>
      <c r="L76" s="250"/>
      <c r="M76" s="251">
        <f t="shared" ref="M76" si="24">M75*916.8</f>
        <v>4.5839999999999996</v>
      </c>
      <c r="N76" s="734"/>
      <c r="O76" s="744"/>
      <c r="P76" s="745"/>
    </row>
    <row r="77" spans="1:16" s="28" customFormat="1" ht="15" customHeight="1" x14ac:dyDescent="0.25">
      <c r="A77" s="583">
        <f t="shared" si="14"/>
        <v>25</v>
      </c>
      <c r="B77" s="585" t="s">
        <v>226</v>
      </c>
      <c r="C77" s="234" t="s">
        <v>26</v>
      </c>
      <c r="D77" s="235">
        <f t="shared" si="9"/>
        <v>0.01</v>
      </c>
      <c r="E77" s="236">
        <f t="shared" si="10"/>
        <v>0.01</v>
      </c>
      <c r="F77" s="237"/>
      <c r="G77" s="238">
        <f t="shared" si="11"/>
        <v>0.01</v>
      </c>
      <c r="H77" s="236"/>
      <c r="I77" s="237"/>
      <c r="J77" s="238"/>
      <c r="K77" s="236">
        <f t="shared" si="12"/>
        <v>0.01</v>
      </c>
      <c r="L77" s="237"/>
      <c r="M77" s="238">
        <v>0.01</v>
      </c>
      <c r="N77" s="734"/>
      <c r="O77" s="735"/>
      <c r="P77" s="736"/>
    </row>
    <row r="78" spans="1:16" s="28" customFormat="1" ht="15" customHeight="1" thickBot="1" x14ac:dyDescent="0.3">
      <c r="A78" s="587"/>
      <c r="B78" s="588"/>
      <c r="C78" s="239" t="s">
        <v>23</v>
      </c>
      <c r="D78" s="240">
        <f t="shared" si="9"/>
        <v>9.1679999999999993</v>
      </c>
      <c r="E78" s="241">
        <f t="shared" si="10"/>
        <v>9.1679999999999993</v>
      </c>
      <c r="F78" s="242"/>
      <c r="G78" s="243">
        <f t="shared" si="11"/>
        <v>9.1679999999999993</v>
      </c>
      <c r="H78" s="241"/>
      <c r="I78" s="242"/>
      <c r="J78" s="243"/>
      <c r="K78" s="241">
        <f t="shared" si="12"/>
        <v>9.1679999999999993</v>
      </c>
      <c r="L78" s="242"/>
      <c r="M78" s="243">
        <f t="shared" ref="M78" si="25">M77*916.8</f>
        <v>9.1679999999999993</v>
      </c>
      <c r="N78" s="737"/>
      <c r="O78" s="738"/>
      <c r="P78" s="739"/>
    </row>
    <row r="79" spans="1:16" s="28" customFormat="1" ht="18" customHeight="1" thickBot="1" x14ac:dyDescent="0.3">
      <c r="A79" s="253" t="s">
        <v>32</v>
      </c>
      <c r="B79" s="254" t="s">
        <v>33</v>
      </c>
      <c r="C79" s="255" t="s">
        <v>23</v>
      </c>
      <c r="D79" s="256"/>
      <c r="E79" s="257"/>
      <c r="F79" s="258"/>
      <c r="G79" s="257"/>
      <c r="H79" s="259"/>
      <c r="I79" s="258"/>
      <c r="J79" s="260"/>
      <c r="K79" s="259"/>
      <c r="L79" s="258"/>
      <c r="M79" s="260"/>
      <c r="N79" s="746"/>
      <c r="O79" s="747"/>
      <c r="P79" s="748"/>
    </row>
    <row r="80" spans="1:16" ht="22.2" hidden="1" customHeight="1" x14ac:dyDescent="0.25">
      <c r="A80" s="612" t="s">
        <v>34</v>
      </c>
      <c r="B80" s="614" t="s">
        <v>227</v>
      </c>
      <c r="C80" s="206" t="s">
        <v>25</v>
      </c>
      <c r="D80" s="207">
        <f>E80</f>
        <v>0</v>
      </c>
      <c r="E80" s="208">
        <f>F80+G80</f>
        <v>0</v>
      </c>
      <c r="F80" s="209"/>
      <c r="G80" s="210">
        <f>K80</f>
        <v>0</v>
      </c>
      <c r="H80" s="261"/>
      <c r="I80" s="262"/>
      <c r="J80" s="263"/>
      <c r="K80" s="261">
        <f>L80+M80</f>
        <v>0</v>
      </c>
      <c r="L80" s="262"/>
      <c r="M80" s="263">
        <v>0</v>
      </c>
      <c r="N80" s="749">
        <f>O80+P80</f>
        <v>0</v>
      </c>
      <c r="O80" s="750"/>
      <c r="P80" s="751"/>
    </row>
    <row r="81" spans="1:16" ht="22.2" hidden="1" customHeight="1" thickBot="1" x14ac:dyDescent="0.3">
      <c r="A81" s="613"/>
      <c r="B81" s="615"/>
      <c r="C81" s="264" t="s">
        <v>23</v>
      </c>
      <c r="D81" s="213">
        <f>E81</f>
        <v>0</v>
      </c>
      <c r="E81" s="213">
        <f>F81+G81</f>
        <v>0</v>
      </c>
      <c r="F81" s="214"/>
      <c r="G81" s="215">
        <f>M81</f>
        <v>0</v>
      </c>
      <c r="H81" s="265"/>
      <c r="I81" s="266"/>
      <c r="J81" s="267"/>
      <c r="K81" s="265">
        <f>L81+M81</f>
        <v>0</v>
      </c>
      <c r="L81" s="266"/>
      <c r="M81" s="267">
        <f>M83+M86+M97+M99+M101</f>
        <v>0</v>
      </c>
      <c r="N81" s="752">
        <f>O81+P81</f>
        <v>0</v>
      </c>
      <c r="O81" s="753"/>
      <c r="P81" s="754">
        <f>P83+P86+P97+P99+P101</f>
        <v>0</v>
      </c>
    </row>
    <row r="82" spans="1:16" ht="18" hidden="1" customHeight="1" x14ac:dyDescent="0.25">
      <c r="A82" s="633" t="s">
        <v>36</v>
      </c>
      <c r="B82" s="635" t="s">
        <v>37</v>
      </c>
      <c r="C82" s="268" t="s">
        <v>26</v>
      </c>
      <c r="D82" s="269"/>
      <c r="E82" s="270"/>
      <c r="F82" s="271"/>
      <c r="G82" s="272"/>
      <c r="H82" s="270"/>
      <c r="I82" s="271"/>
      <c r="J82" s="272"/>
      <c r="K82" s="270"/>
      <c r="L82" s="273"/>
      <c r="M82" s="274"/>
      <c r="N82" s="755"/>
      <c r="O82" s="756"/>
      <c r="P82" s="757"/>
    </row>
    <row r="83" spans="1:16" ht="18" hidden="1" customHeight="1" thickBot="1" x14ac:dyDescent="0.3">
      <c r="A83" s="634"/>
      <c r="B83" s="636"/>
      <c r="C83" s="275" t="s">
        <v>23</v>
      </c>
      <c r="D83" s="276"/>
      <c r="E83" s="277"/>
      <c r="F83" s="278"/>
      <c r="G83" s="279"/>
      <c r="H83" s="277"/>
      <c r="I83" s="278"/>
      <c r="J83" s="279"/>
      <c r="K83" s="277"/>
      <c r="L83" s="278"/>
      <c r="M83" s="279"/>
      <c r="N83" s="758"/>
      <c r="O83" s="759"/>
      <c r="P83" s="760"/>
    </row>
    <row r="84" spans="1:16" ht="18" hidden="1" customHeight="1" x14ac:dyDescent="0.25">
      <c r="A84" s="637" t="s">
        <v>38</v>
      </c>
      <c r="B84" s="623" t="s">
        <v>39</v>
      </c>
      <c r="C84" s="280" t="s">
        <v>26</v>
      </c>
      <c r="D84" s="269"/>
      <c r="E84" s="281"/>
      <c r="F84" s="282"/>
      <c r="G84" s="283"/>
      <c r="H84" s="281"/>
      <c r="I84" s="282"/>
      <c r="J84" s="283"/>
      <c r="K84" s="281"/>
      <c r="L84" s="284"/>
      <c r="M84" s="285"/>
      <c r="N84" s="761"/>
      <c r="O84" s="762"/>
      <c r="P84" s="763"/>
    </row>
    <row r="85" spans="1:16" ht="18" hidden="1" customHeight="1" x14ac:dyDescent="0.25">
      <c r="A85" s="632"/>
      <c r="B85" s="629"/>
      <c r="C85" s="286" t="s">
        <v>23</v>
      </c>
      <c r="D85" s="287"/>
      <c r="E85" s="288"/>
      <c r="F85" s="289"/>
      <c r="G85" s="290"/>
      <c r="H85" s="288"/>
      <c r="I85" s="289"/>
      <c r="J85" s="290"/>
      <c r="K85" s="288"/>
      <c r="L85" s="291"/>
      <c r="M85" s="292"/>
      <c r="N85" s="764"/>
      <c r="O85" s="765"/>
      <c r="P85" s="766"/>
    </row>
    <row r="86" spans="1:16" ht="18" hidden="1" customHeight="1" x14ac:dyDescent="0.25">
      <c r="A86" s="620" t="s">
        <v>40</v>
      </c>
      <c r="B86" s="630" t="s">
        <v>41</v>
      </c>
      <c r="C86" s="286" t="s">
        <v>42</v>
      </c>
      <c r="D86" s="287"/>
      <c r="E86" s="288"/>
      <c r="F86" s="289"/>
      <c r="G86" s="290"/>
      <c r="H86" s="288"/>
      <c r="I86" s="289"/>
      <c r="J86" s="290"/>
      <c r="K86" s="288"/>
      <c r="L86" s="291"/>
      <c r="M86" s="292"/>
      <c r="N86" s="764"/>
      <c r="O86" s="765"/>
      <c r="P86" s="766"/>
    </row>
    <row r="87" spans="1:16" ht="18" hidden="1" customHeight="1" x14ac:dyDescent="0.25">
      <c r="A87" s="632"/>
      <c r="B87" s="631"/>
      <c r="C87" s="286" t="s">
        <v>23</v>
      </c>
      <c r="D87" s="287"/>
      <c r="E87" s="288"/>
      <c r="F87" s="289"/>
      <c r="G87" s="290"/>
      <c r="H87" s="288"/>
      <c r="I87" s="289"/>
      <c r="J87" s="290"/>
      <c r="K87" s="288"/>
      <c r="L87" s="291"/>
      <c r="M87" s="292"/>
      <c r="N87" s="764"/>
      <c r="O87" s="765"/>
      <c r="P87" s="766"/>
    </row>
    <row r="88" spans="1:16" ht="18" hidden="1" customHeight="1" x14ac:dyDescent="0.25">
      <c r="A88" s="620" t="s">
        <v>43</v>
      </c>
      <c r="B88" s="630" t="s">
        <v>44</v>
      </c>
      <c r="C88" s="286" t="s">
        <v>26</v>
      </c>
      <c r="D88" s="287"/>
      <c r="E88" s="288"/>
      <c r="F88" s="289"/>
      <c r="G88" s="290"/>
      <c r="H88" s="288"/>
      <c r="I88" s="289"/>
      <c r="J88" s="290"/>
      <c r="K88" s="288"/>
      <c r="L88" s="291"/>
      <c r="M88" s="292"/>
      <c r="N88" s="764"/>
      <c r="O88" s="765"/>
      <c r="P88" s="766"/>
    </row>
    <row r="89" spans="1:16" ht="18" hidden="1" customHeight="1" x14ac:dyDescent="0.25">
      <c r="A89" s="632"/>
      <c r="B89" s="631"/>
      <c r="C89" s="286" t="s">
        <v>23</v>
      </c>
      <c r="D89" s="287"/>
      <c r="E89" s="288"/>
      <c r="F89" s="289"/>
      <c r="G89" s="290"/>
      <c r="H89" s="288"/>
      <c r="I89" s="289"/>
      <c r="J89" s="290"/>
      <c r="K89" s="288"/>
      <c r="L89" s="291"/>
      <c r="M89" s="292"/>
      <c r="N89" s="764"/>
      <c r="O89" s="765"/>
      <c r="P89" s="766"/>
    </row>
    <row r="90" spans="1:16" ht="18" hidden="1" customHeight="1" x14ac:dyDescent="0.25">
      <c r="A90" s="620" t="s">
        <v>45</v>
      </c>
      <c r="B90" s="630" t="s">
        <v>228</v>
      </c>
      <c r="C90" s="286" t="s">
        <v>47</v>
      </c>
      <c r="D90" s="287"/>
      <c r="E90" s="288"/>
      <c r="F90" s="289"/>
      <c r="G90" s="290"/>
      <c r="H90" s="288"/>
      <c r="I90" s="289"/>
      <c r="J90" s="290"/>
      <c r="K90" s="288"/>
      <c r="L90" s="291"/>
      <c r="M90" s="292"/>
      <c r="N90" s="764"/>
      <c r="O90" s="765"/>
      <c r="P90" s="766"/>
    </row>
    <row r="91" spans="1:16" ht="18" hidden="1" customHeight="1" x14ac:dyDescent="0.25">
      <c r="A91" s="632"/>
      <c r="B91" s="631"/>
      <c r="C91" s="286" t="s">
        <v>23</v>
      </c>
      <c r="D91" s="287"/>
      <c r="E91" s="288"/>
      <c r="F91" s="289"/>
      <c r="G91" s="290"/>
      <c r="H91" s="288"/>
      <c r="I91" s="289"/>
      <c r="J91" s="290"/>
      <c r="K91" s="288"/>
      <c r="L91" s="291"/>
      <c r="M91" s="292"/>
      <c r="N91" s="764"/>
      <c r="O91" s="765"/>
      <c r="P91" s="766"/>
    </row>
    <row r="92" spans="1:16" ht="18" hidden="1" customHeight="1" x14ac:dyDescent="0.25">
      <c r="A92" s="616" t="s">
        <v>229</v>
      </c>
      <c r="B92" s="618" t="s">
        <v>49</v>
      </c>
      <c r="C92" s="293" t="s">
        <v>26</v>
      </c>
      <c r="D92" s="287"/>
      <c r="E92" s="288"/>
      <c r="F92" s="289"/>
      <c r="G92" s="290"/>
      <c r="H92" s="288"/>
      <c r="I92" s="289"/>
      <c r="J92" s="290"/>
      <c r="K92" s="288"/>
      <c r="L92" s="291"/>
      <c r="M92" s="292"/>
      <c r="N92" s="764"/>
      <c r="O92" s="765"/>
      <c r="P92" s="766"/>
    </row>
    <row r="93" spans="1:16" ht="18" hidden="1" customHeight="1" x14ac:dyDescent="0.25">
      <c r="A93" s="617"/>
      <c r="B93" s="619"/>
      <c r="C93" s="293" t="s">
        <v>23</v>
      </c>
      <c r="D93" s="287"/>
      <c r="E93" s="288"/>
      <c r="F93" s="289"/>
      <c r="G93" s="290"/>
      <c r="H93" s="288"/>
      <c r="I93" s="289"/>
      <c r="J93" s="290"/>
      <c r="K93" s="288"/>
      <c r="L93" s="291"/>
      <c r="M93" s="292"/>
      <c r="N93" s="764"/>
      <c r="O93" s="765"/>
      <c r="P93" s="766"/>
    </row>
    <row r="94" spans="1:16" ht="18" hidden="1" customHeight="1" x14ac:dyDescent="0.25">
      <c r="A94" s="616" t="s">
        <v>50</v>
      </c>
      <c r="B94" s="618" t="s">
        <v>51</v>
      </c>
      <c r="C94" s="293" t="s">
        <v>47</v>
      </c>
      <c r="D94" s="287"/>
      <c r="E94" s="288"/>
      <c r="F94" s="289"/>
      <c r="G94" s="290"/>
      <c r="H94" s="288"/>
      <c r="I94" s="289"/>
      <c r="J94" s="290"/>
      <c r="K94" s="288"/>
      <c r="L94" s="291"/>
      <c r="M94" s="292"/>
      <c r="N94" s="764"/>
      <c r="O94" s="765"/>
      <c r="P94" s="766"/>
    </row>
    <row r="95" spans="1:16" ht="18" hidden="1" customHeight="1" x14ac:dyDescent="0.25">
      <c r="A95" s="617"/>
      <c r="B95" s="619"/>
      <c r="C95" s="293" t="s">
        <v>23</v>
      </c>
      <c r="D95" s="287"/>
      <c r="E95" s="288"/>
      <c r="F95" s="289"/>
      <c r="G95" s="290"/>
      <c r="H95" s="288"/>
      <c r="I95" s="289"/>
      <c r="J95" s="290"/>
      <c r="K95" s="288"/>
      <c r="L95" s="291"/>
      <c r="M95" s="292"/>
      <c r="N95" s="764"/>
      <c r="O95" s="765"/>
      <c r="P95" s="766"/>
    </row>
    <row r="96" spans="1:16" ht="18" hidden="1" customHeight="1" x14ac:dyDescent="0.25">
      <c r="A96" s="620" t="s">
        <v>52</v>
      </c>
      <c r="B96" s="622" t="s">
        <v>53</v>
      </c>
      <c r="C96" s="286" t="s">
        <v>42</v>
      </c>
      <c r="D96" s="287"/>
      <c r="E96" s="288"/>
      <c r="F96" s="289"/>
      <c r="G96" s="290"/>
      <c r="H96" s="288"/>
      <c r="I96" s="289"/>
      <c r="J96" s="290"/>
      <c r="K96" s="288"/>
      <c r="L96" s="291"/>
      <c r="M96" s="292"/>
      <c r="N96" s="764"/>
      <c r="O96" s="765"/>
      <c r="P96" s="766"/>
    </row>
    <row r="97" spans="1:16" ht="18" hidden="1" customHeight="1" thickBot="1" x14ac:dyDescent="0.3">
      <c r="A97" s="621"/>
      <c r="B97" s="623"/>
      <c r="C97" s="286" t="s">
        <v>23</v>
      </c>
      <c r="D97" s="287"/>
      <c r="E97" s="288"/>
      <c r="F97" s="289"/>
      <c r="G97" s="290"/>
      <c r="H97" s="288"/>
      <c r="I97" s="289"/>
      <c r="J97" s="290"/>
      <c r="K97" s="288"/>
      <c r="L97" s="289"/>
      <c r="M97" s="290"/>
      <c r="N97" s="764"/>
      <c r="O97" s="767"/>
      <c r="P97" s="768"/>
    </row>
    <row r="98" spans="1:16" ht="21" hidden="1" customHeight="1" x14ac:dyDescent="0.25">
      <c r="A98" s="612" t="s">
        <v>140</v>
      </c>
      <c r="B98" s="625" t="s">
        <v>230</v>
      </c>
      <c r="C98" s="294" t="s">
        <v>25</v>
      </c>
      <c r="D98" s="295"/>
      <c r="E98" s="296"/>
      <c r="F98" s="297"/>
      <c r="G98" s="296"/>
      <c r="H98" s="298"/>
      <c r="I98" s="297"/>
      <c r="J98" s="299"/>
      <c r="K98" s="300"/>
      <c r="L98" s="297"/>
      <c r="M98" s="299"/>
      <c r="N98" s="769"/>
      <c r="O98" s="770"/>
      <c r="P98" s="771"/>
    </row>
    <row r="99" spans="1:16" ht="21" hidden="1" customHeight="1" thickBot="1" x14ac:dyDescent="0.3">
      <c r="A99" s="624"/>
      <c r="B99" s="626"/>
      <c r="C99" s="301" t="s">
        <v>23</v>
      </c>
      <c r="D99" s="302"/>
      <c r="E99" s="303"/>
      <c r="F99" s="304"/>
      <c r="G99" s="303"/>
      <c r="H99" s="305"/>
      <c r="I99" s="304"/>
      <c r="J99" s="306"/>
      <c r="K99" s="305"/>
      <c r="L99" s="304"/>
      <c r="M99" s="306"/>
      <c r="N99" s="772"/>
      <c r="O99" s="773"/>
      <c r="P99" s="774"/>
    </row>
    <row r="100" spans="1:16" ht="18" hidden="1" customHeight="1" x14ac:dyDescent="0.25">
      <c r="A100" s="624"/>
      <c r="B100" s="627" t="s">
        <v>37</v>
      </c>
      <c r="C100" s="307" t="s">
        <v>231</v>
      </c>
      <c r="D100" s="308"/>
      <c r="E100" s="270"/>
      <c r="F100" s="271"/>
      <c r="G100" s="272"/>
      <c r="H100" s="270"/>
      <c r="I100" s="271"/>
      <c r="J100" s="272"/>
      <c r="K100" s="270"/>
      <c r="L100" s="273"/>
      <c r="M100" s="274"/>
      <c r="N100" s="755"/>
      <c r="O100" s="756"/>
      <c r="P100" s="757"/>
    </row>
    <row r="101" spans="1:16" ht="18" hidden="1" customHeight="1" thickBot="1" x14ac:dyDescent="0.3">
      <c r="A101" s="624"/>
      <c r="B101" s="628"/>
      <c r="C101" s="309" t="s">
        <v>23</v>
      </c>
      <c r="D101" s="276"/>
      <c r="E101" s="277"/>
      <c r="F101" s="278"/>
      <c r="G101" s="279"/>
      <c r="H101" s="277"/>
      <c r="I101" s="278"/>
      <c r="J101" s="279"/>
      <c r="K101" s="277"/>
      <c r="L101" s="278"/>
      <c r="M101" s="279"/>
      <c r="N101" s="758"/>
      <c r="O101" s="759"/>
      <c r="P101" s="760"/>
    </row>
    <row r="102" spans="1:16" ht="18" hidden="1" customHeight="1" x14ac:dyDescent="0.25">
      <c r="A102" s="624"/>
      <c r="B102" s="623" t="s">
        <v>39</v>
      </c>
      <c r="C102" s="280" t="s">
        <v>26</v>
      </c>
      <c r="D102" s="269"/>
      <c r="E102" s="281"/>
      <c r="F102" s="282"/>
      <c r="G102" s="283"/>
      <c r="H102" s="281"/>
      <c r="I102" s="282"/>
      <c r="J102" s="283"/>
      <c r="K102" s="281"/>
      <c r="L102" s="284"/>
      <c r="M102" s="285"/>
      <c r="N102" s="761"/>
      <c r="O102" s="762"/>
      <c r="P102" s="763"/>
    </row>
    <row r="103" spans="1:16" ht="18" hidden="1" customHeight="1" x14ac:dyDescent="0.25">
      <c r="A103" s="624"/>
      <c r="B103" s="629"/>
      <c r="C103" s="286" t="s">
        <v>23</v>
      </c>
      <c r="D103" s="287"/>
      <c r="E103" s="288"/>
      <c r="F103" s="289"/>
      <c r="G103" s="290"/>
      <c r="H103" s="288"/>
      <c r="I103" s="289"/>
      <c r="J103" s="290"/>
      <c r="K103" s="288"/>
      <c r="L103" s="291"/>
      <c r="M103" s="292"/>
      <c r="N103" s="764"/>
      <c r="O103" s="765"/>
      <c r="P103" s="766"/>
    </row>
    <row r="104" spans="1:16" ht="18" hidden="1" customHeight="1" x14ac:dyDescent="0.25">
      <c r="A104" s="624"/>
      <c r="B104" s="630" t="s">
        <v>41</v>
      </c>
      <c r="C104" s="286" t="s">
        <v>42</v>
      </c>
      <c r="D104" s="287"/>
      <c r="E104" s="288"/>
      <c r="F104" s="289"/>
      <c r="G104" s="290"/>
      <c r="H104" s="288"/>
      <c r="I104" s="289"/>
      <c r="J104" s="290"/>
      <c r="K104" s="288"/>
      <c r="L104" s="291"/>
      <c r="M104" s="292"/>
      <c r="N104" s="764"/>
      <c r="O104" s="765"/>
      <c r="P104" s="766"/>
    </row>
    <row r="105" spans="1:16" ht="18" hidden="1" customHeight="1" x14ac:dyDescent="0.25">
      <c r="A105" s="624"/>
      <c r="B105" s="631"/>
      <c r="C105" s="286" t="s">
        <v>23</v>
      </c>
      <c r="D105" s="287"/>
      <c r="E105" s="288"/>
      <c r="F105" s="289"/>
      <c r="G105" s="290"/>
      <c r="H105" s="288"/>
      <c r="I105" s="289"/>
      <c r="J105" s="290"/>
      <c r="K105" s="288"/>
      <c r="L105" s="291"/>
      <c r="M105" s="292"/>
      <c r="N105" s="764"/>
      <c r="O105" s="765"/>
      <c r="P105" s="766"/>
    </row>
    <row r="106" spans="1:16" ht="18" hidden="1" customHeight="1" x14ac:dyDescent="0.25">
      <c r="A106" s="624"/>
      <c r="B106" s="630" t="s">
        <v>44</v>
      </c>
      <c r="C106" s="286" t="s">
        <v>26</v>
      </c>
      <c r="D106" s="287"/>
      <c r="E106" s="288"/>
      <c r="F106" s="289"/>
      <c r="G106" s="290"/>
      <c r="H106" s="288"/>
      <c r="I106" s="289"/>
      <c r="J106" s="290"/>
      <c r="K106" s="288"/>
      <c r="L106" s="291"/>
      <c r="M106" s="292"/>
      <c r="N106" s="764"/>
      <c r="O106" s="765"/>
      <c r="P106" s="766"/>
    </row>
    <row r="107" spans="1:16" ht="18" hidden="1" customHeight="1" x14ac:dyDescent="0.25">
      <c r="A107" s="624"/>
      <c r="B107" s="631"/>
      <c r="C107" s="286" t="s">
        <v>23</v>
      </c>
      <c r="D107" s="287"/>
      <c r="E107" s="288"/>
      <c r="F107" s="289"/>
      <c r="G107" s="290"/>
      <c r="H107" s="288"/>
      <c r="I107" s="289"/>
      <c r="J107" s="290"/>
      <c r="K107" s="288"/>
      <c r="L107" s="291"/>
      <c r="M107" s="292"/>
      <c r="N107" s="764"/>
      <c r="O107" s="765"/>
      <c r="P107" s="766"/>
    </row>
    <row r="108" spans="1:16" ht="18" hidden="1" customHeight="1" x14ac:dyDescent="0.25">
      <c r="A108" s="624"/>
      <c r="B108" s="630" t="s">
        <v>46</v>
      </c>
      <c r="C108" s="286" t="s">
        <v>47</v>
      </c>
      <c r="D108" s="287"/>
      <c r="E108" s="288"/>
      <c r="F108" s="289"/>
      <c r="G108" s="290"/>
      <c r="H108" s="288"/>
      <c r="I108" s="289"/>
      <c r="J108" s="290"/>
      <c r="K108" s="288"/>
      <c r="L108" s="291"/>
      <c r="M108" s="292"/>
      <c r="N108" s="764"/>
      <c r="O108" s="765"/>
      <c r="P108" s="766"/>
    </row>
    <row r="109" spans="1:16" ht="18" hidden="1" customHeight="1" x14ac:dyDescent="0.25">
      <c r="A109" s="624"/>
      <c r="B109" s="631"/>
      <c r="C109" s="286" t="s">
        <v>23</v>
      </c>
      <c r="D109" s="287"/>
      <c r="E109" s="288"/>
      <c r="F109" s="289"/>
      <c r="G109" s="290"/>
      <c r="H109" s="288"/>
      <c r="I109" s="289"/>
      <c r="J109" s="290"/>
      <c r="K109" s="288"/>
      <c r="L109" s="291"/>
      <c r="M109" s="292"/>
      <c r="N109" s="764"/>
      <c r="O109" s="765"/>
      <c r="P109" s="766"/>
    </row>
    <row r="110" spans="1:16" ht="18" hidden="1" customHeight="1" x14ac:dyDescent="0.25">
      <c r="A110" s="624"/>
      <c r="B110" s="630" t="s">
        <v>49</v>
      </c>
      <c r="C110" s="286" t="s">
        <v>26</v>
      </c>
      <c r="D110" s="287"/>
      <c r="E110" s="288"/>
      <c r="F110" s="289"/>
      <c r="G110" s="290"/>
      <c r="H110" s="288"/>
      <c r="I110" s="289"/>
      <c r="J110" s="290"/>
      <c r="K110" s="288"/>
      <c r="L110" s="291"/>
      <c r="M110" s="292"/>
      <c r="N110" s="764"/>
      <c r="O110" s="765"/>
      <c r="P110" s="766"/>
    </row>
    <row r="111" spans="1:16" ht="18" hidden="1" customHeight="1" x14ac:dyDescent="0.25">
      <c r="A111" s="624"/>
      <c r="B111" s="631"/>
      <c r="C111" s="286" t="s">
        <v>23</v>
      </c>
      <c r="D111" s="287"/>
      <c r="E111" s="288"/>
      <c r="F111" s="289"/>
      <c r="G111" s="290"/>
      <c r="H111" s="288"/>
      <c r="I111" s="289"/>
      <c r="J111" s="290"/>
      <c r="K111" s="288"/>
      <c r="L111" s="291"/>
      <c r="M111" s="292"/>
      <c r="N111" s="764"/>
      <c r="O111" s="765"/>
      <c r="P111" s="766"/>
    </row>
    <row r="112" spans="1:16" ht="18" hidden="1" customHeight="1" x14ac:dyDescent="0.25">
      <c r="A112" s="624"/>
      <c r="B112" s="630" t="s">
        <v>51</v>
      </c>
      <c r="C112" s="286" t="s">
        <v>47</v>
      </c>
      <c r="D112" s="287"/>
      <c r="E112" s="288"/>
      <c r="F112" s="289"/>
      <c r="G112" s="290"/>
      <c r="H112" s="288"/>
      <c r="I112" s="289"/>
      <c r="J112" s="290"/>
      <c r="K112" s="288"/>
      <c r="L112" s="291"/>
      <c r="M112" s="292"/>
      <c r="N112" s="764"/>
      <c r="O112" s="765"/>
      <c r="P112" s="766"/>
    </row>
    <row r="113" spans="1:114" ht="18" hidden="1" customHeight="1" x14ac:dyDescent="0.25">
      <c r="A113" s="624"/>
      <c r="B113" s="631"/>
      <c r="C113" s="286" t="s">
        <v>23</v>
      </c>
      <c r="D113" s="287"/>
      <c r="E113" s="288"/>
      <c r="F113" s="289"/>
      <c r="G113" s="290"/>
      <c r="H113" s="288"/>
      <c r="I113" s="289"/>
      <c r="J113" s="290"/>
      <c r="K113" s="288"/>
      <c r="L113" s="291"/>
      <c r="M113" s="292"/>
      <c r="N113" s="764"/>
      <c r="O113" s="765"/>
      <c r="P113" s="766"/>
    </row>
    <row r="114" spans="1:114" ht="18" hidden="1" customHeight="1" x14ac:dyDescent="0.25">
      <c r="A114" s="624"/>
      <c r="B114" s="622" t="s">
        <v>53</v>
      </c>
      <c r="C114" s="286" t="s">
        <v>42</v>
      </c>
      <c r="D114" s="287"/>
      <c r="E114" s="288"/>
      <c r="F114" s="289"/>
      <c r="G114" s="290"/>
      <c r="H114" s="288"/>
      <c r="I114" s="289"/>
      <c r="J114" s="290"/>
      <c r="K114" s="288"/>
      <c r="L114" s="291"/>
      <c r="M114" s="292"/>
      <c r="N114" s="764"/>
      <c r="O114" s="765"/>
      <c r="P114" s="766"/>
    </row>
    <row r="115" spans="1:114" ht="18" hidden="1" customHeight="1" thickBot="1" x14ac:dyDescent="0.3">
      <c r="A115" s="613"/>
      <c r="B115" s="623"/>
      <c r="C115" s="286" t="s">
        <v>23</v>
      </c>
      <c r="D115" s="287"/>
      <c r="E115" s="288"/>
      <c r="F115" s="289"/>
      <c r="G115" s="290"/>
      <c r="H115" s="288"/>
      <c r="I115" s="289"/>
      <c r="J115" s="290"/>
      <c r="K115" s="288"/>
      <c r="L115" s="289"/>
      <c r="M115" s="290"/>
      <c r="N115" s="764"/>
      <c r="O115" s="767"/>
      <c r="P115" s="768"/>
    </row>
    <row r="116" spans="1:114" customFormat="1" ht="12" customHeight="1" x14ac:dyDescent="0.25">
      <c r="A116" s="650">
        <v>3</v>
      </c>
      <c r="B116" s="652" t="s">
        <v>55</v>
      </c>
      <c r="C116" s="206" t="s">
        <v>25</v>
      </c>
      <c r="D116" s="207">
        <f>E116</f>
        <v>49</v>
      </c>
      <c r="E116" s="208">
        <f>F116+G116</f>
        <v>49</v>
      </c>
      <c r="F116" s="209"/>
      <c r="G116" s="210">
        <f>K116</f>
        <v>49</v>
      </c>
      <c r="H116" s="261"/>
      <c r="I116" s="262"/>
      <c r="J116" s="263"/>
      <c r="K116" s="261">
        <f>L116+M116</f>
        <v>49</v>
      </c>
      <c r="L116" s="262"/>
      <c r="M116" s="263">
        <v>49</v>
      </c>
      <c r="N116" s="749">
        <f>O116+P116</f>
        <v>0</v>
      </c>
      <c r="O116" s="750"/>
      <c r="P116" s="751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</row>
    <row r="117" spans="1:114" customFormat="1" ht="13.5" customHeight="1" thickBot="1" x14ac:dyDescent="0.3">
      <c r="A117" s="651"/>
      <c r="B117" s="653"/>
      <c r="C117" s="310" t="s">
        <v>23</v>
      </c>
      <c r="D117" s="213">
        <f>E117</f>
        <v>14600.922390000002</v>
      </c>
      <c r="E117" s="213">
        <f>F117+G117</f>
        <v>14600.922390000002</v>
      </c>
      <c r="F117" s="214"/>
      <c r="G117" s="215">
        <f>M117</f>
        <v>14600.922390000002</v>
      </c>
      <c r="H117" s="265"/>
      <c r="I117" s="266"/>
      <c r="J117" s="267"/>
      <c r="K117" s="265">
        <f>L117+M117</f>
        <v>14600.922390000002</v>
      </c>
      <c r="L117" s="266"/>
      <c r="M117" s="267">
        <f>M119+M122+M133+M135+M137</f>
        <v>14600.922390000002</v>
      </c>
      <c r="N117" s="752">
        <f>O117+P117</f>
        <v>982.8469529829988</v>
      </c>
      <c r="O117" s="753">
        <f>O119+O122+O133+O135+O137</f>
        <v>982.8469529829988</v>
      </c>
      <c r="P117" s="754">
        <f>P119+P122+P133+P135+P137</f>
        <v>0</v>
      </c>
    </row>
    <row r="118" spans="1:114" ht="16.8" customHeight="1" x14ac:dyDescent="0.25">
      <c r="A118" s="646" t="s">
        <v>56</v>
      </c>
      <c r="B118" s="648" t="s">
        <v>57</v>
      </c>
      <c r="C118" s="311" t="s">
        <v>26</v>
      </c>
      <c r="D118" s="312">
        <f>E118</f>
        <v>7.8782600000000018</v>
      </c>
      <c r="E118" s="313">
        <f>F118+G118</f>
        <v>7.8782600000000018</v>
      </c>
      <c r="F118" s="314"/>
      <c r="G118" s="315">
        <f>K118</f>
        <v>7.8782600000000018</v>
      </c>
      <c r="H118" s="313"/>
      <c r="I118" s="314"/>
      <c r="J118" s="315"/>
      <c r="K118" s="316">
        <f t="shared" ref="K118:K137" si="26">L118+M118</f>
        <v>7.8782600000000018</v>
      </c>
      <c r="L118" s="317"/>
      <c r="M118" s="318">
        <f>M139+M160+M181+M202+M223+M244+M265+M286+M307+M328+M349+M370+M391+M412+M433+M454+M475+M496+M517+M538+M559+M580+M601+M622+M643+M664+M685+M706+M727+M748+M769+M790+M811+M832+M853++M874+M895+M916+M937+M958+M979+M1000+M1021+M1042+M1063+M1084+M1105+M1126+M1147</f>
        <v>7.8782600000000018</v>
      </c>
      <c r="N118" s="775">
        <f t="shared" ref="N118:N137" si="27">O118+P118</f>
        <v>0.3725</v>
      </c>
      <c r="O118" s="776">
        <f>O139+O160+O181+O202+O223+O244+O265+O286+O307+O328+O349+O370+O391+O412+O433+O454+O475+O496+O517+O538+O559+O580+O601+O622+O643+O664+O685+O706+O727+O748+O769+O790+O811+O832+O853++O874+O895+O916+O937+O958+O979+O1000+O1021+O1042+O1063+O1084+O1105+O1126+O1147</f>
        <v>0.3725</v>
      </c>
      <c r="P118" s="825">
        <f>P139+P160+P181+P202+P223+P244+P265+P286+P307+P328+P349+P370+P391+P412+P433+P454+P475+P496+P517+P538+P559+P580+P601+P622+P643+P664+P685+P706+P727+P748+P769+P790+P811+P832+P853++P874+P895+P916+P937+P958+P979+P1000+P1021+P1042+P1063+P1084+P1105+P1126+P1147</f>
        <v>0</v>
      </c>
    </row>
    <row r="119" spans="1:114" ht="16.8" customHeight="1" x14ac:dyDescent="0.25">
      <c r="A119" s="647"/>
      <c r="B119" s="649"/>
      <c r="C119" s="319" t="s">
        <v>23</v>
      </c>
      <c r="D119" s="320">
        <f>E119</f>
        <v>11633.081490000002</v>
      </c>
      <c r="E119" s="321">
        <f>F119+G119</f>
        <v>11633.081490000002</v>
      </c>
      <c r="F119" s="322"/>
      <c r="G119" s="323">
        <f>K119</f>
        <v>11633.081490000002</v>
      </c>
      <c r="H119" s="321"/>
      <c r="I119" s="322"/>
      <c r="J119" s="323"/>
      <c r="K119" s="316">
        <f t="shared" si="26"/>
        <v>11633.081490000002</v>
      </c>
      <c r="L119" s="322"/>
      <c r="M119" s="318">
        <f t="shared" ref="M119:M137" si="28">M140+M161+M182+M203+M224+M245+M266+M287+M308+M329+M350+M371+M392+M413+M434+M455+M476+M497+M518+M539+M560+M581+M602+M623+M644+M665+M686+M707+M728+M749+M770+M791+M812+M833+M854++M875+M896+M917+M938+M959+M980+M1001+M1022+M1043+M1064+M1085+M1106+M1127+M1148</f>
        <v>11633.081490000002</v>
      </c>
      <c r="N119" s="775">
        <f t="shared" si="27"/>
        <v>457.87639552112688</v>
      </c>
      <c r="O119" s="776">
        <f t="shared" ref="O119" si="29">O140+O161+O182+O203+O224+O245+O266+O287+O308+O329+O350+O371+O392+O413+O434+O455+O476+O497+O518+O539+O560+O581+O602+O623+O644+O665+O686+O707+O728+O749+O770+O791+O812+O833+O854++O875+O896+O917+O938+O959+O980+O1001+O1022+O1043+O1064+O1085+O1106+O1127+O1148</f>
        <v>457.87639552112688</v>
      </c>
      <c r="P119" s="825">
        <f t="shared" ref="O119:P137" si="30">P140+P161+P182+P203+P224+P245+P266+P287+P308+P329+P350+P371+P392+P413+P434+P455+P476+P497+P518+P539+P560+P581+P602+P623+P644+P665+P686+P707+P728+P749+P770+P791+P812+P833+P854++P875+P896+P917+P938+P959+P980+P1001+P1022+P1043+P1064+P1085+P1106+P1127+P1148</f>
        <v>0</v>
      </c>
    </row>
    <row r="120" spans="1:114" ht="16.8" customHeight="1" x14ac:dyDescent="0.25">
      <c r="A120" s="638" t="s">
        <v>58</v>
      </c>
      <c r="B120" s="641" t="s">
        <v>59</v>
      </c>
      <c r="C120" s="324" t="s">
        <v>47</v>
      </c>
      <c r="D120" s="320">
        <f t="shared" ref="D120:D137" si="31">E120</f>
        <v>82</v>
      </c>
      <c r="E120" s="321">
        <f t="shared" ref="E120:E137" si="32">F120+G120</f>
        <v>82</v>
      </c>
      <c r="F120" s="322"/>
      <c r="G120" s="323">
        <f t="shared" ref="G120:G137" si="33">K120</f>
        <v>82</v>
      </c>
      <c r="H120" s="321"/>
      <c r="I120" s="322"/>
      <c r="J120" s="323"/>
      <c r="K120" s="316">
        <f t="shared" si="26"/>
        <v>82</v>
      </c>
      <c r="L120" s="322"/>
      <c r="M120" s="318">
        <f t="shared" si="28"/>
        <v>82</v>
      </c>
      <c r="N120" s="775">
        <f t="shared" si="27"/>
        <v>0</v>
      </c>
      <c r="O120" s="776">
        <f t="shared" ref="O120" si="34">O141+O162+O183+O204+O225+O246+O267+O288+O309+O330+O351+O372+O393+O414+O435+O456+O477+O498+O519+O540+O561+O582+O603+O624+O645+O666+O687+O708+O729+O750+O771+O792+O813+O834+O855++O876+O897+O918+O939+O960+O981+O1002+O1023+O1044+O1065+O1086+O1107+O1128+O1149</f>
        <v>0</v>
      </c>
      <c r="P120" s="825">
        <f t="shared" si="30"/>
        <v>0</v>
      </c>
    </row>
    <row r="121" spans="1:114" ht="16.8" customHeight="1" x14ac:dyDescent="0.25">
      <c r="A121" s="639"/>
      <c r="B121" s="642"/>
      <c r="C121" s="324" t="s">
        <v>26</v>
      </c>
      <c r="D121" s="320">
        <f t="shared" si="31"/>
        <v>0.24940000000000007</v>
      </c>
      <c r="E121" s="321">
        <f t="shared" si="32"/>
        <v>0.24940000000000007</v>
      </c>
      <c r="F121" s="322"/>
      <c r="G121" s="323">
        <f t="shared" si="33"/>
        <v>0.24940000000000007</v>
      </c>
      <c r="H121" s="321"/>
      <c r="I121" s="322"/>
      <c r="J121" s="323"/>
      <c r="K121" s="316">
        <f t="shared" si="26"/>
        <v>0.24940000000000007</v>
      </c>
      <c r="L121" s="322"/>
      <c r="M121" s="318">
        <f t="shared" si="28"/>
        <v>0.24940000000000007</v>
      </c>
      <c r="N121" s="775">
        <f t="shared" si="27"/>
        <v>0</v>
      </c>
      <c r="O121" s="776">
        <f t="shared" ref="O121" si="35">O142+O163+O184+O205+O226+O247+O268+O289+O310+O331+O352+O373+O394+O415+O436+O457+O478+O499+O520+O541+O562+O583+O604+O625+O646+O667+O688+O709+O730+O751+O772+O793+O814+O835+O856++O877+O898+O919+O940+O961+O982+O1003+O1024+O1045+O1066+O1087+O1108+O1129+O1150</f>
        <v>0</v>
      </c>
      <c r="P121" s="825">
        <f t="shared" si="30"/>
        <v>0</v>
      </c>
    </row>
    <row r="122" spans="1:114" ht="16.8" customHeight="1" x14ac:dyDescent="0.25">
      <c r="A122" s="640"/>
      <c r="B122" s="643"/>
      <c r="C122" s="324" t="s">
        <v>23</v>
      </c>
      <c r="D122" s="320">
        <f t="shared" si="31"/>
        <v>665.53840000000002</v>
      </c>
      <c r="E122" s="321">
        <f t="shared" si="32"/>
        <v>665.53840000000002</v>
      </c>
      <c r="F122" s="322"/>
      <c r="G122" s="323">
        <f t="shared" si="33"/>
        <v>665.53840000000002</v>
      </c>
      <c r="H122" s="321"/>
      <c r="I122" s="322"/>
      <c r="J122" s="323"/>
      <c r="K122" s="316">
        <f t="shared" si="26"/>
        <v>665.53840000000002</v>
      </c>
      <c r="L122" s="322"/>
      <c r="M122" s="318">
        <f t="shared" si="28"/>
        <v>665.53840000000002</v>
      </c>
      <c r="N122" s="775">
        <f t="shared" si="27"/>
        <v>0</v>
      </c>
      <c r="O122" s="776">
        <f t="shared" ref="O122" si="36">O143+O164+O185+O206+O227+O248+O269+O290+O311+O332+O353+O374+O395+O416+O437+O458+O479+O500+O521+O542+O563+O584+O605+O626+O647+O668+O689+O710+O731+O752+O773+O794+O815+O836+O857++O878+O899+O920+O941+O962+O983+O1004+O1025+O1046+O1067+O1088+O1109+O1130+O1151</f>
        <v>0</v>
      </c>
      <c r="P122" s="825">
        <f t="shared" si="30"/>
        <v>0</v>
      </c>
    </row>
    <row r="123" spans="1:114" ht="16.8" customHeight="1" x14ac:dyDescent="0.25">
      <c r="A123" s="638" t="s">
        <v>60</v>
      </c>
      <c r="B123" s="641" t="s">
        <v>232</v>
      </c>
      <c r="C123" s="325" t="s">
        <v>47</v>
      </c>
      <c r="D123" s="320">
        <f t="shared" si="31"/>
        <v>82</v>
      </c>
      <c r="E123" s="321">
        <f t="shared" si="32"/>
        <v>82</v>
      </c>
      <c r="F123" s="322"/>
      <c r="G123" s="323">
        <f t="shared" si="33"/>
        <v>82</v>
      </c>
      <c r="H123" s="321"/>
      <c r="I123" s="322"/>
      <c r="J123" s="323"/>
      <c r="K123" s="316">
        <f t="shared" si="26"/>
        <v>82</v>
      </c>
      <c r="L123" s="322"/>
      <c r="M123" s="318">
        <f t="shared" si="28"/>
        <v>82</v>
      </c>
      <c r="N123" s="775">
        <f t="shared" si="27"/>
        <v>0</v>
      </c>
      <c r="O123" s="776">
        <f t="shared" ref="O123" si="37">O144+O165+O186+O207+O228+O249+O270+O291+O312+O333+O354+O375+O396+O417+O438+O459+O480+O501+O522+O543+O564+O585+O606+O627+O648+O669+O690+O711+O732+O753+O774+O795+O816+O837+O858++O879+O900+O921+O942+O963+O984+O1005+O1026+O1047+O1068+O1089+O1110+O1131+O1152</f>
        <v>0</v>
      </c>
      <c r="P123" s="825">
        <f t="shared" si="30"/>
        <v>0</v>
      </c>
    </row>
    <row r="124" spans="1:114" ht="16.8" customHeight="1" x14ac:dyDescent="0.25">
      <c r="A124" s="639"/>
      <c r="B124" s="642"/>
      <c r="C124" s="325" t="s">
        <v>26</v>
      </c>
      <c r="D124" s="320">
        <f t="shared" si="31"/>
        <v>0.24940000000000007</v>
      </c>
      <c r="E124" s="321">
        <f t="shared" si="32"/>
        <v>0.24940000000000007</v>
      </c>
      <c r="F124" s="322"/>
      <c r="G124" s="323">
        <f t="shared" si="33"/>
        <v>0.24940000000000007</v>
      </c>
      <c r="H124" s="321"/>
      <c r="I124" s="322"/>
      <c r="J124" s="323"/>
      <c r="K124" s="316">
        <f t="shared" si="26"/>
        <v>0.24940000000000007</v>
      </c>
      <c r="L124" s="322"/>
      <c r="M124" s="318">
        <f t="shared" si="28"/>
        <v>0.24940000000000007</v>
      </c>
      <c r="N124" s="775">
        <f t="shared" si="27"/>
        <v>0</v>
      </c>
      <c r="O124" s="776">
        <f t="shared" ref="O124" si="38">O145+O166+O187+O208+O229+O250+O271+O292+O313+O334+O355+O376+O397+O418+O439+O460+O481+O502+O523+O544+O565+O586+O607+O628+O649+O670+O691+O712+O733+O754+O775+O796+O817+O838+O859++O880+O901+O922+O943+O964+O985+O1006+O1027+O1048+O1069+O1090+O1111+O1132+O1153</f>
        <v>0</v>
      </c>
      <c r="P124" s="825">
        <f t="shared" si="30"/>
        <v>0</v>
      </c>
    </row>
    <row r="125" spans="1:114" ht="16.8" customHeight="1" x14ac:dyDescent="0.25">
      <c r="A125" s="640"/>
      <c r="B125" s="643"/>
      <c r="C125" s="325" t="s">
        <v>23</v>
      </c>
      <c r="D125" s="320">
        <f t="shared" si="31"/>
        <v>665.53840000000002</v>
      </c>
      <c r="E125" s="321">
        <f t="shared" si="32"/>
        <v>665.53840000000002</v>
      </c>
      <c r="F125" s="322"/>
      <c r="G125" s="323">
        <f t="shared" si="33"/>
        <v>665.53840000000002</v>
      </c>
      <c r="H125" s="321"/>
      <c r="I125" s="322"/>
      <c r="J125" s="323"/>
      <c r="K125" s="316">
        <f t="shared" si="26"/>
        <v>665.53840000000002</v>
      </c>
      <c r="L125" s="322"/>
      <c r="M125" s="318">
        <f t="shared" si="28"/>
        <v>665.53840000000002</v>
      </c>
      <c r="N125" s="775">
        <f t="shared" si="27"/>
        <v>0</v>
      </c>
      <c r="O125" s="776">
        <f t="shared" ref="O125" si="39">O146+O167+O188+O209+O230+O251+O272+O293+O314+O335+O356+O377+O398+O419+O440+O461+O482+O503+O524+O545+O566+O587+O608+O629+O650+O671+O692+O713+O734+O755+O776+O797+O818+O839+O860++O881+O902+O923+O944+O965+O986+O1007+O1028+O1049+O1070+O1091+O1112+O1133+O1154</f>
        <v>0</v>
      </c>
      <c r="P125" s="825">
        <f t="shared" si="30"/>
        <v>0</v>
      </c>
    </row>
    <row r="126" spans="1:114" ht="16.8" customHeight="1" x14ac:dyDescent="0.25">
      <c r="A126" s="638" t="s">
        <v>62</v>
      </c>
      <c r="B126" s="641" t="s">
        <v>63</v>
      </c>
      <c r="C126" s="325" t="s">
        <v>47</v>
      </c>
      <c r="D126" s="320">
        <f t="shared" si="31"/>
        <v>0</v>
      </c>
      <c r="E126" s="321">
        <f t="shared" si="32"/>
        <v>0</v>
      </c>
      <c r="F126" s="322"/>
      <c r="G126" s="323">
        <f t="shared" si="33"/>
        <v>0</v>
      </c>
      <c r="H126" s="321"/>
      <c r="I126" s="322"/>
      <c r="J126" s="323"/>
      <c r="K126" s="316">
        <f t="shared" si="26"/>
        <v>0</v>
      </c>
      <c r="L126" s="322"/>
      <c r="M126" s="318">
        <f t="shared" si="28"/>
        <v>0</v>
      </c>
      <c r="N126" s="775">
        <f t="shared" si="27"/>
        <v>0</v>
      </c>
      <c r="O126" s="776">
        <f t="shared" ref="O126" si="40">O147+O168+O189+O210+O231+O252+O273+O294+O315+O336+O357+O378+O399+O420+O441+O462+O483+O504+O525+O546+O567+O588+O609+O630+O651+O672+O693+O714+O735+O756+O777+O798+O819+O840+O861++O882+O903+O924+O945+O966+O987+O1008+O1029+O1050+O1071+O1092+O1113+O1134+O1155</f>
        <v>0</v>
      </c>
      <c r="P126" s="825">
        <f t="shared" si="30"/>
        <v>0</v>
      </c>
    </row>
    <row r="127" spans="1:114" ht="16.8" customHeight="1" x14ac:dyDescent="0.25">
      <c r="A127" s="639"/>
      <c r="B127" s="642"/>
      <c r="C127" s="325" t="s">
        <v>26</v>
      </c>
      <c r="D127" s="320">
        <f t="shared" si="31"/>
        <v>0</v>
      </c>
      <c r="E127" s="321">
        <f t="shared" si="32"/>
        <v>0</v>
      </c>
      <c r="F127" s="322"/>
      <c r="G127" s="323">
        <f t="shared" si="33"/>
        <v>0</v>
      </c>
      <c r="H127" s="321"/>
      <c r="I127" s="322"/>
      <c r="J127" s="323"/>
      <c r="K127" s="316">
        <f t="shared" si="26"/>
        <v>0</v>
      </c>
      <c r="L127" s="322"/>
      <c r="M127" s="318">
        <f t="shared" si="28"/>
        <v>0</v>
      </c>
      <c r="N127" s="775">
        <f t="shared" si="27"/>
        <v>0</v>
      </c>
      <c r="O127" s="776">
        <f t="shared" ref="O127" si="41">O148+O169+O190+O211+O232+O253+O274+O295+O316+O337+O358+O379+O400+O421+O442+O463+O484+O505+O526+O547+O568+O589+O610+O631+O652+O673+O694+O715+O736+O757+O778+O799+O820+O841+O862++O883+O904+O925+O946+O967+O988+O1009+O1030+O1051+O1072+O1093+O1114+O1135+O1156</f>
        <v>0</v>
      </c>
      <c r="P127" s="825">
        <f t="shared" si="30"/>
        <v>0</v>
      </c>
    </row>
    <row r="128" spans="1:114" ht="16.8" customHeight="1" x14ac:dyDescent="0.25">
      <c r="A128" s="640"/>
      <c r="B128" s="643"/>
      <c r="C128" s="325" t="s">
        <v>23</v>
      </c>
      <c r="D128" s="320">
        <f t="shared" si="31"/>
        <v>0</v>
      </c>
      <c r="E128" s="321">
        <f t="shared" si="32"/>
        <v>0</v>
      </c>
      <c r="F128" s="322"/>
      <c r="G128" s="323">
        <f t="shared" si="33"/>
        <v>0</v>
      </c>
      <c r="H128" s="321"/>
      <c r="I128" s="322"/>
      <c r="J128" s="323"/>
      <c r="K128" s="316">
        <f t="shared" si="26"/>
        <v>0</v>
      </c>
      <c r="L128" s="322"/>
      <c r="M128" s="318">
        <f t="shared" si="28"/>
        <v>0</v>
      </c>
      <c r="N128" s="775">
        <f t="shared" si="27"/>
        <v>0</v>
      </c>
      <c r="O128" s="776">
        <f t="shared" ref="O128" si="42">O149+O170+O191+O212+O233+O254+O275+O296+O317+O338+O359+O380+O401+O422+O443+O464+O485+O506+O527+O548+O569+O590+O611+O632+O653+O674+O695+O716+O737+O758+O779+O800+O821+O842+O863++O884+O905+O926+O947+O968+O989+O1010+O1031+O1052+O1073+O1094+O1115+O1136+O1157</f>
        <v>0</v>
      </c>
      <c r="P128" s="825">
        <f t="shared" si="30"/>
        <v>0</v>
      </c>
    </row>
    <row r="129" spans="1:16" ht="16.8" customHeight="1" x14ac:dyDescent="0.25">
      <c r="A129" s="638" t="s">
        <v>64</v>
      </c>
      <c r="B129" s="641" t="s">
        <v>65</v>
      </c>
      <c r="C129" s="325" t="s">
        <v>47</v>
      </c>
      <c r="D129" s="320">
        <f t="shared" si="31"/>
        <v>0</v>
      </c>
      <c r="E129" s="321">
        <f t="shared" si="32"/>
        <v>0</v>
      </c>
      <c r="F129" s="322"/>
      <c r="G129" s="323">
        <f t="shared" si="33"/>
        <v>0</v>
      </c>
      <c r="H129" s="321"/>
      <c r="I129" s="322"/>
      <c r="J129" s="323"/>
      <c r="K129" s="316">
        <f t="shared" si="26"/>
        <v>0</v>
      </c>
      <c r="L129" s="322"/>
      <c r="M129" s="318">
        <f t="shared" si="28"/>
        <v>0</v>
      </c>
      <c r="N129" s="775">
        <f t="shared" si="27"/>
        <v>0</v>
      </c>
      <c r="O129" s="776">
        <f t="shared" ref="O129" si="43">O150+O171+O192+O213+O234+O255+O276+O297+O318+O339+O360+O381+O402+O423+O444+O465+O486+O507+O528+O549+O570+O591+O612+O633+O654+O675+O696+O717+O738+O759+O780+O801+O822+O843+O864++O885+O906+O927+O948+O969+O990+O1011+O1032+O1053+O1074+O1095+O1116+O1137+O1158</f>
        <v>0</v>
      </c>
      <c r="P129" s="825">
        <f t="shared" si="30"/>
        <v>0</v>
      </c>
    </row>
    <row r="130" spans="1:16" ht="16.8" customHeight="1" x14ac:dyDescent="0.25">
      <c r="A130" s="639"/>
      <c r="B130" s="642"/>
      <c r="C130" s="325" t="s">
        <v>26</v>
      </c>
      <c r="D130" s="320">
        <f t="shared" si="31"/>
        <v>0</v>
      </c>
      <c r="E130" s="321">
        <f t="shared" si="32"/>
        <v>0</v>
      </c>
      <c r="F130" s="322"/>
      <c r="G130" s="323">
        <f t="shared" si="33"/>
        <v>0</v>
      </c>
      <c r="H130" s="321"/>
      <c r="I130" s="322"/>
      <c r="J130" s="323"/>
      <c r="K130" s="316">
        <f t="shared" si="26"/>
        <v>0</v>
      </c>
      <c r="L130" s="322"/>
      <c r="M130" s="318">
        <f t="shared" si="28"/>
        <v>0</v>
      </c>
      <c r="N130" s="775">
        <f t="shared" si="27"/>
        <v>0</v>
      </c>
      <c r="O130" s="776">
        <f t="shared" ref="O130" si="44">O151+O172+O193+O214+O235+O256+O277+O298+O319+O340+O361+O382+O403+O424+O445+O466+O487+O508+O529+O550+O571+O592+O613+O634+O655+O676+O697+O718+O739+O760+O781+O802+O823+O844+O865++O886+O907+O928+O949+O970+O991+O1012+O1033+O1054+O1075+O1096+O1117+O1138+O1159</f>
        <v>0</v>
      </c>
      <c r="P130" s="825">
        <f t="shared" si="30"/>
        <v>0</v>
      </c>
    </row>
    <row r="131" spans="1:16" ht="16.8" customHeight="1" x14ac:dyDescent="0.25">
      <c r="A131" s="640"/>
      <c r="B131" s="643"/>
      <c r="C131" s="325" t="s">
        <v>23</v>
      </c>
      <c r="D131" s="320">
        <f t="shared" si="31"/>
        <v>0</v>
      </c>
      <c r="E131" s="321">
        <f t="shared" si="32"/>
        <v>0</v>
      </c>
      <c r="F131" s="322"/>
      <c r="G131" s="323">
        <f t="shared" si="33"/>
        <v>0</v>
      </c>
      <c r="H131" s="321"/>
      <c r="I131" s="322"/>
      <c r="J131" s="323"/>
      <c r="K131" s="316">
        <f t="shared" si="26"/>
        <v>0</v>
      </c>
      <c r="L131" s="322"/>
      <c r="M131" s="318">
        <f t="shared" si="28"/>
        <v>0</v>
      </c>
      <c r="N131" s="775">
        <f t="shared" si="27"/>
        <v>0</v>
      </c>
      <c r="O131" s="776">
        <f t="shared" ref="O131" si="45">O152+O173+O194+O215+O236+O257+O278+O299+O320+O341+O362+O383+O404+O425+O446+O467+O488+O509+O530+O551+O572+O593+O614+O635+O656+O677+O698+O719+O740+O761+O782+O803+O824+O845+O866++O887+O908+O929+O950+O971+O992+O1013+O1034+O1055+O1076+O1097+O1118+O1139+O1160</f>
        <v>0</v>
      </c>
      <c r="P131" s="825">
        <f t="shared" si="30"/>
        <v>0</v>
      </c>
    </row>
    <row r="132" spans="1:16" ht="16.8" customHeight="1" x14ac:dyDescent="0.25">
      <c r="A132" s="644" t="s">
        <v>66</v>
      </c>
      <c r="B132" s="645" t="s">
        <v>233</v>
      </c>
      <c r="C132" s="325" t="s">
        <v>26</v>
      </c>
      <c r="D132" s="320">
        <f t="shared" si="31"/>
        <v>0.28700000000000003</v>
      </c>
      <c r="E132" s="321">
        <f t="shared" si="32"/>
        <v>0.28700000000000003</v>
      </c>
      <c r="F132" s="322"/>
      <c r="G132" s="323">
        <f t="shared" si="33"/>
        <v>0.28700000000000003</v>
      </c>
      <c r="H132" s="321"/>
      <c r="I132" s="322"/>
      <c r="J132" s="323"/>
      <c r="K132" s="316">
        <f t="shared" si="26"/>
        <v>0.28700000000000003</v>
      </c>
      <c r="L132" s="322"/>
      <c r="M132" s="318">
        <f t="shared" si="28"/>
        <v>0.28700000000000003</v>
      </c>
      <c r="N132" s="775">
        <f t="shared" si="27"/>
        <v>0</v>
      </c>
      <c r="O132" s="776">
        <f t="shared" ref="O132" si="46">O153+O174+O195+O216+O237+O258+O279+O300+O321+O342+O363+O384+O405+O426+O447+O468+O489+O510+O531+O552+O573+O594+O615+O636+O657+O678+O699+O720+O741+O762+O783+O804+O825+O846+O867++O888+O909+O930+O951+O972+O993+O1014+O1035+O1056+O1077+O1098+O1119+O1140+O1161</f>
        <v>0</v>
      </c>
      <c r="P132" s="825">
        <f t="shared" si="30"/>
        <v>0</v>
      </c>
    </row>
    <row r="133" spans="1:16" ht="16.8" customHeight="1" x14ac:dyDescent="0.25">
      <c r="A133" s="644"/>
      <c r="B133" s="645"/>
      <c r="C133" s="325" t="s">
        <v>23</v>
      </c>
      <c r="D133" s="320">
        <f t="shared" si="31"/>
        <v>486.32149999999996</v>
      </c>
      <c r="E133" s="321">
        <f t="shared" si="32"/>
        <v>486.32149999999996</v>
      </c>
      <c r="F133" s="322"/>
      <c r="G133" s="323">
        <f t="shared" si="33"/>
        <v>486.32149999999996</v>
      </c>
      <c r="H133" s="321"/>
      <c r="I133" s="322"/>
      <c r="J133" s="323"/>
      <c r="K133" s="316">
        <f t="shared" si="26"/>
        <v>486.32149999999996</v>
      </c>
      <c r="L133" s="322"/>
      <c r="M133" s="318">
        <f t="shared" si="28"/>
        <v>486.32149999999996</v>
      </c>
      <c r="N133" s="775">
        <f t="shared" si="27"/>
        <v>0</v>
      </c>
      <c r="O133" s="776">
        <f t="shared" ref="O133" si="47">O154+O175+O196+O217+O238+O259+O280+O301+O322+O343+O364+O385+O406+O427+O448+O469+O490+O511+O532+O553+O574+O595+O616+O637+O658+O679+O700+O721+O742+O763+O784+O805+O826+O847+O868++O889+O910+O931+O952+O973+O994+O1015+O1036+O1057+O1078+O1099+O1120+O1141+O1162</f>
        <v>0</v>
      </c>
      <c r="P133" s="825">
        <f t="shared" si="30"/>
        <v>0</v>
      </c>
    </row>
    <row r="134" spans="1:16" ht="16.8" customHeight="1" x14ac:dyDescent="0.25">
      <c r="A134" s="644" t="s">
        <v>68</v>
      </c>
      <c r="B134" s="666" t="s">
        <v>69</v>
      </c>
      <c r="C134" s="325" t="s">
        <v>42</v>
      </c>
      <c r="D134" s="320">
        <f t="shared" si="31"/>
        <v>2.3660000000000001</v>
      </c>
      <c r="E134" s="321">
        <f t="shared" si="32"/>
        <v>2.3660000000000001</v>
      </c>
      <c r="F134" s="322"/>
      <c r="G134" s="323">
        <f t="shared" si="33"/>
        <v>2.3660000000000001</v>
      </c>
      <c r="H134" s="321"/>
      <c r="I134" s="322"/>
      <c r="J134" s="323"/>
      <c r="K134" s="316">
        <f t="shared" si="26"/>
        <v>2.3660000000000001</v>
      </c>
      <c r="L134" s="322"/>
      <c r="M134" s="318">
        <f t="shared" si="28"/>
        <v>2.3660000000000001</v>
      </c>
      <c r="N134" s="775">
        <f t="shared" si="27"/>
        <v>1.1200000000000001</v>
      </c>
      <c r="O134" s="776">
        <f t="shared" ref="O134" si="48">O155+O176+O197+O218+O239+O260+O281+O302+O323+O344+O365+O386+O407+O428+O449+O470+O491+O512+O533+O554+O575+O596+O617+O638+O659+O680+O701+O722+O743+O764+O785+O806+O827+O848+O869++O890+O911+O932+O953+O974+O995+O1016+O1037+O1058+O1079+O1100+O1121+O1142+O1163</f>
        <v>1.1200000000000001</v>
      </c>
      <c r="P134" s="825">
        <f t="shared" si="30"/>
        <v>0</v>
      </c>
    </row>
    <row r="135" spans="1:16" ht="16.8" customHeight="1" x14ac:dyDescent="0.25">
      <c r="A135" s="644"/>
      <c r="B135" s="666"/>
      <c r="C135" s="325" t="s">
        <v>23</v>
      </c>
      <c r="D135" s="320">
        <f t="shared" si="31"/>
        <v>1084.8109999999999</v>
      </c>
      <c r="E135" s="321">
        <f t="shared" si="32"/>
        <v>1084.8109999999999</v>
      </c>
      <c r="F135" s="322"/>
      <c r="G135" s="323">
        <f t="shared" si="33"/>
        <v>1084.8109999999999</v>
      </c>
      <c r="H135" s="321"/>
      <c r="I135" s="322"/>
      <c r="J135" s="323"/>
      <c r="K135" s="316">
        <f t="shared" si="26"/>
        <v>1084.8109999999999</v>
      </c>
      <c r="L135" s="322"/>
      <c r="M135" s="318">
        <f t="shared" si="28"/>
        <v>1084.8109999999999</v>
      </c>
      <c r="N135" s="775">
        <f t="shared" si="27"/>
        <v>524.97055746187198</v>
      </c>
      <c r="O135" s="776">
        <f t="shared" ref="O135" si="49">O156+O177+O198+O219+O240+O261+O282+O303+O324+O345+O366+O387+O408+O429+O450+O471+O492+O513+O534+O555+O576+O597+O618+O639+O660+O681+O702+O723+O744+O765+O786+O807+O828+O849+O870++O891+O912+O933+O954+O975+O996+O1017+O1038+O1059+O1080+O1101+O1122+O1143+O1164</f>
        <v>524.97055746187198</v>
      </c>
      <c r="P135" s="825">
        <f t="shared" si="30"/>
        <v>0</v>
      </c>
    </row>
    <row r="136" spans="1:16" ht="16.8" customHeight="1" x14ac:dyDescent="0.25">
      <c r="A136" s="644" t="s">
        <v>70</v>
      </c>
      <c r="B136" s="645" t="s">
        <v>71</v>
      </c>
      <c r="C136" s="325" t="s">
        <v>47</v>
      </c>
      <c r="D136" s="320">
        <f t="shared" si="31"/>
        <v>26</v>
      </c>
      <c r="E136" s="321">
        <f t="shared" si="32"/>
        <v>26</v>
      </c>
      <c r="F136" s="322"/>
      <c r="G136" s="323">
        <f t="shared" si="33"/>
        <v>26</v>
      </c>
      <c r="H136" s="321"/>
      <c r="I136" s="322"/>
      <c r="J136" s="323"/>
      <c r="K136" s="316">
        <f t="shared" si="26"/>
        <v>26</v>
      </c>
      <c r="L136" s="322"/>
      <c r="M136" s="318">
        <f t="shared" si="28"/>
        <v>26</v>
      </c>
      <c r="N136" s="775">
        <f t="shared" si="27"/>
        <v>0</v>
      </c>
      <c r="O136" s="776">
        <f t="shared" ref="O136" si="50">O157+O178+O199+O220+O241+O262+O283+O304+O325+O346+O367+O388+O409+O430+O451+O472+O493+O514+O535+O556+O577+O598+O619+O640+O661+O682+O703+O724+O745+O766+O787+O808+O829+O850+O871++O892+O913+O934+O955+O976+O997+O1018+O1039+O1060+O1081+O1102+O1123+O1144+O1165</f>
        <v>0</v>
      </c>
      <c r="P136" s="825">
        <f t="shared" si="30"/>
        <v>0</v>
      </c>
    </row>
    <row r="137" spans="1:16" ht="16.8" customHeight="1" thickBot="1" x14ac:dyDescent="0.3">
      <c r="A137" s="667"/>
      <c r="B137" s="668"/>
      <c r="C137" s="326" t="s">
        <v>23</v>
      </c>
      <c r="D137" s="327">
        <f t="shared" si="31"/>
        <v>731.17</v>
      </c>
      <c r="E137" s="328">
        <f t="shared" si="32"/>
        <v>731.17</v>
      </c>
      <c r="F137" s="329"/>
      <c r="G137" s="330">
        <f t="shared" si="33"/>
        <v>731.17</v>
      </c>
      <c r="H137" s="328"/>
      <c r="I137" s="329"/>
      <c r="J137" s="330"/>
      <c r="K137" s="331">
        <f t="shared" si="26"/>
        <v>731.17</v>
      </c>
      <c r="L137" s="329"/>
      <c r="M137" s="318">
        <f t="shared" si="28"/>
        <v>731.17</v>
      </c>
      <c r="N137" s="778">
        <f t="shared" si="27"/>
        <v>0</v>
      </c>
      <c r="O137" s="826">
        <f t="shared" ref="O137" si="51">O158+O179+O200+O221+O242+O263+O284+O305+O326+O347+O368+O389+O410+O431+O452+O473+O494+O515+O536+O557+O578+O599+O620+O641+O662+O683+O704+O725+O746+O767+O788+O809+O830+O851+O872++O893+O914+O935+O956+O977+O998+O1019+O1040+O1061+O1082+O1103+O1124+O1145+O1166</f>
        <v>0</v>
      </c>
      <c r="P137" s="825">
        <f t="shared" si="30"/>
        <v>0</v>
      </c>
    </row>
    <row r="138" spans="1:16" ht="20.399999999999999" customHeight="1" thickBot="1" x14ac:dyDescent="0.3">
      <c r="A138" s="332" t="s">
        <v>140</v>
      </c>
      <c r="B138" s="333" t="s">
        <v>234</v>
      </c>
      <c r="C138" s="334"/>
      <c r="D138" s="335">
        <f>E138</f>
        <v>234.46300000000002</v>
      </c>
      <c r="E138" s="335">
        <f>F138+G138</f>
        <v>234.46300000000002</v>
      </c>
      <c r="F138" s="336"/>
      <c r="G138" s="337">
        <f>M138</f>
        <v>234.46300000000002</v>
      </c>
      <c r="H138" s="338"/>
      <c r="I138" s="339"/>
      <c r="J138" s="340"/>
      <c r="K138" s="338">
        <f>L138+M138</f>
        <v>234.46300000000002</v>
      </c>
      <c r="L138" s="341"/>
      <c r="M138" s="342">
        <f>M140+M143+M154+M156+M158</f>
        <v>234.46300000000002</v>
      </c>
      <c r="N138" s="779">
        <f>O138+P138</f>
        <v>0</v>
      </c>
      <c r="O138" s="780">
        <f t="shared" ref="O138" si="52">O140+O143+O154+O156+O158</f>
        <v>0</v>
      </c>
      <c r="P138" s="781">
        <f>P140+P143+P154+P156+P158</f>
        <v>0</v>
      </c>
    </row>
    <row r="139" spans="1:16" ht="13.8" x14ac:dyDescent="0.25">
      <c r="A139" s="655" t="s">
        <v>56</v>
      </c>
      <c r="B139" s="658" t="s">
        <v>57</v>
      </c>
      <c r="C139" s="343" t="s">
        <v>26</v>
      </c>
      <c r="D139" s="344"/>
      <c r="E139" s="345"/>
      <c r="F139" s="346"/>
      <c r="G139" s="347"/>
      <c r="H139" s="345"/>
      <c r="I139" s="346"/>
      <c r="J139" s="347"/>
      <c r="K139" s="345"/>
      <c r="L139" s="346"/>
      <c r="M139" s="347">
        <v>0.10199999999999999</v>
      </c>
      <c r="N139" s="782"/>
      <c r="O139" s="783"/>
      <c r="P139" s="784"/>
    </row>
    <row r="140" spans="1:16" ht="13.8" x14ac:dyDescent="0.25">
      <c r="A140" s="656"/>
      <c r="B140" s="659"/>
      <c r="C140" s="348" t="s">
        <v>23</v>
      </c>
      <c r="D140" s="349"/>
      <c r="E140" s="350"/>
      <c r="F140" s="351"/>
      <c r="G140" s="352"/>
      <c r="H140" s="350"/>
      <c r="I140" s="351"/>
      <c r="J140" s="352"/>
      <c r="K140" s="350"/>
      <c r="L140" s="351"/>
      <c r="M140" s="352">
        <f>M139*1306.5</f>
        <v>133.26300000000001</v>
      </c>
      <c r="N140" s="785"/>
      <c r="O140" s="786"/>
      <c r="P140" s="787"/>
    </row>
    <row r="141" spans="1:16" ht="13.8" x14ac:dyDescent="0.25">
      <c r="A141" s="654" t="s">
        <v>58</v>
      </c>
      <c r="B141" s="663" t="s">
        <v>59</v>
      </c>
      <c r="C141" s="353" t="s">
        <v>47</v>
      </c>
      <c r="D141" s="354"/>
      <c r="E141" s="355"/>
      <c r="F141" s="291"/>
      <c r="G141" s="292"/>
      <c r="H141" s="355"/>
      <c r="I141" s="291"/>
      <c r="J141" s="292"/>
      <c r="K141" s="355"/>
      <c r="L141" s="291"/>
      <c r="M141" s="292">
        <f>M144+M147+M150</f>
        <v>0</v>
      </c>
      <c r="N141" s="788"/>
      <c r="O141" s="765"/>
      <c r="P141" s="766"/>
    </row>
    <row r="142" spans="1:16" ht="13.8" x14ac:dyDescent="0.25">
      <c r="A142" s="655"/>
      <c r="B142" s="664"/>
      <c r="C142" s="353" t="s">
        <v>26</v>
      </c>
      <c r="D142" s="354"/>
      <c r="E142" s="355"/>
      <c r="F142" s="291"/>
      <c r="G142" s="292"/>
      <c r="H142" s="355"/>
      <c r="I142" s="291"/>
      <c r="J142" s="292"/>
      <c r="K142" s="355"/>
      <c r="L142" s="291"/>
      <c r="M142" s="292">
        <f t="shared" ref="M142:M143" si="53">M145+M148+M151</f>
        <v>0</v>
      </c>
      <c r="N142" s="788"/>
      <c r="O142" s="765"/>
      <c r="P142" s="766"/>
    </row>
    <row r="143" spans="1:16" ht="13.8" x14ac:dyDescent="0.25">
      <c r="A143" s="656"/>
      <c r="B143" s="665"/>
      <c r="C143" s="353" t="s">
        <v>23</v>
      </c>
      <c r="D143" s="354"/>
      <c r="E143" s="355"/>
      <c r="F143" s="291"/>
      <c r="G143" s="292"/>
      <c r="H143" s="355"/>
      <c r="I143" s="291"/>
      <c r="J143" s="292"/>
      <c r="K143" s="355"/>
      <c r="L143" s="291"/>
      <c r="M143" s="292">
        <f t="shared" si="53"/>
        <v>0</v>
      </c>
      <c r="N143" s="788"/>
      <c r="O143" s="765"/>
      <c r="P143" s="766"/>
    </row>
    <row r="144" spans="1:16" ht="13.8" x14ac:dyDescent="0.25">
      <c r="A144" s="654" t="s">
        <v>60</v>
      </c>
      <c r="B144" s="657" t="s">
        <v>232</v>
      </c>
      <c r="C144" s="356" t="s">
        <v>47</v>
      </c>
      <c r="D144" s="349"/>
      <c r="E144" s="350"/>
      <c r="F144" s="351"/>
      <c r="G144" s="352"/>
      <c r="H144" s="350"/>
      <c r="I144" s="351"/>
      <c r="J144" s="352"/>
      <c r="K144" s="350"/>
      <c r="L144" s="351"/>
      <c r="M144" s="352"/>
      <c r="N144" s="785"/>
      <c r="O144" s="786"/>
      <c r="P144" s="787"/>
    </row>
    <row r="145" spans="1:16" ht="13.8" x14ac:dyDescent="0.25">
      <c r="A145" s="655"/>
      <c r="B145" s="658"/>
      <c r="C145" s="356" t="s">
        <v>26</v>
      </c>
      <c r="D145" s="349"/>
      <c r="E145" s="350"/>
      <c r="F145" s="351"/>
      <c r="G145" s="352"/>
      <c r="H145" s="350"/>
      <c r="I145" s="351"/>
      <c r="J145" s="352"/>
      <c r="K145" s="350"/>
      <c r="L145" s="351"/>
      <c r="M145" s="352"/>
      <c r="N145" s="785"/>
      <c r="O145" s="786"/>
      <c r="P145" s="787"/>
    </row>
    <row r="146" spans="1:16" ht="13.8" x14ac:dyDescent="0.25">
      <c r="A146" s="656"/>
      <c r="B146" s="659"/>
      <c r="C146" s="356" t="s">
        <v>23</v>
      </c>
      <c r="D146" s="349"/>
      <c r="E146" s="350"/>
      <c r="F146" s="351"/>
      <c r="G146" s="352"/>
      <c r="H146" s="350"/>
      <c r="I146" s="351"/>
      <c r="J146" s="352"/>
      <c r="K146" s="350"/>
      <c r="L146" s="351"/>
      <c r="M146" s="352">
        <f>M145*1694.5</f>
        <v>0</v>
      </c>
      <c r="N146" s="785"/>
      <c r="O146" s="786"/>
      <c r="P146" s="787"/>
    </row>
    <row r="147" spans="1:16" ht="13.8" x14ac:dyDescent="0.25">
      <c r="A147" s="654" t="s">
        <v>62</v>
      </c>
      <c r="B147" s="657" t="s">
        <v>63</v>
      </c>
      <c r="C147" s="356" t="s">
        <v>47</v>
      </c>
      <c r="D147" s="349"/>
      <c r="E147" s="350"/>
      <c r="F147" s="351"/>
      <c r="G147" s="352"/>
      <c r="H147" s="350"/>
      <c r="I147" s="351"/>
      <c r="J147" s="352"/>
      <c r="K147" s="350"/>
      <c r="L147" s="351"/>
      <c r="M147" s="352"/>
      <c r="N147" s="785"/>
      <c r="O147" s="786"/>
      <c r="P147" s="787"/>
    </row>
    <row r="148" spans="1:16" ht="13.8" x14ac:dyDescent="0.25">
      <c r="A148" s="655"/>
      <c r="B148" s="658"/>
      <c r="C148" s="356" t="s">
        <v>26</v>
      </c>
      <c r="D148" s="349"/>
      <c r="E148" s="350"/>
      <c r="F148" s="351"/>
      <c r="G148" s="352"/>
      <c r="H148" s="350"/>
      <c r="I148" s="351"/>
      <c r="J148" s="352"/>
      <c r="K148" s="350"/>
      <c r="L148" s="351"/>
      <c r="M148" s="352"/>
      <c r="N148" s="785"/>
      <c r="O148" s="786"/>
      <c r="P148" s="787"/>
    </row>
    <row r="149" spans="1:16" ht="13.8" x14ac:dyDescent="0.25">
      <c r="A149" s="656"/>
      <c r="B149" s="659"/>
      <c r="C149" s="356" t="s">
        <v>23</v>
      </c>
      <c r="D149" s="349"/>
      <c r="E149" s="350"/>
      <c r="F149" s="351"/>
      <c r="G149" s="352"/>
      <c r="H149" s="350"/>
      <c r="I149" s="351"/>
      <c r="J149" s="352"/>
      <c r="K149" s="350"/>
      <c r="L149" s="351"/>
      <c r="M149" s="352"/>
      <c r="N149" s="785"/>
      <c r="O149" s="786"/>
      <c r="P149" s="787"/>
    </row>
    <row r="150" spans="1:16" ht="13.8" x14ac:dyDescent="0.25">
      <c r="A150" s="654" t="s">
        <v>64</v>
      </c>
      <c r="B150" s="657" t="s">
        <v>65</v>
      </c>
      <c r="C150" s="356" t="s">
        <v>47</v>
      </c>
      <c r="D150" s="349"/>
      <c r="E150" s="350"/>
      <c r="F150" s="351"/>
      <c r="G150" s="352"/>
      <c r="H150" s="350"/>
      <c r="I150" s="351"/>
      <c r="J150" s="352"/>
      <c r="K150" s="350"/>
      <c r="L150" s="351"/>
      <c r="M150" s="352"/>
      <c r="N150" s="785"/>
      <c r="O150" s="786"/>
      <c r="P150" s="787"/>
    </row>
    <row r="151" spans="1:16" ht="13.8" x14ac:dyDescent="0.25">
      <c r="A151" s="655"/>
      <c r="B151" s="658"/>
      <c r="C151" s="356" t="s">
        <v>26</v>
      </c>
      <c r="D151" s="349"/>
      <c r="E151" s="350"/>
      <c r="F151" s="351"/>
      <c r="G151" s="352"/>
      <c r="H151" s="350"/>
      <c r="I151" s="351"/>
      <c r="J151" s="352"/>
      <c r="K151" s="350"/>
      <c r="L151" s="351"/>
      <c r="M151" s="352"/>
      <c r="N151" s="785"/>
      <c r="O151" s="786"/>
      <c r="P151" s="787"/>
    </row>
    <row r="152" spans="1:16" ht="13.8" x14ac:dyDescent="0.25">
      <c r="A152" s="656"/>
      <c r="B152" s="659"/>
      <c r="C152" s="356" t="s">
        <v>23</v>
      </c>
      <c r="D152" s="349"/>
      <c r="E152" s="350"/>
      <c r="F152" s="351"/>
      <c r="G152" s="352"/>
      <c r="H152" s="350"/>
      <c r="I152" s="351"/>
      <c r="J152" s="352"/>
      <c r="K152" s="350"/>
      <c r="L152" s="351"/>
      <c r="M152" s="352"/>
      <c r="N152" s="785"/>
      <c r="O152" s="786"/>
      <c r="P152" s="787"/>
    </row>
    <row r="153" spans="1:16" ht="13.8" customHeight="1" x14ac:dyDescent="0.25">
      <c r="A153" s="660" t="s">
        <v>66</v>
      </c>
      <c r="B153" s="661" t="s">
        <v>233</v>
      </c>
      <c r="C153" s="356" t="s">
        <v>26</v>
      </c>
      <c r="D153" s="349"/>
      <c r="E153" s="350"/>
      <c r="F153" s="351"/>
      <c r="G153" s="352"/>
      <c r="H153" s="350"/>
      <c r="I153" s="351"/>
      <c r="J153" s="352"/>
      <c r="K153" s="350"/>
      <c r="L153" s="351"/>
      <c r="M153" s="352"/>
      <c r="N153" s="785"/>
      <c r="O153" s="786"/>
      <c r="P153" s="787"/>
    </row>
    <row r="154" spans="1:16" ht="13.8" x14ac:dyDescent="0.25">
      <c r="A154" s="660"/>
      <c r="B154" s="661"/>
      <c r="C154" s="356" t="s">
        <v>23</v>
      </c>
      <c r="D154" s="349"/>
      <c r="E154" s="350"/>
      <c r="F154" s="351"/>
      <c r="G154" s="352"/>
      <c r="H154" s="350"/>
      <c r="I154" s="351"/>
      <c r="J154" s="352"/>
      <c r="K154" s="350"/>
      <c r="L154" s="351"/>
      <c r="M154" s="352"/>
      <c r="N154" s="785"/>
      <c r="O154" s="786"/>
      <c r="P154" s="787"/>
    </row>
    <row r="155" spans="1:16" ht="13.8" x14ac:dyDescent="0.25">
      <c r="A155" s="660" t="s">
        <v>68</v>
      </c>
      <c r="B155" s="662" t="s">
        <v>69</v>
      </c>
      <c r="C155" s="356" t="s">
        <v>42</v>
      </c>
      <c r="D155" s="349"/>
      <c r="E155" s="350"/>
      <c r="F155" s="351"/>
      <c r="G155" s="352"/>
      <c r="H155" s="350"/>
      <c r="I155" s="351"/>
      <c r="J155" s="352"/>
      <c r="K155" s="350"/>
      <c r="L155" s="351"/>
      <c r="M155" s="352"/>
      <c r="N155" s="785"/>
      <c r="O155" s="786"/>
      <c r="P155" s="787"/>
    </row>
    <row r="156" spans="1:16" ht="13.8" x14ac:dyDescent="0.25">
      <c r="A156" s="660"/>
      <c r="B156" s="662"/>
      <c r="C156" s="356" t="s">
        <v>23</v>
      </c>
      <c r="D156" s="349"/>
      <c r="E156" s="350"/>
      <c r="F156" s="351"/>
      <c r="G156" s="352"/>
      <c r="H156" s="350"/>
      <c r="I156" s="351"/>
      <c r="J156" s="352"/>
      <c r="K156" s="350"/>
      <c r="L156" s="351"/>
      <c r="M156" s="352">
        <f>M155*458.5</f>
        <v>0</v>
      </c>
      <c r="N156" s="785"/>
      <c r="O156" s="786"/>
      <c r="P156" s="787"/>
    </row>
    <row r="157" spans="1:16" ht="13.8" x14ac:dyDescent="0.25">
      <c r="A157" s="660" t="s">
        <v>70</v>
      </c>
      <c r="B157" s="677" t="s">
        <v>71</v>
      </c>
      <c r="C157" s="356" t="s">
        <v>47</v>
      </c>
      <c r="D157" s="349"/>
      <c r="E157" s="350"/>
      <c r="F157" s="351"/>
      <c r="G157" s="352"/>
      <c r="H157" s="350"/>
      <c r="I157" s="351"/>
      <c r="J157" s="352"/>
      <c r="K157" s="350"/>
      <c r="L157" s="351"/>
      <c r="M157" s="352">
        <v>2</v>
      </c>
      <c r="N157" s="785"/>
      <c r="O157" s="786"/>
      <c r="P157" s="787"/>
    </row>
    <row r="158" spans="1:16" ht="14.4" thickBot="1" x14ac:dyDescent="0.3">
      <c r="A158" s="654"/>
      <c r="B158" s="663"/>
      <c r="C158" s="357" t="s">
        <v>23</v>
      </c>
      <c r="D158" s="358"/>
      <c r="E158" s="359"/>
      <c r="F158" s="360"/>
      <c r="G158" s="361"/>
      <c r="H158" s="359"/>
      <c r="I158" s="360"/>
      <c r="J158" s="361"/>
      <c r="K158" s="359"/>
      <c r="L158" s="360"/>
      <c r="M158" s="361">
        <f>M157*50.6</f>
        <v>101.2</v>
      </c>
      <c r="N158" s="789"/>
      <c r="O158" s="790"/>
      <c r="P158" s="791"/>
    </row>
    <row r="159" spans="1:16" ht="15.75" customHeight="1" thickBot="1" x14ac:dyDescent="0.3">
      <c r="A159" s="332" t="s">
        <v>143</v>
      </c>
      <c r="B159" s="333" t="s">
        <v>235</v>
      </c>
      <c r="C159" s="334"/>
      <c r="D159" s="335">
        <f>E159</f>
        <v>24.250500000000002</v>
      </c>
      <c r="E159" s="335">
        <f>F159+G159</f>
        <v>24.250500000000002</v>
      </c>
      <c r="F159" s="336"/>
      <c r="G159" s="337">
        <f>M159</f>
        <v>24.250500000000002</v>
      </c>
      <c r="H159" s="338"/>
      <c r="I159" s="339"/>
      <c r="J159" s="340"/>
      <c r="K159" s="338">
        <f>L159+M159</f>
        <v>24.250500000000002</v>
      </c>
      <c r="L159" s="341"/>
      <c r="M159" s="342">
        <f>M161+M164+M175+M177+M179</f>
        <v>24.250500000000002</v>
      </c>
      <c r="N159" s="779">
        <f>O159+P159</f>
        <v>0</v>
      </c>
      <c r="O159" s="780">
        <f t="shared" ref="O159" si="54">O161+O164+O175+O177+O179</f>
        <v>0</v>
      </c>
      <c r="P159" s="781">
        <f>P161+P164+P175+P177+P179</f>
        <v>0</v>
      </c>
    </row>
    <row r="160" spans="1:16" ht="15.75" customHeight="1" x14ac:dyDescent="0.25">
      <c r="A160" s="678" t="s">
        <v>56</v>
      </c>
      <c r="B160" s="679" t="s">
        <v>57</v>
      </c>
      <c r="C160" s="362" t="s">
        <v>26</v>
      </c>
      <c r="D160" s="363"/>
      <c r="E160" s="364"/>
      <c r="F160" s="365"/>
      <c r="G160" s="366"/>
      <c r="H160" s="364"/>
      <c r="I160" s="365"/>
      <c r="J160" s="366"/>
      <c r="K160" s="364"/>
      <c r="L160" s="365"/>
      <c r="M160" s="347"/>
      <c r="N160" s="792"/>
      <c r="O160" s="793"/>
      <c r="P160" s="784"/>
    </row>
    <row r="161" spans="1:16" ht="15.75" customHeight="1" x14ac:dyDescent="0.25">
      <c r="A161" s="656"/>
      <c r="B161" s="676"/>
      <c r="C161" s="348" t="s">
        <v>23</v>
      </c>
      <c r="D161" s="349"/>
      <c r="E161" s="350"/>
      <c r="F161" s="351"/>
      <c r="G161" s="352"/>
      <c r="H161" s="350"/>
      <c r="I161" s="351"/>
      <c r="J161" s="352"/>
      <c r="K161" s="350"/>
      <c r="L161" s="351"/>
      <c r="M161" s="352">
        <f>M160*1306.5</f>
        <v>0</v>
      </c>
      <c r="N161" s="785"/>
      <c r="O161" s="786"/>
      <c r="P161" s="787"/>
    </row>
    <row r="162" spans="1:16" ht="15.75" customHeight="1" x14ac:dyDescent="0.25">
      <c r="A162" s="654" t="s">
        <v>58</v>
      </c>
      <c r="B162" s="680" t="s">
        <v>59</v>
      </c>
      <c r="C162" s="353" t="s">
        <v>47</v>
      </c>
      <c r="D162" s="354"/>
      <c r="E162" s="355"/>
      <c r="F162" s="291"/>
      <c r="G162" s="292"/>
      <c r="H162" s="355"/>
      <c r="I162" s="291"/>
      <c r="J162" s="292"/>
      <c r="K162" s="355"/>
      <c r="L162" s="291"/>
      <c r="M162" s="292">
        <f>M165+M168+M171</f>
        <v>3</v>
      </c>
      <c r="N162" s="788"/>
      <c r="O162" s="765"/>
      <c r="P162" s="766"/>
    </row>
    <row r="163" spans="1:16" ht="15.75" customHeight="1" x14ac:dyDescent="0.25">
      <c r="A163" s="655"/>
      <c r="B163" s="681"/>
      <c r="C163" s="353" t="s">
        <v>26</v>
      </c>
      <c r="D163" s="354"/>
      <c r="E163" s="355"/>
      <c r="F163" s="291"/>
      <c r="G163" s="292"/>
      <c r="H163" s="355"/>
      <c r="I163" s="291"/>
      <c r="J163" s="292"/>
      <c r="K163" s="355"/>
      <c r="L163" s="291"/>
      <c r="M163" s="292">
        <f t="shared" ref="M163:M164" si="55">M166+M169+M172</f>
        <v>9.0000000000000011E-3</v>
      </c>
      <c r="N163" s="788"/>
      <c r="O163" s="765"/>
      <c r="P163" s="766"/>
    </row>
    <row r="164" spans="1:16" ht="15.75" customHeight="1" x14ac:dyDescent="0.25">
      <c r="A164" s="656"/>
      <c r="B164" s="682"/>
      <c r="C164" s="353" t="s">
        <v>23</v>
      </c>
      <c r="D164" s="354"/>
      <c r="E164" s="355"/>
      <c r="F164" s="291"/>
      <c r="G164" s="292"/>
      <c r="H164" s="355"/>
      <c r="I164" s="291"/>
      <c r="J164" s="292"/>
      <c r="K164" s="355"/>
      <c r="L164" s="291"/>
      <c r="M164" s="292">
        <f t="shared" si="55"/>
        <v>24.250500000000002</v>
      </c>
      <c r="N164" s="788"/>
      <c r="O164" s="765"/>
      <c r="P164" s="766"/>
    </row>
    <row r="165" spans="1:16" ht="15.75" customHeight="1" x14ac:dyDescent="0.25">
      <c r="A165" s="654" t="s">
        <v>60</v>
      </c>
      <c r="B165" s="674" t="s">
        <v>232</v>
      </c>
      <c r="C165" s="356" t="s">
        <v>47</v>
      </c>
      <c r="D165" s="349"/>
      <c r="E165" s="350"/>
      <c r="F165" s="351"/>
      <c r="G165" s="352"/>
      <c r="H165" s="350"/>
      <c r="I165" s="351"/>
      <c r="J165" s="352"/>
      <c r="K165" s="350"/>
      <c r="L165" s="351"/>
      <c r="M165" s="352">
        <v>3</v>
      </c>
      <c r="N165" s="785"/>
      <c r="O165" s="786"/>
      <c r="P165" s="787"/>
    </row>
    <row r="166" spans="1:16" ht="15.75" customHeight="1" x14ac:dyDescent="0.25">
      <c r="A166" s="655"/>
      <c r="B166" s="675"/>
      <c r="C166" s="356" t="s">
        <v>26</v>
      </c>
      <c r="D166" s="349"/>
      <c r="E166" s="350"/>
      <c r="F166" s="351"/>
      <c r="G166" s="352"/>
      <c r="H166" s="350"/>
      <c r="I166" s="351"/>
      <c r="J166" s="352"/>
      <c r="K166" s="350"/>
      <c r="L166" s="351"/>
      <c r="M166" s="352">
        <f>M165*0.003</f>
        <v>9.0000000000000011E-3</v>
      </c>
      <c r="N166" s="785"/>
      <c r="O166" s="786"/>
      <c r="P166" s="787"/>
    </row>
    <row r="167" spans="1:16" ht="15.75" customHeight="1" x14ac:dyDescent="0.25">
      <c r="A167" s="656"/>
      <c r="B167" s="676"/>
      <c r="C167" s="356" t="s">
        <v>23</v>
      </c>
      <c r="D167" s="349"/>
      <c r="E167" s="350"/>
      <c r="F167" s="351"/>
      <c r="G167" s="352"/>
      <c r="H167" s="350"/>
      <c r="I167" s="351"/>
      <c r="J167" s="352"/>
      <c r="K167" s="350"/>
      <c r="L167" s="351"/>
      <c r="M167" s="352">
        <f>M166*2694.5</f>
        <v>24.250500000000002</v>
      </c>
      <c r="N167" s="785"/>
      <c r="O167" s="786"/>
      <c r="P167" s="787"/>
    </row>
    <row r="168" spans="1:16" ht="15.75" customHeight="1" x14ac:dyDescent="0.25">
      <c r="A168" s="654" t="s">
        <v>62</v>
      </c>
      <c r="B168" s="674" t="s">
        <v>63</v>
      </c>
      <c r="C168" s="356" t="s">
        <v>47</v>
      </c>
      <c r="D168" s="349"/>
      <c r="E168" s="350"/>
      <c r="F168" s="351"/>
      <c r="G168" s="352"/>
      <c r="H168" s="350"/>
      <c r="I168" s="351"/>
      <c r="J168" s="352"/>
      <c r="K168" s="350"/>
      <c r="L168" s="351"/>
      <c r="M168" s="352"/>
      <c r="N168" s="785"/>
      <c r="O168" s="786"/>
      <c r="P168" s="787"/>
    </row>
    <row r="169" spans="1:16" ht="15.75" customHeight="1" x14ac:dyDescent="0.25">
      <c r="A169" s="655"/>
      <c r="B169" s="675"/>
      <c r="C169" s="356" t="s">
        <v>26</v>
      </c>
      <c r="D169" s="349"/>
      <c r="E169" s="350"/>
      <c r="F169" s="351"/>
      <c r="G169" s="352"/>
      <c r="H169" s="350"/>
      <c r="I169" s="351"/>
      <c r="J169" s="352"/>
      <c r="K169" s="350"/>
      <c r="L169" s="351"/>
      <c r="M169" s="352"/>
      <c r="N169" s="785"/>
      <c r="O169" s="786"/>
      <c r="P169" s="787"/>
    </row>
    <row r="170" spans="1:16" ht="15.75" customHeight="1" x14ac:dyDescent="0.25">
      <c r="A170" s="656"/>
      <c r="B170" s="676"/>
      <c r="C170" s="356" t="s">
        <v>23</v>
      </c>
      <c r="D170" s="349"/>
      <c r="E170" s="350"/>
      <c r="F170" s="351"/>
      <c r="G170" s="352"/>
      <c r="H170" s="350"/>
      <c r="I170" s="351"/>
      <c r="J170" s="352"/>
      <c r="K170" s="350"/>
      <c r="L170" s="351"/>
      <c r="M170" s="352"/>
      <c r="N170" s="785"/>
      <c r="O170" s="786"/>
      <c r="P170" s="787"/>
    </row>
    <row r="171" spans="1:16" ht="15.75" customHeight="1" x14ac:dyDescent="0.25">
      <c r="A171" s="654" t="s">
        <v>64</v>
      </c>
      <c r="B171" s="674" t="s">
        <v>65</v>
      </c>
      <c r="C171" s="356" t="s">
        <v>47</v>
      </c>
      <c r="D171" s="349"/>
      <c r="E171" s="350"/>
      <c r="F171" s="351"/>
      <c r="G171" s="352"/>
      <c r="H171" s="350"/>
      <c r="I171" s="351"/>
      <c r="J171" s="352"/>
      <c r="K171" s="350"/>
      <c r="L171" s="351"/>
      <c r="M171" s="352"/>
      <c r="N171" s="785"/>
      <c r="O171" s="786"/>
      <c r="P171" s="787"/>
    </row>
    <row r="172" spans="1:16" ht="15.75" customHeight="1" x14ac:dyDescent="0.25">
      <c r="A172" s="655"/>
      <c r="B172" s="675"/>
      <c r="C172" s="356" t="s">
        <v>26</v>
      </c>
      <c r="D172" s="349"/>
      <c r="E172" s="350"/>
      <c r="F172" s="351"/>
      <c r="G172" s="352"/>
      <c r="H172" s="350"/>
      <c r="I172" s="351"/>
      <c r="J172" s="352"/>
      <c r="K172" s="350"/>
      <c r="L172" s="351"/>
      <c r="M172" s="352"/>
      <c r="N172" s="785"/>
      <c r="O172" s="786"/>
      <c r="P172" s="787"/>
    </row>
    <row r="173" spans="1:16" ht="15.75" customHeight="1" x14ac:dyDescent="0.25">
      <c r="A173" s="656"/>
      <c r="B173" s="676"/>
      <c r="C173" s="356" t="s">
        <v>23</v>
      </c>
      <c r="D173" s="349"/>
      <c r="E173" s="350"/>
      <c r="F173" s="351"/>
      <c r="G173" s="352"/>
      <c r="H173" s="350"/>
      <c r="I173" s="351"/>
      <c r="J173" s="352"/>
      <c r="K173" s="350"/>
      <c r="L173" s="351"/>
      <c r="M173" s="352"/>
      <c r="N173" s="785"/>
      <c r="O173" s="786"/>
      <c r="P173" s="787"/>
    </row>
    <row r="174" spans="1:16" ht="15.75" customHeight="1" x14ac:dyDescent="0.25">
      <c r="A174" s="660" t="s">
        <v>66</v>
      </c>
      <c r="B174" s="669" t="s">
        <v>233</v>
      </c>
      <c r="C174" s="356" t="s">
        <v>26</v>
      </c>
      <c r="D174" s="349"/>
      <c r="E174" s="350"/>
      <c r="F174" s="351"/>
      <c r="G174" s="352"/>
      <c r="H174" s="350"/>
      <c r="I174" s="351"/>
      <c r="J174" s="352"/>
      <c r="K174" s="350"/>
      <c r="L174" s="351"/>
      <c r="M174" s="352"/>
      <c r="N174" s="785"/>
      <c r="O174" s="786"/>
      <c r="P174" s="787"/>
    </row>
    <row r="175" spans="1:16" ht="15.75" customHeight="1" x14ac:dyDescent="0.25">
      <c r="A175" s="660"/>
      <c r="B175" s="669"/>
      <c r="C175" s="356" t="s">
        <v>23</v>
      </c>
      <c r="D175" s="349"/>
      <c r="E175" s="350"/>
      <c r="F175" s="351"/>
      <c r="G175" s="352"/>
      <c r="H175" s="350"/>
      <c r="I175" s="351"/>
      <c r="J175" s="352"/>
      <c r="K175" s="350"/>
      <c r="L175" s="351"/>
      <c r="M175" s="352"/>
      <c r="N175" s="785"/>
      <c r="O175" s="786"/>
      <c r="P175" s="787"/>
    </row>
    <row r="176" spans="1:16" ht="15.75" customHeight="1" x14ac:dyDescent="0.25">
      <c r="A176" s="660" t="s">
        <v>68</v>
      </c>
      <c r="B176" s="670" t="s">
        <v>69</v>
      </c>
      <c r="C176" s="356" t="s">
        <v>42</v>
      </c>
      <c r="D176" s="349"/>
      <c r="E176" s="350"/>
      <c r="F176" s="351"/>
      <c r="G176" s="352"/>
      <c r="H176" s="350"/>
      <c r="I176" s="351"/>
      <c r="J176" s="352"/>
      <c r="K176" s="350"/>
      <c r="L176" s="351"/>
      <c r="M176" s="352"/>
      <c r="N176" s="785"/>
      <c r="O176" s="786"/>
      <c r="P176" s="787"/>
    </row>
    <row r="177" spans="1:16" ht="15.75" customHeight="1" x14ac:dyDescent="0.25">
      <c r="A177" s="660"/>
      <c r="B177" s="670"/>
      <c r="C177" s="356" t="s">
        <v>23</v>
      </c>
      <c r="D177" s="349"/>
      <c r="E177" s="350"/>
      <c r="F177" s="351"/>
      <c r="G177" s="352"/>
      <c r="H177" s="350"/>
      <c r="I177" s="351"/>
      <c r="J177" s="352"/>
      <c r="K177" s="350"/>
      <c r="L177" s="351"/>
      <c r="M177" s="352">
        <f>M176*458.5</f>
        <v>0</v>
      </c>
      <c r="N177" s="785"/>
      <c r="O177" s="786"/>
      <c r="P177" s="787"/>
    </row>
    <row r="178" spans="1:16" ht="15.75" customHeight="1" x14ac:dyDescent="0.25">
      <c r="A178" s="660" t="s">
        <v>70</v>
      </c>
      <c r="B178" s="672" t="s">
        <v>71</v>
      </c>
      <c r="C178" s="356" t="s">
        <v>47</v>
      </c>
      <c r="D178" s="349"/>
      <c r="E178" s="350"/>
      <c r="F178" s="351"/>
      <c r="G178" s="352"/>
      <c r="H178" s="350"/>
      <c r="I178" s="351"/>
      <c r="J178" s="352"/>
      <c r="K178" s="350"/>
      <c r="L178" s="351"/>
      <c r="M178" s="352"/>
      <c r="N178" s="785"/>
      <c r="O178" s="786"/>
      <c r="P178" s="787"/>
    </row>
    <row r="179" spans="1:16" ht="15.75" customHeight="1" thickBot="1" x14ac:dyDescent="0.3">
      <c r="A179" s="671"/>
      <c r="B179" s="673"/>
      <c r="C179" s="357" t="s">
        <v>23</v>
      </c>
      <c r="D179" s="358"/>
      <c r="E179" s="359"/>
      <c r="F179" s="360"/>
      <c r="G179" s="361"/>
      <c r="H179" s="359"/>
      <c r="I179" s="360"/>
      <c r="J179" s="361"/>
      <c r="K179" s="359"/>
      <c r="L179" s="360"/>
      <c r="M179" s="361">
        <f>M178*50.6</f>
        <v>0</v>
      </c>
      <c r="N179" s="789"/>
      <c r="O179" s="790"/>
      <c r="P179" s="791"/>
    </row>
    <row r="180" spans="1:16" ht="15.75" customHeight="1" thickBot="1" x14ac:dyDescent="0.3">
      <c r="A180" s="332" t="s">
        <v>143</v>
      </c>
      <c r="B180" s="333" t="s">
        <v>236</v>
      </c>
      <c r="C180" s="334"/>
      <c r="D180" s="335">
        <f>E180</f>
        <v>30.360000000000003</v>
      </c>
      <c r="E180" s="335">
        <f>F180+G180</f>
        <v>30.360000000000003</v>
      </c>
      <c r="F180" s="336"/>
      <c r="G180" s="337">
        <f>M180</f>
        <v>30.360000000000003</v>
      </c>
      <c r="H180" s="338"/>
      <c r="I180" s="339"/>
      <c r="J180" s="340"/>
      <c r="K180" s="338">
        <f>L180+M180</f>
        <v>30.360000000000003</v>
      </c>
      <c r="L180" s="341"/>
      <c r="M180" s="342">
        <f>M182+M185+M196+M198+M200</f>
        <v>30.360000000000003</v>
      </c>
      <c r="N180" s="779">
        <f>O180+P180</f>
        <v>0</v>
      </c>
      <c r="O180" s="780">
        <f t="shared" ref="O180" si="56">O182+O185+O196+O198+O200</f>
        <v>0</v>
      </c>
      <c r="P180" s="781">
        <f>P182+P185+P196+P198+P200</f>
        <v>0</v>
      </c>
    </row>
    <row r="181" spans="1:16" ht="15.75" customHeight="1" x14ac:dyDescent="0.25">
      <c r="A181" s="678" t="s">
        <v>56</v>
      </c>
      <c r="B181" s="679" t="s">
        <v>57</v>
      </c>
      <c r="C181" s="362" t="s">
        <v>26</v>
      </c>
      <c r="D181" s="363"/>
      <c r="E181" s="364"/>
      <c r="F181" s="365"/>
      <c r="G181" s="366"/>
      <c r="H181" s="364"/>
      <c r="I181" s="365"/>
      <c r="J181" s="366"/>
      <c r="K181" s="364"/>
      <c r="L181" s="365"/>
      <c r="M181" s="347"/>
      <c r="N181" s="792"/>
      <c r="O181" s="793"/>
      <c r="P181" s="784"/>
    </row>
    <row r="182" spans="1:16" ht="15.75" customHeight="1" x14ac:dyDescent="0.25">
      <c r="A182" s="656"/>
      <c r="B182" s="676"/>
      <c r="C182" s="348" t="s">
        <v>23</v>
      </c>
      <c r="D182" s="349"/>
      <c r="E182" s="350"/>
      <c r="F182" s="351"/>
      <c r="G182" s="352"/>
      <c r="H182" s="350"/>
      <c r="I182" s="351"/>
      <c r="J182" s="352"/>
      <c r="K182" s="350"/>
      <c r="L182" s="351"/>
      <c r="M182" s="352">
        <f>M181*1306.5</f>
        <v>0</v>
      </c>
      <c r="N182" s="785"/>
      <c r="O182" s="786"/>
      <c r="P182" s="787">
        <f>P181*1306.5</f>
        <v>0</v>
      </c>
    </row>
    <row r="183" spans="1:16" ht="15.75" customHeight="1" x14ac:dyDescent="0.25">
      <c r="A183" s="654" t="s">
        <v>58</v>
      </c>
      <c r="B183" s="680" t="s">
        <v>59</v>
      </c>
      <c r="C183" s="353" t="s">
        <v>47</v>
      </c>
      <c r="D183" s="354"/>
      <c r="E183" s="355"/>
      <c r="F183" s="291"/>
      <c r="G183" s="292"/>
      <c r="H183" s="355"/>
      <c r="I183" s="291"/>
      <c r="J183" s="292"/>
      <c r="K183" s="355"/>
      <c r="L183" s="291"/>
      <c r="M183" s="292">
        <f>M186+M189+M192</f>
        <v>0</v>
      </c>
      <c r="N183" s="788"/>
      <c r="O183" s="765"/>
      <c r="P183" s="766">
        <f>P186+P189+P192</f>
        <v>0</v>
      </c>
    </row>
    <row r="184" spans="1:16" ht="15.75" customHeight="1" x14ac:dyDescent="0.25">
      <c r="A184" s="655"/>
      <c r="B184" s="681"/>
      <c r="C184" s="353" t="s">
        <v>26</v>
      </c>
      <c r="D184" s="354"/>
      <c r="E184" s="355"/>
      <c r="F184" s="291"/>
      <c r="G184" s="292"/>
      <c r="H184" s="355"/>
      <c r="I184" s="291"/>
      <c r="J184" s="292"/>
      <c r="K184" s="355"/>
      <c r="L184" s="291"/>
      <c r="M184" s="292">
        <f t="shared" ref="M184:M185" si="57">M187+M190+M193</f>
        <v>0</v>
      </c>
      <c r="N184" s="788"/>
      <c r="O184" s="765"/>
      <c r="P184" s="766">
        <f t="shared" ref="P184:P185" si="58">P187+P190+P193</f>
        <v>0</v>
      </c>
    </row>
    <row r="185" spans="1:16" ht="15.75" customHeight="1" x14ac:dyDescent="0.25">
      <c r="A185" s="656"/>
      <c r="B185" s="682"/>
      <c r="C185" s="353" t="s">
        <v>23</v>
      </c>
      <c r="D185" s="354"/>
      <c r="E185" s="355"/>
      <c r="F185" s="291"/>
      <c r="G185" s="292"/>
      <c r="H185" s="355"/>
      <c r="I185" s="291"/>
      <c r="J185" s="292"/>
      <c r="K185" s="355"/>
      <c r="L185" s="291"/>
      <c r="M185" s="292">
        <f t="shared" si="57"/>
        <v>0</v>
      </c>
      <c r="N185" s="788"/>
      <c r="O185" s="765"/>
      <c r="P185" s="766">
        <f t="shared" si="58"/>
        <v>0</v>
      </c>
    </row>
    <row r="186" spans="1:16" ht="15.75" customHeight="1" x14ac:dyDescent="0.25">
      <c r="A186" s="654" t="s">
        <v>60</v>
      </c>
      <c r="B186" s="674" t="s">
        <v>232</v>
      </c>
      <c r="C186" s="356" t="s">
        <v>47</v>
      </c>
      <c r="D186" s="349"/>
      <c r="E186" s="350"/>
      <c r="F186" s="351"/>
      <c r="G186" s="352"/>
      <c r="H186" s="350"/>
      <c r="I186" s="351"/>
      <c r="J186" s="352"/>
      <c r="K186" s="350"/>
      <c r="L186" s="351"/>
      <c r="M186" s="352"/>
      <c r="N186" s="785"/>
      <c r="O186" s="786"/>
      <c r="P186" s="787"/>
    </row>
    <row r="187" spans="1:16" ht="15.75" customHeight="1" x14ac:dyDescent="0.25">
      <c r="A187" s="655"/>
      <c r="B187" s="675"/>
      <c r="C187" s="356" t="s">
        <v>26</v>
      </c>
      <c r="D187" s="349"/>
      <c r="E187" s="350"/>
      <c r="F187" s="351"/>
      <c r="G187" s="352"/>
      <c r="H187" s="350"/>
      <c r="I187" s="351"/>
      <c r="J187" s="352"/>
      <c r="K187" s="350"/>
      <c r="L187" s="351"/>
      <c r="M187" s="352"/>
      <c r="N187" s="785"/>
      <c r="O187" s="786"/>
      <c r="P187" s="787"/>
    </row>
    <row r="188" spans="1:16" ht="15.75" customHeight="1" x14ac:dyDescent="0.25">
      <c r="A188" s="656"/>
      <c r="B188" s="676"/>
      <c r="C188" s="356" t="s">
        <v>23</v>
      </c>
      <c r="D188" s="349"/>
      <c r="E188" s="350"/>
      <c r="F188" s="351"/>
      <c r="G188" s="352"/>
      <c r="H188" s="350"/>
      <c r="I188" s="351"/>
      <c r="J188" s="352"/>
      <c r="K188" s="350"/>
      <c r="L188" s="351"/>
      <c r="M188" s="352">
        <f>M187*1694.5</f>
        <v>0</v>
      </c>
      <c r="N188" s="785"/>
      <c r="O188" s="786"/>
      <c r="P188" s="787">
        <f>P187*1694.5</f>
        <v>0</v>
      </c>
    </row>
    <row r="189" spans="1:16" ht="15.75" customHeight="1" x14ac:dyDescent="0.25">
      <c r="A189" s="654" t="s">
        <v>62</v>
      </c>
      <c r="B189" s="674" t="s">
        <v>63</v>
      </c>
      <c r="C189" s="356" t="s">
        <v>47</v>
      </c>
      <c r="D189" s="349"/>
      <c r="E189" s="350"/>
      <c r="F189" s="351"/>
      <c r="G189" s="352"/>
      <c r="H189" s="350"/>
      <c r="I189" s="351"/>
      <c r="J189" s="352"/>
      <c r="K189" s="350"/>
      <c r="L189" s="351"/>
      <c r="M189" s="352"/>
      <c r="N189" s="785"/>
      <c r="O189" s="786"/>
      <c r="P189" s="787"/>
    </row>
    <row r="190" spans="1:16" ht="15.75" customHeight="1" x14ac:dyDescent="0.25">
      <c r="A190" s="655"/>
      <c r="B190" s="675"/>
      <c r="C190" s="356" t="s">
        <v>26</v>
      </c>
      <c r="D190" s="349"/>
      <c r="E190" s="350"/>
      <c r="F190" s="351"/>
      <c r="G190" s="352"/>
      <c r="H190" s="350"/>
      <c r="I190" s="351"/>
      <c r="J190" s="352"/>
      <c r="K190" s="350"/>
      <c r="L190" s="351"/>
      <c r="M190" s="352"/>
      <c r="N190" s="785"/>
      <c r="O190" s="786"/>
      <c r="P190" s="787"/>
    </row>
    <row r="191" spans="1:16" ht="15.75" customHeight="1" x14ac:dyDescent="0.25">
      <c r="A191" s="656"/>
      <c r="B191" s="676"/>
      <c r="C191" s="356" t="s">
        <v>23</v>
      </c>
      <c r="D191" s="349"/>
      <c r="E191" s="350"/>
      <c r="F191" s="351"/>
      <c r="G191" s="352"/>
      <c r="H191" s="350"/>
      <c r="I191" s="351"/>
      <c r="J191" s="352"/>
      <c r="K191" s="350"/>
      <c r="L191" s="351"/>
      <c r="M191" s="352"/>
      <c r="N191" s="785"/>
      <c r="O191" s="786"/>
      <c r="P191" s="787"/>
    </row>
    <row r="192" spans="1:16" ht="15.75" customHeight="1" x14ac:dyDescent="0.25">
      <c r="A192" s="654" t="s">
        <v>64</v>
      </c>
      <c r="B192" s="674" t="s">
        <v>65</v>
      </c>
      <c r="C192" s="356" t="s">
        <v>47</v>
      </c>
      <c r="D192" s="349"/>
      <c r="E192" s="350"/>
      <c r="F192" s="351"/>
      <c r="G192" s="352"/>
      <c r="H192" s="350"/>
      <c r="I192" s="351"/>
      <c r="J192" s="352"/>
      <c r="K192" s="350"/>
      <c r="L192" s="351"/>
      <c r="M192" s="352"/>
      <c r="N192" s="785"/>
      <c r="O192" s="786"/>
      <c r="P192" s="787"/>
    </row>
    <row r="193" spans="1:16" ht="15.75" customHeight="1" x14ac:dyDescent="0.25">
      <c r="A193" s="655"/>
      <c r="B193" s="675"/>
      <c r="C193" s="356" t="s">
        <v>26</v>
      </c>
      <c r="D193" s="349"/>
      <c r="E193" s="350"/>
      <c r="F193" s="351"/>
      <c r="G193" s="352"/>
      <c r="H193" s="350"/>
      <c r="I193" s="351"/>
      <c r="J193" s="352"/>
      <c r="K193" s="350"/>
      <c r="L193" s="351"/>
      <c r="M193" s="352"/>
      <c r="N193" s="785"/>
      <c r="O193" s="786"/>
      <c r="P193" s="787"/>
    </row>
    <row r="194" spans="1:16" ht="15.75" customHeight="1" x14ac:dyDescent="0.25">
      <c r="A194" s="656"/>
      <c r="B194" s="676"/>
      <c r="C194" s="356" t="s">
        <v>23</v>
      </c>
      <c r="D194" s="349"/>
      <c r="E194" s="350"/>
      <c r="F194" s="351"/>
      <c r="G194" s="352"/>
      <c r="H194" s="350"/>
      <c r="I194" s="351"/>
      <c r="J194" s="352"/>
      <c r="K194" s="350"/>
      <c r="L194" s="351"/>
      <c r="M194" s="352"/>
      <c r="N194" s="785"/>
      <c r="O194" s="786"/>
      <c r="P194" s="787"/>
    </row>
    <row r="195" spans="1:16" ht="15.75" customHeight="1" x14ac:dyDescent="0.25">
      <c r="A195" s="660" t="s">
        <v>66</v>
      </c>
      <c r="B195" s="669" t="s">
        <v>233</v>
      </c>
      <c r="C195" s="356" t="s">
        <v>26</v>
      </c>
      <c r="D195" s="349"/>
      <c r="E195" s="350"/>
      <c r="F195" s="351"/>
      <c r="G195" s="352"/>
      <c r="H195" s="350"/>
      <c r="I195" s="351"/>
      <c r="J195" s="352"/>
      <c r="K195" s="350"/>
      <c r="L195" s="351"/>
      <c r="M195" s="352"/>
      <c r="N195" s="785"/>
      <c r="O195" s="786"/>
      <c r="P195" s="787"/>
    </row>
    <row r="196" spans="1:16" ht="15.75" customHeight="1" x14ac:dyDescent="0.25">
      <c r="A196" s="660"/>
      <c r="B196" s="669"/>
      <c r="C196" s="356" t="s">
        <v>23</v>
      </c>
      <c r="D196" s="349"/>
      <c r="E196" s="350"/>
      <c r="F196" s="351"/>
      <c r="G196" s="352"/>
      <c r="H196" s="350"/>
      <c r="I196" s="351"/>
      <c r="J196" s="352"/>
      <c r="K196" s="350"/>
      <c r="L196" s="351"/>
      <c r="M196" s="352"/>
      <c r="N196" s="785"/>
      <c r="O196" s="786"/>
      <c r="P196" s="787"/>
    </row>
    <row r="197" spans="1:16" ht="15.75" customHeight="1" x14ac:dyDescent="0.25">
      <c r="A197" s="660" t="s">
        <v>68</v>
      </c>
      <c r="B197" s="670" t="s">
        <v>69</v>
      </c>
      <c r="C197" s="356" t="s">
        <v>42</v>
      </c>
      <c r="D197" s="349"/>
      <c r="E197" s="350"/>
      <c r="F197" s="351"/>
      <c r="G197" s="352"/>
      <c r="H197" s="350"/>
      <c r="I197" s="351"/>
      <c r="J197" s="352"/>
      <c r="K197" s="350"/>
      <c r="L197" s="351"/>
      <c r="M197" s="352"/>
      <c r="N197" s="785"/>
      <c r="O197" s="786"/>
      <c r="P197" s="787"/>
    </row>
    <row r="198" spans="1:16" ht="15.75" customHeight="1" x14ac:dyDescent="0.25">
      <c r="A198" s="660"/>
      <c r="B198" s="670"/>
      <c r="C198" s="356" t="s">
        <v>23</v>
      </c>
      <c r="D198" s="349"/>
      <c r="E198" s="350"/>
      <c r="F198" s="351"/>
      <c r="G198" s="352"/>
      <c r="H198" s="350"/>
      <c r="I198" s="351"/>
      <c r="J198" s="352"/>
      <c r="K198" s="350"/>
      <c r="L198" s="351"/>
      <c r="M198" s="352">
        <f>M197*458.5</f>
        <v>0</v>
      </c>
      <c r="N198" s="785"/>
      <c r="O198" s="786"/>
      <c r="P198" s="787">
        <f>P197*458.5</f>
        <v>0</v>
      </c>
    </row>
    <row r="199" spans="1:16" ht="15.75" customHeight="1" x14ac:dyDescent="0.25">
      <c r="A199" s="660" t="s">
        <v>70</v>
      </c>
      <c r="B199" s="672" t="s">
        <v>71</v>
      </c>
      <c r="C199" s="356" t="s">
        <v>47</v>
      </c>
      <c r="D199" s="349"/>
      <c r="E199" s="350"/>
      <c r="F199" s="351"/>
      <c r="G199" s="352"/>
      <c r="H199" s="350"/>
      <c r="I199" s="351"/>
      <c r="J199" s="352"/>
      <c r="K199" s="350"/>
      <c r="L199" s="351"/>
      <c r="M199" s="352">
        <v>2</v>
      </c>
      <c r="N199" s="785"/>
      <c r="O199" s="786"/>
      <c r="P199" s="787"/>
    </row>
    <row r="200" spans="1:16" ht="15.75" customHeight="1" thickBot="1" x14ac:dyDescent="0.3">
      <c r="A200" s="671"/>
      <c r="B200" s="673"/>
      <c r="C200" s="357" t="s">
        <v>23</v>
      </c>
      <c r="D200" s="358"/>
      <c r="E200" s="359"/>
      <c r="F200" s="360"/>
      <c r="G200" s="361"/>
      <c r="H200" s="359"/>
      <c r="I200" s="360"/>
      <c r="J200" s="361"/>
      <c r="K200" s="359"/>
      <c r="L200" s="360"/>
      <c r="M200" s="361">
        <f>M199*50.6/20*6</f>
        <v>30.360000000000003</v>
      </c>
      <c r="N200" s="789"/>
      <c r="O200" s="790"/>
      <c r="P200" s="791"/>
    </row>
    <row r="201" spans="1:16" ht="15.75" customHeight="1" thickBot="1" x14ac:dyDescent="0.3">
      <c r="A201" s="332" t="s">
        <v>72</v>
      </c>
      <c r="B201" s="333" t="s">
        <v>237</v>
      </c>
      <c r="C201" s="334"/>
      <c r="D201" s="335">
        <f>E201</f>
        <v>68.31</v>
      </c>
      <c r="E201" s="335">
        <f>F201+G201</f>
        <v>68.31</v>
      </c>
      <c r="F201" s="336"/>
      <c r="G201" s="337">
        <f>M201</f>
        <v>68.31</v>
      </c>
      <c r="H201" s="338"/>
      <c r="I201" s="339"/>
      <c r="J201" s="340"/>
      <c r="K201" s="338">
        <f>L201+M201</f>
        <v>68.31</v>
      </c>
      <c r="L201" s="341"/>
      <c r="M201" s="342">
        <f>M203+M206+M217+M219+M221</f>
        <v>68.31</v>
      </c>
      <c r="N201" s="779">
        <f>O201+P201</f>
        <v>0</v>
      </c>
      <c r="O201" s="780">
        <f t="shared" ref="O201" si="59">O203+O206+O217+O219+O221</f>
        <v>0</v>
      </c>
      <c r="P201" s="781">
        <f>P203+P206+P217+P219+P221</f>
        <v>0</v>
      </c>
    </row>
    <row r="202" spans="1:16" ht="15.75" customHeight="1" x14ac:dyDescent="0.25">
      <c r="A202" s="678" t="s">
        <v>56</v>
      </c>
      <c r="B202" s="679" t="s">
        <v>57</v>
      </c>
      <c r="C202" s="362" t="s">
        <v>26</v>
      </c>
      <c r="D202" s="363"/>
      <c r="E202" s="364"/>
      <c r="F202" s="365"/>
      <c r="G202" s="366"/>
      <c r="H202" s="364"/>
      <c r="I202" s="365"/>
      <c r="J202" s="366"/>
      <c r="K202" s="364"/>
      <c r="L202" s="365"/>
      <c r="M202" s="347"/>
      <c r="N202" s="792"/>
      <c r="O202" s="793"/>
      <c r="P202" s="784"/>
    </row>
    <row r="203" spans="1:16" ht="15.75" customHeight="1" x14ac:dyDescent="0.25">
      <c r="A203" s="656"/>
      <c r="B203" s="676"/>
      <c r="C203" s="348" t="s">
        <v>23</v>
      </c>
      <c r="D203" s="349"/>
      <c r="E203" s="350"/>
      <c r="F203" s="351"/>
      <c r="G203" s="352"/>
      <c r="H203" s="350"/>
      <c r="I203" s="351"/>
      <c r="J203" s="352"/>
      <c r="K203" s="350"/>
      <c r="L203" s="351"/>
      <c r="M203" s="352">
        <f>M202*1306.5</f>
        <v>0</v>
      </c>
      <c r="N203" s="785"/>
      <c r="O203" s="786"/>
      <c r="P203" s="787">
        <f>P202*1306.5</f>
        <v>0</v>
      </c>
    </row>
    <row r="204" spans="1:16" ht="15.75" customHeight="1" x14ac:dyDescent="0.25">
      <c r="A204" s="654" t="s">
        <v>58</v>
      </c>
      <c r="B204" s="680" t="s">
        <v>59</v>
      </c>
      <c r="C204" s="353" t="s">
        <v>47</v>
      </c>
      <c r="D204" s="354"/>
      <c r="E204" s="355"/>
      <c r="F204" s="291"/>
      <c r="G204" s="292"/>
      <c r="H204" s="355"/>
      <c r="I204" s="291"/>
      <c r="J204" s="292"/>
      <c r="K204" s="355"/>
      <c r="L204" s="291"/>
      <c r="M204" s="292">
        <f>M207+M210+M213</f>
        <v>0</v>
      </c>
      <c r="N204" s="788"/>
      <c r="O204" s="765"/>
      <c r="P204" s="766">
        <f>P207+P210+P213</f>
        <v>0</v>
      </c>
    </row>
    <row r="205" spans="1:16" ht="15.75" customHeight="1" x14ac:dyDescent="0.25">
      <c r="A205" s="655"/>
      <c r="B205" s="681"/>
      <c r="C205" s="353" t="s">
        <v>26</v>
      </c>
      <c r="D205" s="354"/>
      <c r="E205" s="355"/>
      <c r="F205" s="291"/>
      <c r="G205" s="292"/>
      <c r="H205" s="355"/>
      <c r="I205" s="291"/>
      <c r="J205" s="292"/>
      <c r="K205" s="355"/>
      <c r="L205" s="291"/>
      <c r="M205" s="292">
        <f t="shared" ref="M205:M206" si="60">M208+M211+M214</f>
        <v>0</v>
      </c>
      <c r="N205" s="788"/>
      <c r="O205" s="765"/>
      <c r="P205" s="766">
        <f t="shared" ref="P205:P206" si="61">P208+P211+P214</f>
        <v>0</v>
      </c>
    </row>
    <row r="206" spans="1:16" ht="15.75" customHeight="1" x14ac:dyDescent="0.25">
      <c r="A206" s="656"/>
      <c r="B206" s="682"/>
      <c r="C206" s="353" t="s">
        <v>23</v>
      </c>
      <c r="D206" s="354"/>
      <c r="E206" s="355"/>
      <c r="F206" s="291"/>
      <c r="G206" s="292"/>
      <c r="H206" s="355"/>
      <c r="I206" s="291"/>
      <c r="J206" s="292"/>
      <c r="K206" s="355"/>
      <c r="L206" s="291"/>
      <c r="M206" s="292">
        <f t="shared" si="60"/>
        <v>0</v>
      </c>
      <c r="N206" s="788"/>
      <c r="O206" s="765"/>
      <c r="P206" s="766">
        <f t="shared" si="61"/>
        <v>0</v>
      </c>
    </row>
    <row r="207" spans="1:16" ht="15.75" customHeight="1" x14ac:dyDescent="0.25">
      <c r="A207" s="654" t="s">
        <v>60</v>
      </c>
      <c r="B207" s="674" t="s">
        <v>232</v>
      </c>
      <c r="C207" s="356" t="s">
        <v>47</v>
      </c>
      <c r="D207" s="349"/>
      <c r="E207" s="350"/>
      <c r="F207" s="351"/>
      <c r="G207" s="352"/>
      <c r="H207" s="350"/>
      <c r="I207" s="351"/>
      <c r="J207" s="352"/>
      <c r="K207" s="350"/>
      <c r="L207" s="351"/>
      <c r="M207" s="352"/>
      <c r="N207" s="785"/>
      <c r="O207" s="786"/>
      <c r="P207" s="787"/>
    </row>
    <row r="208" spans="1:16" ht="15.75" customHeight="1" x14ac:dyDescent="0.25">
      <c r="A208" s="655"/>
      <c r="B208" s="675"/>
      <c r="C208" s="356" t="s">
        <v>26</v>
      </c>
      <c r="D208" s="349"/>
      <c r="E208" s="350"/>
      <c r="F208" s="351"/>
      <c r="G208" s="352"/>
      <c r="H208" s="350"/>
      <c r="I208" s="351"/>
      <c r="J208" s="352"/>
      <c r="K208" s="350"/>
      <c r="L208" s="351"/>
      <c r="M208" s="352"/>
      <c r="N208" s="785"/>
      <c r="O208" s="786"/>
      <c r="P208" s="787"/>
    </row>
    <row r="209" spans="1:16" ht="15.75" customHeight="1" x14ac:dyDescent="0.25">
      <c r="A209" s="656"/>
      <c r="B209" s="676"/>
      <c r="C209" s="356" t="s">
        <v>23</v>
      </c>
      <c r="D209" s="349"/>
      <c r="E209" s="350"/>
      <c r="F209" s="351"/>
      <c r="G209" s="352"/>
      <c r="H209" s="350"/>
      <c r="I209" s="351"/>
      <c r="J209" s="352"/>
      <c r="K209" s="350"/>
      <c r="L209" s="351"/>
      <c r="M209" s="352">
        <f>M208*1694.5</f>
        <v>0</v>
      </c>
      <c r="N209" s="785"/>
      <c r="O209" s="786"/>
      <c r="P209" s="787">
        <f>P208*1694.5</f>
        <v>0</v>
      </c>
    </row>
    <row r="210" spans="1:16" ht="15.75" customHeight="1" x14ac:dyDescent="0.25">
      <c r="A210" s="654" t="s">
        <v>62</v>
      </c>
      <c r="B210" s="674" t="s">
        <v>63</v>
      </c>
      <c r="C210" s="356" t="s">
        <v>47</v>
      </c>
      <c r="D210" s="349"/>
      <c r="E210" s="350"/>
      <c r="F210" s="351"/>
      <c r="G210" s="352"/>
      <c r="H210" s="350"/>
      <c r="I210" s="351"/>
      <c r="J210" s="352"/>
      <c r="K210" s="350"/>
      <c r="L210" s="351"/>
      <c r="M210" s="352"/>
      <c r="N210" s="785"/>
      <c r="O210" s="786"/>
      <c r="P210" s="787"/>
    </row>
    <row r="211" spans="1:16" ht="15.75" customHeight="1" x14ac:dyDescent="0.25">
      <c r="A211" s="655"/>
      <c r="B211" s="675"/>
      <c r="C211" s="356" t="s">
        <v>26</v>
      </c>
      <c r="D211" s="349"/>
      <c r="E211" s="350"/>
      <c r="F211" s="351"/>
      <c r="G211" s="352"/>
      <c r="H211" s="350"/>
      <c r="I211" s="351"/>
      <c r="J211" s="352"/>
      <c r="K211" s="350"/>
      <c r="L211" s="351"/>
      <c r="M211" s="352"/>
      <c r="N211" s="785"/>
      <c r="O211" s="786"/>
      <c r="P211" s="787"/>
    </row>
    <row r="212" spans="1:16" ht="15.75" customHeight="1" x14ac:dyDescent="0.25">
      <c r="A212" s="656"/>
      <c r="B212" s="676"/>
      <c r="C212" s="356" t="s">
        <v>23</v>
      </c>
      <c r="D212" s="349"/>
      <c r="E212" s="350"/>
      <c r="F212" s="351"/>
      <c r="G212" s="352"/>
      <c r="H212" s="350"/>
      <c r="I212" s="351"/>
      <c r="J212" s="352"/>
      <c r="K212" s="350"/>
      <c r="L212" s="351"/>
      <c r="M212" s="352"/>
      <c r="N212" s="785"/>
      <c r="O212" s="786"/>
      <c r="P212" s="787"/>
    </row>
    <row r="213" spans="1:16" ht="15.75" customHeight="1" x14ac:dyDescent="0.25">
      <c r="A213" s="654" t="s">
        <v>64</v>
      </c>
      <c r="B213" s="674" t="s">
        <v>65</v>
      </c>
      <c r="C213" s="356" t="s">
        <v>47</v>
      </c>
      <c r="D213" s="349"/>
      <c r="E213" s="350"/>
      <c r="F213" s="351"/>
      <c r="G213" s="352"/>
      <c r="H213" s="350"/>
      <c r="I213" s="351"/>
      <c r="J213" s="352"/>
      <c r="K213" s="350"/>
      <c r="L213" s="351"/>
      <c r="M213" s="352"/>
      <c r="N213" s="785"/>
      <c r="O213" s="786"/>
      <c r="P213" s="787"/>
    </row>
    <row r="214" spans="1:16" ht="15.75" customHeight="1" x14ac:dyDescent="0.25">
      <c r="A214" s="655"/>
      <c r="B214" s="675"/>
      <c r="C214" s="356" t="s">
        <v>26</v>
      </c>
      <c r="D214" s="349"/>
      <c r="E214" s="350"/>
      <c r="F214" s="351"/>
      <c r="G214" s="352"/>
      <c r="H214" s="350"/>
      <c r="I214" s="351"/>
      <c r="J214" s="352"/>
      <c r="K214" s="350"/>
      <c r="L214" s="351"/>
      <c r="M214" s="352"/>
      <c r="N214" s="785"/>
      <c r="O214" s="786"/>
      <c r="P214" s="787"/>
    </row>
    <row r="215" spans="1:16" ht="15.75" customHeight="1" x14ac:dyDescent="0.25">
      <c r="A215" s="656"/>
      <c r="B215" s="676"/>
      <c r="C215" s="356" t="s">
        <v>23</v>
      </c>
      <c r="D215" s="349"/>
      <c r="E215" s="350"/>
      <c r="F215" s="351"/>
      <c r="G215" s="352"/>
      <c r="H215" s="350"/>
      <c r="I215" s="351"/>
      <c r="J215" s="352"/>
      <c r="K215" s="350"/>
      <c r="L215" s="351"/>
      <c r="M215" s="352"/>
      <c r="N215" s="785"/>
      <c r="O215" s="786"/>
      <c r="P215" s="787"/>
    </row>
    <row r="216" spans="1:16" ht="15.75" customHeight="1" x14ac:dyDescent="0.25">
      <c r="A216" s="660" t="s">
        <v>66</v>
      </c>
      <c r="B216" s="669" t="s">
        <v>233</v>
      </c>
      <c r="C216" s="356" t="s">
        <v>26</v>
      </c>
      <c r="D216" s="349"/>
      <c r="E216" s="350"/>
      <c r="F216" s="351"/>
      <c r="G216" s="352"/>
      <c r="H216" s="350"/>
      <c r="I216" s="351"/>
      <c r="J216" s="352"/>
      <c r="K216" s="350"/>
      <c r="L216" s="351"/>
      <c r="M216" s="352"/>
      <c r="N216" s="785"/>
      <c r="O216" s="786"/>
      <c r="P216" s="787"/>
    </row>
    <row r="217" spans="1:16" ht="15.75" customHeight="1" x14ac:dyDescent="0.25">
      <c r="A217" s="660"/>
      <c r="B217" s="669"/>
      <c r="C217" s="356" t="s">
        <v>23</v>
      </c>
      <c r="D217" s="349"/>
      <c r="E217" s="350"/>
      <c r="F217" s="351"/>
      <c r="G217" s="352"/>
      <c r="H217" s="350"/>
      <c r="I217" s="351"/>
      <c r="J217" s="352"/>
      <c r="K217" s="350"/>
      <c r="L217" s="351"/>
      <c r="M217" s="352"/>
      <c r="N217" s="785"/>
      <c r="O217" s="786"/>
      <c r="P217" s="787"/>
    </row>
    <row r="218" spans="1:16" ht="15.75" customHeight="1" x14ac:dyDescent="0.25">
      <c r="A218" s="660" t="s">
        <v>68</v>
      </c>
      <c r="B218" s="670" t="s">
        <v>69</v>
      </c>
      <c r="C218" s="356" t="s">
        <v>42</v>
      </c>
      <c r="D218" s="349"/>
      <c r="E218" s="350"/>
      <c r="F218" s="351"/>
      <c r="G218" s="352"/>
      <c r="H218" s="350"/>
      <c r="I218" s="351"/>
      <c r="J218" s="352"/>
      <c r="K218" s="350"/>
      <c r="L218" s="351"/>
      <c r="M218" s="352"/>
      <c r="N218" s="785"/>
      <c r="O218" s="786"/>
      <c r="P218" s="787"/>
    </row>
    <row r="219" spans="1:16" ht="15.75" customHeight="1" x14ac:dyDescent="0.25">
      <c r="A219" s="660"/>
      <c r="B219" s="670"/>
      <c r="C219" s="356" t="s">
        <v>23</v>
      </c>
      <c r="D219" s="349"/>
      <c r="E219" s="350"/>
      <c r="F219" s="351"/>
      <c r="G219" s="352"/>
      <c r="H219" s="350"/>
      <c r="I219" s="351"/>
      <c r="J219" s="352"/>
      <c r="K219" s="350"/>
      <c r="L219" s="351"/>
      <c r="M219" s="352">
        <f>M218*458.5</f>
        <v>0</v>
      </c>
      <c r="N219" s="785"/>
      <c r="O219" s="786"/>
      <c r="P219" s="787">
        <f>P218*458.5</f>
        <v>0</v>
      </c>
    </row>
    <row r="220" spans="1:16" ht="15.75" customHeight="1" x14ac:dyDescent="0.25">
      <c r="A220" s="660" t="s">
        <v>70</v>
      </c>
      <c r="B220" s="672" t="s">
        <v>71</v>
      </c>
      <c r="C220" s="356" t="s">
        <v>47</v>
      </c>
      <c r="D220" s="349"/>
      <c r="E220" s="350"/>
      <c r="F220" s="351"/>
      <c r="G220" s="352"/>
      <c r="H220" s="350"/>
      <c r="I220" s="351"/>
      <c r="J220" s="352"/>
      <c r="K220" s="350"/>
      <c r="L220" s="351"/>
      <c r="M220" s="352">
        <v>3</v>
      </c>
      <c r="N220" s="785"/>
      <c r="O220" s="786"/>
      <c r="P220" s="787"/>
    </row>
    <row r="221" spans="1:16" ht="15.75" customHeight="1" thickBot="1" x14ac:dyDescent="0.3">
      <c r="A221" s="671"/>
      <c r="B221" s="673"/>
      <c r="C221" s="357" t="s">
        <v>23</v>
      </c>
      <c r="D221" s="358"/>
      <c r="E221" s="359"/>
      <c r="F221" s="360"/>
      <c r="G221" s="361"/>
      <c r="H221" s="359"/>
      <c r="I221" s="360"/>
      <c r="J221" s="361"/>
      <c r="K221" s="359"/>
      <c r="L221" s="360"/>
      <c r="M221" s="361">
        <f>M220*50.6/20*9</f>
        <v>68.31</v>
      </c>
      <c r="N221" s="789"/>
      <c r="O221" s="790"/>
      <c r="P221" s="791"/>
    </row>
    <row r="222" spans="1:16" ht="15.75" customHeight="1" thickBot="1" x14ac:dyDescent="0.3">
      <c r="A222" s="332" t="s">
        <v>75</v>
      </c>
      <c r="B222" s="333" t="s">
        <v>238</v>
      </c>
      <c r="C222" s="334"/>
      <c r="D222" s="335">
        <f>E222</f>
        <v>176.7175</v>
      </c>
      <c r="E222" s="335">
        <f>F222+G222</f>
        <v>176.7175</v>
      </c>
      <c r="F222" s="336"/>
      <c r="G222" s="337">
        <f>M222</f>
        <v>176.7175</v>
      </c>
      <c r="H222" s="338"/>
      <c r="I222" s="339"/>
      <c r="J222" s="340"/>
      <c r="K222" s="338">
        <f>L222+M222</f>
        <v>176.7175</v>
      </c>
      <c r="L222" s="341"/>
      <c r="M222" s="342">
        <f>M224+M227+M238+M240+M242</f>
        <v>176.7175</v>
      </c>
      <c r="N222" s="779">
        <f>O222+P222</f>
        <v>0</v>
      </c>
      <c r="O222" s="780">
        <f t="shared" ref="O222" si="62">O224+O227+O238+O240+O242</f>
        <v>0</v>
      </c>
      <c r="P222" s="781">
        <f>P224+P227+P238+P240+P242</f>
        <v>0</v>
      </c>
    </row>
    <row r="223" spans="1:16" ht="15.75" customHeight="1" x14ac:dyDescent="0.25">
      <c r="A223" s="678" t="s">
        <v>56</v>
      </c>
      <c r="B223" s="679" t="s">
        <v>57</v>
      </c>
      <c r="C223" s="362" t="s">
        <v>26</v>
      </c>
      <c r="D223" s="363"/>
      <c r="E223" s="364"/>
      <c r="F223" s="365"/>
      <c r="G223" s="366"/>
      <c r="H223" s="364"/>
      <c r="I223" s="365"/>
      <c r="J223" s="366"/>
      <c r="K223" s="364"/>
      <c r="L223" s="365"/>
      <c r="M223" s="347">
        <v>2.4E-2</v>
      </c>
      <c r="N223" s="792"/>
      <c r="O223" s="793"/>
      <c r="P223" s="784"/>
    </row>
    <row r="224" spans="1:16" ht="15.75" customHeight="1" x14ac:dyDescent="0.25">
      <c r="A224" s="656"/>
      <c r="B224" s="676"/>
      <c r="C224" s="348" t="s">
        <v>23</v>
      </c>
      <c r="D224" s="349"/>
      <c r="E224" s="350"/>
      <c r="F224" s="351"/>
      <c r="G224" s="352"/>
      <c r="H224" s="350"/>
      <c r="I224" s="351"/>
      <c r="J224" s="352"/>
      <c r="K224" s="350"/>
      <c r="L224" s="351"/>
      <c r="M224" s="352">
        <f>M223*1306.5</f>
        <v>31.356000000000002</v>
      </c>
      <c r="N224" s="785"/>
      <c r="O224" s="786"/>
      <c r="P224" s="787"/>
    </row>
    <row r="225" spans="1:16" ht="15.75" customHeight="1" x14ac:dyDescent="0.25">
      <c r="A225" s="654" t="s">
        <v>58</v>
      </c>
      <c r="B225" s="680" t="s">
        <v>59</v>
      </c>
      <c r="C225" s="353" t="s">
        <v>47</v>
      </c>
      <c r="D225" s="354"/>
      <c r="E225" s="355"/>
      <c r="F225" s="291"/>
      <c r="G225" s="292"/>
      <c r="H225" s="355"/>
      <c r="I225" s="291"/>
      <c r="J225" s="292"/>
      <c r="K225" s="355"/>
      <c r="L225" s="291"/>
      <c r="M225" s="292">
        <f>M228+M231+M234</f>
        <v>2</v>
      </c>
      <c r="N225" s="788"/>
      <c r="O225" s="765"/>
      <c r="P225" s="766"/>
    </row>
    <row r="226" spans="1:16" ht="15.75" customHeight="1" x14ac:dyDescent="0.25">
      <c r="A226" s="655"/>
      <c r="B226" s="681"/>
      <c r="C226" s="353" t="s">
        <v>26</v>
      </c>
      <c r="D226" s="354"/>
      <c r="E226" s="355"/>
      <c r="F226" s="291"/>
      <c r="G226" s="292"/>
      <c r="H226" s="355"/>
      <c r="I226" s="291"/>
      <c r="J226" s="292"/>
      <c r="K226" s="355"/>
      <c r="L226" s="291"/>
      <c r="M226" s="292">
        <f t="shared" ref="M226:M227" si="63">M229+M232+M235</f>
        <v>7.0000000000000001E-3</v>
      </c>
      <c r="N226" s="788"/>
      <c r="O226" s="765"/>
      <c r="P226" s="766"/>
    </row>
    <row r="227" spans="1:16" ht="15.75" customHeight="1" x14ac:dyDescent="0.25">
      <c r="A227" s="656"/>
      <c r="B227" s="682"/>
      <c r="C227" s="353" t="s">
        <v>23</v>
      </c>
      <c r="D227" s="354"/>
      <c r="E227" s="355"/>
      <c r="F227" s="291"/>
      <c r="G227" s="292"/>
      <c r="H227" s="355"/>
      <c r="I227" s="291"/>
      <c r="J227" s="292"/>
      <c r="K227" s="355"/>
      <c r="L227" s="291"/>
      <c r="M227" s="292">
        <f t="shared" si="63"/>
        <v>18.861499999999999</v>
      </c>
      <c r="N227" s="788"/>
      <c r="O227" s="765"/>
      <c r="P227" s="766"/>
    </row>
    <row r="228" spans="1:16" ht="15.75" customHeight="1" x14ac:dyDescent="0.25">
      <c r="A228" s="654" t="s">
        <v>60</v>
      </c>
      <c r="B228" s="674" t="s">
        <v>232</v>
      </c>
      <c r="C228" s="356" t="s">
        <v>47</v>
      </c>
      <c r="D228" s="349"/>
      <c r="E228" s="350"/>
      <c r="F228" s="351"/>
      <c r="G228" s="352"/>
      <c r="H228" s="350"/>
      <c r="I228" s="351"/>
      <c r="J228" s="352"/>
      <c r="K228" s="350"/>
      <c r="L228" s="351"/>
      <c r="M228" s="352">
        <v>2</v>
      </c>
      <c r="N228" s="785"/>
      <c r="O228" s="786"/>
      <c r="P228" s="787"/>
    </row>
    <row r="229" spans="1:16" ht="15.75" customHeight="1" x14ac:dyDescent="0.25">
      <c r="A229" s="655"/>
      <c r="B229" s="675"/>
      <c r="C229" s="356" t="s">
        <v>26</v>
      </c>
      <c r="D229" s="349"/>
      <c r="E229" s="350"/>
      <c r="F229" s="351"/>
      <c r="G229" s="352"/>
      <c r="H229" s="350"/>
      <c r="I229" s="351"/>
      <c r="J229" s="352"/>
      <c r="K229" s="350"/>
      <c r="L229" s="351"/>
      <c r="M229" s="352">
        <v>7.0000000000000001E-3</v>
      </c>
      <c r="N229" s="785"/>
      <c r="O229" s="786"/>
      <c r="P229" s="787"/>
    </row>
    <row r="230" spans="1:16" ht="15.75" customHeight="1" x14ac:dyDescent="0.25">
      <c r="A230" s="656"/>
      <c r="B230" s="676"/>
      <c r="C230" s="356" t="s">
        <v>23</v>
      </c>
      <c r="D230" s="349"/>
      <c r="E230" s="350"/>
      <c r="F230" s="351"/>
      <c r="G230" s="352"/>
      <c r="H230" s="350"/>
      <c r="I230" s="351"/>
      <c r="J230" s="352"/>
      <c r="K230" s="350"/>
      <c r="L230" s="351"/>
      <c r="M230" s="352">
        <f>M229*2694.5</f>
        <v>18.861499999999999</v>
      </c>
      <c r="N230" s="785"/>
      <c r="O230" s="786"/>
      <c r="P230" s="787"/>
    </row>
    <row r="231" spans="1:16" ht="15.75" customHeight="1" x14ac:dyDescent="0.25">
      <c r="A231" s="654" t="s">
        <v>62</v>
      </c>
      <c r="B231" s="674" t="s">
        <v>63</v>
      </c>
      <c r="C231" s="356" t="s">
        <v>47</v>
      </c>
      <c r="D231" s="349"/>
      <c r="E231" s="350"/>
      <c r="F231" s="351"/>
      <c r="G231" s="352"/>
      <c r="H231" s="350"/>
      <c r="I231" s="351"/>
      <c r="J231" s="352"/>
      <c r="K231" s="350"/>
      <c r="L231" s="351"/>
      <c r="M231" s="352"/>
      <c r="N231" s="785"/>
      <c r="O231" s="786"/>
      <c r="P231" s="787"/>
    </row>
    <row r="232" spans="1:16" ht="15.75" customHeight="1" x14ac:dyDescent="0.25">
      <c r="A232" s="655"/>
      <c r="B232" s="675"/>
      <c r="C232" s="356" t="s">
        <v>26</v>
      </c>
      <c r="D232" s="349"/>
      <c r="E232" s="350"/>
      <c r="F232" s="351"/>
      <c r="G232" s="352"/>
      <c r="H232" s="350"/>
      <c r="I232" s="351"/>
      <c r="J232" s="352"/>
      <c r="K232" s="350"/>
      <c r="L232" s="351"/>
      <c r="M232" s="352"/>
      <c r="N232" s="785"/>
      <c r="O232" s="786"/>
      <c r="P232" s="787"/>
    </row>
    <row r="233" spans="1:16" ht="15.75" customHeight="1" x14ac:dyDescent="0.25">
      <c r="A233" s="656"/>
      <c r="B233" s="676"/>
      <c r="C233" s="356" t="s">
        <v>23</v>
      </c>
      <c r="D233" s="349"/>
      <c r="E233" s="350"/>
      <c r="F233" s="351"/>
      <c r="G233" s="352"/>
      <c r="H233" s="350"/>
      <c r="I233" s="351"/>
      <c r="J233" s="352"/>
      <c r="K233" s="350"/>
      <c r="L233" s="351"/>
      <c r="M233" s="352"/>
      <c r="N233" s="785"/>
      <c r="O233" s="786"/>
      <c r="P233" s="787"/>
    </row>
    <row r="234" spans="1:16" ht="15.75" customHeight="1" x14ac:dyDescent="0.25">
      <c r="A234" s="654" t="s">
        <v>64</v>
      </c>
      <c r="B234" s="674" t="s">
        <v>65</v>
      </c>
      <c r="C234" s="356" t="s">
        <v>47</v>
      </c>
      <c r="D234" s="349"/>
      <c r="E234" s="350"/>
      <c r="F234" s="351"/>
      <c r="G234" s="352"/>
      <c r="H234" s="350"/>
      <c r="I234" s="351"/>
      <c r="J234" s="352"/>
      <c r="K234" s="350"/>
      <c r="L234" s="351"/>
      <c r="M234" s="352"/>
      <c r="N234" s="785"/>
      <c r="O234" s="786"/>
      <c r="P234" s="787"/>
    </row>
    <row r="235" spans="1:16" ht="15.75" customHeight="1" x14ac:dyDescent="0.25">
      <c r="A235" s="655"/>
      <c r="B235" s="675"/>
      <c r="C235" s="356" t="s">
        <v>26</v>
      </c>
      <c r="D235" s="349"/>
      <c r="E235" s="350"/>
      <c r="F235" s="351"/>
      <c r="G235" s="352"/>
      <c r="H235" s="350"/>
      <c r="I235" s="351"/>
      <c r="J235" s="352"/>
      <c r="K235" s="350"/>
      <c r="L235" s="351"/>
      <c r="M235" s="352"/>
      <c r="N235" s="785"/>
      <c r="O235" s="786"/>
      <c r="P235" s="787"/>
    </row>
    <row r="236" spans="1:16" ht="15.75" customHeight="1" x14ac:dyDescent="0.25">
      <c r="A236" s="656"/>
      <c r="B236" s="676"/>
      <c r="C236" s="356" t="s">
        <v>23</v>
      </c>
      <c r="D236" s="349"/>
      <c r="E236" s="350"/>
      <c r="F236" s="351"/>
      <c r="G236" s="352"/>
      <c r="H236" s="350"/>
      <c r="I236" s="351"/>
      <c r="J236" s="352"/>
      <c r="K236" s="350"/>
      <c r="L236" s="351"/>
      <c r="M236" s="352"/>
      <c r="N236" s="785"/>
      <c r="O236" s="786"/>
      <c r="P236" s="787"/>
    </row>
    <row r="237" spans="1:16" ht="15.75" customHeight="1" x14ac:dyDescent="0.25">
      <c r="A237" s="660" t="s">
        <v>66</v>
      </c>
      <c r="B237" s="669" t="s">
        <v>233</v>
      </c>
      <c r="C237" s="356" t="s">
        <v>26</v>
      </c>
      <c r="D237" s="349"/>
      <c r="E237" s="350"/>
      <c r="F237" s="351"/>
      <c r="G237" s="352"/>
      <c r="H237" s="350"/>
      <c r="I237" s="351"/>
      <c r="J237" s="352"/>
      <c r="K237" s="350"/>
      <c r="L237" s="351"/>
      <c r="M237" s="352"/>
      <c r="N237" s="785"/>
      <c r="O237" s="786"/>
      <c r="P237" s="787"/>
    </row>
    <row r="238" spans="1:16" ht="15.75" customHeight="1" x14ac:dyDescent="0.25">
      <c r="A238" s="660"/>
      <c r="B238" s="669"/>
      <c r="C238" s="356" t="s">
        <v>23</v>
      </c>
      <c r="D238" s="349"/>
      <c r="E238" s="350"/>
      <c r="F238" s="351"/>
      <c r="G238" s="352"/>
      <c r="H238" s="350"/>
      <c r="I238" s="351"/>
      <c r="J238" s="352"/>
      <c r="K238" s="350"/>
      <c r="L238" s="351"/>
      <c r="M238" s="352"/>
      <c r="N238" s="785"/>
      <c r="O238" s="786"/>
      <c r="P238" s="787"/>
    </row>
    <row r="239" spans="1:16" ht="15.75" customHeight="1" x14ac:dyDescent="0.25">
      <c r="A239" s="660" t="s">
        <v>68</v>
      </c>
      <c r="B239" s="670" t="s">
        <v>69</v>
      </c>
      <c r="C239" s="356" t="s">
        <v>42</v>
      </c>
      <c r="D239" s="349"/>
      <c r="E239" s="350"/>
      <c r="F239" s="351"/>
      <c r="G239" s="352"/>
      <c r="H239" s="350"/>
      <c r="I239" s="351"/>
      <c r="J239" s="352"/>
      <c r="K239" s="350"/>
      <c r="L239" s="351"/>
      <c r="M239" s="352"/>
      <c r="N239" s="785"/>
      <c r="O239" s="786"/>
      <c r="P239" s="787"/>
    </row>
    <row r="240" spans="1:16" ht="15.75" customHeight="1" x14ac:dyDescent="0.25">
      <c r="A240" s="660"/>
      <c r="B240" s="670"/>
      <c r="C240" s="356" t="s">
        <v>23</v>
      </c>
      <c r="D240" s="349"/>
      <c r="E240" s="350"/>
      <c r="F240" s="351"/>
      <c r="G240" s="352"/>
      <c r="H240" s="350"/>
      <c r="I240" s="351"/>
      <c r="J240" s="352"/>
      <c r="K240" s="350"/>
      <c r="L240" s="351"/>
      <c r="M240" s="352">
        <f>M239*458.5</f>
        <v>0</v>
      </c>
      <c r="N240" s="785"/>
      <c r="O240" s="786"/>
      <c r="P240" s="787"/>
    </row>
    <row r="241" spans="1:16" ht="15.75" customHeight="1" x14ac:dyDescent="0.25">
      <c r="A241" s="660" t="s">
        <v>70</v>
      </c>
      <c r="B241" s="672" t="s">
        <v>71</v>
      </c>
      <c r="C241" s="356" t="s">
        <v>47</v>
      </c>
      <c r="D241" s="349"/>
      <c r="E241" s="350"/>
      <c r="F241" s="351"/>
      <c r="G241" s="352"/>
      <c r="H241" s="350"/>
      <c r="I241" s="351"/>
      <c r="J241" s="352"/>
      <c r="K241" s="350"/>
      <c r="L241" s="351"/>
      <c r="M241" s="352">
        <v>5</v>
      </c>
      <c r="N241" s="785"/>
      <c r="O241" s="786"/>
      <c r="P241" s="787"/>
    </row>
    <row r="242" spans="1:16" ht="15.75" customHeight="1" thickBot="1" x14ac:dyDescent="0.3">
      <c r="A242" s="671"/>
      <c r="B242" s="673"/>
      <c r="C242" s="357" t="s">
        <v>23</v>
      </c>
      <c r="D242" s="358"/>
      <c r="E242" s="359"/>
      <c r="F242" s="360"/>
      <c r="G242" s="361"/>
      <c r="H242" s="359"/>
      <c r="I242" s="360"/>
      <c r="J242" s="361"/>
      <c r="K242" s="359"/>
      <c r="L242" s="360"/>
      <c r="M242" s="361">
        <f>M241*50.6/2</f>
        <v>126.5</v>
      </c>
      <c r="N242" s="789"/>
      <c r="O242" s="790"/>
      <c r="P242" s="791"/>
    </row>
    <row r="243" spans="1:16" ht="15.75" customHeight="1" thickBot="1" x14ac:dyDescent="0.3">
      <c r="A243" s="332" t="s">
        <v>77</v>
      </c>
      <c r="B243" s="333" t="s">
        <v>239</v>
      </c>
      <c r="C243" s="334"/>
      <c r="D243" s="335">
        <f>E243</f>
        <v>46.297250000000005</v>
      </c>
      <c r="E243" s="335">
        <f>F243+G243</f>
        <v>46.297250000000005</v>
      </c>
      <c r="F243" s="336"/>
      <c r="G243" s="337">
        <f>M243</f>
        <v>46.297250000000005</v>
      </c>
      <c r="H243" s="338"/>
      <c r="I243" s="339"/>
      <c r="J243" s="340"/>
      <c r="K243" s="338">
        <f>L243+M243</f>
        <v>46.297250000000005</v>
      </c>
      <c r="L243" s="341"/>
      <c r="M243" s="342">
        <f>M245+M248+M259+M261+M263</f>
        <v>46.297250000000005</v>
      </c>
      <c r="N243" s="779">
        <f>O243+P243</f>
        <v>0</v>
      </c>
      <c r="O243" s="780">
        <f t="shared" ref="O243" si="64">O245+O248+O259+O261+O263</f>
        <v>0</v>
      </c>
      <c r="P243" s="781">
        <f>P245+P248+P259+P261+P263</f>
        <v>0</v>
      </c>
    </row>
    <row r="244" spans="1:16" ht="15.75" customHeight="1" x14ac:dyDescent="0.25">
      <c r="A244" s="678" t="s">
        <v>56</v>
      </c>
      <c r="B244" s="679" t="s">
        <v>57</v>
      </c>
      <c r="C244" s="362" t="s">
        <v>26</v>
      </c>
      <c r="D244" s="363"/>
      <c r="E244" s="364"/>
      <c r="F244" s="365"/>
      <c r="G244" s="366"/>
      <c r="H244" s="364"/>
      <c r="I244" s="365"/>
      <c r="J244" s="366"/>
      <c r="K244" s="364"/>
      <c r="L244" s="365"/>
      <c r="M244" s="347">
        <v>5.0000000000000001E-3</v>
      </c>
      <c r="N244" s="792"/>
      <c r="O244" s="793"/>
      <c r="P244" s="784"/>
    </row>
    <row r="245" spans="1:16" ht="15.75" customHeight="1" x14ac:dyDescent="0.25">
      <c r="A245" s="656"/>
      <c r="B245" s="676"/>
      <c r="C245" s="348" t="s">
        <v>23</v>
      </c>
      <c r="D245" s="349"/>
      <c r="E245" s="350"/>
      <c r="F245" s="351"/>
      <c r="G245" s="352"/>
      <c r="H245" s="350"/>
      <c r="I245" s="351"/>
      <c r="J245" s="352"/>
      <c r="K245" s="350"/>
      <c r="L245" s="351"/>
      <c r="M245" s="352">
        <f>M244*1306.5</f>
        <v>6.5324999999999998</v>
      </c>
      <c r="N245" s="785"/>
      <c r="O245" s="786"/>
      <c r="P245" s="787"/>
    </row>
    <row r="246" spans="1:16" ht="15.75" customHeight="1" x14ac:dyDescent="0.25">
      <c r="A246" s="654" t="s">
        <v>58</v>
      </c>
      <c r="B246" s="680" t="s">
        <v>59</v>
      </c>
      <c r="C246" s="353" t="s">
        <v>47</v>
      </c>
      <c r="D246" s="354"/>
      <c r="E246" s="355"/>
      <c r="F246" s="291"/>
      <c r="G246" s="292"/>
      <c r="H246" s="355"/>
      <c r="I246" s="291"/>
      <c r="J246" s="292"/>
      <c r="K246" s="355"/>
      <c r="L246" s="291"/>
      <c r="M246" s="292">
        <f>M249+M252+M255</f>
        <v>5</v>
      </c>
      <c r="N246" s="788"/>
      <c r="O246" s="765"/>
      <c r="P246" s="766"/>
    </row>
    <row r="247" spans="1:16" ht="15.75" customHeight="1" x14ac:dyDescent="0.25">
      <c r="A247" s="655"/>
      <c r="B247" s="681"/>
      <c r="C247" s="353" t="s">
        <v>26</v>
      </c>
      <c r="D247" s="354"/>
      <c r="E247" s="355"/>
      <c r="F247" s="291"/>
      <c r="G247" s="292"/>
      <c r="H247" s="355"/>
      <c r="I247" s="291"/>
      <c r="J247" s="292"/>
      <c r="K247" s="355"/>
      <c r="L247" s="291"/>
      <c r="M247" s="292">
        <f t="shared" ref="M247:M248" si="65">M250+M253+M256</f>
        <v>1.3500000000000002E-2</v>
      </c>
      <c r="N247" s="788"/>
      <c r="O247" s="765"/>
      <c r="P247" s="766"/>
    </row>
    <row r="248" spans="1:16" ht="15.75" customHeight="1" x14ac:dyDescent="0.25">
      <c r="A248" s="656"/>
      <c r="B248" s="682"/>
      <c r="C248" s="353" t="s">
        <v>23</v>
      </c>
      <c r="D248" s="354"/>
      <c r="E248" s="355"/>
      <c r="F248" s="291"/>
      <c r="G248" s="292"/>
      <c r="H248" s="355"/>
      <c r="I248" s="291"/>
      <c r="J248" s="292"/>
      <c r="K248" s="355"/>
      <c r="L248" s="291"/>
      <c r="M248" s="292">
        <f t="shared" si="65"/>
        <v>36.375750000000004</v>
      </c>
      <c r="N248" s="788"/>
      <c r="O248" s="765"/>
      <c r="P248" s="766"/>
    </row>
    <row r="249" spans="1:16" ht="15.75" customHeight="1" x14ac:dyDescent="0.25">
      <c r="A249" s="654" t="s">
        <v>60</v>
      </c>
      <c r="B249" s="674" t="s">
        <v>232</v>
      </c>
      <c r="C249" s="356" t="s">
        <v>47</v>
      </c>
      <c r="D249" s="349"/>
      <c r="E249" s="350"/>
      <c r="F249" s="351"/>
      <c r="G249" s="352"/>
      <c r="H249" s="350"/>
      <c r="I249" s="351"/>
      <c r="J249" s="352"/>
      <c r="K249" s="350"/>
      <c r="L249" s="351"/>
      <c r="M249" s="352">
        <v>5</v>
      </c>
      <c r="N249" s="785"/>
      <c r="O249" s="786"/>
      <c r="P249" s="787"/>
    </row>
    <row r="250" spans="1:16" ht="15.75" customHeight="1" x14ac:dyDescent="0.25">
      <c r="A250" s="655"/>
      <c r="B250" s="675"/>
      <c r="C250" s="356" t="s">
        <v>26</v>
      </c>
      <c r="D250" s="349"/>
      <c r="E250" s="350"/>
      <c r="F250" s="351"/>
      <c r="G250" s="352"/>
      <c r="H250" s="350"/>
      <c r="I250" s="351"/>
      <c r="J250" s="352"/>
      <c r="K250" s="350"/>
      <c r="L250" s="351"/>
      <c r="M250" s="352">
        <f>M249*0.0027</f>
        <v>1.3500000000000002E-2</v>
      </c>
      <c r="N250" s="785"/>
      <c r="O250" s="786"/>
      <c r="P250" s="787"/>
    </row>
    <row r="251" spans="1:16" ht="15.75" customHeight="1" x14ac:dyDescent="0.25">
      <c r="A251" s="656"/>
      <c r="B251" s="676"/>
      <c r="C251" s="356" t="s">
        <v>23</v>
      </c>
      <c r="D251" s="349"/>
      <c r="E251" s="350"/>
      <c r="F251" s="351"/>
      <c r="G251" s="352"/>
      <c r="H251" s="350"/>
      <c r="I251" s="351"/>
      <c r="J251" s="352"/>
      <c r="K251" s="350"/>
      <c r="L251" s="351"/>
      <c r="M251" s="352">
        <f>M250*2694.5</f>
        <v>36.375750000000004</v>
      </c>
      <c r="N251" s="785"/>
      <c r="O251" s="786"/>
      <c r="P251" s="787"/>
    </row>
    <row r="252" spans="1:16" ht="15.75" customHeight="1" x14ac:dyDescent="0.25">
      <c r="A252" s="654" t="s">
        <v>62</v>
      </c>
      <c r="B252" s="674" t="s">
        <v>63</v>
      </c>
      <c r="C252" s="356" t="s">
        <v>47</v>
      </c>
      <c r="D252" s="349"/>
      <c r="E252" s="350"/>
      <c r="F252" s="351"/>
      <c r="G252" s="352"/>
      <c r="H252" s="350"/>
      <c r="I252" s="351"/>
      <c r="J252" s="352"/>
      <c r="K252" s="350"/>
      <c r="L252" s="351"/>
      <c r="M252" s="352"/>
      <c r="N252" s="785"/>
      <c r="O252" s="786"/>
      <c r="P252" s="787"/>
    </row>
    <row r="253" spans="1:16" ht="15.75" customHeight="1" x14ac:dyDescent="0.25">
      <c r="A253" s="655"/>
      <c r="B253" s="675"/>
      <c r="C253" s="356" t="s">
        <v>26</v>
      </c>
      <c r="D253" s="349"/>
      <c r="E253" s="350"/>
      <c r="F253" s="351"/>
      <c r="G253" s="352"/>
      <c r="H253" s="350"/>
      <c r="I253" s="351"/>
      <c r="J253" s="352"/>
      <c r="K253" s="350"/>
      <c r="L253" s="351"/>
      <c r="M253" s="352"/>
      <c r="N253" s="785"/>
      <c r="O253" s="786"/>
      <c r="P253" s="787"/>
    </row>
    <row r="254" spans="1:16" ht="15.75" customHeight="1" x14ac:dyDescent="0.25">
      <c r="A254" s="656"/>
      <c r="B254" s="676"/>
      <c r="C254" s="356" t="s">
        <v>23</v>
      </c>
      <c r="D254" s="349"/>
      <c r="E254" s="350"/>
      <c r="F254" s="351"/>
      <c r="G254" s="352"/>
      <c r="H254" s="350"/>
      <c r="I254" s="351"/>
      <c r="J254" s="352"/>
      <c r="K254" s="350"/>
      <c r="L254" s="351"/>
      <c r="M254" s="352"/>
      <c r="N254" s="785"/>
      <c r="O254" s="786"/>
      <c r="P254" s="787"/>
    </row>
    <row r="255" spans="1:16" ht="15.75" customHeight="1" x14ac:dyDescent="0.25">
      <c r="A255" s="654" t="s">
        <v>64</v>
      </c>
      <c r="B255" s="674" t="s">
        <v>65</v>
      </c>
      <c r="C255" s="356" t="s">
        <v>47</v>
      </c>
      <c r="D255" s="349"/>
      <c r="E255" s="350"/>
      <c r="F255" s="351"/>
      <c r="G255" s="352"/>
      <c r="H255" s="350"/>
      <c r="I255" s="351"/>
      <c r="J255" s="352"/>
      <c r="K255" s="350"/>
      <c r="L255" s="351"/>
      <c r="M255" s="352"/>
      <c r="N255" s="785"/>
      <c r="O255" s="786"/>
      <c r="P255" s="787"/>
    </row>
    <row r="256" spans="1:16" ht="15.75" customHeight="1" x14ac:dyDescent="0.25">
      <c r="A256" s="655"/>
      <c r="B256" s="675"/>
      <c r="C256" s="356" t="s">
        <v>26</v>
      </c>
      <c r="D256" s="349"/>
      <c r="E256" s="350"/>
      <c r="F256" s="351"/>
      <c r="G256" s="352"/>
      <c r="H256" s="350"/>
      <c r="I256" s="351"/>
      <c r="J256" s="352"/>
      <c r="K256" s="350"/>
      <c r="L256" s="351"/>
      <c r="M256" s="352"/>
      <c r="N256" s="785"/>
      <c r="O256" s="786"/>
      <c r="P256" s="787"/>
    </row>
    <row r="257" spans="1:16" ht="15.75" customHeight="1" x14ac:dyDescent="0.25">
      <c r="A257" s="656"/>
      <c r="B257" s="676"/>
      <c r="C257" s="356" t="s">
        <v>23</v>
      </c>
      <c r="D257" s="349"/>
      <c r="E257" s="350"/>
      <c r="F257" s="351"/>
      <c r="G257" s="352"/>
      <c r="H257" s="350"/>
      <c r="I257" s="351"/>
      <c r="J257" s="352"/>
      <c r="K257" s="350"/>
      <c r="L257" s="351"/>
      <c r="M257" s="352"/>
      <c r="N257" s="785"/>
      <c r="O257" s="786"/>
      <c r="P257" s="787"/>
    </row>
    <row r="258" spans="1:16" ht="15.75" customHeight="1" x14ac:dyDescent="0.25">
      <c r="A258" s="660" t="s">
        <v>66</v>
      </c>
      <c r="B258" s="669" t="s">
        <v>233</v>
      </c>
      <c r="C258" s="356" t="s">
        <v>26</v>
      </c>
      <c r="D258" s="349"/>
      <c r="E258" s="350"/>
      <c r="F258" s="351"/>
      <c r="G258" s="352"/>
      <c r="H258" s="350"/>
      <c r="I258" s="351"/>
      <c r="J258" s="352"/>
      <c r="K258" s="350"/>
      <c r="L258" s="351"/>
      <c r="M258" s="352">
        <v>2E-3</v>
      </c>
      <c r="N258" s="785"/>
      <c r="O258" s="786"/>
      <c r="P258" s="787"/>
    </row>
    <row r="259" spans="1:16" ht="15.75" customHeight="1" x14ac:dyDescent="0.25">
      <c r="A259" s="660"/>
      <c r="B259" s="669"/>
      <c r="C259" s="356" t="s">
        <v>23</v>
      </c>
      <c r="D259" s="349"/>
      <c r="E259" s="350"/>
      <c r="F259" s="351"/>
      <c r="G259" s="352"/>
      <c r="H259" s="350"/>
      <c r="I259" s="351"/>
      <c r="J259" s="352"/>
      <c r="K259" s="350"/>
      <c r="L259" s="351"/>
      <c r="M259" s="352">
        <f>M258*1694.5</f>
        <v>3.3890000000000002</v>
      </c>
      <c r="N259" s="785"/>
      <c r="O259" s="786"/>
      <c r="P259" s="787"/>
    </row>
    <row r="260" spans="1:16" ht="15.75" customHeight="1" x14ac:dyDescent="0.25">
      <c r="A260" s="660" t="s">
        <v>68</v>
      </c>
      <c r="B260" s="670" t="s">
        <v>69</v>
      </c>
      <c r="C260" s="356" t="s">
        <v>42</v>
      </c>
      <c r="D260" s="349"/>
      <c r="E260" s="350"/>
      <c r="F260" s="351"/>
      <c r="G260" s="352"/>
      <c r="H260" s="350"/>
      <c r="I260" s="351"/>
      <c r="J260" s="352"/>
      <c r="K260" s="350"/>
      <c r="L260" s="351"/>
      <c r="M260" s="352"/>
      <c r="N260" s="785"/>
      <c r="O260" s="786"/>
      <c r="P260" s="787"/>
    </row>
    <row r="261" spans="1:16" ht="15.75" customHeight="1" x14ac:dyDescent="0.25">
      <c r="A261" s="660"/>
      <c r="B261" s="670"/>
      <c r="C261" s="356" t="s">
        <v>23</v>
      </c>
      <c r="D261" s="349"/>
      <c r="E261" s="350"/>
      <c r="F261" s="351"/>
      <c r="G261" s="352"/>
      <c r="H261" s="350"/>
      <c r="I261" s="351"/>
      <c r="J261" s="352"/>
      <c r="K261" s="350"/>
      <c r="L261" s="351"/>
      <c r="M261" s="352">
        <f>M260*458.5</f>
        <v>0</v>
      </c>
      <c r="N261" s="785"/>
      <c r="O261" s="786"/>
      <c r="P261" s="787"/>
    </row>
    <row r="262" spans="1:16" ht="15.75" customHeight="1" x14ac:dyDescent="0.25">
      <c r="A262" s="660" t="s">
        <v>70</v>
      </c>
      <c r="B262" s="672" t="s">
        <v>71</v>
      </c>
      <c r="C262" s="356" t="s">
        <v>47</v>
      </c>
      <c r="D262" s="349"/>
      <c r="E262" s="350"/>
      <c r="F262" s="351"/>
      <c r="G262" s="352"/>
      <c r="H262" s="350"/>
      <c r="I262" s="351"/>
      <c r="J262" s="352"/>
      <c r="K262" s="350"/>
      <c r="L262" s="351"/>
      <c r="M262" s="352"/>
      <c r="N262" s="785"/>
      <c r="O262" s="786"/>
      <c r="P262" s="787"/>
    </row>
    <row r="263" spans="1:16" ht="15.75" customHeight="1" thickBot="1" x14ac:dyDescent="0.3">
      <c r="A263" s="671"/>
      <c r="B263" s="673"/>
      <c r="C263" s="357" t="s">
        <v>23</v>
      </c>
      <c r="D263" s="358"/>
      <c r="E263" s="359"/>
      <c r="F263" s="360"/>
      <c r="G263" s="361"/>
      <c r="H263" s="359"/>
      <c r="I263" s="360"/>
      <c r="J263" s="361"/>
      <c r="K263" s="359"/>
      <c r="L263" s="360"/>
      <c r="M263" s="361">
        <f>M262*50.6</f>
        <v>0</v>
      </c>
      <c r="N263" s="789"/>
      <c r="O263" s="790"/>
      <c r="P263" s="791"/>
    </row>
    <row r="264" spans="1:16" ht="15.75" customHeight="1" thickBot="1" x14ac:dyDescent="0.3">
      <c r="A264" s="332" t="s">
        <v>79</v>
      </c>
      <c r="B264" s="333" t="s">
        <v>207</v>
      </c>
      <c r="C264" s="334"/>
      <c r="D264" s="335">
        <f>E264</f>
        <v>34.959499999999998</v>
      </c>
      <c r="E264" s="335">
        <f>F264+G264</f>
        <v>34.959499999999998</v>
      </c>
      <c r="F264" s="336"/>
      <c r="G264" s="337">
        <f>M264</f>
        <v>34.959499999999998</v>
      </c>
      <c r="H264" s="338"/>
      <c r="I264" s="339"/>
      <c r="J264" s="340"/>
      <c r="K264" s="338">
        <f>L264+M264</f>
        <v>34.959499999999998</v>
      </c>
      <c r="L264" s="341"/>
      <c r="M264" s="342">
        <f>M266+M269+M280+M282+M284</f>
        <v>34.959499999999998</v>
      </c>
      <c r="N264" s="779">
        <f>O264+P264</f>
        <v>0</v>
      </c>
      <c r="O264" s="780">
        <f t="shared" ref="O264" si="66">O266+O269+O280+O282+O284</f>
        <v>0</v>
      </c>
      <c r="P264" s="781">
        <f>P266+P269+P280+P282+P284</f>
        <v>0</v>
      </c>
    </row>
    <row r="265" spans="1:16" ht="15.75" customHeight="1" x14ac:dyDescent="0.25">
      <c r="A265" s="678" t="s">
        <v>56</v>
      </c>
      <c r="B265" s="679" t="s">
        <v>57</v>
      </c>
      <c r="C265" s="362" t="s">
        <v>26</v>
      </c>
      <c r="D265" s="363"/>
      <c r="E265" s="364"/>
      <c r="F265" s="365"/>
      <c r="G265" s="366"/>
      <c r="H265" s="364"/>
      <c r="I265" s="365"/>
      <c r="J265" s="366"/>
      <c r="K265" s="364"/>
      <c r="L265" s="365"/>
      <c r="M265" s="347">
        <v>5.0000000000000001E-3</v>
      </c>
      <c r="N265" s="792"/>
      <c r="O265" s="793"/>
      <c r="P265" s="784"/>
    </row>
    <row r="266" spans="1:16" ht="15.75" customHeight="1" x14ac:dyDescent="0.25">
      <c r="A266" s="656"/>
      <c r="B266" s="676"/>
      <c r="C266" s="348" t="s">
        <v>23</v>
      </c>
      <c r="D266" s="349"/>
      <c r="E266" s="350"/>
      <c r="F266" s="351"/>
      <c r="G266" s="352"/>
      <c r="H266" s="350"/>
      <c r="I266" s="351"/>
      <c r="J266" s="352"/>
      <c r="K266" s="350"/>
      <c r="L266" s="351"/>
      <c r="M266" s="352">
        <f>M265*1306.5</f>
        <v>6.5324999999999998</v>
      </c>
      <c r="N266" s="785"/>
      <c r="O266" s="786"/>
      <c r="P266" s="787"/>
    </row>
    <row r="267" spans="1:16" ht="15.75" customHeight="1" x14ac:dyDescent="0.25">
      <c r="A267" s="654" t="s">
        <v>58</v>
      </c>
      <c r="B267" s="680" t="s">
        <v>59</v>
      </c>
      <c r="C267" s="353" t="s">
        <v>47</v>
      </c>
      <c r="D267" s="354"/>
      <c r="E267" s="355"/>
      <c r="F267" s="291"/>
      <c r="G267" s="292"/>
      <c r="H267" s="355"/>
      <c r="I267" s="291"/>
      <c r="J267" s="292"/>
      <c r="K267" s="355"/>
      <c r="L267" s="291"/>
      <c r="M267" s="292">
        <f>M270+M273+M276</f>
        <v>0</v>
      </c>
      <c r="N267" s="788"/>
      <c r="O267" s="765"/>
      <c r="P267" s="766"/>
    </row>
    <row r="268" spans="1:16" ht="15.75" customHeight="1" x14ac:dyDescent="0.25">
      <c r="A268" s="655"/>
      <c r="B268" s="681"/>
      <c r="C268" s="353" t="s">
        <v>26</v>
      </c>
      <c r="D268" s="354"/>
      <c r="E268" s="355"/>
      <c r="F268" s="291"/>
      <c r="G268" s="292"/>
      <c r="H268" s="355"/>
      <c r="I268" s="291"/>
      <c r="J268" s="292"/>
      <c r="K268" s="355"/>
      <c r="L268" s="291"/>
      <c r="M268" s="292">
        <f t="shared" ref="M268:M269" si="67">M271+M274+M277</f>
        <v>0</v>
      </c>
      <c r="N268" s="788"/>
      <c r="O268" s="765"/>
      <c r="P268" s="766"/>
    </row>
    <row r="269" spans="1:16" ht="15.75" customHeight="1" x14ac:dyDescent="0.25">
      <c r="A269" s="656"/>
      <c r="B269" s="682"/>
      <c r="C269" s="353" t="s">
        <v>23</v>
      </c>
      <c r="D269" s="354"/>
      <c r="E269" s="355"/>
      <c r="F269" s="291"/>
      <c r="G269" s="292"/>
      <c r="H269" s="355"/>
      <c r="I269" s="291"/>
      <c r="J269" s="292"/>
      <c r="K269" s="355"/>
      <c r="L269" s="291"/>
      <c r="M269" s="292">
        <f t="shared" si="67"/>
        <v>0</v>
      </c>
      <c r="N269" s="788"/>
      <c r="O269" s="765"/>
      <c r="P269" s="766"/>
    </row>
    <row r="270" spans="1:16" ht="15.75" customHeight="1" x14ac:dyDescent="0.25">
      <c r="A270" s="654" t="s">
        <v>60</v>
      </c>
      <c r="B270" s="674" t="s">
        <v>232</v>
      </c>
      <c r="C270" s="356" t="s">
        <v>47</v>
      </c>
      <c r="D270" s="349"/>
      <c r="E270" s="350"/>
      <c r="F270" s="351"/>
      <c r="G270" s="352"/>
      <c r="H270" s="350"/>
      <c r="I270" s="351"/>
      <c r="J270" s="352"/>
      <c r="K270" s="350"/>
      <c r="L270" s="351"/>
      <c r="M270" s="352"/>
      <c r="N270" s="785"/>
      <c r="O270" s="786"/>
      <c r="P270" s="787"/>
    </row>
    <row r="271" spans="1:16" ht="15.75" customHeight="1" x14ac:dyDescent="0.25">
      <c r="A271" s="655"/>
      <c r="B271" s="675"/>
      <c r="C271" s="356" t="s">
        <v>26</v>
      </c>
      <c r="D271" s="349"/>
      <c r="E271" s="350"/>
      <c r="F271" s="351"/>
      <c r="G271" s="352"/>
      <c r="H271" s="350"/>
      <c r="I271" s="351"/>
      <c r="J271" s="352"/>
      <c r="K271" s="350"/>
      <c r="L271" s="351"/>
      <c r="M271" s="352"/>
      <c r="N271" s="785"/>
      <c r="O271" s="786"/>
      <c r="P271" s="787"/>
    </row>
    <row r="272" spans="1:16" ht="15.75" customHeight="1" x14ac:dyDescent="0.25">
      <c r="A272" s="656"/>
      <c r="B272" s="676"/>
      <c r="C272" s="356" t="s">
        <v>23</v>
      </c>
      <c r="D272" s="349"/>
      <c r="E272" s="350"/>
      <c r="F272" s="351"/>
      <c r="G272" s="352"/>
      <c r="H272" s="350"/>
      <c r="I272" s="351"/>
      <c r="J272" s="352"/>
      <c r="K272" s="350"/>
      <c r="L272" s="351"/>
      <c r="M272" s="352">
        <f>M271*1694.5</f>
        <v>0</v>
      </c>
      <c r="N272" s="785"/>
      <c r="O272" s="786"/>
      <c r="P272" s="787"/>
    </row>
    <row r="273" spans="1:16" ht="15.75" customHeight="1" x14ac:dyDescent="0.25">
      <c r="A273" s="654" t="s">
        <v>62</v>
      </c>
      <c r="B273" s="674" t="s">
        <v>63</v>
      </c>
      <c r="C273" s="356" t="s">
        <v>47</v>
      </c>
      <c r="D273" s="349"/>
      <c r="E273" s="350"/>
      <c r="F273" s="351"/>
      <c r="G273" s="352"/>
      <c r="H273" s="350"/>
      <c r="I273" s="351"/>
      <c r="J273" s="352"/>
      <c r="K273" s="350"/>
      <c r="L273" s="351"/>
      <c r="M273" s="352"/>
      <c r="N273" s="785"/>
      <c r="O273" s="786"/>
      <c r="P273" s="787"/>
    </row>
    <row r="274" spans="1:16" ht="15.75" customHeight="1" x14ac:dyDescent="0.25">
      <c r="A274" s="655"/>
      <c r="B274" s="675"/>
      <c r="C274" s="356" t="s">
        <v>26</v>
      </c>
      <c r="D274" s="349"/>
      <c r="E274" s="350"/>
      <c r="F274" s="351"/>
      <c r="G274" s="352"/>
      <c r="H274" s="350"/>
      <c r="I274" s="351"/>
      <c r="J274" s="352"/>
      <c r="K274" s="350"/>
      <c r="L274" s="351"/>
      <c r="M274" s="352"/>
      <c r="N274" s="785"/>
      <c r="O274" s="786"/>
      <c r="P274" s="787"/>
    </row>
    <row r="275" spans="1:16" ht="15.75" customHeight="1" x14ac:dyDescent="0.25">
      <c r="A275" s="656"/>
      <c r="B275" s="676"/>
      <c r="C275" s="356" t="s">
        <v>23</v>
      </c>
      <c r="D275" s="349"/>
      <c r="E275" s="350"/>
      <c r="F275" s="351"/>
      <c r="G275" s="352"/>
      <c r="H275" s="350"/>
      <c r="I275" s="351"/>
      <c r="J275" s="352"/>
      <c r="K275" s="350"/>
      <c r="L275" s="351"/>
      <c r="M275" s="352"/>
      <c r="N275" s="785"/>
      <c r="O275" s="786"/>
      <c r="P275" s="787"/>
    </row>
    <row r="276" spans="1:16" ht="15.75" customHeight="1" x14ac:dyDescent="0.25">
      <c r="A276" s="654" t="s">
        <v>64</v>
      </c>
      <c r="B276" s="674" t="s">
        <v>65</v>
      </c>
      <c r="C276" s="356" t="s">
        <v>47</v>
      </c>
      <c r="D276" s="349"/>
      <c r="E276" s="350"/>
      <c r="F276" s="351"/>
      <c r="G276" s="352"/>
      <c r="H276" s="350"/>
      <c r="I276" s="351"/>
      <c r="J276" s="352"/>
      <c r="K276" s="350"/>
      <c r="L276" s="351"/>
      <c r="M276" s="352"/>
      <c r="N276" s="785"/>
      <c r="O276" s="786"/>
      <c r="P276" s="787"/>
    </row>
    <row r="277" spans="1:16" ht="15.75" customHeight="1" x14ac:dyDescent="0.25">
      <c r="A277" s="655"/>
      <c r="B277" s="675"/>
      <c r="C277" s="356" t="s">
        <v>26</v>
      </c>
      <c r="D277" s="349"/>
      <c r="E277" s="350"/>
      <c r="F277" s="351"/>
      <c r="G277" s="352"/>
      <c r="H277" s="350"/>
      <c r="I277" s="351"/>
      <c r="J277" s="352"/>
      <c r="K277" s="350"/>
      <c r="L277" s="351"/>
      <c r="M277" s="352"/>
      <c r="N277" s="785"/>
      <c r="O277" s="786"/>
      <c r="P277" s="787"/>
    </row>
    <row r="278" spans="1:16" ht="15.75" customHeight="1" x14ac:dyDescent="0.25">
      <c r="A278" s="656"/>
      <c r="B278" s="676"/>
      <c r="C278" s="356" t="s">
        <v>23</v>
      </c>
      <c r="D278" s="349"/>
      <c r="E278" s="350"/>
      <c r="F278" s="351"/>
      <c r="G278" s="352"/>
      <c r="H278" s="350"/>
      <c r="I278" s="351"/>
      <c r="J278" s="352"/>
      <c r="K278" s="350"/>
      <c r="L278" s="351"/>
      <c r="M278" s="352"/>
      <c r="N278" s="785"/>
      <c r="O278" s="786"/>
      <c r="P278" s="787"/>
    </row>
    <row r="279" spans="1:16" ht="15.75" customHeight="1" x14ac:dyDescent="0.25">
      <c r="A279" s="660" t="s">
        <v>66</v>
      </c>
      <c r="B279" s="669" t="s">
        <v>233</v>
      </c>
      <c r="C279" s="356" t="s">
        <v>26</v>
      </c>
      <c r="D279" s="349"/>
      <c r="E279" s="350"/>
      <c r="F279" s="351"/>
      <c r="G279" s="352"/>
      <c r="H279" s="350"/>
      <c r="I279" s="351"/>
      <c r="J279" s="352"/>
      <c r="K279" s="350"/>
      <c r="L279" s="351"/>
      <c r="M279" s="352"/>
      <c r="N279" s="785"/>
      <c r="O279" s="786"/>
      <c r="P279" s="787"/>
    </row>
    <row r="280" spans="1:16" ht="15.75" customHeight="1" x14ac:dyDescent="0.25">
      <c r="A280" s="660"/>
      <c r="B280" s="669"/>
      <c r="C280" s="356" t="s">
        <v>23</v>
      </c>
      <c r="D280" s="349"/>
      <c r="E280" s="350"/>
      <c r="F280" s="351"/>
      <c r="G280" s="352"/>
      <c r="H280" s="350"/>
      <c r="I280" s="351"/>
      <c r="J280" s="352"/>
      <c r="K280" s="350"/>
      <c r="L280" s="351"/>
      <c r="M280" s="352"/>
      <c r="N280" s="785"/>
      <c r="O280" s="786"/>
      <c r="P280" s="787"/>
    </row>
    <row r="281" spans="1:16" ht="15.75" customHeight="1" x14ac:dyDescent="0.25">
      <c r="A281" s="660" t="s">
        <v>68</v>
      </c>
      <c r="B281" s="670" t="s">
        <v>69</v>
      </c>
      <c r="C281" s="356" t="s">
        <v>42</v>
      </c>
      <c r="D281" s="349"/>
      <c r="E281" s="350"/>
      <c r="F281" s="351"/>
      <c r="G281" s="352"/>
      <c r="H281" s="350"/>
      <c r="I281" s="351"/>
      <c r="J281" s="352"/>
      <c r="K281" s="350"/>
      <c r="L281" s="351"/>
      <c r="M281" s="352">
        <v>6.2E-2</v>
      </c>
      <c r="N281" s="785"/>
      <c r="O281" s="786"/>
      <c r="P281" s="787"/>
    </row>
    <row r="282" spans="1:16" ht="15.75" customHeight="1" x14ac:dyDescent="0.25">
      <c r="A282" s="660"/>
      <c r="B282" s="670"/>
      <c r="C282" s="356" t="s">
        <v>23</v>
      </c>
      <c r="D282" s="349"/>
      <c r="E282" s="350"/>
      <c r="F282" s="351"/>
      <c r="G282" s="352"/>
      <c r="H282" s="350"/>
      <c r="I282" s="351"/>
      <c r="J282" s="352"/>
      <c r="K282" s="350"/>
      <c r="L282" s="351"/>
      <c r="M282" s="352">
        <f>M281*458.5</f>
        <v>28.427</v>
      </c>
      <c r="N282" s="785"/>
      <c r="O282" s="786"/>
      <c r="P282" s="787"/>
    </row>
    <row r="283" spans="1:16" ht="15.75" customHeight="1" x14ac:dyDescent="0.25">
      <c r="A283" s="660" t="s">
        <v>70</v>
      </c>
      <c r="B283" s="672" t="s">
        <v>71</v>
      </c>
      <c r="C283" s="356" t="s">
        <v>47</v>
      </c>
      <c r="D283" s="349"/>
      <c r="E283" s="350"/>
      <c r="F283" s="351"/>
      <c r="G283" s="352"/>
      <c r="H283" s="350"/>
      <c r="I283" s="351"/>
      <c r="J283" s="352"/>
      <c r="K283" s="350"/>
      <c r="L283" s="351"/>
      <c r="M283" s="352"/>
      <c r="N283" s="785"/>
      <c r="O283" s="786"/>
      <c r="P283" s="787"/>
    </row>
    <row r="284" spans="1:16" ht="15.75" customHeight="1" thickBot="1" x14ac:dyDescent="0.3">
      <c r="A284" s="671"/>
      <c r="B284" s="673"/>
      <c r="C284" s="357" t="s">
        <v>23</v>
      </c>
      <c r="D284" s="358"/>
      <c r="E284" s="359"/>
      <c r="F284" s="360"/>
      <c r="G284" s="361"/>
      <c r="H284" s="359"/>
      <c r="I284" s="360"/>
      <c r="J284" s="361"/>
      <c r="K284" s="359"/>
      <c r="L284" s="360"/>
      <c r="M284" s="361">
        <f>M283*50.6</f>
        <v>0</v>
      </c>
      <c r="N284" s="789"/>
      <c r="O284" s="790"/>
      <c r="P284" s="791"/>
    </row>
    <row r="285" spans="1:16" ht="15.75" customHeight="1" thickBot="1" x14ac:dyDescent="0.3">
      <c r="A285" s="332" t="s">
        <v>81</v>
      </c>
      <c r="B285" s="333" t="s">
        <v>240</v>
      </c>
      <c r="C285" s="334"/>
      <c r="D285" s="335">
        <f>E285</f>
        <v>23.516999999999999</v>
      </c>
      <c r="E285" s="335">
        <f>F285+G285</f>
        <v>23.516999999999999</v>
      </c>
      <c r="F285" s="336"/>
      <c r="G285" s="337">
        <f>M285</f>
        <v>23.516999999999999</v>
      </c>
      <c r="H285" s="338"/>
      <c r="I285" s="339"/>
      <c r="J285" s="340"/>
      <c r="K285" s="338">
        <f>L285+M285</f>
        <v>23.516999999999999</v>
      </c>
      <c r="L285" s="341"/>
      <c r="M285" s="342">
        <f>M287+M290+M301+M303+M305</f>
        <v>23.516999999999999</v>
      </c>
      <c r="N285" s="779">
        <f>O285+P285</f>
        <v>0</v>
      </c>
      <c r="O285" s="780">
        <f t="shared" ref="O285" si="68">O287+O290+O301+O303+O305</f>
        <v>0</v>
      </c>
      <c r="P285" s="781">
        <f>P287+P290+P301+P303+P305</f>
        <v>0</v>
      </c>
    </row>
    <row r="286" spans="1:16" ht="15.75" customHeight="1" x14ac:dyDescent="0.25">
      <c r="A286" s="678" t="s">
        <v>56</v>
      </c>
      <c r="B286" s="679" t="s">
        <v>57</v>
      </c>
      <c r="C286" s="362" t="s">
        <v>26</v>
      </c>
      <c r="D286" s="363"/>
      <c r="E286" s="364"/>
      <c r="F286" s="365"/>
      <c r="G286" s="366"/>
      <c r="H286" s="364"/>
      <c r="I286" s="365"/>
      <c r="J286" s="366"/>
      <c r="K286" s="364"/>
      <c r="L286" s="365"/>
      <c r="M286" s="347">
        <v>1.7999999999999999E-2</v>
      </c>
      <c r="N286" s="792"/>
      <c r="O286" s="793"/>
      <c r="P286" s="784"/>
    </row>
    <row r="287" spans="1:16" ht="15.75" customHeight="1" x14ac:dyDescent="0.25">
      <c r="A287" s="656"/>
      <c r="B287" s="676"/>
      <c r="C287" s="348" t="s">
        <v>23</v>
      </c>
      <c r="D287" s="349"/>
      <c r="E287" s="350"/>
      <c r="F287" s="351"/>
      <c r="G287" s="352"/>
      <c r="H287" s="350"/>
      <c r="I287" s="351"/>
      <c r="J287" s="352"/>
      <c r="K287" s="350"/>
      <c r="L287" s="351"/>
      <c r="M287" s="352">
        <f>M286*1306.5</f>
        <v>23.516999999999999</v>
      </c>
      <c r="N287" s="785"/>
      <c r="O287" s="786"/>
      <c r="P287" s="787"/>
    </row>
    <row r="288" spans="1:16" ht="15.75" customHeight="1" x14ac:dyDescent="0.25">
      <c r="A288" s="654" t="s">
        <v>58</v>
      </c>
      <c r="B288" s="680" t="s">
        <v>59</v>
      </c>
      <c r="C288" s="353" t="s">
        <v>47</v>
      </c>
      <c r="D288" s="354"/>
      <c r="E288" s="355"/>
      <c r="F288" s="291"/>
      <c r="G288" s="292"/>
      <c r="H288" s="355"/>
      <c r="I288" s="291"/>
      <c r="J288" s="292"/>
      <c r="K288" s="355"/>
      <c r="L288" s="291"/>
      <c r="M288" s="292">
        <f>M291+M294+M297</f>
        <v>0</v>
      </c>
      <c r="N288" s="788"/>
      <c r="O288" s="765"/>
      <c r="P288" s="766"/>
    </row>
    <row r="289" spans="1:16" ht="15.75" customHeight="1" x14ac:dyDescent="0.25">
      <c r="A289" s="655"/>
      <c r="B289" s="681"/>
      <c r="C289" s="353" t="s">
        <v>26</v>
      </c>
      <c r="D289" s="354"/>
      <c r="E289" s="355"/>
      <c r="F289" s="291"/>
      <c r="G289" s="292"/>
      <c r="H289" s="355"/>
      <c r="I289" s="291"/>
      <c r="J289" s="292"/>
      <c r="K289" s="355"/>
      <c r="L289" s="291"/>
      <c r="M289" s="292">
        <f t="shared" ref="M289:M290" si="69">M292+M295+M298</f>
        <v>0</v>
      </c>
      <c r="N289" s="788"/>
      <c r="O289" s="765"/>
      <c r="P289" s="766"/>
    </row>
    <row r="290" spans="1:16" ht="15.75" customHeight="1" x14ac:dyDescent="0.25">
      <c r="A290" s="656"/>
      <c r="B290" s="682"/>
      <c r="C290" s="353" t="s">
        <v>23</v>
      </c>
      <c r="D290" s="354"/>
      <c r="E290" s="355"/>
      <c r="F290" s="291"/>
      <c r="G290" s="292"/>
      <c r="H290" s="355"/>
      <c r="I290" s="291"/>
      <c r="J290" s="292"/>
      <c r="K290" s="355"/>
      <c r="L290" s="291"/>
      <c r="M290" s="292">
        <f t="shared" si="69"/>
        <v>0</v>
      </c>
      <c r="N290" s="788"/>
      <c r="O290" s="765"/>
      <c r="P290" s="766"/>
    </row>
    <row r="291" spans="1:16" ht="15.75" customHeight="1" x14ac:dyDescent="0.25">
      <c r="A291" s="654" t="s">
        <v>60</v>
      </c>
      <c r="B291" s="674" t="s">
        <v>232</v>
      </c>
      <c r="C291" s="356" t="s">
        <v>47</v>
      </c>
      <c r="D291" s="349"/>
      <c r="E291" s="350"/>
      <c r="F291" s="351"/>
      <c r="G291" s="352"/>
      <c r="H291" s="350"/>
      <c r="I291" s="351"/>
      <c r="J291" s="352"/>
      <c r="K291" s="350"/>
      <c r="L291" s="351"/>
      <c r="M291" s="352"/>
      <c r="N291" s="785"/>
      <c r="O291" s="786"/>
      <c r="P291" s="787"/>
    </row>
    <row r="292" spans="1:16" ht="15.75" customHeight="1" x14ac:dyDescent="0.25">
      <c r="A292" s="655"/>
      <c r="B292" s="675"/>
      <c r="C292" s="356" t="s">
        <v>26</v>
      </c>
      <c r="D292" s="349"/>
      <c r="E292" s="350"/>
      <c r="F292" s="351"/>
      <c r="G292" s="352"/>
      <c r="H292" s="350"/>
      <c r="I292" s="351"/>
      <c r="J292" s="352"/>
      <c r="K292" s="350"/>
      <c r="L292" s="351"/>
      <c r="M292" s="352"/>
      <c r="N292" s="785"/>
      <c r="O292" s="786"/>
      <c r="P292" s="787"/>
    </row>
    <row r="293" spans="1:16" ht="15.75" customHeight="1" x14ac:dyDescent="0.25">
      <c r="A293" s="656"/>
      <c r="B293" s="676"/>
      <c r="C293" s="356" t="s">
        <v>23</v>
      </c>
      <c r="D293" s="349"/>
      <c r="E293" s="350"/>
      <c r="F293" s="351"/>
      <c r="G293" s="352"/>
      <c r="H293" s="350"/>
      <c r="I293" s="351"/>
      <c r="J293" s="352"/>
      <c r="K293" s="350"/>
      <c r="L293" s="351"/>
      <c r="M293" s="352">
        <f>M292*1694.5</f>
        <v>0</v>
      </c>
      <c r="N293" s="785"/>
      <c r="O293" s="786"/>
      <c r="P293" s="787"/>
    </row>
    <row r="294" spans="1:16" ht="15.75" customHeight="1" x14ac:dyDescent="0.25">
      <c r="A294" s="654" t="s">
        <v>62</v>
      </c>
      <c r="B294" s="674" t="s">
        <v>63</v>
      </c>
      <c r="C294" s="356" t="s">
        <v>47</v>
      </c>
      <c r="D294" s="349"/>
      <c r="E294" s="350"/>
      <c r="F294" s="351"/>
      <c r="G294" s="352"/>
      <c r="H294" s="350"/>
      <c r="I294" s="351"/>
      <c r="J294" s="352"/>
      <c r="K294" s="350"/>
      <c r="L294" s="351"/>
      <c r="M294" s="352"/>
      <c r="N294" s="785"/>
      <c r="O294" s="786"/>
      <c r="P294" s="787"/>
    </row>
    <row r="295" spans="1:16" ht="15.75" customHeight="1" x14ac:dyDescent="0.25">
      <c r="A295" s="655"/>
      <c r="B295" s="675"/>
      <c r="C295" s="356" t="s">
        <v>26</v>
      </c>
      <c r="D295" s="349"/>
      <c r="E295" s="350"/>
      <c r="F295" s="351"/>
      <c r="G295" s="352"/>
      <c r="H295" s="350"/>
      <c r="I295" s="351"/>
      <c r="J295" s="352"/>
      <c r="K295" s="350"/>
      <c r="L295" s="351"/>
      <c r="M295" s="352"/>
      <c r="N295" s="785"/>
      <c r="O295" s="786"/>
      <c r="P295" s="787"/>
    </row>
    <row r="296" spans="1:16" ht="15.75" customHeight="1" x14ac:dyDescent="0.25">
      <c r="A296" s="656"/>
      <c r="B296" s="676"/>
      <c r="C296" s="356" t="s">
        <v>23</v>
      </c>
      <c r="D296" s="349"/>
      <c r="E296" s="350"/>
      <c r="F296" s="351"/>
      <c r="G296" s="352"/>
      <c r="H296" s="350"/>
      <c r="I296" s="351"/>
      <c r="J296" s="352"/>
      <c r="K296" s="350"/>
      <c r="L296" s="351"/>
      <c r="M296" s="352"/>
      <c r="N296" s="785"/>
      <c r="O296" s="786"/>
      <c r="P296" s="787"/>
    </row>
    <row r="297" spans="1:16" ht="15.75" customHeight="1" x14ac:dyDescent="0.25">
      <c r="A297" s="654" t="s">
        <v>64</v>
      </c>
      <c r="B297" s="674" t="s">
        <v>65</v>
      </c>
      <c r="C297" s="356" t="s">
        <v>47</v>
      </c>
      <c r="D297" s="349"/>
      <c r="E297" s="350"/>
      <c r="F297" s="351"/>
      <c r="G297" s="352"/>
      <c r="H297" s="350"/>
      <c r="I297" s="351"/>
      <c r="J297" s="352"/>
      <c r="K297" s="350"/>
      <c r="L297" s="351"/>
      <c r="M297" s="352"/>
      <c r="N297" s="785"/>
      <c r="O297" s="786"/>
      <c r="P297" s="787"/>
    </row>
    <row r="298" spans="1:16" ht="15.75" customHeight="1" x14ac:dyDescent="0.25">
      <c r="A298" s="655"/>
      <c r="B298" s="675"/>
      <c r="C298" s="356" t="s">
        <v>26</v>
      </c>
      <c r="D298" s="349"/>
      <c r="E298" s="350"/>
      <c r="F298" s="351"/>
      <c r="G298" s="352"/>
      <c r="H298" s="350"/>
      <c r="I298" s="351"/>
      <c r="J298" s="352"/>
      <c r="K298" s="350"/>
      <c r="L298" s="351"/>
      <c r="M298" s="352"/>
      <c r="N298" s="785"/>
      <c r="O298" s="786"/>
      <c r="P298" s="787"/>
    </row>
    <row r="299" spans="1:16" ht="15.75" customHeight="1" x14ac:dyDescent="0.25">
      <c r="A299" s="656"/>
      <c r="B299" s="676"/>
      <c r="C299" s="356" t="s">
        <v>23</v>
      </c>
      <c r="D299" s="349"/>
      <c r="E299" s="350"/>
      <c r="F299" s="351"/>
      <c r="G299" s="352"/>
      <c r="H299" s="350"/>
      <c r="I299" s="351"/>
      <c r="J299" s="352"/>
      <c r="K299" s="350"/>
      <c r="L299" s="351"/>
      <c r="M299" s="352"/>
      <c r="N299" s="785"/>
      <c r="O299" s="786"/>
      <c r="P299" s="787"/>
    </row>
    <row r="300" spans="1:16" ht="15.75" customHeight="1" x14ac:dyDescent="0.25">
      <c r="A300" s="660" t="s">
        <v>66</v>
      </c>
      <c r="B300" s="669" t="s">
        <v>233</v>
      </c>
      <c r="C300" s="356" t="s">
        <v>26</v>
      </c>
      <c r="D300" s="349"/>
      <c r="E300" s="350"/>
      <c r="F300" s="351"/>
      <c r="G300" s="352"/>
      <c r="H300" s="350"/>
      <c r="I300" s="351"/>
      <c r="J300" s="352"/>
      <c r="K300" s="350"/>
      <c r="L300" s="351"/>
      <c r="M300" s="352"/>
      <c r="N300" s="785"/>
      <c r="O300" s="786"/>
      <c r="P300" s="787"/>
    </row>
    <row r="301" spans="1:16" ht="15.75" customHeight="1" x14ac:dyDescent="0.25">
      <c r="A301" s="660"/>
      <c r="B301" s="669"/>
      <c r="C301" s="356" t="s">
        <v>23</v>
      </c>
      <c r="D301" s="349"/>
      <c r="E301" s="350"/>
      <c r="F301" s="351"/>
      <c r="G301" s="352"/>
      <c r="H301" s="350"/>
      <c r="I301" s="351"/>
      <c r="J301" s="352"/>
      <c r="K301" s="350"/>
      <c r="L301" s="351"/>
      <c r="M301" s="352"/>
      <c r="N301" s="785"/>
      <c r="O301" s="786"/>
      <c r="P301" s="787"/>
    </row>
    <row r="302" spans="1:16" ht="15.75" customHeight="1" x14ac:dyDescent="0.25">
      <c r="A302" s="660" t="s">
        <v>68</v>
      </c>
      <c r="B302" s="670" t="s">
        <v>69</v>
      </c>
      <c r="C302" s="356" t="s">
        <v>42</v>
      </c>
      <c r="D302" s="349"/>
      <c r="E302" s="350"/>
      <c r="F302" s="351"/>
      <c r="G302" s="352"/>
      <c r="H302" s="350"/>
      <c r="I302" s="351"/>
      <c r="J302" s="352"/>
      <c r="K302" s="350"/>
      <c r="L302" s="351"/>
      <c r="M302" s="352"/>
      <c r="N302" s="785"/>
      <c r="O302" s="786"/>
      <c r="P302" s="787"/>
    </row>
    <row r="303" spans="1:16" ht="15.75" customHeight="1" x14ac:dyDescent="0.25">
      <c r="A303" s="660"/>
      <c r="B303" s="670"/>
      <c r="C303" s="356" t="s">
        <v>23</v>
      </c>
      <c r="D303" s="349"/>
      <c r="E303" s="350"/>
      <c r="F303" s="351"/>
      <c r="G303" s="352"/>
      <c r="H303" s="350"/>
      <c r="I303" s="351"/>
      <c r="J303" s="352"/>
      <c r="K303" s="350"/>
      <c r="L303" s="351"/>
      <c r="M303" s="352">
        <f>M302*458.5</f>
        <v>0</v>
      </c>
      <c r="N303" s="785"/>
      <c r="O303" s="786"/>
      <c r="P303" s="787"/>
    </row>
    <row r="304" spans="1:16" ht="15.75" customHeight="1" x14ac:dyDescent="0.25">
      <c r="A304" s="660" t="s">
        <v>70</v>
      </c>
      <c r="B304" s="672" t="s">
        <v>71</v>
      </c>
      <c r="C304" s="356" t="s">
        <v>47</v>
      </c>
      <c r="D304" s="349"/>
      <c r="E304" s="350"/>
      <c r="F304" s="351"/>
      <c r="G304" s="352"/>
      <c r="H304" s="350"/>
      <c r="I304" s="351"/>
      <c r="J304" s="352"/>
      <c r="K304" s="350"/>
      <c r="L304" s="351"/>
      <c r="M304" s="352"/>
      <c r="N304" s="785"/>
      <c r="O304" s="786"/>
      <c r="P304" s="787"/>
    </row>
    <row r="305" spans="1:16" ht="15.75" customHeight="1" thickBot="1" x14ac:dyDescent="0.3">
      <c r="A305" s="671"/>
      <c r="B305" s="673"/>
      <c r="C305" s="357" t="s">
        <v>23</v>
      </c>
      <c r="D305" s="358"/>
      <c r="E305" s="359"/>
      <c r="F305" s="360"/>
      <c r="G305" s="361"/>
      <c r="H305" s="359"/>
      <c r="I305" s="360"/>
      <c r="J305" s="361"/>
      <c r="K305" s="359"/>
      <c r="L305" s="360"/>
      <c r="M305" s="361">
        <f>M304*50.6</f>
        <v>0</v>
      </c>
      <c r="N305" s="789"/>
      <c r="O305" s="790"/>
      <c r="P305" s="791"/>
    </row>
    <row r="306" spans="1:16" ht="15.75" customHeight="1" thickBot="1" x14ac:dyDescent="0.3">
      <c r="A306" s="332" t="s">
        <v>83</v>
      </c>
      <c r="B306" s="333" t="s">
        <v>241</v>
      </c>
      <c r="C306" s="334"/>
      <c r="D306" s="335">
        <f>E306</f>
        <v>24.250499999999999</v>
      </c>
      <c r="E306" s="335">
        <f>F306+G306</f>
        <v>24.250499999999999</v>
      </c>
      <c r="F306" s="336"/>
      <c r="G306" s="337">
        <f>M306</f>
        <v>24.250499999999999</v>
      </c>
      <c r="H306" s="338"/>
      <c r="I306" s="339"/>
      <c r="J306" s="340"/>
      <c r="K306" s="338">
        <f>L306+M306</f>
        <v>24.250499999999999</v>
      </c>
      <c r="L306" s="341"/>
      <c r="M306" s="342">
        <f>M308+M311+M322+M324+M326</f>
        <v>24.250499999999999</v>
      </c>
      <c r="N306" s="779">
        <f>O306+P306</f>
        <v>0</v>
      </c>
      <c r="O306" s="780">
        <f t="shared" ref="O306" si="70">O308+O311+O322+O324+O326</f>
        <v>0</v>
      </c>
      <c r="P306" s="781">
        <f>P308+P311+P322+P324+P326</f>
        <v>0</v>
      </c>
    </row>
    <row r="307" spans="1:16" ht="15.75" customHeight="1" x14ac:dyDescent="0.25">
      <c r="A307" s="678" t="s">
        <v>56</v>
      </c>
      <c r="B307" s="679" t="s">
        <v>57</v>
      </c>
      <c r="C307" s="362" t="s">
        <v>26</v>
      </c>
      <c r="D307" s="363"/>
      <c r="E307" s="364"/>
      <c r="F307" s="365"/>
      <c r="G307" s="366"/>
      <c r="H307" s="364"/>
      <c r="I307" s="365"/>
      <c r="J307" s="366"/>
      <c r="K307" s="364"/>
      <c r="L307" s="365"/>
      <c r="M307" s="347"/>
      <c r="N307" s="792"/>
      <c r="O307" s="793"/>
      <c r="P307" s="784"/>
    </row>
    <row r="308" spans="1:16" ht="15.75" customHeight="1" x14ac:dyDescent="0.25">
      <c r="A308" s="656"/>
      <c r="B308" s="676"/>
      <c r="C308" s="348" t="s">
        <v>23</v>
      </c>
      <c r="D308" s="349"/>
      <c r="E308" s="350"/>
      <c r="F308" s="351"/>
      <c r="G308" s="352"/>
      <c r="H308" s="350"/>
      <c r="I308" s="351"/>
      <c r="J308" s="352"/>
      <c r="K308" s="350"/>
      <c r="L308" s="351"/>
      <c r="M308" s="352">
        <f>M307*1306.5</f>
        <v>0</v>
      </c>
      <c r="N308" s="785"/>
      <c r="O308" s="786"/>
      <c r="P308" s="787"/>
    </row>
    <row r="309" spans="1:16" ht="15.75" customHeight="1" x14ac:dyDescent="0.25">
      <c r="A309" s="654" t="s">
        <v>58</v>
      </c>
      <c r="B309" s="680" t="s">
        <v>59</v>
      </c>
      <c r="C309" s="353" t="s">
        <v>47</v>
      </c>
      <c r="D309" s="354"/>
      <c r="E309" s="355"/>
      <c r="F309" s="291"/>
      <c r="G309" s="292"/>
      <c r="H309" s="355"/>
      <c r="I309" s="291"/>
      <c r="J309" s="292"/>
      <c r="K309" s="355"/>
      <c r="L309" s="291"/>
      <c r="M309" s="292">
        <f>M312+M315+M318</f>
        <v>3</v>
      </c>
      <c r="N309" s="788"/>
      <c r="O309" s="765"/>
      <c r="P309" s="766"/>
    </row>
    <row r="310" spans="1:16" ht="15.75" customHeight="1" x14ac:dyDescent="0.25">
      <c r="A310" s="655"/>
      <c r="B310" s="681"/>
      <c r="C310" s="353" t="s">
        <v>26</v>
      </c>
      <c r="D310" s="354"/>
      <c r="E310" s="355"/>
      <c r="F310" s="291"/>
      <c r="G310" s="292"/>
      <c r="H310" s="355"/>
      <c r="I310" s="291"/>
      <c r="J310" s="292"/>
      <c r="K310" s="355"/>
      <c r="L310" s="291"/>
      <c r="M310" s="292">
        <f t="shared" ref="M310:M311" si="71">M313+M316+M319</f>
        <v>8.9999999999999993E-3</v>
      </c>
      <c r="N310" s="788"/>
      <c r="O310" s="765"/>
      <c r="P310" s="766"/>
    </row>
    <row r="311" spans="1:16" ht="15.75" customHeight="1" x14ac:dyDescent="0.25">
      <c r="A311" s="656"/>
      <c r="B311" s="682"/>
      <c r="C311" s="353" t="s">
        <v>23</v>
      </c>
      <c r="D311" s="354"/>
      <c r="E311" s="355"/>
      <c r="F311" s="291"/>
      <c r="G311" s="292"/>
      <c r="H311" s="355"/>
      <c r="I311" s="291"/>
      <c r="J311" s="292"/>
      <c r="K311" s="355"/>
      <c r="L311" s="291"/>
      <c r="M311" s="292">
        <f t="shared" si="71"/>
        <v>24.250499999999999</v>
      </c>
      <c r="N311" s="788"/>
      <c r="O311" s="765"/>
      <c r="P311" s="766"/>
    </row>
    <row r="312" spans="1:16" ht="15.75" customHeight="1" x14ac:dyDescent="0.25">
      <c r="A312" s="654" t="s">
        <v>60</v>
      </c>
      <c r="B312" s="674" t="s">
        <v>232</v>
      </c>
      <c r="C312" s="356" t="s">
        <v>47</v>
      </c>
      <c r="D312" s="349"/>
      <c r="E312" s="350"/>
      <c r="F312" s="351"/>
      <c r="G312" s="352"/>
      <c r="H312" s="350"/>
      <c r="I312" s="351"/>
      <c r="J312" s="352"/>
      <c r="K312" s="350"/>
      <c r="L312" s="351"/>
      <c r="M312" s="352">
        <v>3</v>
      </c>
      <c r="N312" s="785"/>
      <c r="O312" s="786"/>
      <c r="P312" s="787"/>
    </row>
    <row r="313" spans="1:16" ht="15.75" customHeight="1" x14ac:dyDescent="0.25">
      <c r="A313" s="655"/>
      <c r="B313" s="675"/>
      <c r="C313" s="356" t="s">
        <v>26</v>
      </c>
      <c r="D313" s="349"/>
      <c r="E313" s="350"/>
      <c r="F313" s="351"/>
      <c r="G313" s="352"/>
      <c r="H313" s="350"/>
      <c r="I313" s="351"/>
      <c r="J313" s="352"/>
      <c r="K313" s="350"/>
      <c r="L313" s="351"/>
      <c r="M313" s="352">
        <v>8.9999999999999993E-3</v>
      </c>
      <c r="N313" s="785"/>
      <c r="O313" s="786"/>
      <c r="P313" s="787"/>
    </row>
    <row r="314" spans="1:16" ht="15.75" customHeight="1" x14ac:dyDescent="0.25">
      <c r="A314" s="656"/>
      <c r="B314" s="676"/>
      <c r="C314" s="356" t="s">
        <v>23</v>
      </c>
      <c r="D314" s="349"/>
      <c r="E314" s="350"/>
      <c r="F314" s="351"/>
      <c r="G314" s="352"/>
      <c r="H314" s="350"/>
      <c r="I314" s="351"/>
      <c r="J314" s="352"/>
      <c r="K314" s="350"/>
      <c r="L314" s="351"/>
      <c r="M314" s="352">
        <f>M313*2694.5</f>
        <v>24.250499999999999</v>
      </c>
      <c r="N314" s="785"/>
      <c r="O314" s="786"/>
      <c r="P314" s="787"/>
    </row>
    <row r="315" spans="1:16" ht="15.75" customHeight="1" x14ac:dyDescent="0.25">
      <c r="A315" s="654" t="s">
        <v>62</v>
      </c>
      <c r="B315" s="674" t="s">
        <v>63</v>
      </c>
      <c r="C315" s="356" t="s">
        <v>47</v>
      </c>
      <c r="D315" s="349"/>
      <c r="E315" s="350"/>
      <c r="F315" s="351"/>
      <c r="G315" s="352"/>
      <c r="H315" s="350"/>
      <c r="I315" s="351"/>
      <c r="J315" s="352"/>
      <c r="K315" s="350"/>
      <c r="L315" s="351"/>
      <c r="M315" s="352"/>
      <c r="N315" s="785"/>
      <c r="O315" s="786"/>
      <c r="P315" s="787"/>
    </row>
    <row r="316" spans="1:16" ht="15.75" customHeight="1" x14ac:dyDescent="0.25">
      <c r="A316" s="655"/>
      <c r="B316" s="675"/>
      <c r="C316" s="356" t="s">
        <v>26</v>
      </c>
      <c r="D316" s="349"/>
      <c r="E316" s="350"/>
      <c r="F316" s="351"/>
      <c r="G316" s="352"/>
      <c r="H316" s="350"/>
      <c r="I316" s="351"/>
      <c r="J316" s="352"/>
      <c r="K316" s="350"/>
      <c r="L316" s="351"/>
      <c r="M316" s="352"/>
      <c r="N316" s="785"/>
      <c r="O316" s="786"/>
      <c r="P316" s="787"/>
    </row>
    <row r="317" spans="1:16" ht="15.75" customHeight="1" x14ac:dyDescent="0.25">
      <c r="A317" s="656"/>
      <c r="B317" s="676"/>
      <c r="C317" s="356" t="s">
        <v>23</v>
      </c>
      <c r="D317" s="349"/>
      <c r="E317" s="350"/>
      <c r="F317" s="351"/>
      <c r="G317" s="352"/>
      <c r="H317" s="350"/>
      <c r="I317" s="351"/>
      <c r="J317" s="352"/>
      <c r="K317" s="350"/>
      <c r="L317" s="351"/>
      <c r="M317" s="352"/>
      <c r="N317" s="785"/>
      <c r="O317" s="786"/>
      <c r="P317" s="787"/>
    </row>
    <row r="318" spans="1:16" ht="15.75" customHeight="1" x14ac:dyDescent="0.25">
      <c r="A318" s="654" t="s">
        <v>64</v>
      </c>
      <c r="B318" s="674" t="s">
        <v>65</v>
      </c>
      <c r="C318" s="356" t="s">
        <v>47</v>
      </c>
      <c r="D318" s="349"/>
      <c r="E318" s="350"/>
      <c r="F318" s="351"/>
      <c r="G318" s="352"/>
      <c r="H318" s="350"/>
      <c r="I318" s="351"/>
      <c r="J318" s="352"/>
      <c r="K318" s="350"/>
      <c r="L318" s="351"/>
      <c r="M318" s="352"/>
      <c r="N318" s="785"/>
      <c r="O318" s="786"/>
      <c r="P318" s="787"/>
    </row>
    <row r="319" spans="1:16" ht="15.75" customHeight="1" x14ac:dyDescent="0.25">
      <c r="A319" s="655"/>
      <c r="B319" s="675"/>
      <c r="C319" s="356" t="s">
        <v>26</v>
      </c>
      <c r="D319" s="349"/>
      <c r="E319" s="350"/>
      <c r="F319" s="351"/>
      <c r="G319" s="352"/>
      <c r="H319" s="350"/>
      <c r="I319" s="351"/>
      <c r="J319" s="352"/>
      <c r="K319" s="350"/>
      <c r="L319" s="351"/>
      <c r="M319" s="352"/>
      <c r="N319" s="785"/>
      <c r="O319" s="786"/>
      <c r="P319" s="787"/>
    </row>
    <row r="320" spans="1:16" ht="15.75" customHeight="1" x14ac:dyDescent="0.25">
      <c r="A320" s="656"/>
      <c r="B320" s="676"/>
      <c r="C320" s="356" t="s">
        <v>23</v>
      </c>
      <c r="D320" s="349"/>
      <c r="E320" s="350"/>
      <c r="F320" s="351"/>
      <c r="G320" s="352"/>
      <c r="H320" s="350"/>
      <c r="I320" s="351"/>
      <c r="J320" s="352"/>
      <c r="K320" s="350"/>
      <c r="L320" s="351"/>
      <c r="M320" s="352"/>
      <c r="N320" s="785"/>
      <c r="O320" s="786"/>
      <c r="P320" s="787"/>
    </row>
    <row r="321" spans="1:16" ht="15.75" customHeight="1" x14ac:dyDescent="0.25">
      <c r="A321" s="660" t="s">
        <v>66</v>
      </c>
      <c r="B321" s="669" t="s">
        <v>233</v>
      </c>
      <c r="C321" s="356" t="s">
        <v>26</v>
      </c>
      <c r="D321" s="349"/>
      <c r="E321" s="350"/>
      <c r="F321" s="351"/>
      <c r="G321" s="352"/>
      <c r="H321" s="350"/>
      <c r="I321" s="351"/>
      <c r="J321" s="352"/>
      <c r="K321" s="350"/>
      <c r="L321" s="351"/>
      <c r="M321" s="352"/>
      <c r="N321" s="785"/>
      <c r="O321" s="786"/>
      <c r="P321" s="787"/>
    </row>
    <row r="322" spans="1:16" ht="15.75" customHeight="1" x14ac:dyDescent="0.25">
      <c r="A322" s="660"/>
      <c r="B322" s="669"/>
      <c r="C322" s="356" t="s">
        <v>23</v>
      </c>
      <c r="D322" s="349"/>
      <c r="E322" s="350"/>
      <c r="F322" s="351"/>
      <c r="G322" s="352"/>
      <c r="H322" s="350"/>
      <c r="I322" s="351"/>
      <c r="J322" s="352"/>
      <c r="K322" s="350"/>
      <c r="L322" s="351"/>
      <c r="M322" s="352"/>
      <c r="N322" s="785"/>
      <c r="O322" s="786"/>
      <c r="P322" s="787"/>
    </row>
    <row r="323" spans="1:16" ht="15.75" customHeight="1" x14ac:dyDescent="0.25">
      <c r="A323" s="660" t="s">
        <v>68</v>
      </c>
      <c r="B323" s="670" t="s">
        <v>69</v>
      </c>
      <c r="C323" s="356" t="s">
        <v>42</v>
      </c>
      <c r="D323" s="349"/>
      <c r="E323" s="350"/>
      <c r="F323" s="351"/>
      <c r="G323" s="352"/>
      <c r="H323" s="350"/>
      <c r="I323" s="351"/>
      <c r="J323" s="352"/>
      <c r="K323" s="350"/>
      <c r="L323" s="351"/>
      <c r="M323" s="352"/>
      <c r="N323" s="785"/>
      <c r="O323" s="786"/>
      <c r="P323" s="787"/>
    </row>
    <row r="324" spans="1:16" ht="15.75" customHeight="1" x14ac:dyDescent="0.25">
      <c r="A324" s="660"/>
      <c r="B324" s="670"/>
      <c r="C324" s="356" t="s">
        <v>23</v>
      </c>
      <c r="D324" s="349"/>
      <c r="E324" s="350"/>
      <c r="F324" s="351"/>
      <c r="G324" s="352"/>
      <c r="H324" s="350"/>
      <c r="I324" s="351"/>
      <c r="J324" s="352"/>
      <c r="K324" s="350"/>
      <c r="L324" s="351"/>
      <c r="M324" s="352">
        <f>M323*458.5</f>
        <v>0</v>
      </c>
      <c r="N324" s="785"/>
      <c r="O324" s="786"/>
      <c r="P324" s="787"/>
    </row>
    <row r="325" spans="1:16" ht="15.75" customHeight="1" x14ac:dyDescent="0.25">
      <c r="A325" s="660" t="s">
        <v>70</v>
      </c>
      <c r="B325" s="672" t="s">
        <v>71</v>
      </c>
      <c r="C325" s="356" t="s">
        <v>47</v>
      </c>
      <c r="D325" s="349"/>
      <c r="E325" s="350"/>
      <c r="F325" s="351"/>
      <c r="G325" s="352"/>
      <c r="H325" s="350"/>
      <c r="I325" s="351"/>
      <c r="J325" s="352"/>
      <c r="K325" s="350"/>
      <c r="L325" s="351"/>
      <c r="M325" s="352"/>
      <c r="N325" s="785"/>
      <c r="O325" s="786"/>
      <c r="P325" s="787"/>
    </row>
    <row r="326" spans="1:16" ht="15.75" customHeight="1" thickBot="1" x14ac:dyDescent="0.3">
      <c r="A326" s="671"/>
      <c r="B326" s="673"/>
      <c r="C326" s="357" t="s">
        <v>23</v>
      </c>
      <c r="D326" s="358"/>
      <c r="E326" s="359"/>
      <c r="F326" s="360"/>
      <c r="G326" s="361"/>
      <c r="H326" s="359"/>
      <c r="I326" s="360"/>
      <c r="J326" s="361"/>
      <c r="K326" s="359"/>
      <c r="L326" s="360"/>
      <c r="M326" s="361">
        <f>M325*50.6</f>
        <v>0</v>
      </c>
      <c r="N326" s="789"/>
      <c r="O326" s="790"/>
      <c r="P326" s="791"/>
    </row>
    <row r="327" spans="1:16" ht="15.75" customHeight="1" thickBot="1" x14ac:dyDescent="0.3">
      <c r="A327" s="332" t="s">
        <v>85</v>
      </c>
      <c r="B327" s="333" t="s">
        <v>242</v>
      </c>
      <c r="C327" s="334"/>
      <c r="D327" s="335">
        <f>E327</f>
        <v>27.483899999999998</v>
      </c>
      <c r="E327" s="335">
        <f>F327+G327</f>
        <v>27.483899999999998</v>
      </c>
      <c r="F327" s="336"/>
      <c r="G327" s="337">
        <f>M327</f>
        <v>27.483899999999998</v>
      </c>
      <c r="H327" s="338"/>
      <c r="I327" s="339"/>
      <c r="J327" s="340"/>
      <c r="K327" s="338">
        <f>L327+M327</f>
        <v>27.483899999999998</v>
      </c>
      <c r="L327" s="341"/>
      <c r="M327" s="342">
        <f>M329+M332+M343+M345+M347</f>
        <v>27.483899999999998</v>
      </c>
      <c r="N327" s="779">
        <f>O327+P327</f>
        <v>0</v>
      </c>
      <c r="O327" s="780">
        <f t="shared" ref="O327" si="72">O329+O332+O343+O345+O347</f>
        <v>0</v>
      </c>
      <c r="P327" s="781">
        <f>P329+P332+P343+P345+P347</f>
        <v>0</v>
      </c>
    </row>
    <row r="328" spans="1:16" ht="15.75" customHeight="1" x14ac:dyDescent="0.25">
      <c r="A328" s="678" t="s">
        <v>56</v>
      </c>
      <c r="B328" s="679" t="s">
        <v>57</v>
      </c>
      <c r="C328" s="362" t="s">
        <v>26</v>
      </c>
      <c r="D328" s="363"/>
      <c r="E328" s="364"/>
      <c r="F328" s="365"/>
      <c r="G328" s="366"/>
      <c r="H328" s="364"/>
      <c r="I328" s="365"/>
      <c r="J328" s="366"/>
      <c r="K328" s="364"/>
      <c r="L328" s="365"/>
      <c r="M328" s="347"/>
      <c r="N328" s="792"/>
      <c r="O328" s="793"/>
      <c r="P328" s="784"/>
    </row>
    <row r="329" spans="1:16" ht="15.75" customHeight="1" x14ac:dyDescent="0.25">
      <c r="A329" s="656"/>
      <c r="B329" s="676"/>
      <c r="C329" s="348" t="s">
        <v>23</v>
      </c>
      <c r="D329" s="349"/>
      <c r="E329" s="350"/>
      <c r="F329" s="351"/>
      <c r="G329" s="352"/>
      <c r="H329" s="350"/>
      <c r="I329" s="351"/>
      <c r="J329" s="352"/>
      <c r="K329" s="350"/>
      <c r="L329" s="351"/>
      <c r="M329" s="352">
        <f>M328*1306.5</f>
        <v>0</v>
      </c>
      <c r="N329" s="785"/>
      <c r="O329" s="786"/>
      <c r="P329" s="787"/>
    </row>
    <row r="330" spans="1:16" ht="15.75" customHeight="1" x14ac:dyDescent="0.25">
      <c r="A330" s="654" t="s">
        <v>58</v>
      </c>
      <c r="B330" s="680" t="s">
        <v>59</v>
      </c>
      <c r="C330" s="353" t="s">
        <v>47</v>
      </c>
      <c r="D330" s="354"/>
      <c r="E330" s="355"/>
      <c r="F330" s="291"/>
      <c r="G330" s="292"/>
      <c r="H330" s="355"/>
      <c r="I330" s="291"/>
      <c r="J330" s="292"/>
      <c r="K330" s="355"/>
      <c r="L330" s="291"/>
      <c r="M330" s="292">
        <f>M333+M336+M339</f>
        <v>3</v>
      </c>
      <c r="N330" s="788"/>
      <c r="O330" s="765"/>
      <c r="P330" s="766"/>
    </row>
    <row r="331" spans="1:16" ht="15.75" customHeight="1" x14ac:dyDescent="0.25">
      <c r="A331" s="655"/>
      <c r="B331" s="681"/>
      <c r="C331" s="353" t="s">
        <v>26</v>
      </c>
      <c r="D331" s="354"/>
      <c r="E331" s="355"/>
      <c r="F331" s="291"/>
      <c r="G331" s="292"/>
      <c r="H331" s="355"/>
      <c r="I331" s="291"/>
      <c r="J331" s="292"/>
      <c r="K331" s="355"/>
      <c r="L331" s="291"/>
      <c r="M331" s="292">
        <f t="shared" ref="M331:M332" si="73">M334+M337+M340</f>
        <v>1.0199999999999999E-2</v>
      </c>
      <c r="N331" s="788"/>
      <c r="O331" s="765"/>
      <c r="P331" s="766"/>
    </row>
    <row r="332" spans="1:16" ht="15.75" customHeight="1" x14ac:dyDescent="0.25">
      <c r="A332" s="656"/>
      <c r="B332" s="682"/>
      <c r="C332" s="353" t="s">
        <v>23</v>
      </c>
      <c r="D332" s="354"/>
      <c r="E332" s="355"/>
      <c r="F332" s="291"/>
      <c r="G332" s="292"/>
      <c r="H332" s="355"/>
      <c r="I332" s="291"/>
      <c r="J332" s="292"/>
      <c r="K332" s="355"/>
      <c r="L332" s="291"/>
      <c r="M332" s="292">
        <f t="shared" si="73"/>
        <v>27.483899999999998</v>
      </c>
      <c r="N332" s="788"/>
      <c r="O332" s="765"/>
      <c r="P332" s="766"/>
    </row>
    <row r="333" spans="1:16" ht="15.75" customHeight="1" x14ac:dyDescent="0.25">
      <c r="A333" s="654" t="s">
        <v>60</v>
      </c>
      <c r="B333" s="674" t="s">
        <v>232</v>
      </c>
      <c r="C333" s="356" t="s">
        <v>47</v>
      </c>
      <c r="D333" s="349"/>
      <c r="E333" s="350"/>
      <c r="F333" s="351"/>
      <c r="G333" s="352"/>
      <c r="H333" s="350"/>
      <c r="I333" s="351"/>
      <c r="J333" s="352"/>
      <c r="K333" s="350"/>
      <c r="L333" s="351"/>
      <c r="M333" s="352">
        <v>3</v>
      </c>
      <c r="N333" s="785"/>
      <c r="O333" s="786"/>
      <c r="P333" s="787"/>
    </row>
    <row r="334" spans="1:16" ht="15.75" customHeight="1" x14ac:dyDescent="0.25">
      <c r="A334" s="655"/>
      <c r="B334" s="675"/>
      <c r="C334" s="356" t="s">
        <v>26</v>
      </c>
      <c r="D334" s="349"/>
      <c r="E334" s="350"/>
      <c r="F334" s="351"/>
      <c r="G334" s="352"/>
      <c r="H334" s="350"/>
      <c r="I334" s="351"/>
      <c r="J334" s="352"/>
      <c r="K334" s="350"/>
      <c r="L334" s="351"/>
      <c r="M334" s="352">
        <f>M333*0.0034</f>
        <v>1.0199999999999999E-2</v>
      </c>
      <c r="N334" s="785"/>
      <c r="O334" s="786"/>
      <c r="P334" s="787"/>
    </row>
    <row r="335" spans="1:16" ht="15.75" customHeight="1" x14ac:dyDescent="0.25">
      <c r="A335" s="656"/>
      <c r="B335" s="676"/>
      <c r="C335" s="356" t="s">
        <v>23</v>
      </c>
      <c r="D335" s="349"/>
      <c r="E335" s="350"/>
      <c r="F335" s="351"/>
      <c r="G335" s="352"/>
      <c r="H335" s="350"/>
      <c r="I335" s="351"/>
      <c r="J335" s="352"/>
      <c r="K335" s="350"/>
      <c r="L335" s="351"/>
      <c r="M335" s="352">
        <f>M334*2694.5</f>
        <v>27.483899999999998</v>
      </c>
      <c r="N335" s="785"/>
      <c r="O335" s="786"/>
      <c r="P335" s="787"/>
    </row>
    <row r="336" spans="1:16" ht="15.75" customHeight="1" x14ac:dyDescent="0.25">
      <c r="A336" s="654" t="s">
        <v>62</v>
      </c>
      <c r="B336" s="674" t="s">
        <v>63</v>
      </c>
      <c r="C336" s="356" t="s">
        <v>47</v>
      </c>
      <c r="D336" s="349"/>
      <c r="E336" s="350"/>
      <c r="F336" s="351"/>
      <c r="G336" s="352"/>
      <c r="H336" s="350"/>
      <c r="I336" s="351"/>
      <c r="J336" s="352"/>
      <c r="K336" s="350"/>
      <c r="L336" s="351"/>
      <c r="M336" s="352"/>
      <c r="N336" s="785"/>
      <c r="O336" s="786"/>
      <c r="P336" s="787"/>
    </row>
    <row r="337" spans="1:16" ht="15.75" customHeight="1" x14ac:dyDescent="0.25">
      <c r="A337" s="655"/>
      <c r="B337" s="675"/>
      <c r="C337" s="356" t="s">
        <v>26</v>
      </c>
      <c r="D337" s="349"/>
      <c r="E337" s="350"/>
      <c r="F337" s="351"/>
      <c r="G337" s="352"/>
      <c r="H337" s="350"/>
      <c r="I337" s="351"/>
      <c r="J337" s="352"/>
      <c r="K337" s="350"/>
      <c r="L337" s="351"/>
      <c r="M337" s="352"/>
      <c r="N337" s="785"/>
      <c r="O337" s="786"/>
      <c r="P337" s="787"/>
    </row>
    <row r="338" spans="1:16" ht="15.75" customHeight="1" x14ac:dyDescent="0.25">
      <c r="A338" s="656"/>
      <c r="B338" s="676"/>
      <c r="C338" s="356" t="s">
        <v>23</v>
      </c>
      <c r="D338" s="349"/>
      <c r="E338" s="350"/>
      <c r="F338" s="351"/>
      <c r="G338" s="352"/>
      <c r="H338" s="350"/>
      <c r="I338" s="351"/>
      <c r="J338" s="352"/>
      <c r="K338" s="350"/>
      <c r="L338" s="351"/>
      <c r="M338" s="352"/>
      <c r="N338" s="785"/>
      <c r="O338" s="786"/>
      <c r="P338" s="787"/>
    </row>
    <row r="339" spans="1:16" ht="15.75" customHeight="1" x14ac:dyDescent="0.25">
      <c r="A339" s="654" t="s">
        <v>64</v>
      </c>
      <c r="B339" s="674" t="s">
        <v>65</v>
      </c>
      <c r="C339" s="356" t="s">
        <v>47</v>
      </c>
      <c r="D339" s="349"/>
      <c r="E339" s="350"/>
      <c r="F339" s="351"/>
      <c r="G339" s="352"/>
      <c r="H339" s="350"/>
      <c r="I339" s="351"/>
      <c r="J339" s="352"/>
      <c r="K339" s="350"/>
      <c r="L339" s="351"/>
      <c r="M339" s="352"/>
      <c r="N339" s="785"/>
      <c r="O339" s="786"/>
      <c r="P339" s="787"/>
    </row>
    <row r="340" spans="1:16" ht="15.75" customHeight="1" x14ac:dyDescent="0.25">
      <c r="A340" s="655"/>
      <c r="B340" s="675"/>
      <c r="C340" s="356" t="s">
        <v>26</v>
      </c>
      <c r="D340" s="349"/>
      <c r="E340" s="350"/>
      <c r="F340" s="351"/>
      <c r="G340" s="352"/>
      <c r="H340" s="350"/>
      <c r="I340" s="351"/>
      <c r="J340" s="352"/>
      <c r="K340" s="350"/>
      <c r="L340" s="351"/>
      <c r="M340" s="352"/>
      <c r="N340" s="785"/>
      <c r="O340" s="786"/>
      <c r="P340" s="787"/>
    </row>
    <row r="341" spans="1:16" ht="15.75" customHeight="1" x14ac:dyDescent="0.25">
      <c r="A341" s="656"/>
      <c r="B341" s="676"/>
      <c r="C341" s="356" t="s">
        <v>23</v>
      </c>
      <c r="D341" s="349"/>
      <c r="E341" s="350"/>
      <c r="F341" s="351"/>
      <c r="G341" s="352"/>
      <c r="H341" s="350"/>
      <c r="I341" s="351"/>
      <c r="J341" s="352"/>
      <c r="K341" s="350"/>
      <c r="L341" s="351"/>
      <c r="M341" s="352"/>
      <c r="N341" s="785"/>
      <c r="O341" s="786"/>
      <c r="P341" s="787"/>
    </row>
    <row r="342" spans="1:16" ht="15.75" customHeight="1" x14ac:dyDescent="0.25">
      <c r="A342" s="660" t="s">
        <v>66</v>
      </c>
      <c r="B342" s="669" t="s">
        <v>233</v>
      </c>
      <c r="C342" s="356" t="s">
        <v>26</v>
      </c>
      <c r="D342" s="349"/>
      <c r="E342" s="350"/>
      <c r="F342" s="351"/>
      <c r="G342" s="352"/>
      <c r="H342" s="350"/>
      <c r="I342" s="351"/>
      <c r="J342" s="352"/>
      <c r="K342" s="350"/>
      <c r="L342" s="351"/>
      <c r="M342" s="352"/>
      <c r="N342" s="785"/>
      <c r="O342" s="786"/>
      <c r="P342" s="787"/>
    </row>
    <row r="343" spans="1:16" ht="15.75" customHeight="1" x14ac:dyDescent="0.25">
      <c r="A343" s="660"/>
      <c r="B343" s="669"/>
      <c r="C343" s="356" t="s">
        <v>23</v>
      </c>
      <c r="D343" s="349"/>
      <c r="E343" s="350"/>
      <c r="F343" s="351"/>
      <c r="G343" s="352"/>
      <c r="H343" s="350"/>
      <c r="I343" s="351"/>
      <c r="J343" s="352"/>
      <c r="K343" s="350"/>
      <c r="L343" s="351"/>
      <c r="M343" s="352"/>
      <c r="N343" s="785"/>
      <c r="O343" s="786"/>
      <c r="P343" s="787"/>
    </row>
    <row r="344" spans="1:16" ht="15.75" customHeight="1" x14ac:dyDescent="0.25">
      <c r="A344" s="660" t="s">
        <v>68</v>
      </c>
      <c r="B344" s="670" t="s">
        <v>69</v>
      </c>
      <c r="C344" s="356" t="s">
        <v>42</v>
      </c>
      <c r="D344" s="349"/>
      <c r="E344" s="350"/>
      <c r="F344" s="351"/>
      <c r="G344" s="352"/>
      <c r="H344" s="350"/>
      <c r="I344" s="351"/>
      <c r="J344" s="352"/>
      <c r="K344" s="350"/>
      <c r="L344" s="351"/>
      <c r="M344" s="352"/>
      <c r="N344" s="785"/>
      <c r="O344" s="786"/>
      <c r="P344" s="787"/>
    </row>
    <row r="345" spans="1:16" ht="15.75" customHeight="1" x14ac:dyDescent="0.25">
      <c r="A345" s="660"/>
      <c r="B345" s="670"/>
      <c r="C345" s="356" t="s">
        <v>23</v>
      </c>
      <c r="D345" s="349"/>
      <c r="E345" s="350"/>
      <c r="F345" s="351"/>
      <c r="G345" s="352"/>
      <c r="H345" s="350"/>
      <c r="I345" s="351"/>
      <c r="J345" s="352"/>
      <c r="K345" s="350"/>
      <c r="L345" s="351"/>
      <c r="M345" s="352">
        <f>M344*458.5</f>
        <v>0</v>
      </c>
      <c r="N345" s="785"/>
      <c r="O345" s="786"/>
      <c r="P345" s="787"/>
    </row>
    <row r="346" spans="1:16" ht="15.75" customHeight="1" x14ac:dyDescent="0.25">
      <c r="A346" s="660" t="s">
        <v>70</v>
      </c>
      <c r="B346" s="672" t="s">
        <v>71</v>
      </c>
      <c r="C346" s="356" t="s">
        <v>47</v>
      </c>
      <c r="D346" s="349"/>
      <c r="E346" s="350"/>
      <c r="F346" s="351"/>
      <c r="G346" s="352"/>
      <c r="H346" s="350"/>
      <c r="I346" s="351"/>
      <c r="J346" s="352"/>
      <c r="K346" s="350"/>
      <c r="L346" s="351"/>
      <c r="M346" s="352"/>
      <c r="N346" s="785"/>
      <c r="O346" s="786"/>
      <c r="P346" s="787"/>
    </row>
    <row r="347" spans="1:16" ht="15.75" customHeight="1" thickBot="1" x14ac:dyDescent="0.3">
      <c r="A347" s="671"/>
      <c r="B347" s="673"/>
      <c r="C347" s="357" t="s">
        <v>23</v>
      </c>
      <c r="D347" s="358"/>
      <c r="E347" s="359"/>
      <c r="F347" s="360"/>
      <c r="G347" s="361"/>
      <c r="H347" s="359"/>
      <c r="I347" s="360"/>
      <c r="J347" s="361"/>
      <c r="K347" s="359"/>
      <c r="L347" s="360"/>
      <c r="M347" s="361">
        <f>M346*50.6</f>
        <v>0</v>
      </c>
      <c r="N347" s="789"/>
      <c r="O347" s="790"/>
      <c r="P347" s="791"/>
    </row>
    <row r="348" spans="1:16" ht="15.75" customHeight="1" thickBot="1" x14ac:dyDescent="0.3">
      <c r="A348" s="332" t="s">
        <v>87</v>
      </c>
      <c r="B348" s="333" t="s">
        <v>243</v>
      </c>
      <c r="C348" s="334"/>
      <c r="D348" s="335">
        <f>E348</f>
        <v>37.870199999999997</v>
      </c>
      <c r="E348" s="335">
        <f>F348+G348</f>
        <v>37.870199999999997</v>
      </c>
      <c r="F348" s="336"/>
      <c r="G348" s="337">
        <f>M348</f>
        <v>37.870199999999997</v>
      </c>
      <c r="H348" s="338"/>
      <c r="I348" s="339"/>
      <c r="J348" s="340"/>
      <c r="K348" s="338">
        <f>L348+M348</f>
        <v>37.870199999999997</v>
      </c>
      <c r="L348" s="341"/>
      <c r="M348" s="342">
        <f t="shared" ref="M348" si="74">M350+M353+M364+M366+M368</f>
        <v>37.870199999999997</v>
      </c>
      <c r="N348" s="779">
        <f>O348+P348</f>
        <v>0</v>
      </c>
      <c r="O348" s="780">
        <f t="shared" ref="O348" si="75">O350+O353+O364+O366+O368</f>
        <v>0</v>
      </c>
      <c r="P348" s="781">
        <f t="shared" ref="P348" si="76">P350+P353+P364+P366+P368</f>
        <v>0</v>
      </c>
    </row>
    <row r="349" spans="1:16" ht="15.75" customHeight="1" x14ac:dyDescent="0.25">
      <c r="A349" s="678" t="s">
        <v>56</v>
      </c>
      <c r="B349" s="679" t="s">
        <v>57</v>
      </c>
      <c r="C349" s="362" t="s">
        <v>26</v>
      </c>
      <c r="D349" s="363"/>
      <c r="E349" s="364"/>
      <c r="F349" s="365"/>
      <c r="G349" s="366"/>
      <c r="H349" s="364"/>
      <c r="I349" s="365"/>
      <c r="J349" s="366"/>
      <c r="K349" s="364"/>
      <c r="L349" s="365"/>
      <c r="M349" s="347">
        <v>3.0000000000000001E-3</v>
      </c>
      <c r="N349" s="792"/>
      <c r="O349" s="793"/>
      <c r="P349" s="784"/>
    </row>
    <row r="350" spans="1:16" ht="15.75" customHeight="1" x14ac:dyDescent="0.25">
      <c r="A350" s="656"/>
      <c r="B350" s="676"/>
      <c r="C350" s="348" t="s">
        <v>23</v>
      </c>
      <c r="D350" s="349"/>
      <c r="E350" s="350"/>
      <c r="F350" s="351"/>
      <c r="G350" s="352"/>
      <c r="H350" s="350"/>
      <c r="I350" s="351"/>
      <c r="J350" s="352"/>
      <c r="K350" s="350"/>
      <c r="L350" s="351"/>
      <c r="M350" s="352">
        <f t="shared" ref="M350" si="77">M349*1306.5</f>
        <v>3.9195000000000002</v>
      </c>
      <c r="N350" s="785"/>
      <c r="O350" s="786"/>
      <c r="P350" s="787"/>
    </row>
    <row r="351" spans="1:16" ht="15.75" customHeight="1" x14ac:dyDescent="0.25">
      <c r="A351" s="654" t="s">
        <v>58</v>
      </c>
      <c r="B351" s="680" t="s">
        <v>59</v>
      </c>
      <c r="C351" s="353" t="s">
        <v>47</v>
      </c>
      <c r="D351" s="354"/>
      <c r="E351" s="355"/>
      <c r="F351" s="291"/>
      <c r="G351" s="292"/>
      <c r="H351" s="355"/>
      <c r="I351" s="291"/>
      <c r="J351" s="292"/>
      <c r="K351" s="355"/>
      <c r="L351" s="291"/>
      <c r="M351" s="292">
        <f t="shared" ref="M351:M395" si="78">M354+M357+M360</f>
        <v>3</v>
      </c>
      <c r="N351" s="788"/>
      <c r="O351" s="765"/>
      <c r="P351" s="766"/>
    </row>
    <row r="352" spans="1:16" ht="15.75" customHeight="1" x14ac:dyDescent="0.25">
      <c r="A352" s="655"/>
      <c r="B352" s="681"/>
      <c r="C352" s="353" t="s">
        <v>26</v>
      </c>
      <c r="D352" s="354"/>
      <c r="E352" s="355"/>
      <c r="F352" s="291"/>
      <c r="G352" s="292"/>
      <c r="H352" s="355"/>
      <c r="I352" s="291"/>
      <c r="J352" s="292"/>
      <c r="K352" s="355"/>
      <c r="L352" s="291"/>
      <c r="M352" s="292">
        <f t="shared" si="78"/>
        <v>1.26E-2</v>
      </c>
      <c r="N352" s="788"/>
      <c r="O352" s="765"/>
      <c r="P352" s="766"/>
    </row>
    <row r="353" spans="1:16" ht="15.75" customHeight="1" x14ac:dyDescent="0.25">
      <c r="A353" s="656"/>
      <c r="B353" s="682"/>
      <c r="C353" s="353" t="s">
        <v>23</v>
      </c>
      <c r="D353" s="354"/>
      <c r="E353" s="355"/>
      <c r="F353" s="291"/>
      <c r="G353" s="292"/>
      <c r="H353" s="355"/>
      <c r="I353" s="291"/>
      <c r="J353" s="292"/>
      <c r="K353" s="355"/>
      <c r="L353" s="291"/>
      <c r="M353" s="292">
        <f t="shared" si="78"/>
        <v>33.950699999999998</v>
      </c>
      <c r="N353" s="788"/>
      <c r="O353" s="765"/>
      <c r="P353" s="766"/>
    </row>
    <row r="354" spans="1:16" ht="15.75" customHeight="1" x14ac:dyDescent="0.25">
      <c r="A354" s="654" t="s">
        <v>60</v>
      </c>
      <c r="B354" s="674" t="s">
        <v>232</v>
      </c>
      <c r="C354" s="356" t="s">
        <v>47</v>
      </c>
      <c r="D354" s="349"/>
      <c r="E354" s="350"/>
      <c r="F354" s="351"/>
      <c r="G354" s="352"/>
      <c r="H354" s="350"/>
      <c r="I354" s="351"/>
      <c r="J354" s="352"/>
      <c r="K354" s="350"/>
      <c r="L354" s="351"/>
      <c r="M354" s="352">
        <v>3</v>
      </c>
      <c r="N354" s="785"/>
      <c r="O354" s="786"/>
      <c r="P354" s="787"/>
    </row>
    <row r="355" spans="1:16" ht="15.75" customHeight="1" x14ac:dyDescent="0.25">
      <c r="A355" s="655"/>
      <c r="B355" s="675"/>
      <c r="C355" s="356" t="s">
        <v>26</v>
      </c>
      <c r="D355" s="349"/>
      <c r="E355" s="350"/>
      <c r="F355" s="351"/>
      <c r="G355" s="352"/>
      <c r="H355" s="350"/>
      <c r="I355" s="351"/>
      <c r="J355" s="352"/>
      <c r="K355" s="350"/>
      <c r="L355" s="351"/>
      <c r="M355" s="352">
        <f>M354*0.0042</f>
        <v>1.26E-2</v>
      </c>
      <c r="N355" s="785"/>
      <c r="O355" s="786"/>
      <c r="P355" s="787"/>
    </row>
    <row r="356" spans="1:16" ht="15.75" customHeight="1" x14ac:dyDescent="0.25">
      <c r="A356" s="656"/>
      <c r="B356" s="676"/>
      <c r="C356" s="356" t="s">
        <v>23</v>
      </c>
      <c r="D356" s="349"/>
      <c r="E356" s="350"/>
      <c r="F356" s="351"/>
      <c r="G356" s="352"/>
      <c r="H356" s="350"/>
      <c r="I356" s="351"/>
      <c r="J356" s="352"/>
      <c r="K356" s="350"/>
      <c r="L356" s="351"/>
      <c r="M356" s="352">
        <f>M355*2694.5</f>
        <v>33.950699999999998</v>
      </c>
      <c r="N356" s="785"/>
      <c r="O356" s="786"/>
      <c r="P356" s="787"/>
    </row>
    <row r="357" spans="1:16" ht="15.75" customHeight="1" x14ac:dyDescent="0.25">
      <c r="A357" s="654" t="s">
        <v>62</v>
      </c>
      <c r="B357" s="674" t="s">
        <v>63</v>
      </c>
      <c r="C357" s="356" t="s">
        <v>47</v>
      </c>
      <c r="D357" s="349"/>
      <c r="E357" s="350"/>
      <c r="F357" s="351"/>
      <c r="G357" s="352"/>
      <c r="H357" s="350"/>
      <c r="I357" s="351"/>
      <c r="J357" s="352"/>
      <c r="K357" s="350"/>
      <c r="L357" s="351"/>
      <c r="M357" s="352"/>
      <c r="N357" s="785"/>
      <c r="O357" s="786"/>
      <c r="P357" s="787"/>
    </row>
    <row r="358" spans="1:16" ht="15.75" customHeight="1" x14ac:dyDescent="0.25">
      <c r="A358" s="655"/>
      <c r="B358" s="675"/>
      <c r="C358" s="356" t="s">
        <v>26</v>
      </c>
      <c r="D358" s="349"/>
      <c r="E358" s="350"/>
      <c r="F358" s="351"/>
      <c r="G358" s="352"/>
      <c r="H358" s="350"/>
      <c r="I358" s="351"/>
      <c r="J358" s="352"/>
      <c r="K358" s="350"/>
      <c r="L358" s="351"/>
      <c r="M358" s="352"/>
      <c r="N358" s="785"/>
      <c r="O358" s="786"/>
      <c r="P358" s="787"/>
    </row>
    <row r="359" spans="1:16" ht="15.75" customHeight="1" x14ac:dyDescent="0.25">
      <c r="A359" s="656"/>
      <c r="B359" s="676"/>
      <c r="C359" s="356" t="s">
        <v>23</v>
      </c>
      <c r="D359" s="349"/>
      <c r="E359" s="350"/>
      <c r="F359" s="351"/>
      <c r="G359" s="352"/>
      <c r="H359" s="350"/>
      <c r="I359" s="351"/>
      <c r="J359" s="352"/>
      <c r="K359" s="350"/>
      <c r="L359" s="351"/>
      <c r="M359" s="352"/>
      <c r="N359" s="785"/>
      <c r="O359" s="786"/>
      <c r="P359" s="787"/>
    </row>
    <row r="360" spans="1:16" ht="15.75" customHeight="1" x14ac:dyDescent="0.25">
      <c r="A360" s="654" t="s">
        <v>64</v>
      </c>
      <c r="B360" s="674" t="s">
        <v>65</v>
      </c>
      <c r="C360" s="356" t="s">
        <v>47</v>
      </c>
      <c r="D360" s="349"/>
      <c r="E360" s="350"/>
      <c r="F360" s="351"/>
      <c r="G360" s="352"/>
      <c r="H360" s="350"/>
      <c r="I360" s="351"/>
      <c r="J360" s="352"/>
      <c r="K360" s="350"/>
      <c r="L360" s="351"/>
      <c r="M360" s="352"/>
      <c r="N360" s="785"/>
      <c r="O360" s="786"/>
      <c r="P360" s="787"/>
    </row>
    <row r="361" spans="1:16" ht="15.75" customHeight="1" x14ac:dyDescent="0.25">
      <c r="A361" s="655"/>
      <c r="B361" s="675"/>
      <c r="C361" s="356" t="s">
        <v>26</v>
      </c>
      <c r="D361" s="349"/>
      <c r="E361" s="350"/>
      <c r="F361" s="351"/>
      <c r="G361" s="352"/>
      <c r="H361" s="350"/>
      <c r="I361" s="351"/>
      <c r="J361" s="352"/>
      <c r="K361" s="350"/>
      <c r="L361" s="351"/>
      <c r="M361" s="352"/>
      <c r="N361" s="785"/>
      <c r="O361" s="786"/>
      <c r="P361" s="787"/>
    </row>
    <row r="362" spans="1:16" ht="15.75" customHeight="1" x14ac:dyDescent="0.25">
      <c r="A362" s="656"/>
      <c r="B362" s="676"/>
      <c r="C362" s="356" t="s">
        <v>23</v>
      </c>
      <c r="D362" s="349"/>
      <c r="E362" s="350"/>
      <c r="F362" s="351"/>
      <c r="G362" s="352"/>
      <c r="H362" s="350"/>
      <c r="I362" s="351"/>
      <c r="J362" s="352"/>
      <c r="K362" s="350"/>
      <c r="L362" s="351"/>
      <c r="M362" s="352"/>
      <c r="N362" s="785"/>
      <c r="O362" s="786"/>
      <c r="P362" s="787"/>
    </row>
    <row r="363" spans="1:16" ht="15.75" customHeight="1" x14ac:dyDescent="0.25">
      <c r="A363" s="660" t="s">
        <v>66</v>
      </c>
      <c r="B363" s="669" t="s">
        <v>233</v>
      </c>
      <c r="C363" s="356" t="s">
        <v>26</v>
      </c>
      <c r="D363" s="349"/>
      <c r="E363" s="350"/>
      <c r="F363" s="351"/>
      <c r="G363" s="352"/>
      <c r="H363" s="350"/>
      <c r="I363" s="351"/>
      <c r="J363" s="352"/>
      <c r="K363" s="350"/>
      <c r="L363" s="351"/>
      <c r="M363" s="352"/>
      <c r="N363" s="785"/>
      <c r="O363" s="786"/>
      <c r="P363" s="787"/>
    </row>
    <row r="364" spans="1:16" ht="15.75" customHeight="1" x14ac:dyDescent="0.25">
      <c r="A364" s="660"/>
      <c r="B364" s="669"/>
      <c r="C364" s="356" t="s">
        <v>23</v>
      </c>
      <c r="D364" s="349"/>
      <c r="E364" s="350"/>
      <c r="F364" s="351"/>
      <c r="G364" s="352"/>
      <c r="H364" s="350"/>
      <c r="I364" s="351"/>
      <c r="J364" s="352"/>
      <c r="K364" s="350"/>
      <c r="L364" s="351"/>
      <c r="M364" s="352"/>
      <c r="N364" s="785"/>
      <c r="O364" s="786"/>
      <c r="P364" s="787"/>
    </row>
    <row r="365" spans="1:16" ht="15.75" customHeight="1" x14ac:dyDescent="0.25">
      <c r="A365" s="660" t="s">
        <v>68</v>
      </c>
      <c r="B365" s="670" t="s">
        <v>69</v>
      </c>
      <c r="C365" s="356" t="s">
        <v>42</v>
      </c>
      <c r="D365" s="349"/>
      <c r="E365" s="350"/>
      <c r="F365" s="351"/>
      <c r="G365" s="352"/>
      <c r="H365" s="350"/>
      <c r="I365" s="351"/>
      <c r="J365" s="352"/>
      <c r="K365" s="350"/>
      <c r="L365" s="351"/>
      <c r="M365" s="352"/>
      <c r="N365" s="785"/>
      <c r="O365" s="786"/>
      <c r="P365" s="787"/>
    </row>
    <row r="366" spans="1:16" ht="15.75" customHeight="1" x14ac:dyDescent="0.25">
      <c r="A366" s="660"/>
      <c r="B366" s="670"/>
      <c r="C366" s="356" t="s">
        <v>23</v>
      </c>
      <c r="D366" s="349"/>
      <c r="E366" s="350"/>
      <c r="F366" s="351"/>
      <c r="G366" s="352"/>
      <c r="H366" s="350"/>
      <c r="I366" s="351"/>
      <c r="J366" s="352"/>
      <c r="K366" s="350"/>
      <c r="L366" s="351"/>
      <c r="M366" s="352">
        <f t="shared" ref="M366" si="79">M365*458.5</f>
        <v>0</v>
      </c>
      <c r="N366" s="785"/>
      <c r="O366" s="786"/>
      <c r="P366" s="787"/>
    </row>
    <row r="367" spans="1:16" ht="15.75" customHeight="1" x14ac:dyDescent="0.25">
      <c r="A367" s="660" t="s">
        <v>70</v>
      </c>
      <c r="B367" s="672" t="s">
        <v>71</v>
      </c>
      <c r="C367" s="356" t="s">
        <v>47</v>
      </c>
      <c r="D367" s="349"/>
      <c r="E367" s="350"/>
      <c r="F367" s="351"/>
      <c r="G367" s="352"/>
      <c r="H367" s="350"/>
      <c r="I367" s="351"/>
      <c r="J367" s="352"/>
      <c r="K367" s="350"/>
      <c r="L367" s="351"/>
      <c r="M367" s="352"/>
      <c r="N367" s="785"/>
      <c r="O367" s="786"/>
      <c r="P367" s="787"/>
    </row>
    <row r="368" spans="1:16" ht="15.75" customHeight="1" thickBot="1" x14ac:dyDescent="0.3">
      <c r="A368" s="671"/>
      <c r="B368" s="673"/>
      <c r="C368" s="357" t="s">
        <v>23</v>
      </c>
      <c r="D368" s="358"/>
      <c r="E368" s="359"/>
      <c r="F368" s="360"/>
      <c r="G368" s="361"/>
      <c r="H368" s="359"/>
      <c r="I368" s="360"/>
      <c r="J368" s="361"/>
      <c r="K368" s="359"/>
      <c r="L368" s="360"/>
      <c r="M368" s="361">
        <f t="shared" ref="M368" si="80">M367*50.6</f>
        <v>0</v>
      </c>
      <c r="N368" s="789"/>
      <c r="O368" s="790"/>
      <c r="P368" s="791"/>
    </row>
    <row r="369" spans="1:16" ht="15.75" customHeight="1" thickBot="1" x14ac:dyDescent="0.3">
      <c r="A369" s="332" t="s">
        <v>89</v>
      </c>
      <c r="B369" s="333" t="s">
        <v>244</v>
      </c>
      <c r="C369" s="334"/>
      <c r="D369" s="335">
        <f>E369</f>
        <v>101.2</v>
      </c>
      <c r="E369" s="335">
        <f>F369+G369</f>
        <v>101.2</v>
      </c>
      <c r="F369" s="336"/>
      <c r="G369" s="337">
        <f>M369</f>
        <v>101.2</v>
      </c>
      <c r="H369" s="338"/>
      <c r="I369" s="339"/>
      <c r="J369" s="340"/>
      <c r="K369" s="338">
        <f>L369+M369</f>
        <v>101.2</v>
      </c>
      <c r="L369" s="341"/>
      <c r="M369" s="342">
        <f t="shared" ref="M369" si="81">M371+M374+M385+M387+M389</f>
        <v>101.2</v>
      </c>
      <c r="N369" s="779">
        <f>O369+P369</f>
        <v>0</v>
      </c>
      <c r="O369" s="780">
        <f t="shared" ref="O369" si="82">O371+O374+O385+O387+O389</f>
        <v>0</v>
      </c>
      <c r="P369" s="781">
        <f t="shared" ref="P369" si="83">P371+P374+P385+P387+P389</f>
        <v>0</v>
      </c>
    </row>
    <row r="370" spans="1:16" ht="15.75" customHeight="1" x14ac:dyDescent="0.25">
      <c r="A370" s="678" t="s">
        <v>56</v>
      </c>
      <c r="B370" s="679" t="s">
        <v>57</v>
      </c>
      <c r="C370" s="362" t="s">
        <v>26</v>
      </c>
      <c r="D370" s="363"/>
      <c r="E370" s="364"/>
      <c r="F370" s="365"/>
      <c r="G370" s="366"/>
      <c r="H370" s="364"/>
      <c r="I370" s="365"/>
      <c r="J370" s="366"/>
      <c r="K370" s="364"/>
      <c r="L370" s="365"/>
      <c r="M370" s="347"/>
      <c r="N370" s="792"/>
      <c r="O370" s="793"/>
      <c r="P370" s="784"/>
    </row>
    <row r="371" spans="1:16" ht="15.75" customHeight="1" x14ac:dyDescent="0.25">
      <c r="A371" s="656"/>
      <c r="B371" s="676"/>
      <c r="C371" s="348" t="s">
        <v>23</v>
      </c>
      <c r="D371" s="349"/>
      <c r="E371" s="350"/>
      <c r="F371" s="351"/>
      <c r="G371" s="352"/>
      <c r="H371" s="350"/>
      <c r="I371" s="351"/>
      <c r="J371" s="352"/>
      <c r="K371" s="350"/>
      <c r="L371" s="351"/>
      <c r="M371" s="352">
        <f t="shared" ref="M371" si="84">M370*1306.5</f>
        <v>0</v>
      </c>
      <c r="N371" s="785"/>
      <c r="O371" s="786"/>
      <c r="P371" s="787">
        <f t="shared" ref="P371" si="85">P370*1306.5</f>
        <v>0</v>
      </c>
    </row>
    <row r="372" spans="1:16" ht="15.75" customHeight="1" x14ac:dyDescent="0.25">
      <c r="A372" s="654" t="s">
        <v>58</v>
      </c>
      <c r="B372" s="680" t="s">
        <v>59</v>
      </c>
      <c r="C372" s="353" t="s">
        <v>47</v>
      </c>
      <c r="D372" s="354"/>
      <c r="E372" s="355"/>
      <c r="F372" s="291"/>
      <c r="G372" s="292"/>
      <c r="H372" s="355"/>
      <c r="I372" s="291"/>
      <c r="J372" s="292"/>
      <c r="K372" s="355"/>
      <c r="L372" s="291"/>
      <c r="M372" s="292">
        <f t="shared" ref="M372" si="86">M375+M378+M381</f>
        <v>0</v>
      </c>
      <c r="N372" s="788"/>
      <c r="O372" s="765"/>
      <c r="P372" s="766">
        <f t="shared" ref="P372" si="87">P375+P378+P381</f>
        <v>0</v>
      </c>
    </row>
    <row r="373" spans="1:16" ht="15.75" customHeight="1" x14ac:dyDescent="0.25">
      <c r="A373" s="655"/>
      <c r="B373" s="681"/>
      <c r="C373" s="353" t="s">
        <v>26</v>
      </c>
      <c r="D373" s="354"/>
      <c r="E373" s="355"/>
      <c r="F373" s="291"/>
      <c r="G373" s="292"/>
      <c r="H373" s="355"/>
      <c r="I373" s="291"/>
      <c r="J373" s="292"/>
      <c r="K373" s="355"/>
      <c r="L373" s="291"/>
      <c r="M373" s="292">
        <f t="shared" si="78"/>
        <v>0</v>
      </c>
      <c r="N373" s="788"/>
      <c r="O373" s="765"/>
      <c r="P373" s="766">
        <f t="shared" ref="P351:P395" si="88">P376+P379+P382</f>
        <v>0</v>
      </c>
    </row>
    <row r="374" spans="1:16" ht="15.75" customHeight="1" x14ac:dyDescent="0.25">
      <c r="A374" s="656"/>
      <c r="B374" s="682"/>
      <c r="C374" s="353" t="s">
        <v>23</v>
      </c>
      <c r="D374" s="354"/>
      <c r="E374" s="355"/>
      <c r="F374" s="291"/>
      <c r="G374" s="292"/>
      <c r="H374" s="355"/>
      <c r="I374" s="291"/>
      <c r="J374" s="292"/>
      <c r="K374" s="355"/>
      <c r="L374" s="291"/>
      <c r="M374" s="292">
        <f t="shared" si="78"/>
        <v>0</v>
      </c>
      <c r="N374" s="788"/>
      <c r="O374" s="765"/>
      <c r="P374" s="766">
        <f t="shared" si="88"/>
        <v>0</v>
      </c>
    </row>
    <row r="375" spans="1:16" ht="15.75" customHeight="1" x14ac:dyDescent="0.25">
      <c r="A375" s="654" t="s">
        <v>60</v>
      </c>
      <c r="B375" s="674" t="s">
        <v>232</v>
      </c>
      <c r="C375" s="356" t="s">
        <v>47</v>
      </c>
      <c r="D375" s="349"/>
      <c r="E375" s="350"/>
      <c r="F375" s="351"/>
      <c r="G375" s="352"/>
      <c r="H375" s="350"/>
      <c r="I375" s="351"/>
      <c r="J375" s="352"/>
      <c r="K375" s="350"/>
      <c r="L375" s="351"/>
      <c r="M375" s="352"/>
      <c r="N375" s="785"/>
      <c r="O375" s="786"/>
      <c r="P375" s="787"/>
    </row>
    <row r="376" spans="1:16" ht="15.75" customHeight="1" x14ac:dyDescent="0.25">
      <c r="A376" s="655"/>
      <c r="B376" s="675"/>
      <c r="C376" s="356" t="s">
        <v>26</v>
      </c>
      <c r="D376" s="349"/>
      <c r="E376" s="350"/>
      <c r="F376" s="351"/>
      <c r="G376" s="352"/>
      <c r="H376" s="350"/>
      <c r="I376" s="351"/>
      <c r="J376" s="352"/>
      <c r="K376" s="350"/>
      <c r="L376" s="351"/>
      <c r="M376" s="352"/>
      <c r="N376" s="785"/>
      <c r="O376" s="786"/>
      <c r="P376" s="787"/>
    </row>
    <row r="377" spans="1:16" ht="15.75" customHeight="1" x14ac:dyDescent="0.25">
      <c r="A377" s="656"/>
      <c r="B377" s="676"/>
      <c r="C377" s="356" t="s">
        <v>23</v>
      </c>
      <c r="D377" s="349"/>
      <c r="E377" s="350"/>
      <c r="F377" s="351"/>
      <c r="G377" s="352"/>
      <c r="H377" s="350"/>
      <c r="I377" s="351"/>
      <c r="J377" s="352"/>
      <c r="K377" s="350"/>
      <c r="L377" s="351"/>
      <c r="M377" s="352">
        <f t="shared" ref="M377" si="89">M376*1694.5</f>
        <v>0</v>
      </c>
      <c r="N377" s="785"/>
      <c r="O377" s="786"/>
      <c r="P377" s="787">
        <f t="shared" ref="P377" si="90">P376*1694.5</f>
        <v>0</v>
      </c>
    </row>
    <row r="378" spans="1:16" ht="15.75" customHeight="1" x14ac:dyDescent="0.25">
      <c r="A378" s="654" t="s">
        <v>62</v>
      </c>
      <c r="B378" s="674" t="s">
        <v>63</v>
      </c>
      <c r="C378" s="356" t="s">
        <v>47</v>
      </c>
      <c r="D378" s="349"/>
      <c r="E378" s="350"/>
      <c r="F378" s="351"/>
      <c r="G378" s="352"/>
      <c r="H378" s="350"/>
      <c r="I378" s="351"/>
      <c r="J378" s="352"/>
      <c r="K378" s="350"/>
      <c r="L378" s="351"/>
      <c r="M378" s="352"/>
      <c r="N378" s="785"/>
      <c r="O378" s="786"/>
      <c r="P378" s="787"/>
    </row>
    <row r="379" spans="1:16" ht="15.75" customHeight="1" x14ac:dyDescent="0.25">
      <c r="A379" s="655"/>
      <c r="B379" s="675"/>
      <c r="C379" s="356" t="s">
        <v>26</v>
      </c>
      <c r="D379" s="349"/>
      <c r="E379" s="350"/>
      <c r="F379" s="351"/>
      <c r="G379" s="352"/>
      <c r="H379" s="350"/>
      <c r="I379" s="351"/>
      <c r="J379" s="352"/>
      <c r="K379" s="350"/>
      <c r="L379" s="351"/>
      <c r="M379" s="352"/>
      <c r="N379" s="785"/>
      <c r="O379" s="786"/>
      <c r="P379" s="787"/>
    </row>
    <row r="380" spans="1:16" ht="15.75" customHeight="1" x14ac:dyDescent="0.25">
      <c r="A380" s="656"/>
      <c r="B380" s="676"/>
      <c r="C380" s="356" t="s">
        <v>23</v>
      </c>
      <c r="D380" s="349"/>
      <c r="E380" s="350"/>
      <c r="F380" s="351"/>
      <c r="G380" s="352"/>
      <c r="H380" s="350"/>
      <c r="I380" s="351"/>
      <c r="J380" s="352"/>
      <c r="K380" s="350"/>
      <c r="L380" s="351"/>
      <c r="M380" s="352"/>
      <c r="N380" s="785"/>
      <c r="O380" s="786"/>
      <c r="P380" s="787"/>
    </row>
    <row r="381" spans="1:16" ht="15.75" customHeight="1" x14ac:dyDescent="0.25">
      <c r="A381" s="654" t="s">
        <v>64</v>
      </c>
      <c r="B381" s="674" t="s">
        <v>65</v>
      </c>
      <c r="C381" s="356" t="s">
        <v>47</v>
      </c>
      <c r="D381" s="349"/>
      <c r="E381" s="350"/>
      <c r="F381" s="351"/>
      <c r="G381" s="352"/>
      <c r="H381" s="350"/>
      <c r="I381" s="351"/>
      <c r="J381" s="352"/>
      <c r="K381" s="350"/>
      <c r="L381" s="351"/>
      <c r="M381" s="352"/>
      <c r="N381" s="785"/>
      <c r="O381" s="786"/>
      <c r="P381" s="787"/>
    </row>
    <row r="382" spans="1:16" ht="15.75" customHeight="1" x14ac:dyDescent="0.25">
      <c r="A382" s="655"/>
      <c r="B382" s="675"/>
      <c r="C382" s="356" t="s">
        <v>26</v>
      </c>
      <c r="D382" s="349"/>
      <c r="E382" s="350"/>
      <c r="F382" s="351"/>
      <c r="G382" s="352"/>
      <c r="H382" s="350"/>
      <c r="I382" s="351"/>
      <c r="J382" s="352"/>
      <c r="K382" s="350"/>
      <c r="L382" s="351"/>
      <c r="M382" s="352"/>
      <c r="N382" s="785"/>
      <c r="O382" s="786"/>
      <c r="P382" s="787"/>
    </row>
    <row r="383" spans="1:16" ht="15.75" customHeight="1" x14ac:dyDescent="0.25">
      <c r="A383" s="656"/>
      <c r="B383" s="676"/>
      <c r="C383" s="356" t="s">
        <v>23</v>
      </c>
      <c r="D383" s="349"/>
      <c r="E383" s="350"/>
      <c r="F383" s="351"/>
      <c r="G383" s="352"/>
      <c r="H383" s="350"/>
      <c r="I383" s="351"/>
      <c r="J383" s="352"/>
      <c r="K383" s="350"/>
      <c r="L383" s="351"/>
      <c r="M383" s="352"/>
      <c r="N383" s="785"/>
      <c r="O383" s="786"/>
      <c r="P383" s="787"/>
    </row>
    <row r="384" spans="1:16" ht="15.75" customHeight="1" x14ac:dyDescent="0.25">
      <c r="A384" s="660" t="s">
        <v>66</v>
      </c>
      <c r="B384" s="669" t="s">
        <v>233</v>
      </c>
      <c r="C384" s="356" t="s">
        <v>26</v>
      </c>
      <c r="D384" s="349"/>
      <c r="E384" s="350"/>
      <c r="F384" s="351"/>
      <c r="G384" s="352"/>
      <c r="H384" s="350"/>
      <c r="I384" s="351"/>
      <c r="J384" s="352"/>
      <c r="K384" s="350"/>
      <c r="L384" s="351"/>
      <c r="M384" s="352"/>
      <c r="N384" s="785"/>
      <c r="O384" s="786"/>
      <c r="P384" s="787"/>
    </row>
    <row r="385" spans="1:16" ht="15.75" customHeight="1" x14ac:dyDescent="0.25">
      <c r="A385" s="660"/>
      <c r="B385" s="669"/>
      <c r="C385" s="356" t="s">
        <v>23</v>
      </c>
      <c r="D385" s="349"/>
      <c r="E385" s="350"/>
      <c r="F385" s="351"/>
      <c r="G385" s="352"/>
      <c r="H385" s="350"/>
      <c r="I385" s="351"/>
      <c r="J385" s="352"/>
      <c r="K385" s="350"/>
      <c r="L385" s="351"/>
      <c r="M385" s="352"/>
      <c r="N385" s="785"/>
      <c r="O385" s="786"/>
      <c r="P385" s="787"/>
    </row>
    <row r="386" spans="1:16" ht="15.75" customHeight="1" x14ac:dyDescent="0.25">
      <c r="A386" s="660" t="s">
        <v>68</v>
      </c>
      <c r="B386" s="670" t="s">
        <v>69</v>
      </c>
      <c r="C386" s="356" t="s">
        <v>42</v>
      </c>
      <c r="D386" s="349"/>
      <c r="E386" s="350"/>
      <c r="F386" s="351"/>
      <c r="G386" s="352"/>
      <c r="H386" s="350"/>
      <c r="I386" s="351"/>
      <c r="J386" s="352"/>
      <c r="K386" s="350"/>
      <c r="L386" s="351"/>
      <c r="M386" s="352"/>
      <c r="N386" s="785"/>
      <c r="O386" s="786"/>
      <c r="P386" s="787"/>
    </row>
    <row r="387" spans="1:16" ht="15.75" customHeight="1" x14ac:dyDescent="0.25">
      <c r="A387" s="660"/>
      <c r="B387" s="670"/>
      <c r="C387" s="356" t="s">
        <v>23</v>
      </c>
      <c r="D387" s="349"/>
      <c r="E387" s="350"/>
      <c r="F387" s="351"/>
      <c r="G387" s="352"/>
      <c r="H387" s="350"/>
      <c r="I387" s="351"/>
      <c r="J387" s="352"/>
      <c r="K387" s="350"/>
      <c r="L387" s="351"/>
      <c r="M387" s="352">
        <f t="shared" ref="M387" si="91">M386*458.5</f>
        <v>0</v>
      </c>
      <c r="N387" s="785"/>
      <c r="O387" s="786"/>
      <c r="P387" s="787">
        <f t="shared" ref="P387" si="92">P386*458.5</f>
        <v>0</v>
      </c>
    </row>
    <row r="388" spans="1:16" ht="15.75" customHeight="1" x14ac:dyDescent="0.25">
      <c r="A388" s="660" t="s">
        <v>70</v>
      </c>
      <c r="B388" s="672" t="s">
        <v>71</v>
      </c>
      <c r="C388" s="356" t="s">
        <v>47</v>
      </c>
      <c r="D388" s="349"/>
      <c r="E388" s="350"/>
      <c r="F388" s="351"/>
      <c r="G388" s="352"/>
      <c r="H388" s="350"/>
      <c r="I388" s="351"/>
      <c r="J388" s="352"/>
      <c r="K388" s="350"/>
      <c r="L388" s="351"/>
      <c r="M388" s="352">
        <v>4</v>
      </c>
      <c r="N388" s="785"/>
      <c r="O388" s="786"/>
      <c r="P388" s="787"/>
    </row>
    <row r="389" spans="1:16" ht="15.75" customHeight="1" thickBot="1" x14ac:dyDescent="0.3">
      <c r="A389" s="671"/>
      <c r="B389" s="673"/>
      <c r="C389" s="357" t="s">
        <v>23</v>
      </c>
      <c r="D389" s="358"/>
      <c r="E389" s="359"/>
      <c r="F389" s="360"/>
      <c r="G389" s="361"/>
      <c r="H389" s="359"/>
      <c r="I389" s="360"/>
      <c r="J389" s="361"/>
      <c r="K389" s="359"/>
      <c r="L389" s="360"/>
      <c r="M389" s="361">
        <f>M388*50.6/2</f>
        <v>101.2</v>
      </c>
      <c r="N389" s="789"/>
      <c r="O389" s="790"/>
      <c r="P389" s="791"/>
    </row>
    <row r="390" spans="1:16" ht="15.75" customHeight="1" thickBot="1" x14ac:dyDescent="0.3">
      <c r="A390" s="332" t="s">
        <v>91</v>
      </c>
      <c r="B390" s="333" t="s">
        <v>209</v>
      </c>
      <c r="C390" s="334"/>
      <c r="D390" s="335">
        <f>E390</f>
        <v>89.239000000000004</v>
      </c>
      <c r="E390" s="335">
        <f>F390+G390</f>
        <v>89.239000000000004</v>
      </c>
      <c r="F390" s="336"/>
      <c r="G390" s="337">
        <f>M390</f>
        <v>89.239000000000004</v>
      </c>
      <c r="H390" s="338"/>
      <c r="I390" s="339"/>
      <c r="J390" s="340"/>
      <c r="K390" s="338">
        <f>L390+M390</f>
        <v>89.239000000000004</v>
      </c>
      <c r="L390" s="341"/>
      <c r="M390" s="342">
        <f t="shared" ref="M390" si="93">M392+M395+M406+M408+M410</f>
        <v>89.239000000000004</v>
      </c>
      <c r="N390" s="779">
        <f>O390+P390</f>
        <v>0</v>
      </c>
      <c r="O390" s="780">
        <f t="shared" ref="O390" si="94">O392+O395+O406+O408+O410</f>
        <v>0</v>
      </c>
      <c r="P390" s="781">
        <f t="shared" ref="P390" si="95">P392+P395+P406+P408+P410</f>
        <v>0</v>
      </c>
    </row>
    <row r="391" spans="1:16" ht="15.75" customHeight="1" x14ac:dyDescent="0.25">
      <c r="A391" s="678" t="s">
        <v>56</v>
      </c>
      <c r="B391" s="679" t="s">
        <v>57</v>
      </c>
      <c r="C391" s="362" t="s">
        <v>26</v>
      </c>
      <c r="D391" s="363"/>
      <c r="E391" s="364"/>
      <c r="F391" s="365"/>
      <c r="G391" s="366"/>
      <c r="H391" s="364"/>
      <c r="I391" s="365"/>
      <c r="J391" s="366"/>
      <c r="K391" s="364"/>
      <c r="L391" s="365"/>
      <c r="M391" s="347">
        <v>0.01</v>
      </c>
      <c r="N391" s="792"/>
      <c r="O391" s="793"/>
      <c r="P391" s="784"/>
    </row>
    <row r="392" spans="1:16" ht="15.75" customHeight="1" x14ac:dyDescent="0.25">
      <c r="A392" s="656"/>
      <c r="B392" s="676"/>
      <c r="C392" s="348" t="s">
        <v>23</v>
      </c>
      <c r="D392" s="349"/>
      <c r="E392" s="350"/>
      <c r="F392" s="351"/>
      <c r="G392" s="352"/>
      <c r="H392" s="350"/>
      <c r="I392" s="351"/>
      <c r="J392" s="352"/>
      <c r="K392" s="350"/>
      <c r="L392" s="351"/>
      <c r="M392" s="352">
        <f t="shared" ref="M392" si="96">M391*1306.5</f>
        <v>13.065</v>
      </c>
      <c r="N392" s="785"/>
      <c r="O392" s="786"/>
      <c r="P392" s="787"/>
    </row>
    <row r="393" spans="1:16" ht="15.75" customHeight="1" x14ac:dyDescent="0.25">
      <c r="A393" s="654" t="s">
        <v>58</v>
      </c>
      <c r="B393" s="680" t="s">
        <v>59</v>
      </c>
      <c r="C393" s="353" t="s">
        <v>47</v>
      </c>
      <c r="D393" s="354"/>
      <c r="E393" s="355"/>
      <c r="F393" s="291"/>
      <c r="G393" s="292"/>
      <c r="H393" s="355"/>
      <c r="I393" s="291"/>
      <c r="J393" s="292"/>
      <c r="K393" s="355"/>
      <c r="L393" s="291"/>
      <c r="M393" s="292">
        <f t="shared" ref="M393" si="97">M396+M399+M402</f>
        <v>2</v>
      </c>
      <c r="N393" s="788"/>
      <c r="O393" s="765"/>
      <c r="P393" s="766"/>
    </row>
    <row r="394" spans="1:16" ht="15.75" customHeight="1" x14ac:dyDescent="0.25">
      <c r="A394" s="655"/>
      <c r="B394" s="681"/>
      <c r="C394" s="353" t="s">
        <v>26</v>
      </c>
      <c r="D394" s="354"/>
      <c r="E394" s="355"/>
      <c r="F394" s="291"/>
      <c r="G394" s="292"/>
      <c r="H394" s="355"/>
      <c r="I394" s="291"/>
      <c r="J394" s="292"/>
      <c r="K394" s="355"/>
      <c r="L394" s="291"/>
      <c r="M394" s="292">
        <f t="shared" si="78"/>
        <v>7.0000000000000001E-3</v>
      </c>
      <c r="N394" s="788"/>
      <c r="O394" s="765"/>
      <c r="P394" s="766"/>
    </row>
    <row r="395" spans="1:16" ht="15.75" customHeight="1" x14ac:dyDescent="0.25">
      <c r="A395" s="656"/>
      <c r="B395" s="682"/>
      <c r="C395" s="353" t="s">
        <v>23</v>
      </c>
      <c r="D395" s="354"/>
      <c r="E395" s="355"/>
      <c r="F395" s="291"/>
      <c r="G395" s="292"/>
      <c r="H395" s="355"/>
      <c r="I395" s="291"/>
      <c r="J395" s="292"/>
      <c r="K395" s="355"/>
      <c r="L395" s="291"/>
      <c r="M395" s="292">
        <f t="shared" si="78"/>
        <v>18.861499999999999</v>
      </c>
      <c r="N395" s="788"/>
      <c r="O395" s="765"/>
      <c r="P395" s="766"/>
    </row>
    <row r="396" spans="1:16" ht="15.75" customHeight="1" x14ac:dyDescent="0.25">
      <c r="A396" s="654" t="s">
        <v>60</v>
      </c>
      <c r="B396" s="674" t="s">
        <v>232</v>
      </c>
      <c r="C396" s="356" t="s">
        <v>47</v>
      </c>
      <c r="D396" s="349"/>
      <c r="E396" s="350"/>
      <c r="F396" s="351"/>
      <c r="G396" s="352"/>
      <c r="H396" s="350"/>
      <c r="I396" s="351"/>
      <c r="J396" s="352"/>
      <c r="K396" s="350"/>
      <c r="L396" s="351"/>
      <c r="M396" s="352">
        <v>2</v>
      </c>
      <c r="N396" s="785"/>
      <c r="O396" s="786"/>
      <c r="P396" s="787"/>
    </row>
    <row r="397" spans="1:16" ht="15.75" customHeight="1" x14ac:dyDescent="0.25">
      <c r="A397" s="655"/>
      <c r="B397" s="675"/>
      <c r="C397" s="356" t="s">
        <v>26</v>
      </c>
      <c r="D397" s="349"/>
      <c r="E397" s="350"/>
      <c r="F397" s="351"/>
      <c r="G397" s="352"/>
      <c r="H397" s="350"/>
      <c r="I397" s="351"/>
      <c r="J397" s="352"/>
      <c r="K397" s="350"/>
      <c r="L397" s="351"/>
      <c r="M397" s="352">
        <v>7.0000000000000001E-3</v>
      </c>
      <c r="N397" s="785"/>
      <c r="O397" s="786"/>
      <c r="P397" s="787"/>
    </row>
    <row r="398" spans="1:16" ht="15.75" customHeight="1" x14ac:dyDescent="0.25">
      <c r="A398" s="656"/>
      <c r="B398" s="676"/>
      <c r="C398" s="356" t="s">
        <v>23</v>
      </c>
      <c r="D398" s="349"/>
      <c r="E398" s="350"/>
      <c r="F398" s="351"/>
      <c r="G398" s="352"/>
      <c r="H398" s="350"/>
      <c r="I398" s="351"/>
      <c r="J398" s="352"/>
      <c r="K398" s="350"/>
      <c r="L398" s="351"/>
      <c r="M398" s="352">
        <f>M397*2694.5</f>
        <v>18.861499999999999</v>
      </c>
      <c r="N398" s="785"/>
      <c r="O398" s="786"/>
      <c r="P398" s="787"/>
    </row>
    <row r="399" spans="1:16" ht="15.75" customHeight="1" x14ac:dyDescent="0.25">
      <c r="A399" s="654" t="s">
        <v>62</v>
      </c>
      <c r="B399" s="674" t="s">
        <v>63</v>
      </c>
      <c r="C399" s="356" t="s">
        <v>47</v>
      </c>
      <c r="D399" s="349"/>
      <c r="E399" s="350"/>
      <c r="F399" s="351"/>
      <c r="G399" s="352"/>
      <c r="H399" s="350"/>
      <c r="I399" s="351"/>
      <c r="J399" s="352"/>
      <c r="K399" s="350"/>
      <c r="L399" s="351"/>
      <c r="M399" s="352"/>
      <c r="N399" s="785"/>
      <c r="O399" s="786"/>
      <c r="P399" s="787"/>
    </row>
    <row r="400" spans="1:16" ht="15.75" customHeight="1" x14ac:dyDescent="0.25">
      <c r="A400" s="655"/>
      <c r="B400" s="675"/>
      <c r="C400" s="356" t="s">
        <v>26</v>
      </c>
      <c r="D400" s="349"/>
      <c r="E400" s="350"/>
      <c r="F400" s="351"/>
      <c r="G400" s="352"/>
      <c r="H400" s="350"/>
      <c r="I400" s="351"/>
      <c r="J400" s="352"/>
      <c r="K400" s="350"/>
      <c r="L400" s="351"/>
      <c r="M400" s="352"/>
      <c r="N400" s="785"/>
      <c r="O400" s="786"/>
      <c r="P400" s="787"/>
    </row>
    <row r="401" spans="1:16" ht="15.75" customHeight="1" x14ac:dyDescent="0.25">
      <c r="A401" s="656"/>
      <c r="B401" s="676"/>
      <c r="C401" s="356" t="s">
        <v>23</v>
      </c>
      <c r="D401" s="349"/>
      <c r="E401" s="350"/>
      <c r="F401" s="351"/>
      <c r="G401" s="352"/>
      <c r="H401" s="350"/>
      <c r="I401" s="351"/>
      <c r="J401" s="352"/>
      <c r="K401" s="350"/>
      <c r="L401" s="351"/>
      <c r="M401" s="352"/>
      <c r="N401" s="785"/>
      <c r="O401" s="786"/>
      <c r="P401" s="787"/>
    </row>
    <row r="402" spans="1:16" ht="15.75" customHeight="1" x14ac:dyDescent="0.25">
      <c r="A402" s="654" t="s">
        <v>64</v>
      </c>
      <c r="B402" s="674" t="s">
        <v>65</v>
      </c>
      <c r="C402" s="356" t="s">
        <v>47</v>
      </c>
      <c r="D402" s="349"/>
      <c r="E402" s="350"/>
      <c r="F402" s="351"/>
      <c r="G402" s="352"/>
      <c r="H402" s="350"/>
      <c r="I402" s="351"/>
      <c r="J402" s="352"/>
      <c r="K402" s="350"/>
      <c r="L402" s="351"/>
      <c r="M402" s="352"/>
      <c r="N402" s="785"/>
      <c r="O402" s="786"/>
      <c r="P402" s="787"/>
    </row>
    <row r="403" spans="1:16" ht="15.75" customHeight="1" x14ac:dyDescent="0.25">
      <c r="A403" s="655"/>
      <c r="B403" s="675"/>
      <c r="C403" s="356" t="s">
        <v>26</v>
      </c>
      <c r="D403" s="349"/>
      <c r="E403" s="350"/>
      <c r="F403" s="351"/>
      <c r="G403" s="352"/>
      <c r="H403" s="350"/>
      <c r="I403" s="351"/>
      <c r="J403" s="352"/>
      <c r="K403" s="350"/>
      <c r="L403" s="351"/>
      <c r="M403" s="352"/>
      <c r="N403" s="785"/>
      <c r="O403" s="786"/>
      <c r="P403" s="787"/>
    </row>
    <row r="404" spans="1:16" ht="15.75" customHeight="1" x14ac:dyDescent="0.25">
      <c r="A404" s="656"/>
      <c r="B404" s="676"/>
      <c r="C404" s="356" t="s">
        <v>23</v>
      </c>
      <c r="D404" s="349"/>
      <c r="E404" s="350"/>
      <c r="F404" s="351"/>
      <c r="G404" s="352"/>
      <c r="H404" s="350"/>
      <c r="I404" s="351"/>
      <c r="J404" s="352"/>
      <c r="K404" s="350"/>
      <c r="L404" s="351"/>
      <c r="M404" s="352"/>
      <c r="N404" s="785"/>
      <c r="O404" s="786"/>
      <c r="P404" s="787"/>
    </row>
    <row r="405" spans="1:16" ht="15.75" customHeight="1" x14ac:dyDescent="0.25">
      <c r="A405" s="660" t="s">
        <v>66</v>
      </c>
      <c r="B405" s="669" t="s">
        <v>233</v>
      </c>
      <c r="C405" s="356" t="s">
        <v>26</v>
      </c>
      <c r="D405" s="349"/>
      <c r="E405" s="350"/>
      <c r="F405" s="351"/>
      <c r="G405" s="352"/>
      <c r="H405" s="350"/>
      <c r="I405" s="351"/>
      <c r="J405" s="352"/>
      <c r="K405" s="350"/>
      <c r="L405" s="351"/>
      <c r="M405" s="352"/>
      <c r="N405" s="785"/>
      <c r="O405" s="786"/>
      <c r="P405" s="787"/>
    </row>
    <row r="406" spans="1:16" ht="15.75" customHeight="1" x14ac:dyDescent="0.25">
      <c r="A406" s="660"/>
      <c r="B406" s="669"/>
      <c r="C406" s="356" t="s">
        <v>23</v>
      </c>
      <c r="D406" s="349"/>
      <c r="E406" s="350"/>
      <c r="F406" s="351"/>
      <c r="G406" s="352"/>
      <c r="H406" s="350"/>
      <c r="I406" s="351"/>
      <c r="J406" s="352"/>
      <c r="K406" s="350"/>
      <c r="L406" s="351"/>
      <c r="M406" s="352"/>
      <c r="N406" s="785"/>
      <c r="O406" s="786"/>
      <c r="P406" s="787"/>
    </row>
    <row r="407" spans="1:16" ht="15.75" customHeight="1" x14ac:dyDescent="0.25">
      <c r="A407" s="660" t="s">
        <v>68</v>
      </c>
      <c r="B407" s="670" t="s">
        <v>69</v>
      </c>
      <c r="C407" s="356" t="s">
        <v>42</v>
      </c>
      <c r="D407" s="349"/>
      <c r="E407" s="350"/>
      <c r="F407" s="351"/>
      <c r="G407" s="352"/>
      <c r="H407" s="350"/>
      <c r="I407" s="351"/>
      <c r="J407" s="352"/>
      <c r="K407" s="350"/>
      <c r="L407" s="351"/>
      <c r="M407" s="352">
        <v>0.125</v>
      </c>
      <c r="N407" s="785"/>
      <c r="O407" s="786"/>
      <c r="P407" s="787"/>
    </row>
    <row r="408" spans="1:16" ht="15.75" customHeight="1" x14ac:dyDescent="0.25">
      <c r="A408" s="660"/>
      <c r="B408" s="670"/>
      <c r="C408" s="356" t="s">
        <v>23</v>
      </c>
      <c r="D408" s="349"/>
      <c r="E408" s="350"/>
      <c r="F408" s="351"/>
      <c r="G408" s="352"/>
      <c r="H408" s="350"/>
      <c r="I408" s="351"/>
      <c r="J408" s="352"/>
      <c r="K408" s="350"/>
      <c r="L408" s="351"/>
      <c r="M408" s="352">
        <f t="shared" ref="M408" si="98">M407*458.5</f>
        <v>57.3125</v>
      </c>
      <c r="N408" s="785"/>
      <c r="O408" s="786"/>
      <c r="P408" s="787"/>
    </row>
    <row r="409" spans="1:16" ht="15.75" customHeight="1" x14ac:dyDescent="0.25">
      <c r="A409" s="660" t="s">
        <v>70</v>
      </c>
      <c r="B409" s="672" t="s">
        <v>71</v>
      </c>
      <c r="C409" s="356" t="s">
        <v>47</v>
      </c>
      <c r="D409" s="349"/>
      <c r="E409" s="350"/>
      <c r="F409" s="351"/>
      <c r="G409" s="352"/>
      <c r="H409" s="350"/>
      <c r="I409" s="351"/>
      <c r="J409" s="352"/>
      <c r="K409" s="350"/>
      <c r="L409" s="351"/>
      <c r="M409" s="352"/>
      <c r="N409" s="785"/>
      <c r="O409" s="786"/>
      <c r="P409" s="787"/>
    </row>
    <row r="410" spans="1:16" ht="15.75" customHeight="1" thickBot="1" x14ac:dyDescent="0.3">
      <c r="A410" s="671"/>
      <c r="B410" s="673"/>
      <c r="C410" s="357" t="s">
        <v>23</v>
      </c>
      <c r="D410" s="358"/>
      <c r="E410" s="359"/>
      <c r="F410" s="360"/>
      <c r="G410" s="361"/>
      <c r="H410" s="359"/>
      <c r="I410" s="360"/>
      <c r="J410" s="361"/>
      <c r="K410" s="359"/>
      <c r="L410" s="360"/>
      <c r="M410" s="361">
        <f t="shared" ref="M410" si="99">M409*50.6</f>
        <v>0</v>
      </c>
      <c r="N410" s="789"/>
      <c r="O410" s="790"/>
      <c r="P410" s="791"/>
    </row>
    <row r="411" spans="1:16" ht="15.75" customHeight="1" thickBot="1" x14ac:dyDescent="0.3">
      <c r="A411" s="332" t="s">
        <v>93</v>
      </c>
      <c r="B411" s="333" t="s">
        <v>245</v>
      </c>
      <c r="C411" s="334"/>
      <c r="D411" s="335">
        <f>E411</f>
        <v>203.917</v>
      </c>
      <c r="E411" s="335">
        <f>F411+G411</f>
        <v>203.917</v>
      </c>
      <c r="F411" s="336"/>
      <c r="G411" s="337">
        <f>M411</f>
        <v>203.917</v>
      </c>
      <c r="H411" s="338"/>
      <c r="I411" s="339"/>
      <c r="J411" s="340"/>
      <c r="K411" s="338">
        <f>L411+M411</f>
        <v>203.917</v>
      </c>
      <c r="L411" s="341"/>
      <c r="M411" s="342">
        <f t="shared" ref="M411" si="100">M413+M416+M427+M429+M431</f>
        <v>203.917</v>
      </c>
      <c r="N411" s="779">
        <f>O411+P411</f>
        <v>0</v>
      </c>
      <c r="O411" s="780">
        <f t="shared" ref="O411" si="101">O413+O416+O427+O429+O431</f>
        <v>0</v>
      </c>
      <c r="P411" s="781">
        <f t="shared" ref="P411" si="102">P413+P416+P427+P429+P431</f>
        <v>0</v>
      </c>
    </row>
    <row r="412" spans="1:16" ht="15.75" customHeight="1" x14ac:dyDescent="0.25">
      <c r="A412" s="678" t="s">
        <v>56</v>
      </c>
      <c r="B412" s="679" t="s">
        <v>57</v>
      </c>
      <c r="C412" s="362" t="s">
        <v>26</v>
      </c>
      <c r="D412" s="363"/>
      <c r="E412" s="364"/>
      <c r="F412" s="365"/>
      <c r="G412" s="366"/>
      <c r="H412" s="364"/>
      <c r="I412" s="365"/>
      <c r="J412" s="366"/>
      <c r="K412" s="364"/>
      <c r="L412" s="365"/>
      <c r="M412" s="347">
        <v>0.14699999999999999</v>
      </c>
      <c r="N412" s="792"/>
      <c r="O412" s="793"/>
      <c r="P412" s="784"/>
    </row>
    <row r="413" spans="1:16" ht="15.75" customHeight="1" x14ac:dyDescent="0.25">
      <c r="A413" s="656"/>
      <c r="B413" s="676"/>
      <c r="C413" s="348" t="s">
        <v>23</v>
      </c>
      <c r="D413" s="349"/>
      <c r="E413" s="350"/>
      <c r="F413" s="351"/>
      <c r="G413" s="352"/>
      <c r="H413" s="350"/>
      <c r="I413" s="351"/>
      <c r="J413" s="352"/>
      <c r="K413" s="350"/>
      <c r="L413" s="351"/>
      <c r="M413" s="352">
        <f t="shared" ref="M413" si="103">M412*1306.5</f>
        <v>192.05549999999999</v>
      </c>
      <c r="N413" s="785"/>
      <c r="O413" s="786"/>
      <c r="P413" s="787"/>
    </row>
    <row r="414" spans="1:16" ht="15.75" customHeight="1" x14ac:dyDescent="0.25">
      <c r="A414" s="654" t="s">
        <v>58</v>
      </c>
      <c r="B414" s="680" t="s">
        <v>59</v>
      </c>
      <c r="C414" s="353" t="s">
        <v>47</v>
      </c>
      <c r="D414" s="354"/>
      <c r="E414" s="355"/>
      <c r="F414" s="291"/>
      <c r="G414" s="292"/>
      <c r="H414" s="355"/>
      <c r="I414" s="291"/>
      <c r="J414" s="292"/>
      <c r="K414" s="355"/>
      <c r="L414" s="291"/>
      <c r="M414" s="292">
        <f t="shared" ref="M414:M458" si="104">M417+M420+M423</f>
        <v>0</v>
      </c>
      <c r="N414" s="788"/>
      <c r="O414" s="765"/>
      <c r="P414" s="766"/>
    </row>
    <row r="415" spans="1:16" ht="15.75" customHeight="1" x14ac:dyDescent="0.25">
      <c r="A415" s="655"/>
      <c r="B415" s="681"/>
      <c r="C415" s="353" t="s">
        <v>26</v>
      </c>
      <c r="D415" s="354"/>
      <c r="E415" s="355"/>
      <c r="F415" s="291"/>
      <c r="G415" s="292"/>
      <c r="H415" s="355"/>
      <c r="I415" s="291"/>
      <c r="J415" s="292"/>
      <c r="K415" s="355"/>
      <c r="L415" s="291"/>
      <c r="M415" s="292">
        <f t="shared" si="104"/>
        <v>0</v>
      </c>
      <c r="N415" s="788"/>
      <c r="O415" s="765"/>
      <c r="P415" s="766"/>
    </row>
    <row r="416" spans="1:16" ht="15.75" customHeight="1" x14ac:dyDescent="0.25">
      <c r="A416" s="656"/>
      <c r="B416" s="682"/>
      <c r="C416" s="353" t="s">
        <v>23</v>
      </c>
      <c r="D416" s="354"/>
      <c r="E416" s="355"/>
      <c r="F416" s="291"/>
      <c r="G416" s="292"/>
      <c r="H416" s="355"/>
      <c r="I416" s="291"/>
      <c r="J416" s="292"/>
      <c r="K416" s="355"/>
      <c r="L416" s="291"/>
      <c r="M416" s="292">
        <f t="shared" si="104"/>
        <v>0</v>
      </c>
      <c r="N416" s="788"/>
      <c r="O416" s="765"/>
      <c r="P416" s="766"/>
    </row>
    <row r="417" spans="1:16" ht="15.75" customHeight="1" x14ac:dyDescent="0.25">
      <c r="A417" s="654" t="s">
        <v>60</v>
      </c>
      <c r="B417" s="674" t="s">
        <v>232</v>
      </c>
      <c r="C417" s="356" t="s">
        <v>47</v>
      </c>
      <c r="D417" s="349"/>
      <c r="E417" s="350"/>
      <c r="F417" s="351"/>
      <c r="G417" s="352"/>
      <c r="H417" s="350"/>
      <c r="I417" s="351"/>
      <c r="J417" s="352"/>
      <c r="K417" s="350"/>
      <c r="L417" s="351"/>
      <c r="M417" s="352"/>
      <c r="N417" s="785"/>
      <c r="O417" s="786"/>
      <c r="P417" s="787"/>
    </row>
    <row r="418" spans="1:16" ht="15.75" customHeight="1" x14ac:dyDescent="0.25">
      <c r="A418" s="655"/>
      <c r="B418" s="675"/>
      <c r="C418" s="356" t="s">
        <v>26</v>
      </c>
      <c r="D418" s="349"/>
      <c r="E418" s="350"/>
      <c r="F418" s="351"/>
      <c r="G418" s="352"/>
      <c r="H418" s="350"/>
      <c r="I418" s="351"/>
      <c r="J418" s="352"/>
      <c r="K418" s="350"/>
      <c r="L418" s="351"/>
      <c r="M418" s="352"/>
      <c r="N418" s="785"/>
      <c r="O418" s="786"/>
      <c r="P418" s="787"/>
    </row>
    <row r="419" spans="1:16" ht="15.75" customHeight="1" x14ac:dyDescent="0.25">
      <c r="A419" s="656"/>
      <c r="B419" s="676"/>
      <c r="C419" s="356" t="s">
        <v>23</v>
      </c>
      <c r="D419" s="349"/>
      <c r="E419" s="350"/>
      <c r="F419" s="351"/>
      <c r="G419" s="352"/>
      <c r="H419" s="350"/>
      <c r="I419" s="351"/>
      <c r="J419" s="352"/>
      <c r="K419" s="350"/>
      <c r="L419" s="351"/>
      <c r="M419" s="352">
        <f t="shared" ref="M419" si="105">M418*1694.5</f>
        <v>0</v>
      </c>
      <c r="N419" s="785"/>
      <c r="O419" s="786"/>
      <c r="P419" s="787"/>
    </row>
    <row r="420" spans="1:16" ht="15.75" customHeight="1" x14ac:dyDescent="0.25">
      <c r="A420" s="654" t="s">
        <v>62</v>
      </c>
      <c r="B420" s="674" t="s">
        <v>63</v>
      </c>
      <c r="C420" s="356" t="s">
        <v>47</v>
      </c>
      <c r="D420" s="349"/>
      <c r="E420" s="350"/>
      <c r="F420" s="351"/>
      <c r="G420" s="352"/>
      <c r="H420" s="350"/>
      <c r="I420" s="351"/>
      <c r="J420" s="352"/>
      <c r="K420" s="350"/>
      <c r="L420" s="351"/>
      <c r="M420" s="352"/>
      <c r="N420" s="785"/>
      <c r="O420" s="786"/>
      <c r="P420" s="787"/>
    </row>
    <row r="421" spans="1:16" ht="15.75" customHeight="1" x14ac:dyDescent="0.25">
      <c r="A421" s="655"/>
      <c r="B421" s="675"/>
      <c r="C421" s="356" t="s">
        <v>26</v>
      </c>
      <c r="D421" s="349"/>
      <c r="E421" s="350"/>
      <c r="F421" s="351"/>
      <c r="G421" s="352"/>
      <c r="H421" s="350"/>
      <c r="I421" s="351"/>
      <c r="J421" s="352"/>
      <c r="K421" s="350"/>
      <c r="L421" s="351"/>
      <c r="M421" s="352"/>
      <c r="N421" s="785"/>
      <c r="O421" s="786"/>
      <c r="P421" s="787"/>
    </row>
    <row r="422" spans="1:16" ht="15.75" customHeight="1" x14ac:dyDescent="0.25">
      <c r="A422" s="656"/>
      <c r="B422" s="676"/>
      <c r="C422" s="356" t="s">
        <v>23</v>
      </c>
      <c r="D422" s="349"/>
      <c r="E422" s="350"/>
      <c r="F422" s="351"/>
      <c r="G422" s="352"/>
      <c r="H422" s="350"/>
      <c r="I422" s="351"/>
      <c r="J422" s="352"/>
      <c r="K422" s="350"/>
      <c r="L422" s="351"/>
      <c r="M422" s="352"/>
      <c r="N422" s="785"/>
      <c r="O422" s="786"/>
      <c r="P422" s="787"/>
    </row>
    <row r="423" spans="1:16" ht="15.75" customHeight="1" x14ac:dyDescent="0.25">
      <c r="A423" s="654" t="s">
        <v>64</v>
      </c>
      <c r="B423" s="674" t="s">
        <v>65</v>
      </c>
      <c r="C423" s="356" t="s">
        <v>47</v>
      </c>
      <c r="D423" s="349"/>
      <c r="E423" s="350"/>
      <c r="F423" s="351"/>
      <c r="G423" s="352"/>
      <c r="H423" s="350"/>
      <c r="I423" s="351"/>
      <c r="J423" s="352"/>
      <c r="K423" s="350"/>
      <c r="L423" s="351"/>
      <c r="M423" s="352"/>
      <c r="N423" s="785"/>
      <c r="O423" s="786"/>
      <c r="P423" s="787"/>
    </row>
    <row r="424" spans="1:16" ht="15.75" customHeight="1" x14ac:dyDescent="0.25">
      <c r="A424" s="655"/>
      <c r="B424" s="675"/>
      <c r="C424" s="356" t="s">
        <v>26</v>
      </c>
      <c r="D424" s="349"/>
      <c r="E424" s="350"/>
      <c r="F424" s="351"/>
      <c r="G424" s="352"/>
      <c r="H424" s="350"/>
      <c r="I424" s="351"/>
      <c r="J424" s="352"/>
      <c r="K424" s="350"/>
      <c r="L424" s="351"/>
      <c r="M424" s="352"/>
      <c r="N424" s="785"/>
      <c r="O424" s="786"/>
      <c r="P424" s="787"/>
    </row>
    <row r="425" spans="1:16" ht="15.75" customHeight="1" x14ac:dyDescent="0.25">
      <c r="A425" s="656"/>
      <c r="B425" s="676"/>
      <c r="C425" s="356" t="s">
        <v>23</v>
      </c>
      <c r="D425" s="349"/>
      <c r="E425" s="350"/>
      <c r="F425" s="351"/>
      <c r="G425" s="352"/>
      <c r="H425" s="350"/>
      <c r="I425" s="351"/>
      <c r="J425" s="352"/>
      <c r="K425" s="350"/>
      <c r="L425" s="351"/>
      <c r="M425" s="352"/>
      <c r="N425" s="785"/>
      <c r="O425" s="786"/>
      <c r="P425" s="787"/>
    </row>
    <row r="426" spans="1:16" ht="15.75" customHeight="1" x14ac:dyDescent="0.25">
      <c r="A426" s="660" t="s">
        <v>66</v>
      </c>
      <c r="B426" s="669" t="s">
        <v>233</v>
      </c>
      <c r="C426" s="356" t="s">
        <v>26</v>
      </c>
      <c r="D426" s="349"/>
      <c r="E426" s="350"/>
      <c r="F426" s="351"/>
      <c r="G426" s="352"/>
      <c r="H426" s="350"/>
      <c r="I426" s="351"/>
      <c r="J426" s="352"/>
      <c r="K426" s="350"/>
      <c r="L426" s="351"/>
      <c r="M426" s="352">
        <v>7.0000000000000001E-3</v>
      </c>
      <c r="N426" s="785"/>
      <c r="O426" s="786"/>
      <c r="P426" s="787"/>
    </row>
    <row r="427" spans="1:16" ht="15.75" customHeight="1" x14ac:dyDescent="0.25">
      <c r="A427" s="660"/>
      <c r="B427" s="669"/>
      <c r="C427" s="356" t="s">
        <v>23</v>
      </c>
      <c r="D427" s="349"/>
      <c r="E427" s="350"/>
      <c r="F427" s="351"/>
      <c r="G427" s="352"/>
      <c r="H427" s="350"/>
      <c r="I427" s="351"/>
      <c r="J427" s="352"/>
      <c r="K427" s="350"/>
      <c r="L427" s="351"/>
      <c r="M427" s="352">
        <f t="shared" ref="M427:M448" si="106">M426*1694.5</f>
        <v>11.861499999999999</v>
      </c>
      <c r="N427" s="785"/>
      <c r="O427" s="786"/>
      <c r="P427" s="787"/>
    </row>
    <row r="428" spans="1:16" ht="15.75" customHeight="1" x14ac:dyDescent="0.25">
      <c r="A428" s="660" t="s">
        <v>68</v>
      </c>
      <c r="B428" s="670" t="s">
        <v>69</v>
      </c>
      <c r="C428" s="356" t="s">
        <v>42</v>
      </c>
      <c r="D428" s="349"/>
      <c r="E428" s="350"/>
      <c r="F428" s="351"/>
      <c r="G428" s="352"/>
      <c r="H428" s="350"/>
      <c r="I428" s="351"/>
      <c r="J428" s="352"/>
      <c r="K428" s="350"/>
      <c r="L428" s="351"/>
      <c r="M428" s="352"/>
      <c r="N428" s="785"/>
      <c r="O428" s="786"/>
      <c r="P428" s="787"/>
    </row>
    <row r="429" spans="1:16" ht="15.75" customHeight="1" x14ac:dyDescent="0.25">
      <c r="A429" s="660"/>
      <c r="B429" s="670"/>
      <c r="C429" s="356" t="s">
        <v>23</v>
      </c>
      <c r="D429" s="349"/>
      <c r="E429" s="350"/>
      <c r="F429" s="351"/>
      <c r="G429" s="352"/>
      <c r="H429" s="350"/>
      <c r="I429" s="351"/>
      <c r="J429" s="352"/>
      <c r="K429" s="350"/>
      <c r="L429" s="351"/>
      <c r="M429" s="352">
        <f t="shared" ref="M429" si="107">M428*458.5</f>
        <v>0</v>
      </c>
      <c r="N429" s="785"/>
      <c r="O429" s="786"/>
      <c r="P429" s="787"/>
    </row>
    <row r="430" spans="1:16" ht="15.75" customHeight="1" x14ac:dyDescent="0.25">
      <c r="A430" s="660" t="s">
        <v>70</v>
      </c>
      <c r="B430" s="672" t="s">
        <v>71</v>
      </c>
      <c r="C430" s="356" t="s">
        <v>47</v>
      </c>
      <c r="D430" s="349"/>
      <c r="E430" s="350"/>
      <c r="F430" s="351"/>
      <c r="G430" s="352"/>
      <c r="H430" s="350"/>
      <c r="I430" s="351"/>
      <c r="J430" s="352"/>
      <c r="K430" s="350"/>
      <c r="L430" s="351"/>
      <c r="M430" s="352"/>
      <c r="N430" s="785"/>
      <c r="O430" s="786"/>
      <c r="P430" s="787"/>
    </row>
    <row r="431" spans="1:16" ht="15.75" customHeight="1" thickBot="1" x14ac:dyDescent="0.3">
      <c r="A431" s="671"/>
      <c r="B431" s="673"/>
      <c r="C431" s="357" t="s">
        <v>23</v>
      </c>
      <c r="D431" s="358"/>
      <c r="E431" s="359"/>
      <c r="F431" s="360"/>
      <c r="G431" s="361"/>
      <c r="H431" s="359"/>
      <c r="I431" s="360"/>
      <c r="J431" s="361"/>
      <c r="K431" s="359"/>
      <c r="L431" s="360"/>
      <c r="M431" s="361">
        <f t="shared" ref="M431" si="108">M430*50.6</f>
        <v>0</v>
      </c>
      <c r="N431" s="789"/>
      <c r="O431" s="790"/>
      <c r="P431" s="791"/>
    </row>
    <row r="432" spans="1:16" ht="15.75" customHeight="1" thickBot="1" x14ac:dyDescent="0.3">
      <c r="A432" s="332" t="s">
        <v>95</v>
      </c>
      <c r="B432" s="333" t="s">
        <v>246</v>
      </c>
      <c r="C432" s="334"/>
      <c r="D432" s="335">
        <f>E432</f>
        <v>32.662500000000001</v>
      </c>
      <c r="E432" s="335">
        <f>F432+G432</f>
        <v>32.662500000000001</v>
      </c>
      <c r="F432" s="336"/>
      <c r="G432" s="337">
        <f>M432</f>
        <v>32.662500000000001</v>
      </c>
      <c r="H432" s="338"/>
      <c r="I432" s="339"/>
      <c r="J432" s="340"/>
      <c r="K432" s="338">
        <f>L432+M432</f>
        <v>32.662500000000001</v>
      </c>
      <c r="L432" s="341"/>
      <c r="M432" s="342">
        <f t="shared" ref="M432" si="109">M434+M437+M448+M450+M452</f>
        <v>32.662500000000001</v>
      </c>
      <c r="N432" s="779">
        <f>O432+P432</f>
        <v>0</v>
      </c>
      <c r="O432" s="780">
        <f t="shared" ref="O432" si="110">O434+O437+O448+O450+O452</f>
        <v>0</v>
      </c>
      <c r="P432" s="781">
        <f t="shared" ref="P432" si="111">P434+P437+P448+P450+P452</f>
        <v>0</v>
      </c>
    </row>
    <row r="433" spans="1:16" ht="15.75" customHeight="1" x14ac:dyDescent="0.25">
      <c r="A433" s="678" t="s">
        <v>56</v>
      </c>
      <c r="B433" s="679" t="s">
        <v>57</v>
      </c>
      <c r="C433" s="362" t="s">
        <v>26</v>
      </c>
      <c r="D433" s="363"/>
      <c r="E433" s="364"/>
      <c r="F433" s="365"/>
      <c r="G433" s="366"/>
      <c r="H433" s="364"/>
      <c r="I433" s="365"/>
      <c r="J433" s="366"/>
      <c r="K433" s="364"/>
      <c r="L433" s="365"/>
      <c r="M433" s="347">
        <v>2.5000000000000001E-2</v>
      </c>
      <c r="N433" s="792"/>
      <c r="O433" s="793"/>
      <c r="P433" s="784"/>
    </row>
    <row r="434" spans="1:16" ht="15.75" customHeight="1" x14ac:dyDescent="0.25">
      <c r="A434" s="656"/>
      <c r="B434" s="676"/>
      <c r="C434" s="348" t="s">
        <v>23</v>
      </c>
      <c r="D434" s="349"/>
      <c r="E434" s="350"/>
      <c r="F434" s="351"/>
      <c r="G434" s="352"/>
      <c r="H434" s="350"/>
      <c r="I434" s="351"/>
      <c r="J434" s="352"/>
      <c r="K434" s="350"/>
      <c r="L434" s="351"/>
      <c r="M434" s="352">
        <f t="shared" ref="M434" si="112">M433*1306.5</f>
        <v>32.662500000000001</v>
      </c>
      <c r="N434" s="785"/>
      <c r="O434" s="786"/>
      <c r="P434" s="787"/>
    </row>
    <row r="435" spans="1:16" ht="15.75" customHeight="1" x14ac:dyDescent="0.25">
      <c r="A435" s="654" t="s">
        <v>58</v>
      </c>
      <c r="B435" s="680" t="s">
        <v>59</v>
      </c>
      <c r="C435" s="353" t="s">
        <v>47</v>
      </c>
      <c r="D435" s="354"/>
      <c r="E435" s="355"/>
      <c r="F435" s="291"/>
      <c r="G435" s="292"/>
      <c r="H435" s="355"/>
      <c r="I435" s="291"/>
      <c r="J435" s="292"/>
      <c r="K435" s="355"/>
      <c r="L435" s="291"/>
      <c r="M435" s="292">
        <f t="shared" ref="M435" si="113">M438+M441+M444</f>
        <v>0</v>
      </c>
      <c r="N435" s="788"/>
      <c r="O435" s="765"/>
      <c r="P435" s="766"/>
    </row>
    <row r="436" spans="1:16" ht="15.75" customHeight="1" x14ac:dyDescent="0.25">
      <c r="A436" s="655"/>
      <c r="B436" s="681"/>
      <c r="C436" s="353" t="s">
        <v>26</v>
      </c>
      <c r="D436" s="354"/>
      <c r="E436" s="355"/>
      <c r="F436" s="291"/>
      <c r="G436" s="292"/>
      <c r="H436" s="355"/>
      <c r="I436" s="291"/>
      <c r="J436" s="292"/>
      <c r="K436" s="355"/>
      <c r="L436" s="291"/>
      <c r="M436" s="292">
        <f t="shared" si="104"/>
        <v>0</v>
      </c>
      <c r="N436" s="788"/>
      <c r="O436" s="765"/>
      <c r="P436" s="766"/>
    </row>
    <row r="437" spans="1:16" ht="15.75" customHeight="1" x14ac:dyDescent="0.25">
      <c r="A437" s="656"/>
      <c r="B437" s="682"/>
      <c r="C437" s="353" t="s">
        <v>23</v>
      </c>
      <c r="D437" s="354"/>
      <c r="E437" s="355"/>
      <c r="F437" s="291"/>
      <c r="G437" s="292"/>
      <c r="H437" s="355"/>
      <c r="I437" s="291"/>
      <c r="J437" s="292"/>
      <c r="K437" s="355"/>
      <c r="L437" s="291"/>
      <c r="M437" s="292">
        <f t="shared" si="104"/>
        <v>0</v>
      </c>
      <c r="N437" s="788"/>
      <c r="O437" s="765"/>
      <c r="P437" s="766"/>
    </row>
    <row r="438" spans="1:16" ht="15.75" customHeight="1" x14ac:dyDescent="0.25">
      <c r="A438" s="654" t="s">
        <v>60</v>
      </c>
      <c r="B438" s="674" t="s">
        <v>232</v>
      </c>
      <c r="C438" s="356" t="s">
        <v>47</v>
      </c>
      <c r="D438" s="349"/>
      <c r="E438" s="350"/>
      <c r="F438" s="351"/>
      <c r="G438" s="352"/>
      <c r="H438" s="350"/>
      <c r="I438" s="351"/>
      <c r="J438" s="352"/>
      <c r="K438" s="350"/>
      <c r="L438" s="351"/>
      <c r="M438" s="352"/>
      <c r="N438" s="785"/>
      <c r="O438" s="786"/>
      <c r="P438" s="787"/>
    </row>
    <row r="439" spans="1:16" ht="15.75" customHeight="1" x14ac:dyDescent="0.25">
      <c r="A439" s="655"/>
      <c r="B439" s="675"/>
      <c r="C439" s="356" t="s">
        <v>26</v>
      </c>
      <c r="D439" s="349"/>
      <c r="E439" s="350"/>
      <c r="F439" s="351"/>
      <c r="G439" s="352"/>
      <c r="H439" s="350"/>
      <c r="I439" s="351"/>
      <c r="J439" s="352"/>
      <c r="K439" s="350"/>
      <c r="L439" s="351"/>
      <c r="M439" s="352"/>
      <c r="N439" s="785"/>
      <c r="O439" s="786"/>
      <c r="P439" s="787"/>
    </row>
    <row r="440" spans="1:16" ht="15.75" customHeight="1" x14ac:dyDescent="0.25">
      <c r="A440" s="656"/>
      <c r="B440" s="676"/>
      <c r="C440" s="356" t="s">
        <v>23</v>
      </c>
      <c r="D440" s="349"/>
      <c r="E440" s="350"/>
      <c r="F440" s="351"/>
      <c r="G440" s="352"/>
      <c r="H440" s="350"/>
      <c r="I440" s="351"/>
      <c r="J440" s="352"/>
      <c r="K440" s="350"/>
      <c r="L440" s="351"/>
      <c r="M440" s="352">
        <f t="shared" ref="M440:M503" si="114">M439*1694.5</f>
        <v>0</v>
      </c>
      <c r="N440" s="785"/>
      <c r="O440" s="786"/>
      <c r="P440" s="787"/>
    </row>
    <row r="441" spans="1:16" ht="15.75" customHeight="1" x14ac:dyDescent="0.25">
      <c r="A441" s="654" t="s">
        <v>62</v>
      </c>
      <c r="B441" s="674" t="s">
        <v>63</v>
      </c>
      <c r="C441" s="356" t="s">
        <v>47</v>
      </c>
      <c r="D441" s="349"/>
      <c r="E441" s="350"/>
      <c r="F441" s="351"/>
      <c r="G441" s="352"/>
      <c r="H441" s="350"/>
      <c r="I441" s="351"/>
      <c r="J441" s="352"/>
      <c r="K441" s="350"/>
      <c r="L441" s="351"/>
      <c r="M441" s="352"/>
      <c r="N441" s="785"/>
      <c r="O441" s="786"/>
      <c r="P441" s="787"/>
    </row>
    <row r="442" spans="1:16" ht="15.75" customHeight="1" x14ac:dyDescent="0.25">
      <c r="A442" s="655"/>
      <c r="B442" s="675"/>
      <c r="C442" s="356" t="s">
        <v>26</v>
      </c>
      <c r="D442" s="349"/>
      <c r="E442" s="350"/>
      <c r="F442" s="351"/>
      <c r="G442" s="352"/>
      <c r="H442" s="350"/>
      <c r="I442" s="351"/>
      <c r="J442" s="352"/>
      <c r="K442" s="350"/>
      <c r="L442" s="351"/>
      <c r="M442" s="352"/>
      <c r="N442" s="785"/>
      <c r="O442" s="786"/>
      <c r="P442" s="787"/>
    </row>
    <row r="443" spans="1:16" ht="15.75" customHeight="1" x14ac:dyDescent="0.25">
      <c r="A443" s="656"/>
      <c r="B443" s="676"/>
      <c r="C443" s="356" t="s">
        <v>23</v>
      </c>
      <c r="D443" s="349"/>
      <c r="E443" s="350"/>
      <c r="F443" s="351"/>
      <c r="G443" s="352"/>
      <c r="H443" s="350"/>
      <c r="I443" s="351"/>
      <c r="J443" s="352"/>
      <c r="K443" s="350"/>
      <c r="L443" s="351"/>
      <c r="M443" s="352"/>
      <c r="N443" s="785"/>
      <c r="O443" s="786"/>
      <c r="P443" s="787"/>
    </row>
    <row r="444" spans="1:16" ht="15.75" customHeight="1" x14ac:dyDescent="0.25">
      <c r="A444" s="654" t="s">
        <v>64</v>
      </c>
      <c r="B444" s="674" t="s">
        <v>65</v>
      </c>
      <c r="C444" s="356" t="s">
        <v>47</v>
      </c>
      <c r="D444" s="349"/>
      <c r="E444" s="350"/>
      <c r="F444" s="351"/>
      <c r="G444" s="352"/>
      <c r="H444" s="350"/>
      <c r="I444" s="351"/>
      <c r="J444" s="352"/>
      <c r="K444" s="350"/>
      <c r="L444" s="351"/>
      <c r="M444" s="352"/>
      <c r="N444" s="785"/>
      <c r="O444" s="786"/>
      <c r="P444" s="787"/>
    </row>
    <row r="445" spans="1:16" ht="15.75" customHeight="1" x14ac:dyDescent="0.25">
      <c r="A445" s="655"/>
      <c r="B445" s="675"/>
      <c r="C445" s="356" t="s">
        <v>26</v>
      </c>
      <c r="D445" s="349"/>
      <c r="E445" s="350"/>
      <c r="F445" s="351"/>
      <c r="G445" s="352"/>
      <c r="H445" s="350"/>
      <c r="I445" s="351"/>
      <c r="J445" s="352"/>
      <c r="K445" s="350"/>
      <c r="L445" s="351"/>
      <c r="M445" s="352"/>
      <c r="N445" s="785"/>
      <c r="O445" s="786"/>
      <c r="P445" s="787"/>
    </row>
    <row r="446" spans="1:16" ht="15.75" customHeight="1" x14ac:dyDescent="0.25">
      <c r="A446" s="656"/>
      <c r="B446" s="676"/>
      <c r="C446" s="356" t="s">
        <v>23</v>
      </c>
      <c r="D446" s="349"/>
      <c r="E446" s="350"/>
      <c r="F446" s="351"/>
      <c r="G446" s="352"/>
      <c r="H446" s="350"/>
      <c r="I446" s="351"/>
      <c r="J446" s="352"/>
      <c r="K446" s="350"/>
      <c r="L446" s="351"/>
      <c r="M446" s="352"/>
      <c r="N446" s="785"/>
      <c r="O446" s="786"/>
      <c r="P446" s="787"/>
    </row>
    <row r="447" spans="1:16" ht="15.75" customHeight="1" x14ac:dyDescent="0.25">
      <c r="A447" s="660" t="s">
        <v>66</v>
      </c>
      <c r="B447" s="669" t="s">
        <v>233</v>
      </c>
      <c r="C447" s="356" t="s">
        <v>26</v>
      </c>
      <c r="D447" s="349"/>
      <c r="E447" s="350"/>
      <c r="F447" s="351"/>
      <c r="G447" s="352"/>
      <c r="H447" s="350"/>
      <c r="I447" s="351"/>
      <c r="J447" s="352"/>
      <c r="K447" s="350"/>
      <c r="L447" s="351"/>
      <c r="M447" s="352"/>
      <c r="N447" s="785"/>
      <c r="O447" s="786"/>
      <c r="P447" s="787"/>
    </row>
    <row r="448" spans="1:16" ht="15.75" customHeight="1" x14ac:dyDescent="0.25">
      <c r="A448" s="660"/>
      <c r="B448" s="669"/>
      <c r="C448" s="356" t="s">
        <v>23</v>
      </c>
      <c r="D448" s="349"/>
      <c r="E448" s="350"/>
      <c r="F448" s="351"/>
      <c r="G448" s="352"/>
      <c r="H448" s="350"/>
      <c r="I448" s="351"/>
      <c r="J448" s="352"/>
      <c r="K448" s="350"/>
      <c r="L448" s="351"/>
      <c r="M448" s="352">
        <f t="shared" si="106"/>
        <v>0</v>
      </c>
      <c r="N448" s="785"/>
      <c r="O448" s="786"/>
      <c r="P448" s="787"/>
    </row>
    <row r="449" spans="1:16" ht="15.75" customHeight="1" x14ac:dyDescent="0.25">
      <c r="A449" s="660" t="s">
        <v>68</v>
      </c>
      <c r="B449" s="670" t="s">
        <v>69</v>
      </c>
      <c r="C449" s="356" t="s">
        <v>42</v>
      </c>
      <c r="D449" s="349"/>
      <c r="E449" s="350"/>
      <c r="F449" s="351"/>
      <c r="G449" s="352"/>
      <c r="H449" s="350"/>
      <c r="I449" s="351"/>
      <c r="J449" s="352"/>
      <c r="K449" s="350"/>
      <c r="L449" s="351"/>
      <c r="M449" s="352"/>
      <c r="N449" s="785"/>
      <c r="O449" s="786"/>
      <c r="P449" s="787"/>
    </row>
    <row r="450" spans="1:16" ht="15.75" customHeight="1" x14ac:dyDescent="0.25">
      <c r="A450" s="660"/>
      <c r="B450" s="670"/>
      <c r="C450" s="356" t="s">
        <v>23</v>
      </c>
      <c r="D450" s="349"/>
      <c r="E450" s="350"/>
      <c r="F450" s="351"/>
      <c r="G450" s="352"/>
      <c r="H450" s="350"/>
      <c r="I450" s="351"/>
      <c r="J450" s="352"/>
      <c r="K450" s="350"/>
      <c r="L450" s="351"/>
      <c r="M450" s="352">
        <f t="shared" ref="M450:M513" si="115">M449*458.5</f>
        <v>0</v>
      </c>
      <c r="N450" s="785"/>
      <c r="O450" s="786"/>
      <c r="P450" s="787"/>
    </row>
    <row r="451" spans="1:16" ht="15.75" customHeight="1" x14ac:dyDescent="0.25">
      <c r="A451" s="660" t="s">
        <v>70</v>
      </c>
      <c r="B451" s="672" t="s">
        <v>71</v>
      </c>
      <c r="C451" s="356" t="s">
        <v>47</v>
      </c>
      <c r="D451" s="349"/>
      <c r="E451" s="350"/>
      <c r="F451" s="351"/>
      <c r="G451" s="352"/>
      <c r="H451" s="350"/>
      <c r="I451" s="351"/>
      <c r="J451" s="352"/>
      <c r="K451" s="350"/>
      <c r="L451" s="351"/>
      <c r="M451" s="352"/>
      <c r="N451" s="785"/>
      <c r="O451" s="786"/>
      <c r="P451" s="787"/>
    </row>
    <row r="452" spans="1:16" ht="15.75" customHeight="1" thickBot="1" x14ac:dyDescent="0.3">
      <c r="A452" s="671"/>
      <c r="B452" s="673"/>
      <c r="C452" s="357" t="s">
        <v>23</v>
      </c>
      <c r="D452" s="358"/>
      <c r="E452" s="359"/>
      <c r="F452" s="360"/>
      <c r="G452" s="361"/>
      <c r="H452" s="359"/>
      <c r="I452" s="360"/>
      <c r="J452" s="361"/>
      <c r="K452" s="359"/>
      <c r="L452" s="360"/>
      <c r="M452" s="361">
        <f t="shared" ref="M452:M515" si="116">M451*50.6</f>
        <v>0</v>
      </c>
      <c r="N452" s="789"/>
      <c r="O452" s="790"/>
      <c r="P452" s="791"/>
    </row>
    <row r="453" spans="1:16" ht="15.75" customHeight="1" thickBot="1" x14ac:dyDescent="0.3">
      <c r="A453" s="332" t="s">
        <v>98</v>
      </c>
      <c r="B453" s="333" t="s">
        <v>247</v>
      </c>
      <c r="C453" s="334"/>
      <c r="D453" s="335">
        <f>E453</f>
        <v>93.778999999999996</v>
      </c>
      <c r="E453" s="335">
        <f>F453+G453</f>
        <v>93.778999999999996</v>
      </c>
      <c r="F453" s="336"/>
      <c r="G453" s="337">
        <f>M453</f>
        <v>93.778999999999996</v>
      </c>
      <c r="H453" s="338"/>
      <c r="I453" s="339"/>
      <c r="J453" s="340"/>
      <c r="K453" s="338">
        <f>L453+M453</f>
        <v>93.778999999999996</v>
      </c>
      <c r="L453" s="341"/>
      <c r="M453" s="342">
        <f t="shared" ref="M453:M516" si="117">M455+M458+M469+M471+M473</f>
        <v>93.778999999999996</v>
      </c>
      <c r="N453" s="779">
        <f>O453+P453</f>
        <v>0</v>
      </c>
      <c r="O453" s="780">
        <f t="shared" ref="O453" si="118">O455+O458+O469+O471+O473</f>
        <v>0</v>
      </c>
      <c r="P453" s="781">
        <f t="shared" ref="P453:P516" si="119">P455+P458+P469+P471+P473</f>
        <v>0</v>
      </c>
    </row>
    <row r="454" spans="1:16" ht="15.75" customHeight="1" x14ac:dyDescent="0.25">
      <c r="A454" s="678" t="s">
        <v>56</v>
      </c>
      <c r="B454" s="679" t="s">
        <v>57</v>
      </c>
      <c r="C454" s="362" t="s">
        <v>26</v>
      </c>
      <c r="D454" s="363"/>
      <c r="E454" s="364"/>
      <c r="F454" s="365"/>
      <c r="G454" s="366"/>
      <c r="H454" s="364"/>
      <c r="I454" s="365"/>
      <c r="J454" s="366"/>
      <c r="K454" s="364"/>
      <c r="L454" s="365"/>
      <c r="M454" s="347">
        <v>0.06</v>
      </c>
      <c r="N454" s="792"/>
      <c r="O454" s="793"/>
      <c r="P454" s="784"/>
    </row>
    <row r="455" spans="1:16" ht="15.75" customHeight="1" x14ac:dyDescent="0.25">
      <c r="A455" s="656"/>
      <c r="B455" s="676"/>
      <c r="C455" s="348" t="s">
        <v>23</v>
      </c>
      <c r="D455" s="349"/>
      <c r="E455" s="350"/>
      <c r="F455" s="351"/>
      <c r="G455" s="352"/>
      <c r="H455" s="350"/>
      <c r="I455" s="351"/>
      <c r="J455" s="352"/>
      <c r="K455" s="350"/>
      <c r="L455" s="351"/>
      <c r="M455" s="352">
        <f>M454*1506.5</f>
        <v>90.39</v>
      </c>
      <c r="N455" s="785"/>
      <c r="O455" s="786"/>
      <c r="P455" s="787"/>
    </row>
    <row r="456" spans="1:16" ht="15.75" customHeight="1" x14ac:dyDescent="0.25">
      <c r="A456" s="654" t="s">
        <v>58</v>
      </c>
      <c r="B456" s="680" t="s">
        <v>59</v>
      </c>
      <c r="C456" s="353" t="s">
        <v>47</v>
      </c>
      <c r="D456" s="354"/>
      <c r="E456" s="355"/>
      <c r="F456" s="291"/>
      <c r="G456" s="292"/>
      <c r="H456" s="355"/>
      <c r="I456" s="291"/>
      <c r="J456" s="292"/>
      <c r="K456" s="355"/>
      <c r="L456" s="291"/>
      <c r="M456" s="292">
        <f t="shared" ref="M456:M519" si="120">M459+M462+M465</f>
        <v>0</v>
      </c>
      <c r="N456" s="788"/>
      <c r="O456" s="765"/>
      <c r="P456" s="766"/>
    </row>
    <row r="457" spans="1:16" ht="15.75" customHeight="1" x14ac:dyDescent="0.25">
      <c r="A457" s="655"/>
      <c r="B457" s="681"/>
      <c r="C457" s="353" t="s">
        <v>26</v>
      </c>
      <c r="D457" s="354"/>
      <c r="E457" s="355"/>
      <c r="F457" s="291"/>
      <c r="G457" s="292"/>
      <c r="H457" s="355"/>
      <c r="I457" s="291"/>
      <c r="J457" s="292"/>
      <c r="K457" s="355"/>
      <c r="L457" s="291"/>
      <c r="M457" s="292">
        <f t="shared" si="104"/>
        <v>0</v>
      </c>
      <c r="N457" s="788"/>
      <c r="O457" s="765"/>
      <c r="P457" s="766"/>
    </row>
    <row r="458" spans="1:16" ht="15.75" customHeight="1" x14ac:dyDescent="0.25">
      <c r="A458" s="656"/>
      <c r="B458" s="682"/>
      <c r="C458" s="353" t="s">
        <v>23</v>
      </c>
      <c r="D458" s="354"/>
      <c r="E458" s="355"/>
      <c r="F458" s="291"/>
      <c r="G458" s="292"/>
      <c r="H458" s="355"/>
      <c r="I458" s="291"/>
      <c r="J458" s="292"/>
      <c r="K458" s="355"/>
      <c r="L458" s="291"/>
      <c r="M458" s="292">
        <f t="shared" si="104"/>
        <v>0</v>
      </c>
      <c r="N458" s="788"/>
      <c r="O458" s="765"/>
      <c r="P458" s="766"/>
    </row>
    <row r="459" spans="1:16" ht="15.75" customHeight="1" x14ac:dyDescent="0.25">
      <c r="A459" s="654" t="s">
        <v>60</v>
      </c>
      <c r="B459" s="674" t="s">
        <v>232</v>
      </c>
      <c r="C459" s="356" t="s">
        <v>47</v>
      </c>
      <c r="D459" s="349"/>
      <c r="E459" s="350"/>
      <c r="F459" s="351"/>
      <c r="G459" s="352"/>
      <c r="H459" s="350"/>
      <c r="I459" s="351"/>
      <c r="J459" s="352"/>
      <c r="K459" s="350"/>
      <c r="L459" s="351"/>
      <c r="M459" s="352"/>
      <c r="N459" s="785"/>
      <c r="O459" s="786"/>
      <c r="P459" s="787"/>
    </row>
    <row r="460" spans="1:16" ht="15.75" customHeight="1" x14ac:dyDescent="0.25">
      <c r="A460" s="655"/>
      <c r="B460" s="675"/>
      <c r="C460" s="356" t="s">
        <v>26</v>
      </c>
      <c r="D460" s="349"/>
      <c r="E460" s="350"/>
      <c r="F460" s="351"/>
      <c r="G460" s="352"/>
      <c r="H460" s="350"/>
      <c r="I460" s="351"/>
      <c r="J460" s="352"/>
      <c r="K460" s="350"/>
      <c r="L460" s="351"/>
      <c r="M460" s="352"/>
      <c r="N460" s="785"/>
      <c r="O460" s="786"/>
      <c r="P460" s="787"/>
    </row>
    <row r="461" spans="1:16" ht="15.75" customHeight="1" x14ac:dyDescent="0.25">
      <c r="A461" s="656"/>
      <c r="B461" s="676"/>
      <c r="C461" s="356" t="s">
        <v>23</v>
      </c>
      <c r="D461" s="349"/>
      <c r="E461" s="350"/>
      <c r="F461" s="351"/>
      <c r="G461" s="352"/>
      <c r="H461" s="350"/>
      <c r="I461" s="351"/>
      <c r="J461" s="352"/>
      <c r="K461" s="350"/>
      <c r="L461" s="351"/>
      <c r="M461" s="352">
        <f t="shared" si="114"/>
        <v>0</v>
      </c>
      <c r="N461" s="785"/>
      <c r="O461" s="786"/>
      <c r="P461" s="787"/>
    </row>
    <row r="462" spans="1:16" ht="15.75" customHeight="1" x14ac:dyDescent="0.25">
      <c r="A462" s="654" t="s">
        <v>62</v>
      </c>
      <c r="B462" s="674" t="s">
        <v>63</v>
      </c>
      <c r="C462" s="356" t="s">
        <v>47</v>
      </c>
      <c r="D462" s="349"/>
      <c r="E462" s="350"/>
      <c r="F462" s="351"/>
      <c r="G462" s="352"/>
      <c r="H462" s="350"/>
      <c r="I462" s="351"/>
      <c r="J462" s="352"/>
      <c r="K462" s="350"/>
      <c r="L462" s="351"/>
      <c r="M462" s="352"/>
      <c r="N462" s="785"/>
      <c r="O462" s="786"/>
      <c r="P462" s="787"/>
    </row>
    <row r="463" spans="1:16" ht="15.75" customHeight="1" x14ac:dyDescent="0.25">
      <c r="A463" s="655"/>
      <c r="B463" s="675"/>
      <c r="C463" s="356" t="s">
        <v>26</v>
      </c>
      <c r="D463" s="349"/>
      <c r="E463" s="350"/>
      <c r="F463" s="351"/>
      <c r="G463" s="352"/>
      <c r="H463" s="350"/>
      <c r="I463" s="351"/>
      <c r="J463" s="352"/>
      <c r="K463" s="350"/>
      <c r="L463" s="351"/>
      <c r="M463" s="352"/>
      <c r="N463" s="785"/>
      <c r="O463" s="786"/>
      <c r="P463" s="787"/>
    </row>
    <row r="464" spans="1:16" ht="15.75" customHeight="1" x14ac:dyDescent="0.25">
      <c r="A464" s="656"/>
      <c r="B464" s="676"/>
      <c r="C464" s="356" t="s">
        <v>23</v>
      </c>
      <c r="D464" s="349"/>
      <c r="E464" s="350"/>
      <c r="F464" s="351"/>
      <c r="G464" s="352"/>
      <c r="H464" s="350"/>
      <c r="I464" s="351"/>
      <c r="J464" s="352"/>
      <c r="K464" s="350"/>
      <c r="L464" s="351"/>
      <c r="M464" s="352"/>
      <c r="N464" s="785"/>
      <c r="O464" s="786"/>
      <c r="P464" s="787"/>
    </row>
    <row r="465" spans="1:16" ht="15.75" customHeight="1" x14ac:dyDescent="0.25">
      <c r="A465" s="654" t="s">
        <v>64</v>
      </c>
      <c r="B465" s="674" t="s">
        <v>65</v>
      </c>
      <c r="C465" s="356" t="s">
        <v>47</v>
      </c>
      <c r="D465" s="349"/>
      <c r="E465" s="350"/>
      <c r="F465" s="351"/>
      <c r="G465" s="352"/>
      <c r="H465" s="350"/>
      <c r="I465" s="351"/>
      <c r="J465" s="352"/>
      <c r="K465" s="350"/>
      <c r="L465" s="351"/>
      <c r="M465" s="352"/>
      <c r="N465" s="785"/>
      <c r="O465" s="786"/>
      <c r="P465" s="787"/>
    </row>
    <row r="466" spans="1:16" ht="15.75" customHeight="1" x14ac:dyDescent="0.25">
      <c r="A466" s="655"/>
      <c r="B466" s="675"/>
      <c r="C466" s="356" t="s">
        <v>26</v>
      </c>
      <c r="D466" s="349"/>
      <c r="E466" s="350"/>
      <c r="F466" s="351"/>
      <c r="G466" s="352"/>
      <c r="H466" s="350"/>
      <c r="I466" s="351"/>
      <c r="J466" s="352"/>
      <c r="K466" s="350"/>
      <c r="L466" s="351"/>
      <c r="M466" s="352"/>
      <c r="N466" s="785"/>
      <c r="O466" s="786"/>
      <c r="P466" s="787"/>
    </row>
    <row r="467" spans="1:16" ht="15.75" customHeight="1" x14ac:dyDescent="0.25">
      <c r="A467" s="656"/>
      <c r="B467" s="676"/>
      <c r="C467" s="356" t="s">
        <v>23</v>
      </c>
      <c r="D467" s="349"/>
      <c r="E467" s="350"/>
      <c r="F467" s="351"/>
      <c r="G467" s="352"/>
      <c r="H467" s="350"/>
      <c r="I467" s="351"/>
      <c r="J467" s="352"/>
      <c r="K467" s="350"/>
      <c r="L467" s="351"/>
      <c r="M467" s="352"/>
      <c r="N467" s="785"/>
      <c r="O467" s="786"/>
      <c r="P467" s="787"/>
    </row>
    <row r="468" spans="1:16" ht="15.75" customHeight="1" x14ac:dyDescent="0.25">
      <c r="A468" s="660" t="s">
        <v>66</v>
      </c>
      <c r="B468" s="669" t="s">
        <v>233</v>
      </c>
      <c r="C468" s="356" t="s">
        <v>26</v>
      </c>
      <c r="D468" s="349"/>
      <c r="E468" s="350"/>
      <c r="F468" s="351"/>
      <c r="G468" s="352"/>
      <c r="H468" s="350"/>
      <c r="I468" s="351"/>
      <c r="J468" s="352"/>
      <c r="K468" s="350"/>
      <c r="L468" s="351"/>
      <c r="M468" s="352">
        <v>2E-3</v>
      </c>
      <c r="N468" s="785"/>
      <c r="O468" s="786"/>
      <c r="P468" s="787"/>
    </row>
    <row r="469" spans="1:16" ht="15.75" customHeight="1" x14ac:dyDescent="0.25">
      <c r="A469" s="660"/>
      <c r="B469" s="669"/>
      <c r="C469" s="356" t="s">
        <v>23</v>
      </c>
      <c r="D469" s="349"/>
      <c r="E469" s="350"/>
      <c r="F469" s="351"/>
      <c r="G469" s="352"/>
      <c r="H469" s="350"/>
      <c r="I469" s="351"/>
      <c r="J469" s="352"/>
      <c r="K469" s="350"/>
      <c r="L469" s="351"/>
      <c r="M469" s="352">
        <f t="shared" ref="M469:M532" si="121">M468*1694.5</f>
        <v>3.3890000000000002</v>
      </c>
      <c r="N469" s="785"/>
      <c r="O469" s="786"/>
      <c r="P469" s="787"/>
    </row>
    <row r="470" spans="1:16" ht="15.75" customHeight="1" x14ac:dyDescent="0.25">
      <c r="A470" s="660" t="s">
        <v>68</v>
      </c>
      <c r="B470" s="670" t="s">
        <v>69</v>
      </c>
      <c r="C470" s="356" t="s">
        <v>42</v>
      </c>
      <c r="D470" s="349"/>
      <c r="E470" s="350"/>
      <c r="F470" s="351"/>
      <c r="G470" s="352"/>
      <c r="H470" s="350"/>
      <c r="I470" s="351"/>
      <c r="J470" s="352"/>
      <c r="K470" s="350"/>
      <c r="L470" s="351"/>
      <c r="M470" s="352"/>
      <c r="N470" s="785"/>
      <c r="O470" s="786"/>
      <c r="P470" s="787"/>
    </row>
    <row r="471" spans="1:16" ht="15.75" customHeight="1" x14ac:dyDescent="0.25">
      <c r="A471" s="660"/>
      <c r="B471" s="670"/>
      <c r="C471" s="356" t="s">
        <v>23</v>
      </c>
      <c r="D471" s="349"/>
      <c r="E471" s="350"/>
      <c r="F471" s="351"/>
      <c r="G471" s="352"/>
      <c r="H471" s="350"/>
      <c r="I471" s="351"/>
      <c r="J471" s="352"/>
      <c r="K471" s="350"/>
      <c r="L471" s="351"/>
      <c r="M471" s="352">
        <f t="shared" si="115"/>
        <v>0</v>
      </c>
      <c r="N471" s="785"/>
      <c r="O471" s="786"/>
      <c r="P471" s="787"/>
    </row>
    <row r="472" spans="1:16" ht="15.75" customHeight="1" x14ac:dyDescent="0.25">
      <c r="A472" s="660" t="s">
        <v>70</v>
      </c>
      <c r="B472" s="672" t="s">
        <v>71</v>
      </c>
      <c r="C472" s="356" t="s">
        <v>47</v>
      </c>
      <c r="D472" s="349"/>
      <c r="E472" s="350"/>
      <c r="F472" s="351"/>
      <c r="G472" s="352"/>
      <c r="H472" s="350"/>
      <c r="I472" s="351"/>
      <c r="J472" s="352"/>
      <c r="K472" s="350"/>
      <c r="L472" s="351"/>
      <c r="M472" s="352"/>
      <c r="N472" s="785"/>
      <c r="O472" s="786"/>
      <c r="P472" s="787"/>
    </row>
    <row r="473" spans="1:16" ht="15.75" customHeight="1" thickBot="1" x14ac:dyDescent="0.3">
      <c r="A473" s="671"/>
      <c r="B473" s="673"/>
      <c r="C473" s="357" t="s">
        <v>23</v>
      </c>
      <c r="D473" s="358"/>
      <c r="E473" s="359"/>
      <c r="F473" s="360"/>
      <c r="G473" s="361"/>
      <c r="H473" s="359"/>
      <c r="I473" s="360"/>
      <c r="J473" s="361"/>
      <c r="K473" s="359"/>
      <c r="L473" s="360"/>
      <c r="M473" s="361">
        <f t="shared" si="116"/>
        <v>0</v>
      </c>
      <c r="N473" s="789"/>
      <c r="O473" s="790"/>
      <c r="P473" s="791"/>
    </row>
    <row r="474" spans="1:16" ht="15.75" customHeight="1" thickBot="1" x14ac:dyDescent="0.3">
      <c r="A474" s="332" t="s">
        <v>100</v>
      </c>
      <c r="B474" s="333" t="s">
        <v>248</v>
      </c>
      <c r="C474" s="334"/>
      <c r="D474" s="335">
        <f>E474</f>
        <v>115.63850000000001</v>
      </c>
      <c r="E474" s="335">
        <f>F474+G474</f>
        <v>115.63850000000001</v>
      </c>
      <c r="F474" s="336"/>
      <c r="G474" s="337">
        <f>M474</f>
        <v>115.63850000000001</v>
      </c>
      <c r="H474" s="338"/>
      <c r="I474" s="339"/>
      <c r="J474" s="340"/>
      <c r="K474" s="338">
        <f>L474+M474</f>
        <v>115.63850000000001</v>
      </c>
      <c r="L474" s="341"/>
      <c r="M474" s="342">
        <f t="shared" si="117"/>
        <v>115.63850000000001</v>
      </c>
      <c r="N474" s="779">
        <f>O474+P474</f>
        <v>0</v>
      </c>
      <c r="O474" s="780">
        <f t="shared" ref="O474" si="122">O476+O479+O490+O492+O494</f>
        <v>0</v>
      </c>
      <c r="P474" s="781">
        <f t="shared" si="119"/>
        <v>0</v>
      </c>
    </row>
    <row r="475" spans="1:16" ht="15.75" customHeight="1" x14ac:dyDescent="0.25">
      <c r="A475" s="678" t="s">
        <v>56</v>
      </c>
      <c r="B475" s="679" t="s">
        <v>57</v>
      </c>
      <c r="C475" s="362" t="s">
        <v>26</v>
      </c>
      <c r="D475" s="363"/>
      <c r="E475" s="364"/>
      <c r="F475" s="365"/>
      <c r="G475" s="366"/>
      <c r="H475" s="364"/>
      <c r="I475" s="365"/>
      <c r="J475" s="366"/>
      <c r="K475" s="364"/>
      <c r="L475" s="365"/>
      <c r="M475" s="347">
        <v>7.0000000000000007E-2</v>
      </c>
      <c r="N475" s="792"/>
      <c r="O475" s="793"/>
      <c r="P475" s="784"/>
    </row>
    <row r="476" spans="1:16" ht="15.75" customHeight="1" x14ac:dyDescent="0.25">
      <c r="A476" s="656"/>
      <c r="B476" s="676"/>
      <c r="C476" s="348" t="s">
        <v>23</v>
      </c>
      <c r="D476" s="349"/>
      <c r="E476" s="350"/>
      <c r="F476" s="351"/>
      <c r="G476" s="352"/>
      <c r="H476" s="350"/>
      <c r="I476" s="351"/>
      <c r="J476" s="352"/>
      <c r="K476" s="350"/>
      <c r="L476" s="351"/>
      <c r="M476" s="352">
        <f>M475*1536.5</f>
        <v>107.55500000000001</v>
      </c>
      <c r="N476" s="785"/>
      <c r="O476" s="786"/>
      <c r="P476" s="787"/>
    </row>
    <row r="477" spans="1:16" ht="15.75" customHeight="1" x14ac:dyDescent="0.25">
      <c r="A477" s="654" t="s">
        <v>58</v>
      </c>
      <c r="B477" s="680" t="s">
        <v>59</v>
      </c>
      <c r="C477" s="353" t="s">
        <v>47</v>
      </c>
      <c r="D477" s="354"/>
      <c r="E477" s="355"/>
      <c r="F477" s="291"/>
      <c r="G477" s="292"/>
      <c r="H477" s="355"/>
      <c r="I477" s="291"/>
      <c r="J477" s="292"/>
      <c r="K477" s="355"/>
      <c r="L477" s="291"/>
      <c r="M477" s="292">
        <f t="shared" si="120"/>
        <v>1</v>
      </c>
      <c r="N477" s="788"/>
      <c r="O477" s="765"/>
      <c r="P477" s="766"/>
    </row>
    <row r="478" spans="1:16" ht="15.75" customHeight="1" x14ac:dyDescent="0.25">
      <c r="A478" s="655"/>
      <c r="B478" s="681"/>
      <c r="C478" s="353" t="s">
        <v>26</v>
      </c>
      <c r="D478" s="354"/>
      <c r="E478" s="355"/>
      <c r="F478" s="291"/>
      <c r="G478" s="292"/>
      <c r="H478" s="355"/>
      <c r="I478" s="291"/>
      <c r="J478" s="292"/>
      <c r="K478" s="355"/>
      <c r="L478" s="291"/>
      <c r="M478" s="292">
        <f t="shared" si="120"/>
        <v>3.0000000000000001E-3</v>
      </c>
      <c r="N478" s="788"/>
      <c r="O478" s="765"/>
      <c r="P478" s="766"/>
    </row>
    <row r="479" spans="1:16" ht="15.75" customHeight="1" x14ac:dyDescent="0.25">
      <c r="A479" s="656"/>
      <c r="B479" s="682"/>
      <c r="C479" s="353" t="s">
        <v>23</v>
      </c>
      <c r="D479" s="354"/>
      <c r="E479" s="355"/>
      <c r="F479" s="291"/>
      <c r="G479" s="292"/>
      <c r="H479" s="355"/>
      <c r="I479" s="291"/>
      <c r="J479" s="292"/>
      <c r="K479" s="355"/>
      <c r="L479" s="291"/>
      <c r="M479" s="292">
        <f t="shared" si="120"/>
        <v>8.0835000000000008</v>
      </c>
      <c r="N479" s="788"/>
      <c r="O479" s="765"/>
      <c r="P479" s="766"/>
    </row>
    <row r="480" spans="1:16" ht="15.75" customHeight="1" x14ac:dyDescent="0.25">
      <c r="A480" s="654" t="s">
        <v>60</v>
      </c>
      <c r="B480" s="674" t="s">
        <v>232</v>
      </c>
      <c r="C480" s="356" t="s">
        <v>47</v>
      </c>
      <c r="D480" s="349"/>
      <c r="E480" s="350"/>
      <c r="F480" s="351"/>
      <c r="G480" s="352"/>
      <c r="H480" s="350"/>
      <c r="I480" s="351"/>
      <c r="J480" s="352"/>
      <c r="K480" s="350"/>
      <c r="L480" s="351"/>
      <c r="M480" s="352">
        <v>1</v>
      </c>
      <c r="N480" s="785"/>
      <c r="O480" s="786"/>
      <c r="P480" s="787"/>
    </row>
    <row r="481" spans="1:16" ht="15.75" customHeight="1" x14ac:dyDescent="0.25">
      <c r="A481" s="655"/>
      <c r="B481" s="675"/>
      <c r="C481" s="356" t="s">
        <v>26</v>
      </c>
      <c r="D481" s="349"/>
      <c r="E481" s="350"/>
      <c r="F481" s="351"/>
      <c r="G481" s="352"/>
      <c r="H481" s="350"/>
      <c r="I481" s="351"/>
      <c r="J481" s="352"/>
      <c r="K481" s="350"/>
      <c r="L481" s="351"/>
      <c r="M481" s="352">
        <v>3.0000000000000001E-3</v>
      </c>
      <c r="N481" s="785"/>
      <c r="O481" s="786"/>
      <c r="P481" s="787"/>
    </row>
    <row r="482" spans="1:16" ht="15.75" customHeight="1" x14ac:dyDescent="0.25">
      <c r="A482" s="656"/>
      <c r="B482" s="676"/>
      <c r="C482" s="356" t="s">
        <v>23</v>
      </c>
      <c r="D482" s="349"/>
      <c r="E482" s="350"/>
      <c r="F482" s="351"/>
      <c r="G482" s="352"/>
      <c r="H482" s="350"/>
      <c r="I482" s="351"/>
      <c r="J482" s="352"/>
      <c r="K482" s="350"/>
      <c r="L482" s="351"/>
      <c r="M482" s="352">
        <f>M481*2694.5</f>
        <v>8.0835000000000008</v>
      </c>
      <c r="N482" s="785"/>
      <c r="O482" s="786"/>
      <c r="P482" s="787"/>
    </row>
    <row r="483" spans="1:16" ht="15.75" customHeight="1" x14ac:dyDescent="0.25">
      <c r="A483" s="654" t="s">
        <v>62</v>
      </c>
      <c r="B483" s="674" t="s">
        <v>63</v>
      </c>
      <c r="C483" s="356" t="s">
        <v>47</v>
      </c>
      <c r="D483" s="349"/>
      <c r="E483" s="350"/>
      <c r="F483" s="351"/>
      <c r="G483" s="352"/>
      <c r="H483" s="350"/>
      <c r="I483" s="351"/>
      <c r="J483" s="352"/>
      <c r="K483" s="350"/>
      <c r="L483" s="351"/>
      <c r="M483" s="352"/>
      <c r="N483" s="785"/>
      <c r="O483" s="786"/>
      <c r="P483" s="787"/>
    </row>
    <row r="484" spans="1:16" ht="15.75" customHeight="1" x14ac:dyDescent="0.25">
      <c r="A484" s="655"/>
      <c r="B484" s="675"/>
      <c r="C484" s="356" t="s">
        <v>26</v>
      </c>
      <c r="D484" s="349"/>
      <c r="E484" s="350"/>
      <c r="F484" s="351"/>
      <c r="G484" s="352"/>
      <c r="H484" s="350"/>
      <c r="I484" s="351"/>
      <c r="J484" s="352"/>
      <c r="K484" s="350"/>
      <c r="L484" s="351"/>
      <c r="M484" s="352"/>
      <c r="N484" s="785"/>
      <c r="O484" s="786"/>
      <c r="P484" s="787"/>
    </row>
    <row r="485" spans="1:16" ht="15.75" customHeight="1" x14ac:dyDescent="0.25">
      <c r="A485" s="656"/>
      <c r="B485" s="676"/>
      <c r="C485" s="356" t="s">
        <v>23</v>
      </c>
      <c r="D485" s="349"/>
      <c r="E485" s="350"/>
      <c r="F485" s="351"/>
      <c r="G485" s="352"/>
      <c r="H485" s="350"/>
      <c r="I485" s="351"/>
      <c r="J485" s="352"/>
      <c r="K485" s="350"/>
      <c r="L485" s="351"/>
      <c r="M485" s="352"/>
      <c r="N485" s="785"/>
      <c r="O485" s="786"/>
      <c r="P485" s="787"/>
    </row>
    <row r="486" spans="1:16" ht="15.75" customHeight="1" x14ac:dyDescent="0.25">
      <c r="A486" s="654" t="s">
        <v>64</v>
      </c>
      <c r="B486" s="674" t="s">
        <v>65</v>
      </c>
      <c r="C486" s="356" t="s">
        <v>47</v>
      </c>
      <c r="D486" s="349"/>
      <c r="E486" s="350"/>
      <c r="F486" s="351"/>
      <c r="G486" s="352"/>
      <c r="H486" s="350"/>
      <c r="I486" s="351"/>
      <c r="J486" s="352"/>
      <c r="K486" s="350"/>
      <c r="L486" s="351"/>
      <c r="M486" s="352"/>
      <c r="N486" s="785"/>
      <c r="O486" s="786"/>
      <c r="P486" s="787"/>
    </row>
    <row r="487" spans="1:16" ht="15.75" customHeight="1" x14ac:dyDescent="0.25">
      <c r="A487" s="655"/>
      <c r="B487" s="675"/>
      <c r="C487" s="356" t="s">
        <v>26</v>
      </c>
      <c r="D487" s="349"/>
      <c r="E487" s="350"/>
      <c r="F487" s="351"/>
      <c r="G487" s="352"/>
      <c r="H487" s="350"/>
      <c r="I487" s="351"/>
      <c r="J487" s="352"/>
      <c r="K487" s="350"/>
      <c r="L487" s="351"/>
      <c r="M487" s="352"/>
      <c r="N487" s="785"/>
      <c r="O487" s="786"/>
      <c r="P487" s="787"/>
    </row>
    <row r="488" spans="1:16" ht="15.75" customHeight="1" x14ac:dyDescent="0.25">
      <c r="A488" s="656"/>
      <c r="B488" s="676"/>
      <c r="C488" s="356" t="s">
        <v>23</v>
      </c>
      <c r="D488" s="349"/>
      <c r="E488" s="350"/>
      <c r="F488" s="351"/>
      <c r="G488" s="352"/>
      <c r="H488" s="350"/>
      <c r="I488" s="351"/>
      <c r="J488" s="352"/>
      <c r="K488" s="350"/>
      <c r="L488" s="351"/>
      <c r="M488" s="352"/>
      <c r="N488" s="785"/>
      <c r="O488" s="786"/>
      <c r="P488" s="787"/>
    </row>
    <row r="489" spans="1:16" ht="15.75" customHeight="1" x14ac:dyDescent="0.25">
      <c r="A489" s="660" t="s">
        <v>66</v>
      </c>
      <c r="B489" s="669" t="s">
        <v>233</v>
      </c>
      <c r="C489" s="356" t="s">
        <v>26</v>
      </c>
      <c r="D489" s="349"/>
      <c r="E489" s="350"/>
      <c r="F489" s="351"/>
      <c r="G489" s="352"/>
      <c r="H489" s="350"/>
      <c r="I489" s="351"/>
      <c r="J489" s="352"/>
      <c r="K489" s="350"/>
      <c r="L489" s="351"/>
      <c r="M489" s="352"/>
      <c r="N489" s="785"/>
      <c r="O489" s="786"/>
      <c r="P489" s="787"/>
    </row>
    <row r="490" spans="1:16" ht="15.75" customHeight="1" x14ac:dyDescent="0.25">
      <c r="A490" s="660"/>
      <c r="B490" s="669"/>
      <c r="C490" s="356" t="s">
        <v>23</v>
      </c>
      <c r="D490" s="349"/>
      <c r="E490" s="350"/>
      <c r="F490" s="351"/>
      <c r="G490" s="352"/>
      <c r="H490" s="350"/>
      <c r="I490" s="351"/>
      <c r="J490" s="352"/>
      <c r="K490" s="350"/>
      <c r="L490" s="351"/>
      <c r="M490" s="352">
        <f t="shared" si="121"/>
        <v>0</v>
      </c>
      <c r="N490" s="785"/>
      <c r="O490" s="786"/>
      <c r="P490" s="787"/>
    </row>
    <row r="491" spans="1:16" ht="15.75" customHeight="1" x14ac:dyDescent="0.25">
      <c r="A491" s="660" t="s">
        <v>68</v>
      </c>
      <c r="B491" s="670" t="s">
        <v>69</v>
      </c>
      <c r="C491" s="356" t="s">
        <v>42</v>
      </c>
      <c r="D491" s="349"/>
      <c r="E491" s="350"/>
      <c r="F491" s="351"/>
      <c r="G491" s="352"/>
      <c r="H491" s="350"/>
      <c r="I491" s="351"/>
      <c r="J491" s="352"/>
      <c r="K491" s="350"/>
      <c r="L491" s="351"/>
      <c r="M491" s="352"/>
      <c r="N491" s="785"/>
      <c r="O491" s="786"/>
      <c r="P491" s="787"/>
    </row>
    <row r="492" spans="1:16" ht="15.75" customHeight="1" x14ac:dyDescent="0.25">
      <c r="A492" s="660"/>
      <c r="B492" s="670"/>
      <c r="C492" s="356" t="s">
        <v>23</v>
      </c>
      <c r="D492" s="349"/>
      <c r="E492" s="350"/>
      <c r="F492" s="351"/>
      <c r="G492" s="352"/>
      <c r="H492" s="350"/>
      <c r="I492" s="351"/>
      <c r="J492" s="352"/>
      <c r="K492" s="350"/>
      <c r="L492" s="351"/>
      <c r="M492" s="352">
        <f t="shared" si="115"/>
        <v>0</v>
      </c>
      <c r="N492" s="785"/>
      <c r="O492" s="786"/>
      <c r="P492" s="787"/>
    </row>
    <row r="493" spans="1:16" ht="15.75" customHeight="1" x14ac:dyDescent="0.25">
      <c r="A493" s="660" t="s">
        <v>70</v>
      </c>
      <c r="B493" s="672" t="s">
        <v>71</v>
      </c>
      <c r="C493" s="356" t="s">
        <v>47</v>
      </c>
      <c r="D493" s="349"/>
      <c r="E493" s="350"/>
      <c r="F493" s="351"/>
      <c r="G493" s="352"/>
      <c r="H493" s="350"/>
      <c r="I493" s="351"/>
      <c r="J493" s="352"/>
      <c r="K493" s="350"/>
      <c r="L493" s="351"/>
      <c r="M493" s="352"/>
      <c r="N493" s="785"/>
      <c r="O493" s="786"/>
      <c r="P493" s="787"/>
    </row>
    <row r="494" spans="1:16" ht="15.75" customHeight="1" thickBot="1" x14ac:dyDescent="0.3">
      <c r="A494" s="671"/>
      <c r="B494" s="673"/>
      <c r="C494" s="357" t="s">
        <v>23</v>
      </c>
      <c r="D494" s="358"/>
      <c r="E494" s="359"/>
      <c r="F494" s="360"/>
      <c r="G494" s="361"/>
      <c r="H494" s="359"/>
      <c r="I494" s="360"/>
      <c r="J494" s="361"/>
      <c r="K494" s="359"/>
      <c r="L494" s="360"/>
      <c r="M494" s="361">
        <f t="shared" si="116"/>
        <v>0</v>
      </c>
      <c r="N494" s="789"/>
      <c r="O494" s="790"/>
      <c r="P494" s="791"/>
    </row>
    <row r="495" spans="1:16" ht="15.75" customHeight="1" thickBot="1" x14ac:dyDescent="0.3">
      <c r="A495" s="332" t="s">
        <v>103</v>
      </c>
      <c r="B495" s="333" t="s">
        <v>249</v>
      </c>
      <c r="C495" s="334"/>
      <c r="D495" s="335">
        <f>E495</f>
        <v>2206.4231499999996</v>
      </c>
      <c r="E495" s="335">
        <f>F495+G495</f>
        <v>2206.4231499999996</v>
      </c>
      <c r="F495" s="336"/>
      <c r="G495" s="337">
        <f>M495</f>
        <v>2206.4231499999996</v>
      </c>
      <c r="H495" s="338"/>
      <c r="I495" s="339"/>
      <c r="J495" s="340"/>
      <c r="K495" s="338">
        <f>L495+M495</f>
        <v>2206.4231499999996</v>
      </c>
      <c r="L495" s="341"/>
      <c r="M495" s="342">
        <f t="shared" si="117"/>
        <v>2206.4231499999996</v>
      </c>
      <c r="N495" s="779">
        <f>O495+P495</f>
        <v>0</v>
      </c>
      <c r="O495" s="780">
        <f t="shared" ref="O495" si="123">O497+O500+O511+O513+O515</f>
        <v>0</v>
      </c>
      <c r="P495" s="781">
        <f t="shared" si="119"/>
        <v>0</v>
      </c>
    </row>
    <row r="496" spans="1:16" ht="15.75" customHeight="1" x14ac:dyDescent="0.25">
      <c r="A496" s="678" t="s">
        <v>56</v>
      </c>
      <c r="B496" s="679" t="s">
        <v>57</v>
      </c>
      <c r="C496" s="362" t="s">
        <v>26</v>
      </c>
      <c r="D496" s="363"/>
      <c r="E496" s="364"/>
      <c r="F496" s="365"/>
      <c r="G496" s="366"/>
      <c r="H496" s="364"/>
      <c r="I496" s="365"/>
      <c r="J496" s="366"/>
      <c r="K496" s="364"/>
      <c r="L496" s="365"/>
      <c r="M496" s="347">
        <v>1.4219999999999999</v>
      </c>
      <c r="N496" s="792"/>
      <c r="O496" s="793"/>
      <c r="P496" s="784"/>
    </row>
    <row r="497" spans="1:16" ht="15.75" customHeight="1" x14ac:dyDescent="0.25">
      <c r="A497" s="656"/>
      <c r="B497" s="676"/>
      <c r="C497" s="348" t="s">
        <v>23</v>
      </c>
      <c r="D497" s="349"/>
      <c r="E497" s="350"/>
      <c r="F497" s="351"/>
      <c r="G497" s="352"/>
      <c r="H497" s="350"/>
      <c r="I497" s="351"/>
      <c r="J497" s="352"/>
      <c r="K497" s="350"/>
      <c r="L497" s="351"/>
      <c r="M497" s="352">
        <f>M496*1536.5</f>
        <v>2184.9029999999998</v>
      </c>
      <c r="N497" s="785"/>
      <c r="O497" s="786"/>
      <c r="P497" s="787"/>
    </row>
    <row r="498" spans="1:16" ht="15.75" customHeight="1" x14ac:dyDescent="0.25">
      <c r="A498" s="654" t="s">
        <v>58</v>
      </c>
      <c r="B498" s="680" t="s">
        <v>59</v>
      </c>
      <c r="C498" s="353" t="s">
        <v>47</v>
      </c>
      <c r="D498" s="354"/>
      <c r="E498" s="355"/>
      <c r="F498" s="291"/>
      <c r="G498" s="292"/>
      <c r="H498" s="355"/>
      <c r="I498" s="291"/>
      <c r="J498" s="292"/>
      <c r="K498" s="355"/>
      <c r="L498" s="291"/>
      <c r="M498" s="292">
        <f t="shared" si="120"/>
        <v>2</v>
      </c>
      <c r="N498" s="788"/>
      <c r="O498" s="765"/>
      <c r="P498" s="766"/>
    </row>
    <row r="499" spans="1:16" ht="15.75" customHeight="1" x14ac:dyDescent="0.25">
      <c r="A499" s="655"/>
      <c r="B499" s="681"/>
      <c r="C499" s="353" t="s">
        <v>26</v>
      </c>
      <c r="D499" s="354"/>
      <c r="E499" s="355"/>
      <c r="F499" s="291"/>
      <c r="G499" s="292"/>
      <c r="H499" s="355"/>
      <c r="I499" s="291"/>
      <c r="J499" s="292"/>
      <c r="K499" s="355"/>
      <c r="L499" s="291"/>
      <c r="M499" s="292">
        <f t="shared" si="120"/>
        <v>1.2699999999999999E-2</v>
      </c>
      <c r="N499" s="788"/>
      <c r="O499" s="765"/>
      <c r="P499" s="766"/>
    </row>
    <row r="500" spans="1:16" ht="15.75" customHeight="1" x14ac:dyDescent="0.25">
      <c r="A500" s="656"/>
      <c r="B500" s="682"/>
      <c r="C500" s="353" t="s">
        <v>23</v>
      </c>
      <c r="D500" s="354"/>
      <c r="E500" s="355"/>
      <c r="F500" s="291"/>
      <c r="G500" s="292"/>
      <c r="H500" s="355"/>
      <c r="I500" s="291"/>
      <c r="J500" s="292"/>
      <c r="K500" s="355"/>
      <c r="L500" s="291"/>
      <c r="M500" s="292">
        <f t="shared" si="120"/>
        <v>21.520149999999997</v>
      </c>
      <c r="N500" s="788"/>
      <c r="O500" s="765"/>
      <c r="P500" s="766"/>
    </row>
    <row r="501" spans="1:16" ht="15.75" customHeight="1" x14ac:dyDescent="0.25">
      <c r="A501" s="654" t="s">
        <v>60</v>
      </c>
      <c r="B501" s="674" t="s">
        <v>232</v>
      </c>
      <c r="C501" s="356" t="s">
        <v>47</v>
      </c>
      <c r="D501" s="349"/>
      <c r="E501" s="350"/>
      <c r="F501" s="351"/>
      <c r="G501" s="352"/>
      <c r="H501" s="350"/>
      <c r="I501" s="351"/>
      <c r="J501" s="352"/>
      <c r="K501" s="350"/>
      <c r="L501" s="351"/>
      <c r="M501" s="352">
        <v>2</v>
      </c>
      <c r="N501" s="785"/>
      <c r="O501" s="786"/>
      <c r="P501" s="787"/>
    </row>
    <row r="502" spans="1:16" ht="15.75" customHeight="1" x14ac:dyDescent="0.25">
      <c r="A502" s="655"/>
      <c r="B502" s="675"/>
      <c r="C502" s="356" t="s">
        <v>26</v>
      </c>
      <c r="D502" s="349"/>
      <c r="E502" s="350"/>
      <c r="F502" s="351"/>
      <c r="G502" s="352"/>
      <c r="H502" s="350"/>
      <c r="I502" s="351"/>
      <c r="J502" s="352"/>
      <c r="K502" s="350"/>
      <c r="L502" s="351"/>
      <c r="M502" s="352">
        <v>1.2699999999999999E-2</v>
      </c>
      <c r="N502" s="785"/>
      <c r="O502" s="786"/>
      <c r="P502" s="787"/>
    </row>
    <row r="503" spans="1:16" ht="15.75" customHeight="1" x14ac:dyDescent="0.25">
      <c r="A503" s="656"/>
      <c r="B503" s="676"/>
      <c r="C503" s="356" t="s">
        <v>23</v>
      </c>
      <c r="D503" s="349"/>
      <c r="E503" s="350"/>
      <c r="F503" s="351"/>
      <c r="G503" s="352"/>
      <c r="H503" s="350"/>
      <c r="I503" s="351"/>
      <c r="J503" s="352"/>
      <c r="K503" s="350"/>
      <c r="L503" s="351"/>
      <c r="M503" s="352">
        <f t="shared" si="114"/>
        <v>21.520149999999997</v>
      </c>
      <c r="N503" s="785"/>
      <c r="O503" s="786"/>
      <c r="P503" s="787"/>
    </row>
    <row r="504" spans="1:16" ht="15.75" customHeight="1" x14ac:dyDescent="0.25">
      <c r="A504" s="654" t="s">
        <v>62</v>
      </c>
      <c r="B504" s="674" t="s">
        <v>63</v>
      </c>
      <c r="C504" s="356" t="s">
        <v>47</v>
      </c>
      <c r="D504" s="349"/>
      <c r="E504" s="350"/>
      <c r="F504" s="351"/>
      <c r="G504" s="352"/>
      <c r="H504" s="350"/>
      <c r="I504" s="351"/>
      <c r="J504" s="352"/>
      <c r="K504" s="350"/>
      <c r="L504" s="351"/>
      <c r="M504" s="352"/>
      <c r="N504" s="785"/>
      <c r="O504" s="786"/>
      <c r="P504" s="787"/>
    </row>
    <row r="505" spans="1:16" ht="15.75" customHeight="1" x14ac:dyDescent="0.25">
      <c r="A505" s="655"/>
      <c r="B505" s="675"/>
      <c r="C505" s="356" t="s">
        <v>26</v>
      </c>
      <c r="D505" s="349"/>
      <c r="E505" s="350"/>
      <c r="F505" s="351"/>
      <c r="G505" s="352"/>
      <c r="H505" s="350"/>
      <c r="I505" s="351"/>
      <c r="J505" s="352"/>
      <c r="K505" s="350"/>
      <c r="L505" s="351"/>
      <c r="M505" s="352"/>
      <c r="N505" s="785"/>
      <c r="O505" s="786"/>
      <c r="P505" s="787"/>
    </row>
    <row r="506" spans="1:16" ht="15.75" customHeight="1" x14ac:dyDescent="0.25">
      <c r="A506" s="656"/>
      <c r="B506" s="676"/>
      <c r="C506" s="356" t="s">
        <v>23</v>
      </c>
      <c r="D506" s="349"/>
      <c r="E506" s="350"/>
      <c r="F506" s="351"/>
      <c r="G506" s="352"/>
      <c r="H506" s="350"/>
      <c r="I506" s="351"/>
      <c r="J506" s="352"/>
      <c r="K506" s="350"/>
      <c r="L506" s="351"/>
      <c r="M506" s="352"/>
      <c r="N506" s="785"/>
      <c r="O506" s="786"/>
      <c r="P506" s="787"/>
    </row>
    <row r="507" spans="1:16" ht="15.75" customHeight="1" x14ac:dyDescent="0.25">
      <c r="A507" s="654" t="s">
        <v>64</v>
      </c>
      <c r="B507" s="674" t="s">
        <v>65</v>
      </c>
      <c r="C507" s="356" t="s">
        <v>47</v>
      </c>
      <c r="D507" s="349"/>
      <c r="E507" s="350"/>
      <c r="F507" s="351"/>
      <c r="G507" s="352"/>
      <c r="H507" s="350"/>
      <c r="I507" s="351"/>
      <c r="J507" s="352"/>
      <c r="K507" s="350"/>
      <c r="L507" s="351"/>
      <c r="M507" s="352"/>
      <c r="N507" s="785"/>
      <c r="O507" s="786"/>
      <c r="P507" s="787"/>
    </row>
    <row r="508" spans="1:16" ht="15.75" customHeight="1" x14ac:dyDescent="0.25">
      <c r="A508" s="655"/>
      <c r="B508" s="675"/>
      <c r="C508" s="356" t="s">
        <v>26</v>
      </c>
      <c r="D508" s="349"/>
      <c r="E508" s="350"/>
      <c r="F508" s="351"/>
      <c r="G508" s="352"/>
      <c r="H508" s="350"/>
      <c r="I508" s="351"/>
      <c r="J508" s="352"/>
      <c r="K508" s="350"/>
      <c r="L508" s="351"/>
      <c r="M508" s="352"/>
      <c r="N508" s="785"/>
      <c r="O508" s="786"/>
      <c r="P508" s="787"/>
    </row>
    <row r="509" spans="1:16" ht="15.75" customHeight="1" x14ac:dyDescent="0.25">
      <c r="A509" s="656"/>
      <c r="B509" s="676"/>
      <c r="C509" s="356" t="s">
        <v>23</v>
      </c>
      <c r="D509" s="349"/>
      <c r="E509" s="350"/>
      <c r="F509" s="351"/>
      <c r="G509" s="352"/>
      <c r="H509" s="350"/>
      <c r="I509" s="351"/>
      <c r="J509" s="352"/>
      <c r="K509" s="350"/>
      <c r="L509" s="351"/>
      <c r="M509" s="352"/>
      <c r="N509" s="785"/>
      <c r="O509" s="786"/>
      <c r="P509" s="787"/>
    </row>
    <row r="510" spans="1:16" ht="15.75" customHeight="1" x14ac:dyDescent="0.25">
      <c r="A510" s="660" t="s">
        <v>66</v>
      </c>
      <c r="B510" s="669" t="s">
        <v>233</v>
      </c>
      <c r="C510" s="356" t="s">
        <v>26</v>
      </c>
      <c r="D510" s="349"/>
      <c r="E510" s="350"/>
      <c r="F510" s="351"/>
      <c r="G510" s="352"/>
      <c r="H510" s="350"/>
      <c r="I510" s="351"/>
      <c r="J510" s="352"/>
      <c r="K510" s="350"/>
      <c r="L510" s="351"/>
      <c r="M510" s="352"/>
      <c r="N510" s="785"/>
      <c r="O510" s="786"/>
      <c r="P510" s="787"/>
    </row>
    <row r="511" spans="1:16" ht="15.75" customHeight="1" x14ac:dyDescent="0.25">
      <c r="A511" s="660"/>
      <c r="B511" s="669"/>
      <c r="C511" s="356" t="s">
        <v>23</v>
      </c>
      <c r="D511" s="349"/>
      <c r="E511" s="350"/>
      <c r="F511" s="351"/>
      <c r="G511" s="352"/>
      <c r="H511" s="350"/>
      <c r="I511" s="351"/>
      <c r="J511" s="352"/>
      <c r="K511" s="350"/>
      <c r="L511" s="351"/>
      <c r="M511" s="352">
        <f t="shared" si="121"/>
        <v>0</v>
      </c>
      <c r="N511" s="785"/>
      <c r="O511" s="786"/>
      <c r="P511" s="787"/>
    </row>
    <row r="512" spans="1:16" ht="15.75" customHeight="1" x14ac:dyDescent="0.25">
      <c r="A512" s="660" t="s">
        <v>68</v>
      </c>
      <c r="B512" s="670" t="s">
        <v>69</v>
      </c>
      <c r="C512" s="356" t="s">
        <v>42</v>
      </c>
      <c r="D512" s="349"/>
      <c r="E512" s="350"/>
      <c r="F512" s="351"/>
      <c r="G512" s="352"/>
      <c r="H512" s="350"/>
      <c r="I512" s="351"/>
      <c r="J512" s="352"/>
      <c r="K512" s="350"/>
      <c r="L512" s="351"/>
      <c r="M512" s="352"/>
      <c r="N512" s="785"/>
      <c r="O512" s="786"/>
      <c r="P512" s="787"/>
    </row>
    <row r="513" spans="1:16" ht="15.75" customHeight="1" x14ac:dyDescent="0.25">
      <c r="A513" s="660"/>
      <c r="B513" s="670"/>
      <c r="C513" s="356" t="s">
        <v>23</v>
      </c>
      <c r="D513" s="349"/>
      <c r="E513" s="350"/>
      <c r="F513" s="351"/>
      <c r="G513" s="352"/>
      <c r="H513" s="350"/>
      <c r="I513" s="351"/>
      <c r="J513" s="352"/>
      <c r="K513" s="350"/>
      <c r="L513" s="351"/>
      <c r="M513" s="352">
        <f t="shared" si="115"/>
        <v>0</v>
      </c>
      <c r="N513" s="785"/>
      <c r="O513" s="786"/>
      <c r="P513" s="787"/>
    </row>
    <row r="514" spans="1:16" ht="15.75" customHeight="1" x14ac:dyDescent="0.25">
      <c r="A514" s="660" t="s">
        <v>70</v>
      </c>
      <c r="B514" s="672" t="s">
        <v>71</v>
      </c>
      <c r="C514" s="356" t="s">
        <v>47</v>
      </c>
      <c r="D514" s="349"/>
      <c r="E514" s="350"/>
      <c r="F514" s="351"/>
      <c r="G514" s="352"/>
      <c r="H514" s="350"/>
      <c r="I514" s="351"/>
      <c r="J514" s="352"/>
      <c r="K514" s="350"/>
      <c r="L514" s="351"/>
      <c r="M514" s="352"/>
      <c r="N514" s="785"/>
      <c r="O514" s="786"/>
      <c r="P514" s="787"/>
    </row>
    <row r="515" spans="1:16" ht="15.75" customHeight="1" thickBot="1" x14ac:dyDescent="0.3">
      <c r="A515" s="671"/>
      <c r="B515" s="673"/>
      <c r="C515" s="357" t="s">
        <v>23</v>
      </c>
      <c r="D515" s="358"/>
      <c r="E515" s="359"/>
      <c r="F515" s="360"/>
      <c r="G515" s="361"/>
      <c r="H515" s="359"/>
      <c r="I515" s="360"/>
      <c r="J515" s="361"/>
      <c r="K515" s="359"/>
      <c r="L515" s="360"/>
      <c r="M515" s="361">
        <f t="shared" si="116"/>
        <v>0</v>
      </c>
      <c r="N515" s="789"/>
      <c r="O515" s="790"/>
      <c r="P515" s="791"/>
    </row>
    <row r="516" spans="1:16" ht="15.75" customHeight="1" thickBot="1" x14ac:dyDescent="0.3">
      <c r="A516" s="332" t="s">
        <v>105</v>
      </c>
      <c r="B516" s="333" t="s">
        <v>250</v>
      </c>
      <c r="C516" s="334"/>
      <c r="D516" s="335">
        <f>E516</f>
        <v>148.93115</v>
      </c>
      <c r="E516" s="335">
        <f>F516+G516</f>
        <v>148.93115</v>
      </c>
      <c r="F516" s="336"/>
      <c r="G516" s="337">
        <f>M516</f>
        <v>148.93115</v>
      </c>
      <c r="H516" s="338"/>
      <c r="I516" s="339"/>
      <c r="J516" s="340"/>
      <c r="K516" s="338">
        <f>L516+M516</f>
        <v>148.93115</v>
      </c>
      <c r="L516" s="341"/>
      <c r="M516" s="342">
        <f t="shared" si="117"/>
        <v>148.93115</v>
      </c>
      <c r="N516" s="779">
        <f>O516+P516</f>
        <v>0</v>
      </c>
      <c r="O516" s="780">
        <f t="shared" ref="O516" si="124">O518+O521+O532+O534+O536</f>
        <v>0</v>
      </c>
      <c r="P516" s="781">
        <f t="shared" si="119"/>
        <v>0</v>
      </c>
    </row>
    <row r="517" spans="1:16" ht="15.75" customHeight="1" x14ac:dyDescent="0.25">
      <c r="A517" s="678" t="s">
        <v>56</v>
      </c>
      <c r="B517" s="679" t="s">
        <v>57</v>
      </c>
      <c r="C517" s="362" t="s">
        <v>26</v>
      </c>
      <c r="D517" s="363"/>
      <c r="E517" s="364"/>
      <c r="F517" s="365"/>
      <c r="G517" s="366"/>
      <c r="H517" s="364"/>
      <c r="I517" s="365"/>
      <c r="J517" s="366"/>
      <c r="K517" s="364"/>
      <c r="L517" s="365"/>
      <c r="M517" s="347">
        <v>5.5E-2</v>
      </c>
      <c r="N517" s="792"/>
      <c r="O517" s="793"/>
      <c r="P517" s="784"/>
    </row>
    <row r="518" spans="1:16" ht="15.75" customHeight="1" x14ac:dyDescent="0.25">
      <c r="A518" s="656"/>
      <c r="B518" s="676"/>
      <c r="C518" s="348" t="s">
        <v>23</v>
      </c>
      <c r="D518" s="349"/>
      <c r="E518" s="350"/>
      <c r="F518" s="351"/>
      <c r="G518" s="352"/>
      <c r="H518" s="350"/>
      <c r="I518" s="351"/>
      <c r="J518" s="352"/>
      <c r="K518" s="350"/>
      <c r="L518" s="351"/>
      <c r="M518" s="352">
        <f>M517*1957.5</f>
        <v>107.66249999999999</v>
      </c>
      <c r="N518" s="785"/>
      <c r="O518" s="786"/>
      <c r="P518" s="787"/>
    </row>
    <row r="519" spans="1:16" ht="15.75" customHeight="1" x14ac:dyDescent="0.25">
      <c r="A519" s="654" t="s">
        <v>58</v>
      </c>
      <c r="B519" s="680" t="s">
        <v>59</v>
      </c>
      <c r="C519" s="353" t="s">
        <v>47</v>
      </c>
      <c r="D519" s="354"/>
      <c r="E519" s="355"/>
      <c r="F519" s="291"/>
      <c r="G519" s="292"/>
      <c r="H519" s="355"/>
      <c r="I519" s="291"/>
      <c r="J519" s="292"/>
      <c r="K519" s="355"/>
      <c r="L519" s="291"/>
      <c r="M519" s="292">
        <f t="shared" si="120"/>
        <v>2</v>
      </c>
      <c r="N519" s="788"/>
      <c r="O519" s="765"/>
      <c r="P519" s="766"/>
    </row>
    <row r="520" spans="1:16" ht="15.75" customHeight="1" x14ac:dyDescent="0.25">
      <c r="A520" s="655"/>
      <c r="B520" s="681"/>
      <c r="C520" s="353" t="s">
        <v>26</v>
      </c>
      <c r="D520" s="354"/>
      <c r="E520" s="355"/>
      <c r="F520" s="291"/>
      <c r="G520" s="292"/>
      <c r="H520" s="355"/>
      <c r="I520" s="291"/>
      <c r="J520" s="292"/>
      <c r="K520" s="355"/>
      <c r="L520" s="291"/>
      <c r="M520" s="292">
        <f t="shared" ref="M520:M583" si="125">M523+M526+M529</f>
        <v>1.2699999999999999E-2</v>
      </c>
      <c r="N520" s="788"/>
      <c r="O520" s="765"/>
      <c r="P520" s="766"/>
    </row>
    <row r="521" spans="1:16" ht="15.75" customHeight="1" x14ac:dyDescent="0.25">
      <c r="A521" s="656"/>
      <c r="B521" s="682"/>
      <c r="C521" s="353" t="s">
        <v>23</v>
      </c>
      <c r="D521" s="354"/>
      <c r="E521" s="355"/>
      <c r="F521" s="291"/>
      <c r="G521" s="292"/>
      <c r="H521" s="355"/>
      <c r="I521" s="291"/>
      <c r="J521" s="292"/>
      <c r="K521" s="355"/>
      <c r="L521" s="291"/>
      <c r="M521" s="292">
        <f t="shared" si="125"/>
        <v>41.268650000000001</v>
      </c>
      <c r="N521" s="788"/>
      <c r="O521" s="765"/>
      <c r="P521" s="766"/>
    </row>
    <row r="522" spans="1:16" ht="15.75" customHeight="1" x14ac:dyDescent="0.25">
      <c r="A522" s="654" t="s">
        <v>60</v>
      </c>
      <c r="B522" s="674" t="s">
        <v>232</v>
      </c>
      <c r="C522" s="356" t="s">
        <v>47</v>
      </c>
      <c r="D522" s="349"/>
      <c r="E522" s="350"/>
      <c r="F522" s="351"/>
      <c r="G522" s="352"/>
      <c r="H522" s="350"/>
      <c r="I522" s="351"/>
      <c r="J522" s="352"/>
      <c r="K522" s="350"/>
      <c r="L522" s="351"/>
      <c r="M522" s="352">
        <v>2</v>
      </c>
      <c r="N522" s="785"/>
      <c r="O522" s="786"/>
      <c r="P522" s="787"/>
    </row>
    <row r="523" spans="1:16" ht="15.75" customHeight="1" x14ac:dyDescent="0.25">
      <c r="A523" s="655"/>
      <c r="B523" s="675"/>
      <c r="C523" s="356" t="s">
        <v>26</v>
      </c>
      <c r="D523" s="349"/>
      <c r="E523" s="350"/>
      <c r="F523" s="351"/>
      <c r="G523" s="352"/>
      <c r="H523" s="350"/>
      <c r="I523" s="351"/>
      <c r="J523" s="352"/>
      <c r="K523" s="350"/>
      <c r="L523" s="351"/>
      <c r="M523" s="352">
        <v>1.2699999999999999E-2</v>
      </c>
      <c r="N523" s="785"/>
      <c r="O523" s="786"/>
      <c r="P523" s="787"/>
    </row>
    <row r="524" spans="1:16" ht="15.75" customHeight="1" x14ac:dyDescent="0.25">
      <c r="A524" s="656"/>
      <c r="B524" s="676"/>
      <c r="C524" s="356" t="s">
        <v>23</v>
      </c>
      <c r="D524" s="349"/>
      <c r="E524" s="350"/>
      <c r="F524" s="351"/>
      <c r="G524" s="352"/>
      <c r="H524" s="350"/>
      <c r="I524" s="351"/>
      <c r="J524" s="352"/>
      <c r="K524" s="350"/>
      <c r="L524" s="351"/>
      <c r="M524" s="352">
        <f>M523*3249.5</f>
        <v>41.268650000000001</v>
      </c>
      <c r="N524" s="785"/>
      <c r="O524" s="786"/>
      <c r="P524" s="787"/>
    </row>
    <row r="525" spans="1:16" ht="15.75" customHeight="1" x14ac:dyDescent="0.25">
      <c r="A525" s="654" t="s">
        <v>62</v>
      </c>
      <c r="B525" s="674" t="s">
        <v>63</v>
      </c>
      <c r="C525" s="356" t="s">
        <v>47</v>
      </c>
      <c r="D525" s="349"/>
      <c r="E525" s="350"/>
      <c r="F525" s="351"/>
      <c r="G525" s="352"/>
      <c r="H525" s="350"/>
      <c r="I525" s="351"/>
      <c r="J525" s="352"/>
      <c r="K525" s="350"/>
      <c r="L525" s="351"/>
      <c r="M525" s="352"/>
      <c r="N525" s="785"/>
      <c r="O525" s="786"/>
      <c r="P525" s="787"/>
    </row>
    <row r="526" spans="1:16" ht="15.75" customHeight="1" x14ac:dyDescent="0.25">
      <c r="A526" s="655"/>
      <c r="B526" s="675"/>
      <c r="C526" s="356" t="s">
        <v>26</v>
      </c>
      <c r="D526" s="349"/>
      <c r="E526" s="350"/>
      <c r="F526" s="351"/>
      <c r="G526" s="352"/>
      <c r="H526" s="350"/>
      <c r="I526" s="351"/>
      <c r="J526" s="352"/>
      <c r="K526" s="350"/>
      <c r="L526" s="351"/>
      <c r="M526" s="352"/>
      <c r="N526" s="785"/>
      <c r="O526" s="786"/>
      <c r="P526" s="787"/>
    </row>
    <row r="527" spans="1:16" ht="15.75" customHeight="1" x14ac:dyDescent="0.25">
      <c r="A527" s="656"/>
      <c r="B527" s="676"/>
      <c r="C527" s="356" t="s">
        <v>23</v>
      </c>
      <c r="D527" s="349"/>
      <c r="E527" s="350"/>
      <c r="F527" s="351"/>
      <c r="G527" s="352"/>
      <c r="H527" s="350"/>
      <c r="I527" s="351"/>
      <c r="J527" s="352"/>
      <c r="K527" s="350"/>
      <c r="L527" s="351"/>
      <c r="M527" s="352"/>
      <c r="N527" s="785"/>
      <c r="O527" s="786"/>
      <c r="P527" s="787"/>
    </row>
    <row r="528" spans="1:16" ht="15.75" customHeight="1" x14ac:dyDescent="0.25">
      <c r="A528" s="654" t="s">
        <v>64</v>
      </c>
      <c r="B528" s="674" t="s">
        <v>65</v>
      </c>
      <c r="C528" s="356" t="s">
        <v>47</v>
      </c>
      <c r="D528" s="349"/>
      <c r="E528" s="350"/>
      <c r="F528" s="351"/>
      <c r="G528" s="352"/>
      <c r="H528" s="350"/>
      <c r="I528" s="351"/>
      <c r="J528" s="352"/>
      <c r="K528" s="350"/>
      <c r="L528" s="351"/>
      <c r="M528" s="352"/>
      <c r="N528" s="785"/>
      <c r="O528" s="786"/>
      <c r="P528" s="787"/>
    </row>
    <row r="529" spans="1:16" ht="15.75" customHeight="1" x14ac:dyDescent="0.25">
      <c r="A529" s="655"/>
      <c r="B529" s="675"/>
      <c r="C529" s="356" t="s">
        <v>26</v>
      </c>
      <c r="D529" s="349"/>
      <c r="E529" s="350"/>
      <c r="F529" s="351"/>
      <c r="G529" s="352"/>
      <c r="H529" s="350"/>
      <c r="I529" s="351"/>
      <c r="J529" s="352"/>
      <c r="K529" s="350"/>
      <c r="L529" s="351"/>
      <c r="M529" s="352"/>
      <c r="N529" s="785"/>
      <c r="O529" s="786"/>
      <c r="P529" s="787"/>
    </row>
    <row r="530" spans="1:16" ht="15.75" customHeight="1" x14ac:dyDescent="0.25">
      <c r="A530" s="656"/>
      <c r="B530" s="676"/>
      <c r="C530" s="356" t="s">
        <v>23</v>
      </c>
      <c r="D530" s="349"/>
      <c r="E530" s="350"/>
      <c r="F530" s="351"/>
      <c r="G530" s="352"/>
      <c r="H530" s="350"/>
      <c r="I530" s="351"/>
      <c r="J530" s="352"/>
      <c r="K530" s="350"/>
      <c r="L530" s="351"/>
      <c r="M530" s="352"/>
      <c r="N530" s="785"/>
      <c r="O530" s="786"/>
      <c r="P530" s="787"/>
    </row>
    <row r="531" spans="1:16" ht="15.75" customHeight="1" x14ac:dyDescent="0.25">
      <c r="A531" s="660" t="s">
        <v>66</v>
      </c>
      <c r="B531" s="669" t="s">
        <v>233</v>
      </c>
      <c r="C531" s="356" t="s">
        <v>26</v>
      </c>
      <c r="D531" s="349"/>
      <c r="E531" s="350"/>
      <c r="F531" s="351"/>
      <c r="G531" s="352"/>
      <c r="H531" s="350"/>
      <c r="I531" s="351"/>
      <c r="J531" s="352"/>
      <c r="K531" s="350"/>
      <c r="L531" s="351"/>
      <c r="M531" s="352"/>
      <c r="N531" s="785"/>
      <c r="O531" s="786"/>
      <c r="P531" s="787"/>
    </row>
    <row r="532" spans="1:16" ht="15.75" customHeight="1" x14ac:dyDescent="0.25">
      <c r="A532" s="660"/>
      <c r="B532" s="669"/>
      <c r="C532" s="356" t="s">
        <v>23</v>
      </c>
      <c r="D532" s="349"/>
      <c r="E532" s="350"/>
      <c r="F532" s="351"/>
      <c r="G532" s="352"/>
      <c r="H532" s="350"/>
      <c r="I532" s="351"/>
      <c r="J532" s="352"/>
      <c r="K532" s="350"/>
      <c r="L532" s="351"/>
      <c r="M532" s="352">
        <f t="shared" si="121"/>
        <v>0</v>
      </c>
      <c r="N532" s="785"/>
      <c r="O532" s="786"/>
      <c r="P532" s="787"/>
    </row>
    <row r="533" spans="1:16" ht="15.75" customHeight="1" x14ac:dyDescent="0.25">
      <c r="A533" s="660" t="s">
        <v>68</v>
      </c>
      <c r="B533" s="670" t="s">
        <v>69</v>
      </c>
      <c r="C533" s="356" t="s">
        <v>42</v>
      </c>
      <c r="D533" s="349"/>
      <c r="E533" s="350"/>
      <c r="F533" s="351"/>
      <c r="G533" s="352"/>
      <c r="H533" s="350"/>
      <c r="I533" s="351"/>
      <c r="J533" s="352"/>
      <c r="K533" s="350"/>
      <c r="L533" s="351"/>
      <c r="M533" s="352"/>
      <c r="N533" s="785"/>
      <c r="O533" s="786"/>
      <c r="P533" s="787"/>
    </row>
    <row r="534" spans="1:16" ht="15.75" customHeight="1" x14ac:dyDescent="0.25">
      <c r="A534" s="660"/>
      <c r="B534" s="670"/>
      <c r="C534" s="356" t="s">
        <v>23</v>
      </c>
      <c r="D534" s="349"/>
      <c r="E534" s="350"/>
      <c r="F534" s="351"/>
      <c r="G534" s="352"/>
      <c r="H534" s="350"/>
      <c r="I534" s="351"/>
      <c r="J534" s="352"/>
      <c r="K534" s="350"/>
      <c r="L534" s="351"/>
      <c r="M534" s="352">
        <f t="shared" ref="M534:M597" si="126">M533*458.5</f>
        <v>0</v>
      </c>
      <c r="N534" s="785"/>
      <c r="O534" s="786"/>
      <c r="P534" s="787"/>
    </row>
    <row r="535" spans="1:16" ht="15.75" customHeight="1" x14ac:dyDescent="0.25">
      <c r="A535" s="660" t="s">
        <v>70</v>
      </c>
      <c r="B535" s="672" t="s">
        <v>71</v>
      </c>
      <c r="C535" s="356" t="s">
        <v>47</v>
      </c>
      <c r="D535" s="349"/>
      <c r="E535" s="350"/>
      <c r="F535" s="351"/>
      <c r="G535" s="352"/>
      <c r="H535" s="350"/>
      <c r="I535" s="351"/>
      <c r="J535" s="352"/>
      <c r="K535" s="350"/>
      <c r="L535" s="351"/>
      <c r="M535" s="352"/>
      <c r="N535" s="785"/>
      <c r="O535" s="786"/>
      <c r="P535" s="787"/>
    </row>
    <row r="536" spans="1:16" ht="15.75" customHeight="1" thickBot="1" x14ac:dyDescent="0.3">
      <c r="A536" s="671"/>
      <c r="B536" s="673"/>
      <c r="C536" s="357" t="s">
        <v>23</v>
      </c>
      <c r="D536" s="358"/>
      <c r="E536" s="359"/>
      <c r="F536" s="360"/>
      <c r="G536" s="361"/>
      <c r="H536" s="359"/>
      <c r="I536" s="360"/>
      <c r="J536" s="361"/>
      <c r="K536" s="359"/>
      <c r="L536" s="360"/>
      <c r="M536" s="361">
        <f t="shared" ref="M536:M599" si="127">M535*50.6</f>
        <v>0</v>
      </c>
      <c r="N536" s="789"/>
      <c r="O536" s="790"/>
      <c r="P536" s="791"/>
    </row>
    <row r="537" spans="1:16" ht="15.75" customHeight="1" thickBot="1" x14ac:dyDescent="0.3">
      <c r="A537" s="332" t="s">
        <v>109</v>
      </c>
      <c r="B537" s="333" t="s">
        <v>251</v>
      </c>
      <c r="C537" s="334"/>
      <c r="D537" s="335">
        <f>E537</f>
        <v>215.32499999999999</v>
      </c>
      <c r="E537" s="335">
        <f>F537+G537</f>
        <v>215.32499999999999</v>
      </c>
      <c r="F537" s="336"/>
      <c r="G537" s="337">
        <f>M537</f>
        <v>215.32499999999999</v>
      </c>
      <c r="H537" s="338"/>
      <c r="I537" s="339"/>
      <c r="J537" s="340"/>
      <c r="K537" s="338">
        <f>L537+M537</f>
        <v>215.32499999999999</v>
      </c>
      <c r="L537" s="341"/>
      <c r="M537" s="342">
        <f t="shared" ref="M537:M579" si="128">M539+M542+M553+M555+M557</f>
        <v>215.32499999999999</v>
      </c>
      <c r="N537" s="779">
        <f>O537+P537</f>
        <v>0</v>
      </c>
      <c r="O537" s="780">
        <f t="shared" ref="O537" si="129">O539+O542+O553+O555+O557</f>
        <v>0</v>
      </c>
      <c r="P537" s="781">
        <f t="shared" ref="P537:P579" si="130">P539+P542+P553+P555+P557</f>
        <v>0</v>
      </c>
    </row>
    <row r="538" spans="1:16" ht="15.75" customHeight="1" x14ac:dyDescent="0.25">
      <c r="A538" s="678" t="s">
        <v>56</v>
      </c>
      <c r="B538" s="679" t="s">
        <v>57</v>
      </c>
      <c r="C538" s="362" t="s">
        <v>26</v>
      </c>
      <c r="D538" s="363"/>
      <c r="E538" s="364"/>
      <c r="F538" s="365"/>
      <c r="G538" s="366"/>
      <c r="H538" s="364"/>
      <c r="I538" s="365"/>
      <c r="J538" s="366"/>
      <c r="K538" s="364"/>
      <c r="L538" s="365"/>
      <c r="M538" s="347">
        <v>0.11</v>
      </c>
      <c r="N538" s="792"/>
      <c r="O538" s="793"/>
      <c r="P538" s="784"/>
    </row>
    <row r="539" spans="1:16" ht="15.75" customHeight="1" x14ac:dyDescent="0.25">
      <c r="A539" s="656"/>
      <c r="B539" s="676"/>
      <c r="C539" s="348" t="s">
        <v>23</v>
      </c>
      <c r="D539" s="349"/>
      <c r="E539" s="350"/>
      <c r="F539" s="351"/>
      <c r="G539" s="352"/>
      <c r="H539" s="350"/>
      <c r="I539" s="351"/>
      <c r="J539" s="352"/>
      <c r="K539" s="350"/>
      <c r="L539" s="351"/>
      <c r="M539" s="352">
        <f>M538*1957.5</f>
        <v>215.32499999999999</v>
      </c>
      <c r="N539" s="785"/>
      <c r="O539" s="786"/>
      <c r="P539" s="787"/>
    </row>
    <row r="540" spans="1:16" ht="15.75" customHeight="1" x14ac:dyDescent="0.25">
      <c r="A540" s="654" t="s">
        <v>58</v>
      </c>
      <c r="B540" s="680" t="s">
        <v>59</v>
      </c>
      <c r="C540" s="353" t="s">
        <v>47</v>
      </c>
      <c r="D540" s="354"/>
      <c r="E540" s="355"/>
      <c r="F540" s="291"/>
      <c r="G540" s="292"/>
      <c r="H540" s="355"/>
      <c r="I540" s="291"/>
      <c r="J540" s="292"/>
      <c r="K540" s="355"/>
      <c r="L540" s="291"/>
      <c r="M540" s="292">
        <f t="shared" ref="M540:M582" si="131">M543+M546+M549</f>
        <v>0</v>
      </c>
      <c r="N540" s="788"/>
      <c r="O540" s="765"/>
      <c r="P540" s="766"/>
    </row>
    <row r="541" spans="1:16" ht="15.75" customHeight="1" x14ac:dyDescent="0.25">
      <c r="A541" s="655"/>
      <c r="B541" s="681"/>
      <c r="C541" s="353" t="s">
        <v>26</v>
      </c>
      <c r="D541" s="354"/>
      <c r="E541" s="355"/>
      <c r="F541" s="291"/>
      <c r="G541" s="292"/>
      <c r="H541" s="355"/>
      <c r="I541" s="291"/>
      <c r="J541" s="292"/>
      <c r="K541" s="355"/>
      <c r="L541" s="291"/>
      <c r="M541" s="292">
        <f t="shared" si="125"/>
        <v>0</v>
      </c>
      <c r="N541" s="788"/>
      <c r="O541" s="765"/>
      <c r="P541" s="766"/>
    </row>
    <row r="542" spans="1:16" ht="15.75" customHeight="1" x14ac:dyDescent="0.25">
      <c r="A542" s="656"/>
      <c r="B542" s="682"/>
      <c r="C542" s="353" t="s">
        <v>23</v>
      </c>
      <c r="D542" s="354"/>
      <c r="E542" s="355"/>
      <c r="F542" s="291"/>
      <c r="G542" s="292"/>
      <c r="H542" s="355"/>
      <c r="I542" s="291"/>
      <c r="J542" s="292"/>
      <c r="K542" s="355"/>
      <c r="L542" s="291"/>
      <c r="M542" s="292">
        <f t="shared" si="125"/>
        <v>0</v>
      </c>
      <c r="N542" s="788"/>
      <c r="O542" s="765"/>
      <c r="P542" s="766"/>
    </row>
    <row r="543" spans="1:16" ht="15.75" customHeight="1" x14ac:dyDescent="0.25">
      <c r="A543" s="654" t="s">
        <v>60</v>
      </c>
      <c r="B543" s="674" t="s">
        <v>232</v>
      </c>
      <c r="C543" s="356" t="s">
        <v>47</v>
      </c>
      <c r="D543" s="349"/>
      <c r="E543" s="350"/>
      <c r="F543" s="351"/>
      <c r="G543" s="352"/>
      <c r="H543" s="350"/>
      <c r="I543" s="351"/>
      <c r="J543" s="352"/>
      <c r="K543" s="350"/>
      <c r="L543" s="351"/>
      <c r="M543" s="352"/>
      <c r="N543" s="785"/>
      <c r="O543" s="786"/>
      <c r="P543" s="787"/>
    </row>
    <row r="544" spans="1:16" ht="15.75" customHeight="1" x14ac:dyDescent="0.25">
      <c r="A544" s="655"/>
      <c r="B544" s="675"/>
      <c r="C544" s="356" t="s">
        <v>26</v>
      </c>
      <c r="D544" s="349"/>
      <c r="E544" s="350"/>
      <c r="F544" s="351"/>
      <c r="G544" s="352"/>
      <c r="H544" s="350"/>
      <c r="I544" s="351"/>
      <c r="J544" s="352"/>
      <c r="K544" s="350"/>
      <c r="L544" s="351"/>
      <c r="M544" s="352"/>
      <c r="N544" s="785"/>
      <c r="O544" s="786"/>
      <c r="P544" s="787"/>
    </row>
    <row r="545" spans="1:16" ht="15.75" customHeight="1" x14ac:dyDescent="0.25">
      <c r="A545" s="656"/>
      <c r="B545" s="676"/>
      <c r="C545" s="356" t="s">
        <v>23</v>
      </c>
      <c r="D545" s="349"/>
      <c r="E545" s="350"/>
      <c r="F545" s="351"/>
      <c r="G545" s="352"/>
      <c r="H545" s="350"/>
      <c r="I545" s="351"/>
      <c r="J545" s="352"/>
      <c r="K545" s="350"/>
      <c r="L545" s="351"/>
      <c r="M545" s="352">
        <f t="shared" ref="M545" si="132">M544*1694.5</f>
        <v>0</v>
      </c>
      <c r="N545" s="785"/>
      <c r="O545" s="786"/>
      <c r="P545" s="787"/>
    </row>
    <row r="546" spans="1:16" ht="15.75" customHeight="1" x14ac:dyDescent="0.25">
      <c r="A546" s="654" t="s">
        <v>62</v>
      </c>
      <c r="B546" s="674" t="s">
        <v>63</v>
      </c>
      <c r="C546" s="356" t="s">
        <v>47</v>
      </c>
      <c r="D546" s="349"/>
      <c r="E546" s="350"/>
      <c r="F546" s="351"/>
      <c r="G546" s="352"/>
      <c r="H546" s="350"/>
      <c r="I546" s="351"/>
      <c r="J546" s="352"/>
      <c r="K546" s="350"/>
      <c r="L546" s="351"/>
      <c r="M546" s="352"/>
      <c r="N546" s="785"/>
      <c r="O546" s="786"/>
      <c r="P546" s="787"/>
    </row>
    <row r="547" spans="1:16" ht="15.75" customHeight="1" x14ac:dyDescent="0.25">
      <c r="A547" s="655"/>
      <c r="B547" s="675"/>
      <c r="C547" s="356" t="s">
        <v>26</v>
      </c>
      <c r="D547" s="349"/>
      <c r="E547" s="350"/>
      <c r="F547" s="351"/>
      <c r="G547" s="352"/>
      <c r="H547" s="350"/>
      <c r="I547" s="351"/>
      <c r="J547" s="352"/>
      <c r="K547" s="350"/>
      <c r="L547" s="351"/>
      <c r="M547" s="352"/>
      <c r="N547" s="785"/>
      <c r="O547" s="786"/>
      <c r="P547" s="787"/>
    </row>
    <row r="548" spans="1:16" ht="15.75" customHeight="1" x14ac:dyDescent="0.25">
      <c r="A548" s="656"/>
      <c r="B548" s="676"/>
      <c r="C548" s="356" t="s">
        <v>23</v>
      </c>
      <c r="D548" s="349"/>
      <c r="E548" s="350"/>
      <c r="F548" s="351"/>
      <c r="G548" s="352"/>
      <c r="H548" s="350"/>
      <c r="I548" s="351"/>
      <c r="J548" s="352"/>
      <c r="K548" s="350"/>
      <c r="L548" s="351"/>
      <c r="M548" s="352"/>
      <c r="N548" s="785"/>
      <c r="O548" s="786"/>
      <c r="P548" s="787"/>
    </row>
    <row r="549" spans="1:16" ht="15.75" customHeight="1" x14ac:dyDescent="0.25">
      <c r="A549" s="654" t="s">
        <v>64</v>
      </c>
      <c r="B549" s="674" t="s">
        <v>65</v>
      </c>
      <c r="C549" s="356" t="s">
        <v>47</v>
      </c>
      <c r="D549" s="349"/>
      <c r="E549" s="350"/>
      <c r="F549" s="351"/>
      <c r="G549" s="352"/>
      <c r="H549" s="350"/>
      <c r="I549" s="351"/>
      <c r="J549" s="352"/>
      <c r="K549" s="350"/>
      <c r="L549" s="351"/>
      <c r="M549" s="352"/>
      <c r="N549" s="785"/>
      <c r="O549" s="786"/>
      <c r="P549" s="787"/>
    </row>
    <row r="550" spans="1:16" ht="15.75" customHeight="1" x14ac:dyDescent="0.25">
      <c r="A550" s="655"/>
      <c r="B550" s="675"/>
      <c r="C550" s="356" t="s">
        <v>26</v>
      </c>
      <c r="D550" s="349"/>
      <c r="E550" s="350"/>
      <c r="F550" s="351"/>
      <c r="G550" s="352"/>
      <c r="H550" s="350"/>
      <c r="I550" s="351"/>
      <c r="J550" s="352"/>
      <c r="K550" s="350"/>
      <c r="L550" s="351"/>
      <c r="M550" s="352"/>
      <c r="N550" s="785"/>
      <c r="O550" s="786"/>
      <c r="P550" s="787"/>
    </row>
    <row r="551" spans="1:16" ht="15.75" customHeight="1" x14ac:dyDescent="0.25">
      <c r="A551" s="656"/>
      <c r="B551" s="676"/>
      <c r="C551" s="356" t="s">
        <v>23</v>
      </c>
      <c r="D551" s="349"/>
      <c r="E551" s="350"/>
      <c r="F551" s="351"/>
      <c r="G551" s="352"/>
      <c r="H551" s="350"/>
      <c r="I551" s="351"/>
      <c r="J551" s="352"/>
      <c r="K551" s="350"/>
      <c r="L551" s="351"/>
      <c r="M551" s="352"/>
      <c r="N551" s="785"/>
      <c r="O551" s="786"/>
      <c r="P551" s="787"/>
    </row>
    <row r="552" spans="1:16" ht="15.75" customHeight="1" x14ac:dyDescent="0.25">
      <c r="A552" s="660" t="s">
        <v>66</v>
      </c>
      <c r="B552" s="669" t="s">
        <v>233</v>
      </c>
      <c r="C552" s="356" t="s">
        <v>26</v>
      </c>
      <c r="D552" s="349"/>
      <c r="E552" s="350"/>
      <c r="F552" s="351"/>
      <c r="G552" s="352"/>
      <c r="H552" s="350"/>
      <c r="I552" s="351"/>
      <c r="J552" s="352"/>
      <c r="K552" s="350"/>
      <c r="L552" s="351"/>
      <c r="M552" s="352"/>
      <c r="N552" s="785"/>
      <c r="O552" s="786"/>
      <c r="P552" s="787"/>
    </row>
    <row r="553" spans="1:16" ht="15.75" customHeight="1" x14ac:dyDescent="0.25">
      <c r="A553" s="660"/>
      <c r="B553" s="669"/>
      <c r="C553" s="356" t="s">
        <v>23</v>
      </c>
      <c r="D553" s="349"/>
      <c r="E553" s="350"/>
      <c r="F553" s="351"/>
      <c r="G553" s="352"/>
      <c r="H553" s="350"/>
      <c r="I553" s="351"/>
      <c r="J553" s="352"/>
      <c r="K553" s="350"/>
      <c r="L553" s="351"/>
      <c r="M553" s="352">
        <f t="shared" ref="M553:M595" si="133">M552*1694.5</f>
        <v>0</v>
      </c>
      <c r="N553" s="785"/>
      <c r="O553" s="786"/>
      <c r="P553" s="787"/>
    </row>
    <row r="554" spans="1:16" ht="15.75" customHeight="1" x14ac:dyDescent="0.25">
      <c r="A554" s="660" t="s">
        <v>68</v>
      </c>
      <c r="B554" s="670" t="s">
        <v>69</v>
      </c>
      <c r="C554" s="356" t="s">
        <v>42</v>
      </c>
      <c r="D554" s="349"/>
      <c r="E554" s="350"/>
      <c r="F554" s="351"/>
      <c r="G554" s="352"/>
      <c r="H554" s="350"/>
      <c r="I554" s="351"/>
      <c r="J554" s="352"/>
      <c r="K554" s="350"/>
      <c r="L554" s="351"/>
      <c r="M554" s="352"/>
      <c r="N554" s="785"/>
      <c r="O554" s="786"/>
      <c r="P554" s="787"/>
    </row>
    <row r="555" spans="1:16" ht="15.75" customHeight="1" x14ac:dyDescent="0.25">
      <c r="A555" s="660"/>
      <c r="B555" s="670"/>
      <c r="C555" s="356" t="s">
        <v>23</v>
      </c>
      <c r="D555" s="349"/>
      <c r="E555" s="350"/>
      <c r="F555" s="351"/>
      <c r="G555" s="352"/>
      <c r="H555" s="350"/>
      <c r="I555" s="351"/>
      <c r="J555" s="352"/>
      <c r="K555" s="350"/>
      <c r="L555" s="351"/>
      <c r="M555" s="352">
        <f t="shared" si="126"/>
        <v>0</v>
      </c>
      <c r="N555" s="785"/>
      <c r="O555" s="786"/>
      <c r="P555" s="787"/>
    </row>
    <row r="556" spans="1:16" ht="15.75" customHeight="1" x14ac:dyDescent="0.25">
      <c r="A556" s="660" t="s">
        <v>70</v>
      </c>
      <c r="B556" s="672" t="s">
        <v>71</v>
      </c>
      <c r="C556" s="356" t="s">
        <v>47</v>
      </c>
      <c r="D556" s="349"/>
      <c r="E556" s="350"/>
      <c r="F556" s="351"/>
      <c r="G556" s="352"/>
      <c r="H556" s="350"/>
      <c r="I556" s="351"/>
      <c r="J556" s="352"/>
      <c r="K556" s="350"/>
      <c r="L556" s="351"/>
      <c r="M556" s="352"/>
      <c r="N556" s="785"/>
      <c r="O556" s="786"/>
      <c r="P556" s="787"/>
    </row>
    <row r="557" spans="1:16" ht="15.75" customHeight="1" thickBot="1" x14ac:dyDescent="0.3">
      <c r="A557" s="671"/>
      <c r="B557" s="673"/>
      <c r="C557" s="357" t="s">
        <v>23</v>
      </c>
      <c r="D557" s="358"/>
      <c r="E557" s="359"/>
      <c r="F557" s="360"/>
      <c r="G557" s="361"/>
      <c r="H557" s="359"/>
      <c r="I557" s="360"/>
      <c r="J557" s="361"/>
      <c r="K557" s="359"/>
      <c r="L557" s="360"/>
      <c r="M557" s="361">
        <f t="shared" si="127"/>
        <v>0</v>
      </c>
      <c r="N557" s="789"/>
      <c r="O557" s="790"/>
      <c r="P557" s="791"/>
    </row>
    <row r="558" spans="1:16" ht="15.75" customHeight="1" thickBot="1" x14ac:dyDescent="0.3">
      <c r="A558" s="332" t="s">
        <v>120</v>
      </c>
      <c r="B558" s="333" t="s">
        <v>252</v>
      </c>
      <c r="C558" s="334"/>
      <c r="D558" s="335">
        <f>E558</f>
        <v>4222.9607999999998</v>
      </c>
      <c r="E558" s="335">
        <f>F558+G558</f>
        <v>4222.9607999999998</v>
      </c>
      <c r="F558" s="336"/>
      <c r="G558" s="337">
        <f>M558</f>
        <v>4222.9607999999998</v>
      </c>
      <c r="H558" s="338"/>
      <c r="I558" s="339"/>
      <c r="J558" s="340"/>
      <c r="K558" s="338">
        <f>L558+M558</f>
        <v>4222.9607999999998</v>
      </c>
      <c r="L558" s="341"/>
      <c r="M558" s="342">
        <f t="shared" si="128"/>
        <v>4222.9607999999998</v>
      </c>
      <c r="N558" s="779">
        <f>O558+P558</f>
        <v>0</v>
      </c>
      <c r="O558" s="780">
        <f t="shared" ref="O558" si="134">O560+O563+O574+O576+O578</f>
        <v>0</v>
      </c>
      <c r="P558" s="781">
        <f t="shared" si="130"/>
        <v>0</v>
      </c>
    </row>
    <row r="559" spans="1:16" ht="15.75" customHeight="1" x14ac:dyDescent="0.25">
      <c r="A559" s="678" t="s">
        <v>56</v>
      </c>
      <c r="B559" s="679" t="s">
        <v>57</v>
      </c>
      <c r="C559" s="362" t="s">
        <v>26</v>
      </c>
      <c r="D559" s="363"/>
      <c r="E559" s="364"/>
      <c r="F559" s="365"/>
      <c r="G559" s="366"/>
      <c r="H559" s="364"/>
      <c r="I559" s="365"/>
      <c r="J559" s="366"/>
      <c r="K559" s="364"/>
      <c r="L559" s="365"/>
      <c r="M559" s="347">
        <v>2.706</v>
      </c>
      <c r="N559" s="792"/>
      <c r="O559" s="793"/>
      <c r="P559" s="784"/>
    </row>
    <row r="560" spans="1:16" ht="15.75" customHeight="1" x14ac:dyDescent="0.25">
      <c r="A560" s="656"/>
      <c r="B560" s="676"/>
      <c r="C560" s="348" t="s">
        <v>23</v>
      </c>
      <c r="D560" s="349"/>
      <c r="E560" s="350"/>
      <c r="F560" s="351"/>
      <c r="G560" s="352"/>
      <c r="H560" s="350"/>
      <c r="I560" s="351"/>
      <c r="J560" s="352"/>
      <c r="K560" s="350"/>
      <c r="L560" s="351"/>
      <c r="M560" s="352">
        <f>M559*1536.8</f>
        <v>4158.5807999999997</v>
      </c>
      <c r="N560" s="785"/>
      <c r="O560" s="786"/>
      <c r="P560" s="787"/>
    </row>
    <row r="561" spans="1:16" ht="15.75" customHeight="1" x14ac:dyDescent="0.25">
      <c r="A561" s="654" t="s">
        <v>58</v>
      </c>
      <c r="B561" s="680" t="s">
        <v>59</v>
      </c>
      <c r="C561" s="353" t="s">
        <v>47</v>
      </c>
      <c r="D561" s="354"/>
      <c r="E561" s="355"/>
      <c r="F561" s="291"/>
      <c r="G561" s="292"/>
      <c r="H561" s="355"/>
      <c r="I561" s="291"/>
      <c r="J561" s="292"/>
      <c r="K561" s="355"/>
      <c r="L561" s="291"/>
      <c r="M561" s="292">
        <f t="shared" si="131"/>
        <v>12</v>
      </c>
      <c r="N561" s="788"/>
      <c r="O561" s="765"/>
      <c r="P561" s="766"/>
    </row>
    <row r="562" spans="1:16" ht="15.75" customHeight="1" x14ac:dyDescent="0.25">
      <c r="A562" s="655"/>
      <c r="B562" s="681"/>
      <c r="C562" s="353" t="s">
        <v>26</v>
      </c>
      <c r="D562" s="354"/>
      <c r="E562" s="355"/>
      <c r="F562" s="291"/>
      <c r="G562" s="292"/>
      <c r="H562" s="355"/>
      <c r="I562" s="291"/>
      <c r="J562" s="292"/>
      <c r="K562" s="355"/>
      <c r="L562" s="291"/>
      <c r="M562" s="292">
        <f t="shared" si="125"/>
        <v>2.4E-2</v>
      </c>
      <c r="N562" s="788"/>
      <c r="O562" s="765"/>
      <c r="P562" s="766"/>
    </row>
    <row r="563" spans="1:16" ht="15.75" customHeight="1" x14ac:dyDescent="0.25">
      <c r="A563" s="656"/>
      <c r="B563" s="682"/>
      <c r="C563" s="353" t="s">
        <v>23</v>
      </c>
      <c r="D563" s="354"/>
      <c r="E563" s="355"/>
      <c r="F563" s="291"/>
      <c r="G563" s="292"/>
      <c r="H563" s="355"/>
      <c r="I563" s="291"/>
      <c r="J563" s="292"/>
      <c r="K563" s="355"/>
      <c r="L563" s="291"/>
      <c r="M563" s="292">
        <f t="shared" si="125"/>
        <v>64.38</v>
      </c>
      <c r="N563" s="788"/>
      <c r="O563" s="765"/>
      <c r="P563" s="766"/>
    </row>
    <row r="564" spans="1:16" ht="15.75" customHeight="1" x14ac:dyDescent="0.25">
      <c r="A564" s="654" t="s">
        <v>60</v>
      </c>
      <c r="B564" s="674" t="s">
        <v>232</v>
      </c>
      <c r="C564" s="356" t="s">
        <v>47</v>
      </c>
      <c r="D564" s="349"/>
      <c r="E564" s="350"/>
      <c r="F564" s="351"/>
      <c r="G564" s="352"/>
      <c r="H564" s="350"/>
      <c r="I564" s="351"/>
      <c r="J564" s="352"/>
      <c r="K564" s="350"/>
      <c r="L564" s="351"/>
      <c r="M564" s="352">
        <v>12</v>
      </c>
      <c r="N564" s="785"/>
      <c r="O564" s="786"/>
      <c r="P564" s="787"/>
    </row>
    <row r="565" spans="1:16" ht="15.75" customHeight="1" x14ac:dyDescent="0.25">
      <c r="A565" s="655"/>
      <c r="B565" s="675"/>
      <c r="C565" s="356" t="s">
        <v>26</v>
      </c>
      <c r="D565" s="349"/>
      <c r="E565" s="350"/>
      <c r="F565" s="351"/>
      <c r="G565" s="352"/>
      <c r="H565" s="350"/>
      <c r="I565" s="351"/>
      <c r="J565" s="352"/>
      <c r="K565" s="350"/>
      <c r="L565" s="351"/>
      <c r="M565" s="352">
        <f>M564*0.002</f>
        <v>2.4E-2</v>
      </c>
      <c r="N565" s="785"/>
      <c r="O565" s="786"/>
      <c r="P565" s="787"/>
    </row>
    <row r="566" spans="1:16" ht="15.75" customHeight="1" x14ac:dyDescent="0.25">
      <c r="A566" s="656"/>
      <c r="B566" s="676"/>
      <c r="C566" s="356" t="s">
        <v>23</v>
      </c>
      <c r="D566" s="349"/>
      <c r="E566" s="350"/>
      <c r="F566" s="351"/>
      <c r="G566" s="352"/>
      <c r="H566" s="350"/>
      <c r="I566" s="351"/>
      <c r="J566" s="352"/>
      <c r="K566" s="350"/>
      <c r="L566" s="351"/>
      <c r="M566" s="352">
        <f>M565*2682.5</f>
        <v>64.38</v>
      </c>
      <c r="N566" s="785"/>
      <c r="O566" s="786"/>
      <c r="P566" s="787"/>
    </row>
    <row r="567" spans="1:16" ht="15.75" customHeight="1" x14ac:dyDescent="0.25">
      <c r="A567" s="654" t="s">
        <v>62</v>
      </c>
      <c r="B567" s="674" t="s">
        <v>63</v>
      </c>
      <c r="C567" s="356" t="s">
        <v>47</v>
      </c>
      <c r="D567" s="349"/>
      <c r="E567" s="350"/>
      <c r="F567" s="351"/>
      <c r="G567" s="352"/>
      <c r="H567" s="350"/>
      <c r="I567" s="351"/>
      <c r="J567" s="352"/>
      <c r="K567" s="350"/>
      <c r="L567" s="351"/>
      <c r="M567" s="352"/>
      <c r="N567" s="785"/>
      <c r="O567" s="786"/>
      <c r="P567" s="787"/>
    </row>
    <row r="568" spans="1:16" ht="15.75" customHeight="1" x14ac:dyDescent="0.25">
      <c r="A568" s="655"/>
      <c r="B568" s="675"/>
      <c r="C568" s="356" t="s">
        <v>26</v>
      </c>
      <c r="D568" s="349"/>
      <c r="E568" s="350"/>
      <c r="F568" s="351"/>
      <c r="G568" s="352"/>
      <c r="H568" s="350"/>
      <c r="I568" s="351"/>
      <c r="J568" s="352"/>
      <c r="K568" s="350"/>
      <c r="L568" s="351"/>
      <c r="M568" s="352"/>
      <c r="N568" s="785"/>
      <c r="O568" s="786"/>
      <c r="P568" s="787"/>
    </row>
    <row r="569" spans="1:16" ht="15.75" customHeight="1" x14ac:dyDescent="0.25">
      <c r="A569" s="656"/>
      <c r="B569" s="676"/>
      <c r="C569" s="356" t="s">
        <v>23</v>
      </c>
      <c r="D569" s="349"/>
      <c r="E569" s="350"/>
      <c r="F569" s="351"/>
      <c r="G569" s="352"/>
      <c r="H569" s="350"/>
      <c r="I569" s="351"/>
      <c r="J569" s="352"/>
      <c r="K569" s="350"/>
      <c r="L569" s="351"/>
      <c r="M569" s="352"/>
      <c r="N569" s="785"/>
      <c r="O569" s="786"/>
      <c r="P569" s="787"/>
    </row>
    <row r="570" spans="1:16" ht="15.75" customHeight="1" x14ac:dyDescent="0.25">
      <c r="A570" s="654" t="s">
        <v>64</v>
      </c>
      <c r="B570" s="674" t="s">
        <v>65</v>
      </c>
      <c r="C570" s="356" t="s">
        <v>47</v>
      </c>
      <c r="D570" s="349"/>
      <c r="E570" s="350"/>
      <c r="F570" s="351"/>
      <c r="G570" s="352"/>
      <c r="H570" s="350"/>
      <c r="I570" s="351"/>
      <c r="J570" s="352"/>
      <c r="K570" s="350"/>
      <c r="L570" s="351"/>
      <c r="M570" s="352"/>
      <c r="N570" s="785"/>
      <c r="O570" s="786"/>
      <c r="P570" s="787"/>
    </row>
    <row r="571" spans="1:16" ht="15.75" customHeight="1" x14ac:dyDescent="0.25">
      <c r="A571" s="655"/>
      <c r="B571" s="675"/>
      <c r="C571" s="356" t="s">
        <v>26</v>
      </c>
      <c r="D571" s="349"/>
      <c r="E571" s="350"/>
      <c r="F571" s="351"/>
      <c r="G571" s="352"/>
      <c r="H571" s="350"/>
      <c r="I571" s="351"/>
      <c r="J571" s="352"/>
      <c r="K571" s="350"/>
      <c r="L571" s="351"/>
      <c r="M571" s="352"/>
      <c r="N571" s="785"/>
      <c r="O571" s="786"/>
      <c r="P571" s="787"/>
    </row>
    <row r="572" spans="1:16" ht="15.75" customHeight="1" x14ac:dyDescent="0.25">
      <c r="A572" s="656"/>
      <c r="B572" s="676"/>
      <c r="C572" s="356" t="s">
        <v>23</v>
      </c>
      <c r="D572" s="349"/>
      <c r="E572" s="350"/>
      <c r="F572" s="351"/>
      <c r="G572" s="352"/>
      <c r="H572" s="350"/>
      <c r="I572" s="351"/>
      <c r="J572" s="352"/>
      <c r="K572" s="350"/>
      <c r="L572" s="351"/>
      <c r="M572" s="352"/>
      <c r="N572" s="785"/>
      <c r="O572" s="786"/>
      <c r="P572" s="787"/>
    </row>
    <row r="573" spans="1:16" ht="15.75" customHeight="1" x14ac:dyDescent="0.25">
      <c r="A573" s="660" t="s">
        <v>66</v>
      </c>
      <c r="B573" s="669" t="s">
        <v>233</v>
      </c>
      <c r="C573" s="356" t="s">
        <v>26</v>
      </c>
      <c r="D573" s="349"/>
      <c r="E573" s="350"/>
      <c r="F573" s="351"/>
      <c r="G573" s="352"/>
      <c r="H573" s="350"/>
      <c r="I573" s="351"/>
      <c r="J573" s="352"/>
      <c r="K573" s="350"/>
      <c r="L573" s="351"/>
      <c r="M573" s="352"/>
      <c r="N573" s="785"/>
      <c r="O573" s="786"/>
      <c r="P573" s="787"/>
    </row>
    <row r="574" spans="1:16" ht="15.75" customHeight="1" x14ac:dyDescent="0.25">
      <c r="A574" s="660"/>
      <c r="B574" s="669"/>
      <c r="C574" s="356" t="s">
        <v>23</v>
      </c>
      <c r="D574" s="349"/>
      <c r="E574" s="350"/>
      <c r="F574" s="351"/>
      <c r="G574" s="352"/>
      <c r="H574" s="350"/>
      <c r="I574" s="351"/>
      <c r="J574" s="352"/>
      <c r="K574" s="350"/>
      <c r="L574" s="351"/>
      <c r="M574" s="352">
        <f t="shared" si="133"/>
        <v>0</v>
      </c>
      <c r="N574" s="785"/>
      <c r="O574" s="786"/>
      <c r="P574" s="787"/>
    </row>
    <row r="575" spans="1:16" ht="15.75" customHeight="1" x14ac:dyDescent="0.25">
      <c r="A575" s="660" t="s">
        <v>68</v>
      </c>
      <c r="B575" s="670" t="s">
        <v>69</v>
      </c>
      <c r="C575" s="356" t="s">
        <v>42</v>
      </c>
      <c r="D575" s="349"/>
      <c r="E575" s="350"/>
      <c r="F575" s="351"/>
      <c r="G575" s="352"/>
      <c r="H575" s="350"/>
      <c r="I575" s="351"/>
      <c r="J575" s="352"/>
      <c r="K575" s="350"/>
      <c r="L575" s="351"/>
      <c r="M575" s="352"/>
      <c r="N575" s="785"/>
      <c r="O575" s="786"/>
      <c r="P575" s="787"/>
    </row>
    <row r="576" spans="1:16" ht="15.75" customHeight="1" x14ac:dyDescent="0.25">
      <c r="A576" s="660"/>
      <c r="B576" s="670"/>
      <c r="C576" s="356" t="s">
        <v>23</v>
      </c>
      <c r="D576" s="349"/>
      <c r="E576" s="350"/>
      <c r="F576" s="351"/>
      <c r="G576" s="352"/>
      <c r="H576" s="350"/>
      <c r="I576" s="351"/>
      <c r="J576" s="352"/>
      <c r="K576" s="350"/>
      <c r="L576" s="351"/>
      <c r="M576" s="352">
        <f t="shared" si="126"/>
        <v>0</v>
      </c>
      <c r="N576" s="785"/>
      <c r="O576" s="786"/>
      <c r="P576" s="787"/>
    </row>
    <row r="577" spans="1:16" ht="15.75" customHeight="1" x14ac:dyDescent="0.25">
      <c r="A577" s="660" t="s">
        <v>70</v>
      </c>
      <c r="B577" s="672" t="s">
        <v>71</v>
      </c>
      <c r="C577" s="356" t="s">
        <v>47</v>
      </c>
      <c r="D577" s="349"/>
      <c r="E577" s="350"/>
      <c r="F577" s="351"/>
      <c r="G577" s="352"/>
      <c r="H577" s="350"/>
      <c r="I577" s="351"/>
      <c r="J577" s="352"/>
      <c r="K577" s="350"/>
      <c r="L577" s="351"/>
      <c r="M577" s="352"/>
      <c r="N577" s="785"/>
      <c r="O577" s="786"/>
      <c r="P577" s="787"/>
    </row>
    <row r="578" spans="1:16" ht="15.75" customHeight="1" thickBot="1" x14ac:dyDescent="0.3">
      <c r="A578" s="671"/>
      <c r="B578" s="673"/>
      <c r="C578" s="357" t="s">
        <v>23</v>
      </c>
      <c r="D578" s="358"/>
      <c r="E578" s="359"/>
      <c r="F578" s="360"/>
      <c r="G578" s="361"/>
      <c r="H578" s="359"/>
      <c r="I578" s="360"/>
      <c r="J578" s="361"/>
      <c r="K578" s="359"/>
      <c r="L578" s="360"/>
      <c r="M578" s="361">
        <f t="shared" si="127"/>
        <v>0</v>
      </c>
      <c r="N578" s="789"/>
      <c r="O578" s="790"/>
      <c r="P578" s="791"/>
    </row>
    <row r="579" spans="1:16" ht="15.75" customHeight="1" thickBot="1" x14ac:dyDescent="0.3">
      <c r="A579" s="332" t="s">
        <v>122</v>
      </c>
      <c r="B579" s="333" t="s">
        <v>253</v>
      </c>
      <c r="C579" s="334"/>
      <c r="D579" s="335">
        <f>E579</f>
        <v>32.45825</v>
      </c>
      <c r="E579" s="335">
        <f>F579+G579</f>
        <v>32.45825</v>
      </c>
      <c r="F579" s="336"/>
      <c r="G579" s="337">
        <f>M579</f>
        <v>32.45825</v>
      </c>
      <c r="H579" s="338"/>
      <c r="I579" s="339"/>
      <c r="J579" s="340"/>
      <c r="K579" s="338">
        <f>L579+M579</f>
        <v>32.45825</v>
      </c>
      <c r="L579" s="341"/>
      <c r="M579" s="342">
        <f t="shared" si="128"/>
        <v>32.45825</v>
      </c>
      <c r="N579" s="779">
        <f>O579+P579</f>
        <v>0</v>
      </c>
      <c r="O579" s="780">
        <f t="shared" ref="O579" si="135">O581+O584+O595+O597+O599</f>
        <v>0</v>
      </c>
      <c r="P579" s="781">
        <f t="shared" si="130"/>
        <v>0</v>
      </c>
    </row>
    <row r="580" spans="1:16" ht="15.75" customHeight="1" x14ac:dyDescent="0.25">
      <c r="A580" s="678" t="s">
        <v>56</v>
      </c>
      <c r="B580" s="679" t="s">
        <v>57</v>
      </c>
      <c r="C580" s="362" t="s">
        <v>26</v>
      </c>
      <c r="D580" s="363"/>
      <c r="E580" s="364"/>
      <c r="F580" s="365"/>
      <c r="G580" s="366"/>
      <c r="H580" s="364"/>
      <c r="I580" s="365"/>
      <c r="J580" s="366"/>
      <c r="K580" s="364"/>
      <c r="L580" s="365"/>
      <c r="M580" s="347"/>
      <c r="N580" s="792"/>
      <c r="O580" s="793"/>
      <c r="P580" s="784"/>
    </row>
    <row r="581" spans="1:16" ht="15.75" customHeight="1" x14ac:dyDescent="0.25">
      <c r="A581" s="656"/>
      <c r="B581" s="676"/>
      <c r="C581" s="348" t="s">
        <v>23</v>
      </c>
      <c r="D581" s="349"/>
      <c r="E581" s="350"/>
      <c r="F581" s="351"/>
      <c r="G581" s="352"/>
      <c r="H581" s="350"/>
      <c r="I581" s="351"/>
      <c r="J581" s="352"/>
      <c r="K581" s="350"/>
      <c r="L581" s="351"/>
      <c r="M581" s="352">
        <f t="shared" ref="M581" si="136">M580*1306.5</f>
        <v>0</v>
      </c>
      <c r="N581" s="785"/>
      <c r="O581" s="786"/>
      <c r="P581" s="787"/>
    </row>
    <row r="582" spans="1:16" ht="15.75" customHeight="1" x14ac:dyDescent="0.25">
      <c r="A582" s="654" t="s">
        <v>58</v>
      </c>
      <c r="B582" s="680" t="s">
        <v>59</v>
      </c>
      <c r="C582" s="353" t="s">
        <v>47</v>
      </c>
      <c r="D582" s="354"/>
      <c r="E582" s="355"/>
      <c r="F582" s="291"/>
      <c r="G582" s="292"/>
      <c r="H582" s="355"/>
      <c r="I582" s="291"/>
      <c r="J582" s="292"/>
      <c r="K582" s="355"/>
      <c r="L582" s="291"/>
      <c r="M582" s="292">
        <f t="shared" si="131"/>
        <v>4</v>
      </c>
      <c r="N582" s="788"/>
      <c r="O582" s="765"/>
      <c r="P582" s="766"/>
    </row>
    <row r="583" spans="1:16" ht="15.75" customHeight="1" x14ac:dyDescent="0.25">
      <c r="A583" s="655"/>
      <c r="B583" s="681"/>
      <c r="C583" s="353" t="s">
        <v>26</v>
      </c>
      <c r="D583" s="354"/>
      <c r="E583" s="355"/>
      <c r="F583" s="291"/>
      <c r="G583" s="292"/>
      <c r="H583" s="355"/>
      <c r="I583" s="291"/>
      <c r="J583" s="292"/>
      <c r="K583" s="355"/>
      <c r="L583" s="291"/>
      <c r="M583" s="292">
        <f t="shared" si="125"/>
        <v>1.21E-2</v>
      </c>
      <c r="N583" s="788"/>
      <c r="O583" s="765"/>
      <c r="P583" s="766"/>
    </row>
    <row r="584" spans="1:16" ht="15.75" customHeight="1" x14ac:dyDescent="0.25">
      <c r="A584" s="656"/>
      <c r="B584" s="682"/>
      <c r="C584" s="353" t="s">
        <v>23</v>
      </c>
      <c r="D584" s="354"/>
      <c r="E584" s="355"/>
      <c r="F584" s="291"/>
      <c r="G584" s="292"/>
      <c r="H584" s="355"/>
      <c r="I584" s="291"/>
      <c r="J584" s="292"/>
      <c r="K584" s="355"/>
      <c r="L584" s="291"/>
      <c r="M584" s="292">
        <f t="shared" ref="M584:M647" si="137">M587+M590+M593</f>
        <v>32.45825</v>
      </c>
      <c r="N584" s="788"/>
      <c r="O584" s="765"/>
      <c r="P584" s="766"/>
    </row>
    <row r="585" spans="1:16" ht="15.75" customHeight="1" x14ac:dyDescent="0.25">
      <c r="A585" s="654" t="s">
        <v>60</v>
      </c>
      <c r="B585" s="674" t="s">
        <v>232</v>
      </c>
      <c r="C585" s="356" t="s">
        <v>47</v>
      </c>
      <c r="D585" s="349"/>
      <c r="E585" s="350"/>
      <c r="F585" s="351"/>
      <c r="G585" s="352"/>
      <c r="H585" s="350"/>
      <c r="I585" s="351"/>
      <c r="J585" s="352"/>
      <c r="K585" s="350"/>
      <c r="L585" s="351"/>
      <c r="M585" s="352">
        <v>4</v>
      </c>
      <c r="N585" s="785"/>
      <c r="O585" s="786"/>
      <c r="P585" s="787"/>
    </row>
    <row r="586" spans="1:16" ht="15.75" customHeight="1" x14ac:dyDescent="0.25">
      <c r="A586" s="655"/>
      <c r="B586" s="675"/>
      <c r="C586" s="356" t="s">
        <v>26</v>
      </c>
      <c r="D586" s="349"/>
      <c r="E586" s="350"/>
      <c r="F586" s="351"/>
      <c r="G586" s="352"/>
      <c r="H586" s="350"/>
      <c r="I586" s="351"/>
      <c r="J586" s="352"/>
      <c r="K586" s="350"/>
      <c r="L586" s="351"/>
      <c r="M586" s="352">
        <v>1.21E-2</v>
      </c>
      <c r="N586" s="785"/>
      <c r="O586" s="786"/>
      <c r="P586" s="787"/>
    </row>
    <row r="587" spans="1:16" ht="15.75" customHeight="1" x14ac:dyDescent="0.25">
      <c r="A587" s="656"/>
      <c r="B587" s="676"/>
      <c r="C587" s="356" t="s">
        <v>23</v>
      </c>
      <c r="D587" s="349"/>
      <c r="E587" s="350"/>
      <c r="F587" s="351"/>
      <c r="G587" s="352"/>
      <c r="H587" s="350"/>
      <c r="I587" s="351"/>
      <c r="J587" s="352"/>
      <c r="K587" s="350"/>
      <c r="L587" s="351"/>
      <c r="M587" s="352">
        <f>M586*2682.5</f>
        <v>32.45825</v>
      </c>
      <c r="N587" s="785"/>
      <c r="O587" s="786"/>
      <c r="P587" s="787"/>
    </row>
    <row r="588" spans="1:16" ht="15.75" customHeight="1" x14ac:dyDescent="0.25">
      <c r="A588" s="654" t="s">
        <v>62</v>
      </c>
      <c r="B588" s="674" t="s">
        <v>63</v>
      </c>
      <c r="C588" s="356" t="s">
        <v>47</v>
      </c>
      <c r="D588" s="349"/>
      <c r="E588" s="350"/>
      <c r="F588" s="351"/>
      <c r="G588" s="352"/>
      <c r="H588" s="350"/>
      <c r="I588" s="351"/>
      <c r="J588" s="352"/>
      <c r="K588" s="350"/>
      <c r="L588" s="351"/>
      <c r="M588" s="352"/>
      <c r="N588" s="785"/>
      <c r="O588" s="786"/>
      <c r="P588" s="787"/>
    </row>
    <row r="589" spans="1:16" ht="15.75" customHeight="1" x14ac:dyDescent="0.25">
      <c r="A589" s="655"/>
      <c r="B589" s="675"/>
      <c r="C589" s="356" t="s">
        <v>26</v>
      </c>
      <c r="D589" s="349"/>
      <c r="E589" s="350"/>
      <c r="F589" s="351"/>
      <c r="G589" s="352"/>
      <c r="H589" s="350"/>
      <c r="I589" s="351"/>
      <c r="J589" s="352"/>
      <c r="K589" s="350"/>
      <c r="L589" s="351"/>
      <c r="M589" s="352"/>
      <c r="N589" s="785"/>
      <c r="O589" s="786"/>
      <c r="P589" s="787"/>
    </row>
    <row r="590" spans="1:16" ht="15.75" customHeight="1" x14ac:dyDescent="0.25">
      <c r="A590" s="656"/>
      <c r="B590" s="676"/>
      <c r="C590" s="356" t="s">
        <v>23</v>
      </c>
      <c r="D590" s="349"/>
      <c r="E590" s="350"/>
      <c r="F590" s="351"/>
      <c r="G590" s="352"/>
      <c r="H590" s="350"/>
      <c r="I590" s="351"/>
      <c r="J590" s="352"/>
      <c r="K590" s="350"/>
      <c r="L590" s="351"/>
      <c r="M590" s="352"/>
      <c r="N590" s="785"/>
      <c r="O590" s="786"/>
      <c r="P590" s="787"/>
    </row>
    <row r="591" spans="1:16" ht="15.75" customHeight="1" x14ac:dyDescent="0.25">
      <c r="A591" s="654" t="s">
        <v>64</v>
      </c>
      <c r="B591" s="674" t="s">
        <v>65</v>
      </c>
      <c r="C591" s="356" t="s">
        <v>47</v>
      </c>
      <c r="D591" s="349"/>
      <c r="E591" s="350"/>
      <c r="F591" s="351"/>
      <c r="G591" s="352"/>
      <c r="H591" s="350"/>
      <c r="I591" s="351"/>
      <c r="J591" s="352"/>
      <c r="K591" s="350"/>
      <c r="L591" s="351"/>
      <c r="M591" s="352"/>
      <c r="N591" s="785"/>
      <c r="O591" s="786"/>
      <c r="P591" s="787"/>
    </row>
    <row r="592" spans="1:16" ht="15.75" customHeight="1" x14ac:dyDescent="0.25">
      <c r="A592" s="655"/>
      <c r="B592" s="675"/>
      <c r="C592" s="356" t="s">
        <v>26</v>
      </c>
      <c r="D592" s="349"/>
      <c r="E592" s="350"/>
      <c r="F592" s="351"/>
      <c r="G592" s="352"/>
      <c r="H592" s="350"/>
      <c r="I592" s="351"/>
      <c r="J592" s="352"/>
      <c r="K592" s="350"/>
      <c r="L592" s="351"/>
      <c r="M592" s="352"/>
      <c r="N592" s="785"/>
      <c r="O592" s="786"/>
      <c r="P592" s="787"/>
    </row>
    <row r="593" spans="1:16" ht="15.75" customHeight="1" x14ac:dyDescent="0.25">
      <c r="A593" s="656"/>
      <c r="B593" s="676"/>
      <c r="C593" s="356" t="s">
        <v>23</v>
      </c>
      <c r="D593" s="349"/>
      <c r="E593" s="350"/>
      <c r="F593" s="351"/>
      <c r="G593" s="352"/>
      <c r="H593" s="350"/>
      <c r="I593" s="351"/>
      <c r="J593" s="352"/>
      <c r="K593" s="350"/>
      <c r="L593" s="351"/>
      <c r="M593" s="352"/>
      <c r="N593" s="785"/>
      <c r="O593" s="786"/>
      <c r="P593" s="787"/>
    </row>
    <row r="594" spans="1:16" ht="15.75" customHeight="1" x14ac:dyDescent="0.25">
      <c r="A594" s="660" t="s">
        <v>66</v>
      </c>
      <c r="B594" s="669" t="s">
        <v>233</v>
      </c>
      <c r="C594" s="356" t="s">
        <v>26</v>
      </c>
      <c r="D594" s="349"/>
      <c r="E594" s="350"/>
      <c r="F594" s="351"/>
      <c r="G594" s="352"/>
      <c r="H594" s="350"/>
      <c r="I594" s="351"/>
      <c r="J594" s="352"/>
      <c r="K594" s="350"/>
      <c r="L594" s="351"/>
      <c r="M594" s="352"/>
      <c r="N594" s="785"/>
      <c r="O594" s="786"/>
      <c r="P594" s="787"/>
    </row>
    <row r="595" spans="1:16" ht="15.75" customHeight="1" x14ac:dyDescent="0.25">
      <c r="A595" s="660"/>
      <c r="B595" s="669"/>
      <c r="C595" s="356" t="s">
        <v>23</v>
      </c>
      <c r="D595" s="349"/>
      <c r="E595" s="350"/>
      <c r="F595" s="351"/>
      <c r="G595" s="352"/>
      <c r="H595" s="350"/>
      <c r="I595" s="351"/>
      <c r="J595" s="352"/>
      <c r="K595" s="350"/>
      <c r="L595" s="351"/>
      <c r="M595" s="352">
        <f t="shared" si="133"/>
        <v>0</v>
      </c>
      <c r="N595" s="785"/>
      <c r="O595" s="786"/>
      <c r="P595" s="787"/>
    </row>
    <row r="596" spans="1:16" ht="15.75" customHeight="1" x14ac:dyDescent="0.25">
      <c r="A596" s="660" t="s">
        <v>68</v>
      </c>
      <c r="B596" s="670" t="s">
        <v>69</v>
      </c>
      <c r="C596" s="356" t="s">
        <v>42</v>
      </c>
      <c r="D596" s="349"/>
      <c r="E596" s="350"/>
      <c r="F596" s="351"/>
      <c r="G596" s="352"/>
      <c r="H596" s="350"/>
      <c r="I596" s="351"/>
      <c r="J596" s="352"/>
      <c r="K596" s="350"/>
      <c r="L596" s="351"/>
      <c r="M596" s="352"/>
      <c r="N596" s="785"/>
      <c r="O596" s="786"/>
      <c r="P596" s="787"/>
    </row>
    <row r="597" spans="1:16" ht="15.75" customHeight="1" x14ac:dyDescent="0.25">
      <c r="A597" s="660"/>
      <c r="B597" s="670"/>
      <c r="C597" s="356" t="s">
        <v>23</v>
      </c>
      <c r="D597" s="349"/>
      <c r="E597" s="350"/>
      <c r="F597" s="351"/>
      <c r="G597" s="352"/>
      <c r="H597" s="350"/>
      <c r="I597" s="351"/>
      <c r="J597" s="352"/>
      <c r="K597" s="350"/>
      <c r="L597" s="351"/>
      <c r="M597" s="352">
        <f t="shared" si="126"/>
        <v>0</v>
      </c>
      <c r="N597" s="785"/>
      <c r="O597" s="786"/>
      <c r="P597" s="787"/>
    </row>
    <row r="598" spans="1:16" ht="15.75" customHeight="1" x14ac:dyDescent="0.25">
      <c r="A598" s="660" t="s">
        <v>70</v>
      </c>
      <c r="B598" s="672" t="s">
        <v>71</v>
      </c>
      <c r="C598" s="356" t="s">
        <v>47</v>
      </c>
      <c r="D598" s="349"/>
      <c r="E598" s="350"/>
      <c r="F598" s="351"/>
      <c r="G598" s="352"/>
      <c r="H598" s="350"/>
      <c r="I598" s="351"/>
      <c r="J598" s="352"/>
      <c r="K598" s="350"/>
      <c r="L598" s="351"/>
      <c r="M598" s="352"/>
      <c r="N598" s="785"/>
      <c r="O598" s="786"/>
      <c r="P598" s="787"/>
    </row>
    <row r="599" spans="1:16" ht="15.75" customHeight="1" thickBot="1" x14ac:dyDescent="0.3">
      <c r="A599" s="671"/>
      <c r="B599" s="673"/>
      <c r="C599" s="357" t="s">
        <v>23</v>
      </c>
      <c r="D599" s="358"/>
      <c r="E599" s="359"/>
      <c r="F599" s="360"/>
      <c r="G599" s="361"/>
      <c r="H599" s="359"/>
      <c r="I599" s="360"/>
      <c r="J599" s="361"/>
      <c r="K599" s="359"/>
      <c r="L599" s="360"/>
      <c r="M599" s="361">
        <f t="shared" si="127"/>
        <v>0</v>
      </c>
      <c r="N599" s="789"/>
      <c r="O599" s="790"/>
      <c r="P599" s="791"/>
    </row>
    <row r="600" spans="1:16" ht="15.75" customHeight="1" thickBot="1" x14ac:dyDescent="0.3">
      <c r="A600" s="332" t="s">
        <v>254</v>
      </c>
      <c r="B600" s="333" t="s">
        <v>255</v>
      </c>
      <c r="C600" s="334"/>
      <c r="D600" s="335">
        <f>E600</f>
        <v>36.361899999999999</v>
      </c>
      <c r="E600" s="335">
        <f>F600+G600</f>
        <v>36.361899999999999</v>
      </c>
      <c r="F600" s="336"/>
      <c r="G600" s="337">
        <f>M600</f>
        <v>36.361899999999999</v>
      </c>
      <c r="H600" s="338"/>
      <c r="I600" s="339"/>
      <c r="J600" s="340"/>
      <c r="K600" s="338">
        <f>L600+M600</f>
        <v>36.361899999999999</v>
      </c>
      <c r="L600" s="341"/>
      <c r="M600" s="342">
        <f>M602+M605+M616+M618+M620</f>
        <v>36.361899999999999</v>
      </c>
      <c r="N600" s="779">
        <f>O600+P600</f>
        <v>0</v>
      </c>
      <c r="O600" s="780">
        <f t="shared" ref="O600" si="138">O602+O605+O616+O618+O620</f>
        <v>0</v>
      </c>
      <c r="P600" s="781">
        <f>P602+P605+P616+P618+P620</f>
        <v>0</v>
      </c>
    </row>
    <row r="601" spans="1:16" ht="15.75" customHeight="1" x14ac:dyDescent="0.25">
      <c r="A601" s="678" t="s">
        <v>56</v>
      </c>
      <c r="B601" s="679" t="s">
        <v>57</v>
      </c>
      <c r="C601" s="362" t="s">
        <v>26</v>
      </c>
      <c r="D601" s="363"/>
      <c r="E601" s="364"/>
      <c r="F601" s="365"/>
      <c r="G601" s="366"/>
      <c r="H601" s="364"/>
      <c r="I601" s="365"/>
      <c r="J601" s="366"/>
      <c r="K601" s="364"/>
      <c r="L601" s="365"/>
      <c r="M601" s="347">
        <v>4.5999999999999999E-3</v>
      </c>
      <c r="N601" s="792"/>
      <c r="O601" s="793"/>
      <c r="P601" s="784"/>
    </row>
    <row r="602" spans="1:16" ht="15.75" customHeight="1" x14ac:dyDescent="0.25">
      <c r="A602" s="656"/>
      <c r="B602" s="676"/>
      <c r="C602" s="348" t="s">
        <v>23</v>
      </c>
      <c r="D602" s="349"/>
      <c r="E602" s="350"/>
      <c r="F602" s="351"/>
      <c r="G602" s="352"/>
      <c r="H602" s="350"/>
      <c r="I602" s="351"/>
      <c r="J602" s="352"/>
      <c r="K602" s="350"/>
      <c r="L602" s="351"/>
      <c r="M602" s="352">
        <f>M601*2306.5</f>
        <v>10.6099</v>
      </c>
      <c r="N602" s="785"/>
      <c r="O602" s="786"/>
      <c r="P602" s="787"/>
    </row>
    <row r="603" spans="1:16" ht="15.75" customHeight="1" x14ac:dyDescent="0.25">
      <c r="A603" s="654" t="s">
        <v>58</v>
      </c>
      <c r="B603" s="680" t="s">
        <v>59</v>
      </c>
      <c r="C603" s="353" t="s">
        <v>47</v>
      </c>
      <c r="D603" s="354"/>
      <c r="E603" s="355"/>
      <c r="F603" s="291"/>
      <c r="G603" s="292"/>
      <c r="H603" s="355"/>
      <c r="I603" s="291"/>
      <c r="J603" s="292"/>
      <c r="K603" s="355"/>
      <c r="L603" s="291"/>
      <c r="M603" s="292">
        <f>M606+M609+M612</f>
        <v>8</v>
      </c>
      <c r="N603" s="788"/>
      <c r="O603" s="765"/>
      <c r="P603" s="766"/>
    </row>
    <row r="604" spans="1:16" ht="15.75" customHeight="1" x14ac:dyDescent="0.25">
      <c r="A604" s="655"/>
      <c r="B604" s="681"/>
      <c r="C604" s="353" t="s">
        <v>26</v>
      </c>
      <c r="D604" s="354"/>
      <c r="E604" s="355"/>
      <c r="F604" s="291"/>
      <c r="G604" s="292"/>
      <c r="H604" s="355"/>
      <c r="I604" s="291"/>
      <c r="J604" s="292"/>
      <c r="K604" s="355"/>
      <c r="L604" s="291"/>
      <c r="M604" s="292">
        <f>M607+M610+M613</f>
        <v>9.5999999999999992E-3</v>
      </c>
      <c r="N604" s="788"/>
      <c r="O604" s="765"/>
      <c r="P604" s="766"/>
    </row>
    <row r="605" spans="1:16" ht="15.75" customHeight="1" x14ac:dyDescent="0.25">
      <c r="A605" s="656"/>
      <c r="B605" s="682"/>
      <c r="C605" s="353" t="s">
        <v>23</v>
      </c>
      <c r="D605" s="354"/>
      <c r="E605" s="355"/>
      <c r="F605" s="291"/>
      <c r="G605" s="292"/>
      <c r="H605" s="355"/>
      <c r="I605" s="291"/>
      <c r="J605" s="292"/>
      <c r="K605" s="355"/>
      <c r="L605" s="291"/>
      <c r="M605" s="292">
        <f>M608+M611+M614</f>
        <v>25.751999999999999</v>
      </c>
      <c r="N605" s="788"/>
      <c r="O605" s="765"/>
      <c r="P605" s="766"/>
    </row>
    <row r="606" spans="1:16" ht="15.75" customHeight="1" x14ac:dyDescent="0.25">
      <c r="A606" s="654" t="s">
        <v>60</v>
      </c>
      <c r="B606" s="674" t="s">
        <v>232</v>
      </c>
      <c r="C606" s="356" t="s">
        <v>47</v>
      </c>
      <c r="D606" s="349"/>
      <c r="E606" s="350"/>
      <c r="F606" s="351"/>
      <c r="G606" s="352"/>
      <c r="H606" s="350"/>
      <c r="I606" s="351"/>
      <c r="J606" s="352"/>
      <c r="K606" s="350"/>
      <c r="L606" s="351"/>
      <c r="M606" s="352">
        <v>8</v>
      </c>
      <c r="N606" s="785"/>
      <c r="O606" s="786"/>
      <c r="P606" s="787"/>
    </row>
    <row r="607" spans="1:16" ht="15.75" customHeight="1" x14ac:dyDescent="0.25">
      <c r="A607" s="655"/>
      <c r="B607" s="675"/>
      <c r="C607" s="356" t="s">
        <v>26</v>
      </c>
      <c r="D607" s="349"/>
      <c r="E607" s="350"/>
      <c r="F607" s="351"/>
      <c r="G607" s="352"/>
      <c r="H607" s="350"/>
      <c r="I607" s="351"/>
      <c r="J607" s="352"/>
      <c r="K607" s="350"/>
      <c r="L607" s="351"/>
      <c r="M607" s="352">
        <f>M606*0.0012</f>
        <v>9.5999999999999992E-3</v>
      </c>
      <c r="N607" s="785"/>
      <c r="O607" s="786"/>
      <c r="P607" s="787"/>
    </row>
    <row r="608" spans="1:16" ht="15.75" customHeight="1" x14ac:dyDescent="0.25">
      <c r="A608" s="656"/>
      <c r="B608" s="676"/>
      <c r="C608" s="356" t="s">
        <v>23</v>
      </c>
      <c r="D608" s="349"/>
      <c r="E608" s="350"/>
      <c r="F608" s="351"/>
      <c r="G608" s="352"/>
      <c r="H608" s="350"/>
      <c r="I608" s="351"/>
      <c r="J608" s="352"/>
      <c r="K608" s="350"/>
      <c r="L608" s="351"/>
      <c r="M608" s="352">
        <f>M607*2682.5</f>
        <v>25.751999999999999</v>
      </c>
      <c r="N608" s="785"/>
      <c r="O608" s="786"/>
      <c r="P608" s="787"/>
    </row>
    <row r="609" spans="1:16" ht="15.75" customHeight="1" x14ac:dyDescent="0.25">
      <c r="A609" s="654" t="s">
        <v>62</v>
      </c>
      <c r="B609" s="674" t="s">
        <v>63</v>
      </c>
      <c r="C609" s="356" t="s">
        <v>47</v>
      </c>
      <c r="D609" s="349"/>
      <c r="E609" s="350"/>
      <c r="F609" s="351"/>
      <c r="G609" s="352"/>
      <c r="H609" s="350"/>
      <c r="I609" s="351"/>
      <c r="J609" s="352"/>
      <c r="K609" s="350"/>
      <c r="L609" s="351"/>
      <c r="M609" s="352"/>
      <c r="N609" s="785"/>
      <c r="O609" s="786"/>
      <c r="P609" s="787"/>
    </row>
    <row r="610" spans="1:16" ht="15.75" customHeight="1" x14ac:dyDescent="0.25">
      <c r="A610" s="655"/>
      <c r="B610" s="675"/>
      <c r="C610" s="356" t="s">
        <v>26</v>
      </c>
      <c r="D610" s="349"/>
      <c r="E610" s="350"/>
      <c r="F610" s="351"/>
      <c r="G610" s="352"/>
      <c r="H610" s="350"/>
      <c r="I610" s="351"/>
      <c r="J610" s="352"/>
      <c r="K610" s="350"/>
      <c r="L610" s="351"/>
      <c r="M610" s="352"/>
      <c r="N610" s="785"/>
      <c r="O610" s="786"/>
      <c r="P610" s="787"/>
    </row>
    <row r="611" spans="1:16" ht="15.75" customHeight="1" x14ac:dyDescent="0.25">
      <c r="A611" s="656"/>
      <c r="B611" s="676"/>
      <c r="C611" s="356" t="s">
        <v>23</v>
      </c>
      <c r="D611" s="349"/>
      <c r="E611" s="350"/>
      <c r="F611" s="351"/>
      <c r="G611" s="352"/>
      <c r="H611" s="350"/>
      <c r="I611" s="351"/>
      <c r="J611" s="352"/>
      <c r="K611" s="350"/>
      <c r="L611" s="351"/>
      <c r="M611" s="352"/>
      <c r="N611" s="785"/>
      <c r="O611" s="786"/>
      <c r="P611" s="787"/>
    </row>
    <row r="612" spans="1:16" ht="15.75" customHeight="1" x14ac:dyDescent="0.25">
      <c r="A612" s="654" t="s">
        <v>64</v>
      </c>
      <c r="B612" s="674" t="s">
        <v>65</v>
      </c>
      <c r="C612" s="356" t="s">
        <v>47</v>
      </c>
      <c r="D612" s="349"/>
      <c r="E612" s="350"/>
      <c r="F612" s="351"/>
      <c r="G612" s="352"/>
      <c r="H612" s="350"/>
      <c r="I612" s="351"/>
      <c r="J612" s="352"/>
      <c r="K612" s="350"/>
      <c r="L612" s="351"/>
      <c r="M612" s="352"/>
      <c r="N612" s="785"/>
      <c r="O612" s="786"/>
      <c r="P612" s="787"/>
    </row>
    <row r="613" spans="1:16" ht="15.75" customHeight="1" x14ac:dyDescent="0.25">
      <c r="A613" s="655"/>
      <c r="B613" s="675"/>
      <c r="C613" s="356" t="s">
        <v>26</v>
      </c>
      <c r="D613" s="349"/>
      <c r="E613" s="350"/>
      <c r="F613" s="351"/>
      <c r="G613" s="352"/>
      <c r="H613" s="350"/>
      <c r="I613" s="351"/>
      <c r="J613" s="352"/>
      <c r="K613" s="350"/>
      <c r="L613" s="351"/>
      <c r="M613" s="352"/>
      <c r="N613" s="785"/>
      <c r="O613" s="786"/>
      <c r="P613" s="787"/>
    </row>
    <row r="614" spans="1:16" ht="15.75" customHeight="1" x14ac:dyDescent="0.25">
      <c r="A614" s="656"/>
      <c r="B614" s="676"/>
      <c r="C614" s="356" t="s">
        <v>23</v>
      </c>
      <c r="D614" s="349"/>
      <c r="E614" s="350"/>
      <c r="F614" s="351"/>
      <c r="G614" s="352"/>
      <c r="H614" s="350"/>
      <c r="I614" s="351"/>
      <c r="J614" s="352"/>
      <c r="K614" s="350"/>
      <c r="L614" s="351"/>
      <c r="M614" s="352"/>
      <c r="N614" s="785"/>
      <c r="O614" s="786"/>
      <c r="P614" s="787"/>
    </row>
    <row r="615" spans="1:16" ht="15.75" customHeight="1" x14ac:dyDescent="0.25">
      <c r="A615" s="660" t="s">
        <v>66</v>
      </c>
      <c r="B615" s="669" t="s">
        <v>233</v>
      </c>
      <c r="C615" s="356" t="s">
        <v>26</v>
      </c>
      <c r="D615" s="349"/>
      <c r="E615" s="350"/>
      <c r="F615" s="351"/>
      <c r="G615" s="352"/>
      <c r="H615" s="350"/>
      <c r="I615" s="351"/>
      <c r="J615" s="352"/>
      <c r="K615" s="350"/>
      <c r="L615" s="351"/>
      <c r="M615" s="352"/>
      <c r="N615" s="785"/>
      <c r="O615" s="786"/>
      <c r="P615" s="787"/>
    </row>
    <row r="616" spans="1:16" ht="15.75" customHeight="1" x14ac:dyDescent="0.25">
      <c r="A616" s="660"/>
      <c r="B616" s="669"/>
      <c r="C616" s="356" t="s">
        <v>23</v>
      </c>
      <c r="D616" s="349"/>
      <c r="E616" s="350"/>
      <c r="F616" s="351"/>
      <c r="G616" s="352"/>
      <c r="H616" s="350"/>
      <c r="I616" s="351"/>
      <c r="J616" s="352"/>
      <c r="K616" s="350"/>
      <c r="L616" s="351"/>
      <c r="M616" s="352">
        <f>M615*1694.5</f>
        <v>0</v>
      </c>
      <c r="N616" s="785"/>
      <c r="O616" s="786"/>
      <c r="P616" s="787"/>
    </row>
    <row r="617" spans="1:16" ht="15.75" customHeight="1" x14ac:dyDescent="0.25">
      <c r="A617" s="660" t="s">
        <v>68</v>
      </c>
      <c r="B617" s="670" t="s">
        <v>69</v>
      </c>
      <c r="C617" s="356" t="s">
        <v>42</v>
      </c>
      <c r="D617" s="349"/>
      <c r="E617" s="350"/>
      <c r="F617" s="351"/>
      <c r="G617" s="352"/>
      <c r="H617" s="350"/>
      <c r="I617" s="351"/>
      <c r="J617" s="352"/>
      <c r="K617" s="350"/>
      <c r="L617" s="351"/>
      <c r="M617" s="352"/>
      <c r="N617" s="785"/>
      <c r="O617" s="786"/>
      <c r="P617" s="787"/>
    </row>
    <row r="618" spans="1:16" ht="15.75" customHeight="1" x14ac:dyDescent="0.25">
      <c r="A618" s="660"/>
      <c r="B618" s="670"/>
      <c r="C618" s="356" t="s">
        <v>23</v>
      </c>
      <c r="D618" s="349"/>
      <c r="E618" s="350"/>
      <c r="F618" s="351"/>
      <c r="G618" s="352"/>
      <c r="H618" s="350"/>
      <c r="I618" s="351"/>
      <c r="J618" s="352"/>
      <c r="K618" s="350"/>
      <c r="L618" s="351"/>
      <c r="M618" s="352">
        <f>M617*458.5</f>
        <v>0</v>
      </c>
      <c r="N618" s="785"/>
      <c r="O618" s="786"/>
      <c r="P618" s="787"/>
    </row>
    <row r="619" spans="1:16" ht="15.75" customHeight="1" x14ac:dyDescent="0.25">
      <c r="A619" s="660" t="s">
        <v>70</v>
      </c>
      <c r="B619" s="672" t="s">
        <v>71</v>
      </c>
      <c r="C619" s="356" t="s">
        <v>47</v>
      </c>
      <c r="D619" s="349"/>
      <c r="E619" s="350"/>
      <c r="F619" s="351"/>
      <c r="G619" s="352"/>
      <c r="H619" s="350"/>
      <c r="I619" s="351"/>
      <c r="J619" s="352"/>
      <c r="K619" s="350"/>
      <c r="L619" s="351"/>
      <c r="M619" s="352"/>
      <c r="N619" s="785"/>
      <c r="O619" s="786"/>
      <c r="P619" s="787"/>
    </row>
    <row r="620" spans="1:16" ht="15.75" customHeight="1" thickBot="1" x14ac:dyDescent="0.3">
      <c r="A620" s="671"/>
      <c r="B620" s="673"/>
      <c r="C620" s="357" t="s">
        <v>23</v>
      </c>
      <c r="D620" s="358"/>
      <c r="E620" s="359"/>
      <c r="F620" s="360"/>
      <c r="G620" s="361"/>
      <c r="H620" s="359"/>
      <c r="I620" s="360"/>
      <c r="J620" s="361"/>
      <c r="K620" s="359"/>
      <c r="L620" s="360"/>
      <c r="M620" s="361">
        <f>M619*50.6</f>
        <v>0</v>
      </c>
      <c r="N620" s="789"/>
      <c r="O620" s="790"/>
      <c r="P620" s="791"/>
    </row>
    <row r="621" spans="1:16" ht="15.75" customHeight="1" thickBot="1" x14ac:dyDescent="0.3">
      <c r="A621" s="332" t="s">
        <v>256</v>
      </c>
      <c r="B621" s="333" t="s">
        <v>257</v>
      </c>
      <c r="C621" s="334"/>
      <c r="D621" s="335">
        <f>E621</f>
        <v>64.941499999999991</v>
      </c>
      <c r="E621" s="335">
        <f>F621+G621</f>
        <v>64.941499999999991</v>
      </c>
      <c r="F621" s="336"/>
      <c r="G621" s="337">
        <f>M621</f>
        <v>64.941499999999991</v>
      </c>
      <c r="H621" s="338"/>
      <c r="I621" s="339"/>
      <c r="J621" s="340"/>
      <c r="K621" s="338">
        <f>L621+M621</f>
        <v>64.941499999999991</v>
      </c>
      <c r="L621" s="341"/>
      <c r="M621" s="342">
        <f t="shared" ref="M621" si="139">M623+M626+M637+M639+M641</f>
        <v>64.941499999999991</v>
      </c>
      <c r="N621" s="779">
        <f>O621+P621</f>
        <v>0</v>
      </c>
      <c r="O621" s="780">
        <f t="shared" ref="O621" si="140">O623+O626+O637+O639+O641</f>
        <v>0</v>
      </c>
      <c r="P621" s="781">
        <f t="shared" ref="P621" si="141">P623+P626+P637+P639+P641</f>
        <v>0</v>
      </c>
    </row>
    <row r="622" spans="1:16" ht="15.75" customHeight="1" x14ac:dyDescent="0.25">
      <c r="A622" s="678" t="s">
        <v>56</v>
      </c>
      <c r="B622" s="679" t="s">
        <v>57</v>
      </c>
      <c r="C622" s="362" t="s">
        <v>26</v>
      </c>
      <c r="D622" s="363"/>
      <c r="E622" s="364"/>
      <c r="F622" s="365"/>
      <c r="G622" s="366"/>
      <c r="H622" s="364"/>
      <c r="I622" s="365"/>
      <c r="J622" s="366"/>
      <c r="K622" s="364"/>
      <c r="L622" s="365"/>
      <c r="M622" s="347">
        <v>5.0000000000000001E-3</v>
      </c>
      <c r="N622" s="792"/>
      <c r="O622" s="793"/>
      <c r="P622" s="784"/>
    </row>
    <row r="623" spans="1:16" ht="15.75" customHeight="1" x14ac:dyDescent="0.25">
      <c r="A623" s="656"/>
      <c r="B623" s="676"/>
      <c r="C623" s="348" t="s">
        <v>23</v>
      </c>
      <c r="D623" s="349"/>
      <c r="E623" s="350"/>
      <c r="F623" s="351"/>
      <c r="G623" s="352"/>
      <c r="H623" s="350"/>
      <c r="I623" s="351"/>
      <c r="J623" s="352"/>
      <c r="K623" s="350"/>
      <c r="L623" s="351"/>
      <c r="M623" s="352">
        <f t="shared" ref="M623" si="142">M622*1306.5</f>
        <v>6.5324999999999998</v>
      </c>
      <c r="N623" s="785"/>
      <c r="O623" s="786"/>
      <c r="P623" s="787"/>
    </row>
    <row r="624" spans="1:16" ht="15.75" customHeight="1" x14ac:dyDescent="0.25">
      <c r="A624" s="654" t="s">
        <v>58</v>
      </c>
      <c r="B624" s="680" t="s">
        <v>59</v>
      </c>
      <c r="C624" s="353" t="s">
        <v>47</v>
      </c>
      <c r="D624" s="354"/>
      <c r="E624" s="355"/>
      <c r="F624" s="291"/>
      <c r="G624" s="292"/>
      <c r="H624" s="355"/>
      <c r="I624" s="291"/>
      <c r="J624" s="292"/>
      <c r="K624" s="355"/>
      <c r="L624" s="291"/>
      <c r="M624" s="292">
        <f t="shared" ref="M624" si="143">M627+M630+M633</f>
        <v>0</v>
      </c>
      <c r="N624" s="788"/>
      <c r="O624" s="765"/>
      <c r="P624" s="766"/>
    </row>
    <row r="625" spans="1:16" ht="15.75" customHeight="1" x14ac:dyDescent="0.25">
      <c r="A625" s="655"/>
      <c r="B625" s="681"/>
      <c r="C625" s="353" t="s">
        <v>26</v>
      </c>
      <c r="D625" s="354"/>
      <c r="E625" s="355"/>
      <c r="F625" s="291"/>
      <c r="G625" s="292"/>
      <c r="H625" s="355"/>
      <c r="I625" s="291"/>
      <c r="J625" s="292"/>
      <c r="K625" s="355"/>
      <c r="L625" s="291"/>
      <c r="M625" s="292">
        <f t="shared" si="137"/>
        <v>0</v>
      </c>
      <c r="N625" s="788"/>
      <c r="O625" s="765"/>
      <c r="P625" s="766"/>
    </row>
    <row r="626" spans="1:16" ht="15.75" customHeight="1" x14ac:dyDescent="0.25">
      <c r="A626" s="656"/>
      <c r="B626" s="682"/>
      <c r="C626" s="353" t="s">
        <v>23</v>
      </c>
      <c r="D626" s="354"/>
      <c r="E626" s="355"/>
      <c r="F626" s="291"/>
      <c r="G626" s="292"/>
      <c r="H626" s="355"/>
      <c r="I626" s="291"/>
      <c r="J626" s="292"/>
      <c r="K626" s="355"/>
      <c r="L626" s="291"/>
      <c r="M626" s="292">
        <f t="shared" si="137"/>
        <v>0</v>
      </c>
      <c r="N626" s="788"/>
      <c r="O626" s="765"/>
      <c r="P626" s="766"/>
    </row>
    <row r="627" spans="1:16" ht="15.75" customHeight="1" x14ac:dyDescent="0.25">
      <c r="A627" s="654" t="s">
        <v>60</v>
      </c>
      <c r="B627" s="674" t="s">
        <v>232</v>
      </c>
      <c r="C627" s="356" t="s">
        <v>47</v>
      </c>
      <c r="D627" s="349"/>
      <c r="E627" s="350"/>
      <c r="F627" s="351"/>
      <c r="G627" s="352"/>
      <c r="H627" s="350"/>
      <c r="I627" s="351"/>
      <c r="J627" s="352"/>
      <c r="K627" s="350"/>
      <c r="L627" s="351"/>
      <c r="M627" s="352"/>
      <c r="N627" s="785"/>
      <c r="O627" s="786"/>
      <c r="P627" s="787"/>
    </row>
    <row r="628" spans="1:16" ht="15.75" customHeight="1" x14ac:dyDescent="0.25">
      <c r="A628" s="655"/>
      <c r="B628" s="675"/>
      <c r="C628" s="356" t="s">
        <v>26</v>
      </c>
      <c r="D628" s="349"/>
      <c r="E628" s="350"/>
      <c r="F628" s="351"/>
      <c r="G628" s="352"/>
      <c r="H628" s="350"/>
      <c r="I628" s="351"/>
      <c r="J628" s="352"/>
      <c r="K628" s="350"/>
      <c r="L628" s="351"/>
      <c r="M628" s="352"/>
      <c r="N628" s="785"/>
      <c r="O628" s="786"/>
      <c r="P628" s="787"/>
    </row>
    <row r="629" spans="1:16" ht="15.75" customHeight="1" x14ac:dyDescent="0.25">
      <c r="A629" s="656"/>
      <c r="B629" s="676"/>
      <c r="C629" s="356" t="s">
        <v>23</v>
      </c>
      <c r="D629" s="349"/>
      <c r="E629" s="350"/>
      <c r="F629" s="351"/>
      <c r="G629" s="352"/>
      <c r="H629" s="350"/>
      <c r="I629" s="351"/>
      <c r="J629" s="352"/>
      <c r="K629" s="350"/>
      <c r="L629" s="351"/>
      <c r="M629" s="352">
        <f t="shared" ref="M629:M692" si="144">M628*1694.5</f>
        <v>0</v>
      </c>
      <c r="N629" s="785"/>
      <c r="O629" s="786"/>
      <c r="P629" s="787"/>
    </row>
    <row r="630" spans="1:16" ht="15.75" customHeight="1" x14ac:dyDescent="0.25">
      <c r="A630" s="654" t="s">
        <v>62</v>
      </c>
      <c r="B630" s="674" t="s">
        <v>63</v>
      </c>
      <c r="C630" s="356" t="s">
        <v>47</v>
      </c>
      <c r="D630" s="349"/>
      <c r="E630" s="350"/>
      <c r="F630" s="351"/>
      <c r="G630" s="352"/>
      <c r="H630" s="350"/>
      <c r="I630" s="351"/>
      <c r="J630" s="352"/>
      <c r="K630" s="350"/>
      <c r="L630" s="351"/>
      <c r="M630" s="352"/>
      <c r="N630" s="785"/>
      <c r="O630" s="786"/>
      <c r="P630" s="787"/>
    </row>
    <row r="631" spans="1:16" ht="15.75" customHeight="1" x14ac:dyDescent="0.25">
      <c r="A631" s="655"/>
      <c r="B631" s="675"/>
      <c r="C631" s="356" t="s">
        <v>26</v>
      </c>
      <c r="D631" s="349"/>
      <c r="E631" s="350"/>
      <c r="F631" s="351"/>
      <c r="G631" s="352"/>
      <c r="H631" s="350"/>
      <c r="I631" s="351"/>
      <c r="J631" s="352"/>
      <c r="K631" s="350"/>
      <c r="L631" s="351"/>
      <c r="M631" s="352"/>
      <c r="N631" s="785"/>
      <c r="O631" s="786"/>
      <c r="P631" s="787"/>
    </row>
    <row r="632" spans="1:16" ht="15.75" customHeight="1" x14ac:dyDescent="0.25">
      <c r="A632" s="656"/>
      <c r="B632" s="676"/>
      <c r="C632" s="356" t="s">
        <v>23</v>
      </c>
      <c r="D632" s="349"/>
      <c r="E632" s="350"/>
      <c r="F632" s="351"/>
      <c r="G632" s="352"/>
      <c r="H632" s="350"/>
      <c r="I632" s="351"/>
      <c r="J632" s="352"/>
      <c r="K632" s="350"/>
      <c r="L632" s="351"/>
      <c r="M632" s="352"/>
      <c r="N632" s="785"/>
      <c r="O632" s="786"/>
      <c r="P632" s="787"/>
    </row>
    <row r="633" spans="1:16" ht="15.75" customHeight="1" x14ac:dyDescent="0.25">
      <c r="A633" s="654" t="s">
        <v>64</v>
      </c>
      <c r="B633" s="674" t="s">
        <v>65</v>
      </c>
      <c r="C633" s="356" t="s">
        <v>47</v>
      </c>
      <c r="D633" s="349"/>
      <c r="E633" s="350"/>
      <c r="F633" s="351"/>
      <c r="G633" s="352"/>
      <c r="H633" s="350"/>
      <c r="I633" s="351"/>
      <c r="J633" s="352"/>
      <c r="K633" s="350"/>
      <c r="L633" s="351"/>
      <c r="M633" s="352"/>
      <c r="N633" s="785"/>
      <c r="O633" s="786"/>
      <c r="P633" s="787"/>
    </row>
    <row r="634" spans="1:16" ht="15.75" customHeight="1" x14ac:dyDescent="0.25">
      <c r="A634" s="655"/>
      <c r="B634" s="675"/>
      <c r="C634" s="356" t="s">
        <v>26</v>
      </c>
      <c r="D634" s="349"/>
      <c r="E634" s="350"/>
      <c r="F634" s="351"/>
      <c r="G634" s="352"/>
      <c r="H634" s="350"/>
      <c r="I634" s="351"/>
      <c r="J634" s="352"/>
      <c r="K634" s="350"/>
      <c r="L634" s="351"/>
      <c r="M634" s="352"/>
      <c r="N634" s="785"/>
      <c r="O634" s="786"/>
      <c r="P634" s="787"/>
    </row>
    <row r="635" spans="1:16" ht="15.75" customHeight="1" x14ac:dyDescent="0.25">
      <c r="A635" s="656"/>
      <c r="B635" s="676"/>
      <c r="C635" s="356" t="s">
        <v>23</v>
      </c>
      <c r="D635" s="349"/>
      <c r="E635" s="350"/>
      <c r="F635" s="351"/>
      <c r="G635" s="352"/>
      <c r="H635" s="350"/>
      <c r="I635" s="351"/>
      <c r="J635" s="352"/>
      <c r="K635" s="350"/>
      <c r="L635" s="351"/>
      <c r="M635" s="352"/>
      <c r="N635" s="785"/>
      <c r="O635" s="786"/>
      <c r="P635" s="787"/>
    </row>
    <row r="636" spans="1:16" ht="15.75" customHeight="1" x14ac:dyDescent="0.25">
      <c r="A636" s="660" t="s">
        <v>66</v>
      </c>
      <c r="B636" s="669" t="s">
        <v>233</v>
      </c>
      <c r="C636" s="356" t="s">
        <v>26</v>
      </c>
      <c r="D636" s="349"/>
      <c r="E636" s="350"/>
      <c r="F636" s="351"/>
      <c r="G636" s="352"/>
      <c r="H636" s="350"/>
      <c r="I636" s="351"/>
      <c r="J636" s="352"/>
      <c r="K636" s="350"/>
      <c r="L636" s="351"/>
      <c r="M636" s="352">
        <v>2E-3</v>
      </c>
      <c r="N636" s="785"/>
      <c r="O636" s="786"/>
      <c r="P636" s="787"/>
    </row>
    <row r="637" spans="1:16" ht="15.75" customHeight="1" x14ac:dyDescent="0.25">
      <c r="A637" s="660"/>
      <c r="B637" s="669"/>
      <c r="C637" s="356" t="s">
        <v>23</v>
      </c>
      <c r="D637" s="349"/>
      <c r="E637" s="350"/>
      <c r="F637" s="351"/>
      <c r="G637" s="352"/>
      <c r="H637" s="350"/>
      <c r="I637" s="351"/>
      <c r="J637" s="352"/>
      <c r="K637" s="350"/>
      <c r="L637" s="351"/>
      <c r="M637" s="352">
        <f>M636*1694.5</f>
        <v>3.3890000000000002</v>
      </c>
      <c r="N637" s="785"/>
      <c r="O637" s="786"/>
      <c r="P637" s="787"/>
    </row>
    <row r="638" spans="1:16" ht="15.75" customHeight="1" x14ac:dyDescent="0.25">
      <c r="A638" s="660" t="s">
        <v>68</v>
      </c>
      <c r="B638" s="670" t="s">
        <v>69</v>
      </c>
      <c r="C638" s="356" t="s">
        <v>42</v>
      </c>
      <c r="D638" s="349"/>
      <c r="E638" s="350"/>
      <c r="F638" s="351"/>
      <c r="G638" s="352"/>
      <c r="H638" s="350"/>
      <c r="I638" s="351"/>
      <c r="J638" s="352"/>
      <c r="K638" s="350"/>
      <c r="L638" s="351"/>
      <c r="M638" s="352">
        <v>0.12</v>
      </c>
      <c r="N638" s="785"/>
      <c r="O638" s="786"/>
      <c r="P638" s="787"/>
    </row>
    <row r="639" spans="1:16" ht="15.75" customHeight="1" x14ac:dyDescent="0.25">
      <c r="A639" s="660"/>
      <c r="B639" s="670"/>
      <c r="C639" s="356" t="s">
        <v>23</v>
      </c>
      <c r="D639" s="349"/>
      <c r="E639" s="350"/>
      <c r="F639" s="351"/>
      <c r="G639" s="352"/>
      <c r="H639" s="350"/>
      <c r="I639" s="351"/>
      <c r="J639" s="352"/>
      <c r="K639" s="350"/>
      <c r="L639" s="351"/>
      <c r="M639" s="352">
        <f t="shared" ref="M639:M702" si="145">M638*458.5</f>
        <v>55.019999999999996</v>
      </c>
      <c r="N639" s="785"/>
      <c r="O639" s="786"/>
      <c r="P639" s="787"/>
    </row>
    <row r="640" spans="1:16" ht="15.75" customHeight="1" x14ac:dyDescent="0.25">
      <c r="A640" s="660" t="s">
        <v>70</v>
      </c>
      <c r="B640" s="672" t="s">
        <v>71</v>
      </c>
      <c r="C640" s="356" t="s">
        <v>47</v>
      </c>
      <c r="D640" s="349"/>
      <c r="E640" s="350"/>
      <c r="F640" s="351"/>
      <c r="G640" s="352"/>
      <c r="H640" s="350"/>
      <c r="I640" s="351"/>
      <c r="J640" s="352"/>
      <c r="K640" s="350"/>
      <c r="L640" s="351"/>
      <c r="M640" s="352"/>
      <c r="N640" s="785"/>
      <c r="O640" s="786"/>
      <c r="P640" s="787"/>
    </row>
    <row r="641" spans="1:16" ht="15.75" customHeight="1" thickBot="1" x14ac:dyDescent="0.3">
      <c r="A641" s="671"/>
      <c r="B641" s="673"/>
      <c r="C641" s="357" t="s">
        <v>23</v>
      </c>
      <c r="D641" s="358"/>
      <c r="E641" s="359"/>
      <c r="F641" s="360"/>
      <c r="G641" s="361"/>
      <c r="H641" s="359"/>
      <c r="I641" s="360"/>
      <c r="J641" s="361"/>
      <c r="K641" s="359"/>
      <c r="L641" s="360"/>
      <c r="M641" s="361">
        <f t="shared" ref="M641:M704" si="146">M640*50.6</f>
        <v>0</v>
      </c>
      <c r="N641" s="789"/>
      <c r="O641" s="790"/>
      <c r="P641" s="791"/>
    </row>
    <row r="642" spans="1:16" ht="15.75" customHeight="1" thickBot="1" x14ac:dyDescent="0.3">
      <c r="A642" s="332" t="s">
        <v>128</v>
      </c>
      <c r="B642" s="333" t="s">
        <v>258</v>
      </c>
      <c r="C642" s="334"/>
      <c r="D642" s="335">
        <f>E642</f>
        <v>362.67250000000001</v>
      </c>
      <c r="E642" s="335">
        <f>F642+G642</f>
        <v>362.67250000000001</v>
      </c>
      <c r="F642" s="336"/>
      <c r="G642" s="337">
        <f>M642</f>
        <v>362.67250000000001</v>
      </c>
      <c r="H642" s="338"/>
      <c r="I642" s="339"/>
      <c r="J642" s="340"/>
      <c r="K642" s="338">
        <f>L642+M642</f>
        <v>362.67250000000001</v>
      </c>
      <c r="L642" s="341"/>
      <c r="M642" s="342">
        <f t="shared" ref="M642:M705" si="147">M644+M647+M658+M660+M662</f>
        <v>362.67250000000001</v>
      </c>
      <c r="N642" s="779">
        <f>O642+P642</f>
        <v>0</v>
      </c>
      <c r="O642" s="780">
        <f t="shared" ref="O642" si="148">O644+O647+O658+O660+O662</f>
        <v>0</v>
      </c>
      <c r="P642" s="781">
        <f t="shared" ref="P642:P705" si="149">P644+P647+P658+P660+P662</f>
        <v>0</v>
      </c>
    </row>
    <row r="643" spans="1:16" ht="15.75" customHeight="1" x14ac:dyDescent="0.25">
      <c r="A643" s="678" t="s">
        <v>56</v>
      </c>
      <c r="B643" s="679" t="s">
        <v>57</v>
      </c>
      <c r="C643" s="362" t="s">
        <v>26</v>
      </c>
      <c r="D643" s="363"/>
      <c r="E643" s="364"/>
      <c r="F643" s="365"/>
      <c r="G643" s="366"/>
      <c r="H643" s="364"/>
      <c r="I643" s="365"/>
      <c r="J643" s="366"/>
      <c r="K643" s="364"/>
      <c r="L643" s="365"/>
      <c r="M643" s="347">
        <v>2.5000000000000001E-2</v>
      </c>
      <c r="N643" s="792"/>
      <c r="O643" s="793"/>
      <c r="P643" s="784"/>
    </row>
    <row r="644" spans="1:16" ht="15.75" customHeight="1" x14ac:dyDescent="0.25">
      <c r="A644" s="656"/>
      <c r="B644" s="676"/>
      <c r="C644" s="348" t="s">
        <v>23</v>
      </c>
      <c r="D644" s="349"/>
      <c r="E644" s="350"/>
      <c r="F644" s="351"/>
      <c r="G644" s="352"/>
      <c r="H644" s="350"/>
      <c r="I644" s="351"/>
      <c r="J644" s="352"/>
      <c r="K644" s="350"/>
      <c r="L644" s="351"/>
      <c r="M644" s="352">
        <f>M643*2306.5</f>
        <v>57.662500000000001</v>
      </c>
      <c r="N644" s="785"/>
      <c r="O644" s="786"/>
      <c r="P644" s="787"/>
    </row>
    <row r="645" spans="1:16" ht="15.75" customHeight="1" x14ac:dyDescent="0.25">
      <c r="A645" s="654" t="s">
        <v>58</v>
      </c>
      <c r="B645" s="680" t="s">
        <v>59</v>
      </c>
      <c r="C645" s="353" t="s">
        <v>47</v>
      </c>
      <c r="D645" s="354"/>
      <c r="E645" s="355"/>
      <c r="F645" s="291"/>
      <c r="G645" s="292"/>
      <c r="H645" s="355"/>
      <c r="I645" s="291"/>
      <c r="J645" s="292"/>
      <c r="K645" s="355"/>
      <c r="L645" s="291"/>
      <c r="M645" s="292">
        <f t="shared" ref="M645:M708" si="150">M648+M651+M654</f>
        <v>0</v>
      </c>
      <c r="N645" s="788"/>
      <c r="O645" s="765"/>
      <c r="P645" s="766"/>
    </row>
    <row r="646" spans="1:16" ht="15.75" customHeight="1" x14ac:dyDescent="0.25">
      <c r="A646" s="655"/>
      <c r="B646" s="681"/>
      <c r="C646" s="353" t="s">
        <v>26</v>
      </c>
      <c r="D646" s="354"/>
      <c r="E646" s="355"/>
      <c r="F646" s="291"/>
      <c r="G646" s="292"/>
      <c r="H646" s="355"/>
      <c r="I646" s="291"/>
      <c r="J646" s="292"/>
      <c r="K646" s="355"/>
      <c r="L646" s="291"/>
      <c r="M646" s="292">
        <f t="shared" si="137"/>
        <v>0</v>
      </c>
      <c r="N646" s="788"/>
      <c r="O646" s="765"/>
      <c r="P646" s="766"/>
    </row>
    <row r="647" spans="1:16" ht="15.75" customHeight="1" x14ac:dyDescent="0.25">
      <c r="A647" s="656"/>
      <c r="B647" s="682"/>
      <c r="C647" s="353" t="s">
        <v>23</v>
      </c>
      <c r="D647" s="354"/>
      <c r="E647" s="355"/>
      <c r="F647" s="291"/>
      <c r="G647" s="292"/>
      <c r="H647" s="355"/>
      <c r="I647" s="291"/>
      <c r="J647" s="292"/>
      <c r="K647" s="355"/>
      <c r="L647" s="291"/>
      <c r="M647" s="292">
        <f t="shared" si="137"/>
        <v>0</v>
      </c>
      <c r="N647" s="788"/>
      <c r="O647" s="765"/>
      <c r="P647" s="766"/>
    </row>
    <row r="648" spans="1:16" ht="15.75" customHeight="1" x14ac:dyDescent="0.25">
      <c r="A648" s="654" t="s">
        <v>60</v>
      </c>
      <c r="B648" s="674" t="s">
        <v>232</v>
      </c>
      <c r="C648" s="356" t="s">
        <v>47</v>
      </c>
      <c r="D648" s="349"/>
      <c r="E648" s="350"/>
      <c r="F648" s="351"/>
      <c r="G648" s="352"/>
      <c r="H648" s="350"/>
      <c r="I648" s="351"/>
      <c r="J648" s="352"/>
      <c r="K648" s="350"/>
      <c r="L648" s="351"/>
      <c r="M648" s="352"/>
      <c r="N648" s="785"/>
      <c r="O648" s="786"/>
      <c r="P648" s="787"/>
    </row>
    <row r="649" spans="1:16" ht="15.75" customHeight="1" x14ac:dyDescent="0.25">
      <c r="A649" s="655"/>
      <c r="B649" s="675"/>
      <c r="C649" s="356" t="s">
        <v>26</v>
      </c>
      <c r="D649" s="349"/>
      <c r="E649" s="350"/>
      <c r="F649" s="351"/>
      <c r="G649" s="352"/>
      <c r="H649" s="350"/>
      <c r="I649" s="351"/>
      <c r="J649" s="352"/>
      <c r="K649" s="350"/>
      <c r="L649" s="351"/>
      <c r="M649" s="352"/>
      <c r="N649" s="785"/>
      <c r="O649" s="786"/>
      <c r="P649" s="787"/>
    </row>
    <row r="650" spans="1:16" ht="15.75" customHeight="1" x14ac:dyDescent="0.25">
      <c r="A650" s="656"/>
      <c r="B650" s="676"/>
      <c r="C650" s="356" t="s">
        <v>23</v>
      </c>
      <c r="D650" s="349"/>
      <c r="E650" s="350"/>
      <c r="F650" s="351"/>
      <c r="G650" s="352"/>
      <c r="H650" s="350"/>
      <c r="I650" s="351"/>
      <c r="J650" s="352"/>
      <c r="K650" s="350"/>
      <c r="L650" s="351"/>
      <c r="M650" s="352">
        <f t="shared" si="144"/>
        <v>0</v>
      </c>
      <c r="N650" s="785"/>
      <c r="O650" s="786"/>
      <c r="P650" s="787"/>
    </row>
    <row r="651" spans="1:16" ht="15.75" customHeight="1" x14ac:dyDescent="0.25">
      <c r="A651" s="654" t="s">
        <v>62</v>
      </c>
      <c r="B651" s="674" t="s">
        <v>63</v>
      </c>
      <c r="C651" s="356" t="s">
        <v>47</v>
      </c>
      <c r="D651" s="349"/>
      <c r="E651" s="350"/>
      <c r="F651" s="351"/>
      <c r="G651" s="352"/>
      <c r="H651" s="350"/>
      <c r="I651" s="351"/>
      <c r="J651" s="352"/>
      <c r="K651" s="350"/>
      <c r="L651" s="351"/>
      <c r="M651" s="352"/>
      <c r="N651" s="785"/>
      <c r="O651" s="786"/>
      <c r="P651" s="787"/>
    </row>
    <row r="652" spans="1:16" ht="15.75" customHeight="1" x14ac:dyDescent="0.25">
      <c r="A652" s="655"/>
      <c r="B652" s="675"/>
      <c r="C652" s="356" t="s">
        <v>26</v>
      </c>
      <c r="D652" s="349"/>
      <c r="E652" s="350"/>
      <c r="F652" s="351"/>
      <c r="G652" s="352"/>
      <c r="H652" s="350"/>
      <c r="I652" s="351"/>
      <c r="J652" s="352"/>
      <c r="K652" s="350"/>
      <c r="L652" s="351"/>
      <c r="M652" s="352"/>
      <c r="N652" s="785"/>
      <c r="O652" s="786"/>
      <c r="P652" s="787"/>
    </row>
    <row r="653" spans="1:16" ht="15.75" customHeight="1" x14ac:dyDescent="0.25">
      <c r="A653" s="656"/>
      <c r="B653" s="676"/>
      <c r="C653" s="356" t="s">
        <v>23</v>
      </c>
      <c r="D653" s="349"/>
      <c r="E653" s="350"/>
      <c r="F653" s="351"/>
      <c r="G653" s="352"/>
      <c r="H653" s="350"/>
      <c r="I653" s="351"/>
      <c r="J653" s="352"/>
      <c r="K653" s="350"/>
      <c r="L653" s="351"/>
      <c r="M653" s="352"/>
      <c r="N653" s="785"/>
      <c r="O653" s="786"/>
      <c r="P653" s="787"/>
    </row>
    <row r="654" spans="1:16" ht="15.75" customHeight="1" x14ac:dyDescent="0.25">
      <c r="A654" s="654" t="s">
        <v>64</v>
      </c>
      <c r="B654" s="674" t="s">
        <v>65</v>
      </c>
      <c r="C654" s="356" t="s">
        <v>47</v>
      </c>
      <c r="D654" s="349"/>
      <c r="E654" s="350"/>
      <c r="F654" s="351"/>
      <c r="G654" s="352"/>
      <c r="H654" s="350"/>
      <c r="I654" s="351"/>
      <c r="J654" s="352"/>
      <c r="K654" s="350"/>
      <c r="L654" s="351"/>
      <c r="M654" s="352"/>
      <c r="N654" s="785"/>
      <c r="O654" s="786"/>
      <c r="P654" s="787"/>
    </row>
    <row r="655" spans="1:16" ht="15.75" customHeight="1" x14ac:dyDescent="0.25">
      <c r="A655" s="655"/>
      <c r="B655" s="675"/>
      <c r="C655" s="356" t="s">
        <v>26</v>
      </c>
      <c r="D655" s="349"/>
      <c r="E655" s="350"/>
      <c r="F655" s="351"/>
      <c r="G655" s="352"/>
      <c r="H655" s="350"/>
      <c r="I655" s="351"/>
      <c r="J655" s="352"/>
      <c r="K655" s="350"/>
      <c r="L655" s="351"/>
      <c r="M655" s="352"/>
      <c r="N655" s="785"/>
      <c r="O655" s="786"/>
      <c r="P655" s="787"/>
    </row>
    <row r="656" spans="1:16" ht="15.75" customHeight="1" x14ac:dyDescent="0.25">
      <c r="A656" s="656"/>
      <c r="B656" s="676"/>
      <c r="C656" s="356" t="s">
        <v>23</v>
      </c>
      <c r="D656" s="349"/>
      <c r="E656" s="350"/>
      <c r="F656" s="351"/>
      <c r="G656" s="352"/>
      <c r="H656" s="350"/>
      <c r="I656" s="351"/>
      <c r="J656" s="352"/>
      <c r="K656" s="350"/>
      <c r="L656" s="351"/>
      <c r="M656" s="352"/>
      <c r="N656" s="785"/>
      <c r="O656" s="786"/>
      <c r="P656" s="787"/>
    </row>
    <row r="657" spans="1:16" ht="15.75" customHeight="1" x14ac:dyDescent="0.25">
      <c r="A657" s="660" t="s">
        <v>66</v>
      </c>
      <c r="B657" s="669" t="s">
        <v>233</v>
      </c>
      <c r="C657" s="356" t="s">
        <v>26</v>
      </c>
      <c r="D657" s="349"/>
      <c r="E657" s="350"/>
      <c r="F657" s="351"/>
      <c r="G657" s="352"/>
      <c r="H657" s="350"/>
      <c r="I657" s="351"/>
      <c r="J657" s="352"/>
      <c r="K657" s="350"/>
      <c r="L657" s="351"/>
      <c r="M657" s="352">
        <v>0.18</v>
      </c>
      <c r="N657" s="785"/>
      <c r="O657" s="786"/>
      <c r="P657" s="787"/>
    </row>
    <row r="658" spans="1:16" ht="15.75" customHeight="1" x14ac:dyDescent="0.25">
      <c r="A658" s="660"/>
      <c r="B658" s="669"/>
      <c r="C658" s="356" t="s">
        <v>23</v>
      </c>
      <c r="D658" s="349"/>
      <c r="E658" s="350"/>
      <c r="F658" s="351"/>
      <c r="G658" s="352"/>
      <c r="H658" s="350"/>
      <c r="I658" s="351"/>
      <c r="J658" s="352"/>
      <c r="K658" s="350"/>
      <c r="L658" s="351"/>
      <c r="M658" s="352">
        <f t="shared" ref="M658:M721" si="151">M657*1694.5</f>
        <v>305.01</v>
      </c>
      <c r="N658" s="785"/>
      <c r="O658" s="786"/>
      <c r="P658" s="787"/>
    </row>
    <row r="659" spans="1:16" ht="15.75" customHeight="1" x14ac:dyDescent="0.25">
      <c r="A659" s="660" t="s">
        <v>68</v>
      </c>
      <c r="B659" s="670" t="s">
        <v>69</v>
      </c>
      <c r="C659" s="356" t="s">
        <v>42</v>
      </c>
      <c r="D659" s="349"/>
      <c r="E659" s="350"/>
      <c r="F659" s="351"/>
      <c r="G659" s="352"/>
      <c r="H659" s="350"/>
      <c r="I659" s="351"/>
      <c r="J659" s="352"/>
      <c r="K659" s="350"/>
      <c r="L659" s="351"/>
      <c r="M659" s="352"/>
      <c r="N659" s="785"/>
      <c r="O659" s="786"/>
      <c r="P659" s="787"/>
    </row>
    <row r="660" spans="1:16" ht="15.75" customHeight="1" x14ac:dyDescent="0.25">
      <c r="A660" s="660"/>
      <c r="B660" s="670"/>
      <c r="C660" s="356" t="s">
        <v>23</v>
      </c>
      <c r="D660" s="349"/>
      <c r="E660" s="350"/>
      <c r="F660" s="351"/>
      <c r="G660" s="352"/>
      <c r="H660" s="350"/>
      <c r="I660" s="351"/>
      <c r="J660" s="352"/>
      <c r="K660" s="350"/>
      <c r="L660" s="351"/>
      <c r="M660" s="352">
        <f t="shared" si="145"/>
        <v>0</v>
      </c>
      <c r="N660" s="785"/>
      <c r="O660" s="786"/>
      <c r="P660" s="787"/>
    </row>
    <row r="661" spans="1:16" ht="15.75" customHeight="1" x14ac:dyDescent="0.25">
      <c r="A661" s="660" t="s">
        <v>70</v>
      </c>
      <c r="B661" s="672" t="s">
        <v>71</v>
      </c>
      <c r="C661" s="356" t="s">
        <v>47</v>
      </c>
      <c r="D661" s="349"/>
      <c r="E661" s="350"/>
      <c r="F661" s="351"/>
      <c r="G661" s="352"/>
      <c r="H661" s="350"/>
      <c r="I661" s="351"/>
      <c r="J661" s="352"/>
      <c r="K661" s="350"/>
      <c r="L661" s="351"/>
      <c r="M661" s="352"/>
      <c r="N661" s="785"/>
      <c r="O661" s="786"/>
      <c r="P661" s="787"/>
    </row>
    <row r="662" spans="1:16" ht="15.75" customHeight="1" thickBot="1" x14ac:dyDescent="0.3">
      <c r="A662" s="671"/>
      <c r="B662" s="673"/>
      <c r="C662" s="357" t="s">
        <v>23</v>
      </c>
      <c r="D662" s="358"/>
      <c r="E662" s="359"/>
      <c r="F662" s="360"/>
      <c r="G662" s="361"/>
      <c r="H662" s="359"/>
      <c r="I662" s="360"/>
      <c r="J662" s="361"/>
      <c r="K662" s="359"/>
      <c r="L662" s="360"/>
      <c r="M662" s="361">
        <f t="shared" si="146"/>
        <v>0</v>
      </c>
      <c r="N662" s="789"/>
      <c r="O662" s="790"/>
      <c r="P662" s="791"/>
    </row>
    <row r="663" spans="1:16" ht="15.75" customHeight="1" thickBot="1" x14ac:dyDescent="0.3">
      <c r="A663" s="332" t="s">
        <v>132</v>
      </c>
      <c r="B663" s="333" t="s">
        <v>259</v>
      </c>
      <c r="C663" s="334"/>
      <c r="D663" s="335">
        <f>E663</f>
        <v>352.63765000000001</v>
      </c>
      <c r="E663" s="335">
        <f>F663+G663</f>
        <v>352.63765000000001</v>
      </c>
      <c r="F663" s="336"/>
      <c r="G663" s="337">
        <f>M663</f>
        <v>352.63765000000001</v>
      </c>
      <c r="H663" s="338"/>
      <c r="I663" s="339"/>
      <c r="J663" s="340"/>
      <c r="K663" s="338">
        <f>L663+M663</f>
        <v>352.63765000000001</v>
      </c>
      <c r="L663" s="341"/>
      <c r="M663" s="342">
        <f t="shared" si="147"/>
        <v>352.63765000000001</v>
      </c>
      <c r="N663" s="779">
        <f>O663+P663</f>
        <v>28.925760572915909</v>
      </c>
      <c r="O663" s="780">
        <f t="shared" ref="O663" si="152">O665+O668+O679+O681+O683</f>
        <v>28.925760572915909</v>
      </c>
      <c r="P663" s="781">
        <f t="shared" si="149"/>
        <v>0</v>
      </c>
    </row>
    <row r="664" spans="1:16" ht="15.75" customHeight="1" x14ac:dyDescent="0.25">
      <c r="A664" s="678" t="s">
        <v>56</v>
      </c>
      <c r="B664" s="679" t="s">
        <v>57</v>
      </c>
      <c r="C664" s="362" t="s">
        <v>26</v>
      </c>
      <c r="D664" s="363"/>
      <c r="E664" s="364"/>
      <c r="F664" s="365"/>
      <c r="G664" s="366"/>
      <c r="H664" s="364"/>
      <c r="I664" s="365"/>
      <c r="J664" s="366"/>
      <c r="K664" s="364"/>
      <c r="L664" s="365"/>
      <c r="M664" s="347">
        <f>0.012+0.1451</f>
        <v>0.15710000000000002</v>
      </c>
      <c r="N664" s="792"/>
      <c r="O664" s="793"/>
      <c r="P664" s="784"/>
    </row>
    <row r="665" spans="1:16" ht="15.75" customHeight="1" x14ac:dyDescent="0.25">
      <c r="A665" s="656"/>
      <c r="B665" s="676"/>
      <c r="C665" s="348" t="s">
        <v>23</v>
      </c>
      <c r="D665" s="349"/>
      <c r="E665" s="350"/>
      <c r="F665" s="351"/>
      <c r="G665" s="352"/>
      <c r="H665" s="350"/>
      <c r="I665" s="351"/>
      <c r="J665" s="352"/>
      <c r="K665" s="350"/>
      <c r="L665" s="351"/>
      <c r="M665" s="352">
        <f>M664*1906.5</f>
        <v>299.51115000000004</v>
      </c>
      <c r="N665" s="785"/>
      <c r="O665" s="786"/>
      <c r="P665" s="787"/>
    </row>
    <row r="666" spans="1:16" ht="15.75" customHeight="1" x14ac:dyDescent="0.25">
      <c r="A666" s="654" t="s">
        <v>58</v>
      </c>
      <c r="B666" s="680" t="s">
        <v>59</v>
      </c>
      <c r="C666" s="353" t="s">
        <v>47</v>
      </c>
      <c r="D666" s="354"/>
      <c r="E666" s="355"/>
      <c r="F666" s="291"/>
      <c r="G666" s="292"/>
      <c r="H666" s="355"/>
      <c r="I666" s="291"/>
      <c r="J666" s="292"/>
      <c r="K666" s="355"/>
      <c r="L666" s="291"/>
      <c r="M666" s="292">
        <f t="shared" si="150"/>
        <v>0</v>
      </c>
      <c r="N666" s="788"/>
      <c r="O666" s="765"/>
      <c r="P666" s="766"/>
    </row>
    <row r="667" spans="1:16" ht="15.75" customHeight="1" x14ac:dyDescent="0.25">
      <c r="A667" s="655"/>
      <c r="B667" s="681"/>
      <c r="C667" s="353" t="s">
        <v>26</v>
      </c>
      <c r="D667" s="354"/>
      <c r="E667" s="355"/>
      <c r="F667" s="291"/>
      <c r="G667" s="292"/>
      <c r="H667" s="355"/>
      <c r="I667" s="291"/>
      <c r="J667" s="292"/>
      <c r="K667" s="355"/>
      <c r="L667" s="291"/>
      <c r="M667" s="292">
        <f t="shared" si="150"/>
        <v>0</v>
      </c>
      <c r="N667" s="788"/>
      <c r="O667" s="765"/>
      <c r="P667" s="766"/>
    </row>
    <row r="668" spans="1:16" ht="15.75" customHeight="1" x14ac:dyDescent="0.25">
      <c r="A668" s="656"/>
      <c r="B668" s="682"/>
      <c r="C668" s="353" t="s">
        <v>23</v>
      </c>
      <c r="D668" s="354"/>
      <c r="E668" s="355"/>
      <c r="F668" s="291"/>
      <c r="G668" s="292"/>
      <c r="H668" s="355"/>
      <c r="I668" s="291"/>
      <c r="J668" s="292"/>
      <c r="K668" s="355"/>
      <c r="L668" s="291"/>
      <c r="M668" s="292">
        <f t="shared" si="150"/>
        <v>0</v>
      </c>
      <c r="N668" s="788"/>
      <c r="O668" s="765"/>
      <c r="P668" s="766"/>
    </row>
    <row r="669" spans="1:16" ht="15.75" customHeight="1" x14ac:dyDescent="0.25">
      <c r="A669" s="654" t="s">
        <v>60</v>
      </c>
      <c r="B669" s="674" t="s">
        <v>232</v>
      </c>
      <c r="C669" s="356" t="s">
        <v>47</v>
      </c>
      <c r="D669" s="349"/>
      <c r="E669" s="350"/>
      <c r="F669" s="351"/>
      <c r="G669" s="352"/>
      <c r="H669" s="350"/>
      <c r="I669" s="351"/>
      <c r="J669" s="352"/>
      <c r="K669" s="350"/>
      <c r="L669" s="351"/>
      <c r="M669" s="352"/>
      <c r="N669" s="785"/>
      <c r="O669" s="786"/>
      <c r="P669" s="787"/>
    </row>
    <row r="670" spans="1:16" ht="15.75" customHeight="1" x14ac:dyDescent="0.25">
      <c r="A670" s="655"/>
      <c r="B670" s="675"/>
      <c r="C670" s="356" t="s">
        <v>26</v>
      </c>
      <c r="D670" s="349"/>
      <c r="E670" s="350"/>
      <c r="F670" s="351"/>
      <c r="G670" s="352"/>
      <c r="H670" s="350"/>
      <c r="I670" s="351"/>
      <c r="J670" s="352"/>
      <c r="K670" s="350"/>
      <c r="L670" s="351"/>
      <c r="M670" s="352"/>
      <c r="N670" s="785"/>
      <c r="O670" s="786"/>
      <c r="P670" s="787"/>
    </row>
    <row r="671" spans="1:16" ht="15.75" customHeight="1" x14ac:dyDescent="0.25">
      <c r="A671" s="656"/>
      <c r="B671" s="676"/>
      <c r="C671" s="356" t="s">
        <v>23</v>
      </c>
      <c r="D671" s="349"/>
      <c r="E671" s="350"/>
      <c r="F671" s="351"/>
      <c r="G671" s="352"/>
      <c r="H671" s="350"/>
      <c r="I671" s="351"/>
      <c r="J671" s="352"/>
      <c r="K671" s="350"/>
      <c r="L671" s="351"/>
      <c r="M671" s="352">
        <f t="shared" si="144"/>
        <v>0</v>
      </c>
      <c r="N671" s="785"/>
      <c r="O671" s="786"/>
      <c r="P671" s="787"/>
    </row>
    <row r="672" spans="1:16" ht="15.75" customHeight="1" x14ac:dyDescent="0.25">
      <c r="A672" s="654" t="s">
        <v>62</v>
      </c>
      <c r="B672" s="674" t="s">
        <v>63</v>
      </c>
      <c r="C672" s="356" t="s">
        <v>47</v>
      </c>
      <c r="D672" s="349"/>
      <c r="E672" s="350"/>
      <c r="F672" s="351"/>
      <c r="G672" s="352"/>
      <c r="H672" s="350"/>
      <c r="I672" s="351"/>
      <c r="J672" s="352"/>
      <c r="K672" s="350"/>
      <c r="L672" s="351"/>
      <c r="M672" s="352"/>
      <c r="N672" s="785"/>
      <c r="O672" s="786"/>
      <c r="P672" s="787"/>
    </row>
    <row r="673" spans="1:16" ht="15.75" customHeight="1" x14ac:dyDescent="0.25">
      <c r="A673" s="655"/>
      <c r="B673" s="675"/>
      <c r="C673" s="356" t="s">
        <v>26</v>
      </c>
      <c r="D673" s="349"/>
      <c r="E673" s="350"/>
      <c r="F673" s="351"/>
      <c r="G673" s="352"/>
      <c r="H673" s="350"/>
      <c r="I673" s="351"/>
      <c r="J673" s="352"/>
      <c r="K673" s="350"/>
      <c r="L673" s="351"/>
      <c r="M673" s="352"/>
      <c r="N673" s="785"/>
      <c r="O673" s="786"/>
      <c r="P673" s="787"/>
    </row>
    <row r="674" spans="1:16" ht="15.75" customHeight="1" x14ac:dyDescent="0.25">
      <c r="A674" s="656"/>
      <c r="B674" s="676"/>
      <c r="C674" s="356" t="s">
        <v>23</v>
      </c>
      <c r="D674" s="349"/>
      <c r="E674" s="350"/>
      <c r="F674" s="351"/>
      <c r="G674" s="352"/>
      <c r="H674" s="350"/>
      <c r="I674" s="351"/>
      <c r="J674" s="352"/>
      <c r="K674" s="350"/>
      <c r="L674" s="351"/>
      <c r="M674" s="352"/>
      <c r="N674" s="785"/>
      <c r="O674" s="786"/>
      <c r="P674" s="787"/>
    </row>
    <row r="675" spans="1:16" ht="15.75" customHeight="1" x14ac:dyDescent="0.25">
      <c r="A675" s="654" t="s">
        <v>64</v>
      </c>
      <c r="B675" s="674" t="s">
        <v>65</v>
      </c>
      <c r="C675" s="356" t="s">
        <v>47</v>
      </c>
      <c r="D675" s="349"/>
      <c r="E675" s="350"/>
      <c r="F675" s="351"/>
      <c r="G675" s="352"/>
      <c r="H675" s="350"/>
      <c r="I675" s="351"/>
      <c r="J675" s="352"/>
      <c r="K675" s="350"/>
      <c r="L675" s="351"/>
      <c r="M675" s="352"/>
      <c r="N675" s="785"/>
      <c r="O675" s="786"/>
      <c r="P675" s="787"/>
    </row>
    <row r="676" spans="1:16" ht="15.75" customHeight="1" x14ac:dyDescent="0.25">
      <c r="A676" s="655"/>
      <c r="B676" s="675"/>
      <c r="C676" s="356" t="s">
        <v>26</v>
      </c>
      <c r="D676" s="349"/>
      <c r="E676" s="350"/>
      <c r="F676" s="351"/>
      <c r="G676" s="352"/>
      <c r="H676" s="350"/>
      <c r="I676" s="351"/>
      <c r="J676" s="352"/>
      <c r="K676" s="350"/>
      <c r="L676" s="351"/>
      <c r="M676" s="352"/>
      <c r="N676" s="785"/>
      <c r="O676" s="786"/>
      <c r="P676" s="787"/>
    </row>
    <row r="677" spans="1:16" ht="15.75" customHeight="1" x14ac:dyDescent="0.25">
      <c r="A677" s="656"/>
      <c r="B677" s="676"/>
      <c r="C677" s="356" t="s">
        <v>23</v>
      </c>
      <c r="D677" s="349"/>
      <c r="E677" s="350"/>
      <c r="F677" s="351"/>
      <c r="G677" s="352"/>
      <c r="H677" s="350"/>
      <c r="I677" s="351"/>
      <c r="J677" s="352"/>
      <c r="K677" s="350"/>
      <c r="L677" s="351"/>
      <c r="M677" s="352"/>
      <c r="N677" s="785"/>
      <c r="O677" s="786"/>
      <c r="P677" s="787"/>
    </row>
    <row r="678" spans="1:16" ht="15.75" customHeight="1" x14ac:dyDescent="0.25">
      <c r="A678" s="660" t="s">
        <v>66</v>
      </c>
      <c r="B678" s="669" t="s">
        <v>233</v>
      </c>
      <c r="C678" s="356" t="s">
        <v>26</v>
      </c>
      <c r="D678" s="349"/>
      <c r="E678" s="350"/>
      <c r="F678" s="351"/>
      <c r="G678" s="352"/>
      <c r="H678" s="350"/>
      <c r="I678" s="351"/>
      <c r="J678" s="352"/>
      <c r="K678" s="350"/>
      <c r="L678" s="351"/>
      <c r="M678" s="352">
        <v>7.0000000000000001E-3</v>
      </c>
      <c r="N678" s="785"/>
      <c r="O678" s="786"/>
      <c r="P678" s="787"/>
    </row>
    <row r="679" spans="1:16" ht="15.75" customHeight="1" x14ac:dyDescent="0.25">
      <c r="A679" s="660"/>
      <c r="B679" s="669"/>
      <c r="C679" s="356" t="s">
        <v>23</v>
      </c>
      <c r="D679" s="349"/>
      <c r="E679" s="350"/>
      <c r="F679" s="351"/>
      <c r="G679" s="352"/>
      <c r="H679" s="350"/>
      <c r="I679" s="351"/>
      <c r="J679" s="352"/>
      <c r="K679" s="350"/>
      <c r="L679" s="351"/>
      <c r="M679" s="352">
        <f t="shared" si="151"/>
        <v>11.861499999999999</v>
      </c>
      <c r="N679" s="785"/>
      <c r="O679" s="786"/>
      <c r="P679" s="787"/>
    </row>
    <row r="680" spans="1:16" ht="15.75" customHeight="1" x14ac:dyDescent="0.25">
      <c r="A680" s="660" t="s">
        <v>68</v>
      </c>
      <c r="B680" s="670" t="s">
        <v>69</v>
      </c>
      <c r="C680" s="356" t="s">
        <v>42</v>
      </c>
      <c r="D680" s="349"/>
      <c r="E680" s="350"/>
      <c r="F680" s="351"/>
      <c r="G680" s="352"/>
      <c r="H680" s="350"/>
      <c r="I680" s="351"/>
      <c r="J680" s="352"/>
      <c r="K680" s="350"/>
      <c r="L680" s="351"/>
      <c r="M680" s="352">
        <v>0.09</v>
      </c>
      <c r="N680" s="785"/>
      <c r="O680" s="786">
        <v>7.0000000000000007E-2</v>
      </c>
      <c r="P680" s="787"/>
    </row>
    <row r="681" spans="1:16" ht="15.75" customHeight="1" x14ac:dyDescent="0.25">
      <c r="A681" s="660"/>
      <c r="B681" s="670"/>
      <c r="C681" s="356" t="s">
        <v>23</v>
      </c>
      <c r="D681" s="349"/>
      <c r="E681" s="350"/>
      <c r="F681" s="351"/>
      <c r="G681" s="352"/>
      <c r="H681" s="350"/>
      <c r="I681" s="351"/>
      <c r="J681" s="352"/>
      <c r="K681" s="350"/>
      <c r="L681" s="351"/>
      <c r="M681" s="352">
        <f t="shared" si="145"/>
        <v>41.265000000000001</v>
      </c>
      <c r="N681" s="785"/>
      <c r="O681" s="786">
        <v>28.925760572915909</v>
      </c>
      <c r="P681" s="787"/>
    </row>
    <row r="682" spans="1:16" ht="15.75" customHeight="1" x14ac:dyDescent="0.25">
      <c r="A682" s="660" t="s">
        <v>70</v>
      </c>
      <c r="B682" s="672" t="s">
        <v>71</v>
      </c>
      <c r="C682" s="356" t="s">
        <v>47</v>
      </c>
      <c r="D682" s="349"/>
      <c r="E682" s="350"/>
      <c r="F682" s="351"/>
      <c r="G682" s="352"/>
      <c r="H682" s="350"/>
      <c r="I682" s="351"/>
      <c r="J682" s="352"/>
      <c r="K682" s="350"/>
      <c r="L682" s="351"/>
      <c r="M682" s="352"/>
      <c r="N682" s="785"/>
      <c r="O682" s="786"/>
      <c r="P682" s="787"/>
    </row>
    <row r="683" spans="1:16" ht="15.75" customHeight="1" thickBot="1" x14ac:dyDescent="0.3">
      <c r="A683" s="671"/>
      <c r="B683" s="673"/>
      <c r="C683" s="357" t="s">
        <v>23</v>
      </c>
      <c r="D683" s="358"/>
      <c r="E683" s="359"/>
      <c r="F683" s="360"/>
      <c r="G683" s="361"/>
      <c r="H683" s="359"/>
      <c r="I683" s="360"/>
      <c r="J683" s="361"/>
      <c r="K683" s="359"/>
      <c r="L683" s="360"/>
      <c r="M683" s="361">
        <f t="shared" si="146"/>
        <v>0</v>
      </c>
      <c r="N683" s="789"/>
      <c r="O683" s="790"/>
      <c r="P683" s="791"/>
    </row>
    <row r="684" spans="1:16" ht="15.75" customHeight="1" thickBot="1" x14ac:dyDescent="0.3">
      <c r="A684" s="332" t="s">
        <v>134</v>
      </c>
      <c r="B684" s="333" t="s">
        <v>260</v>
      </c>
      <c r="C684" s="334"/>
      <c r="D684" s="335">
        <f>E684</f>
        <v>330.65549999999996</v>
      </c>
      <c r="E684" s="335">
        <f>F684+G684</f>
        <v>330.65549999999996</v>
      </c>
      <c r="F684" s="336"/>
      <c r="G684" s="337">
        <f>M684</f>
        <v>330.65549999999996</v>
      </c>
      <c r="H684" s="338"/>
      <c r="I684" s="339"/>
      <c r="J684" s="340"/>
      <c r="K684" s="338">
        <f>L684+M684</f>
        <v>330.65549999999996</v>
      </c>
      <c r="L684" s="341"/>
      <c r="M684" s="342">
        <f t="shared" si="147"/>
        <v>330.65549999999996</v>
      </c>
      <c r="N684" s="779">
        <f>O684+P684</f>
        <v>36.145522584269678</v>
      </c>
      <c r="O684" s="780">
        <f t="shared" ref="O684" si="153">O686+O689+O700+O702+O704</f>
        <v>36.145522584269678</v>
      </c>
      <c r="P684" s="781">
        <f t="shared" si="149"/>
        <v>0</v>
      </c>
    </row>
    <row r="685" spans="1:16" ht="15.75" customHeight="1" x14ac:dyDescent="0.25">
      <c r="A685" s="678" t="s">
        <v>56</v>
      </c>
      <c r="B685" s="679" t="s">
        <v>57</v>
      </c>
      <c r="C685" s="362" t="s">
        <v>26</v>
      </c>
      <c r="D685" s="363"/>
      <c r="E685" s="364"/>
      <c r="F685" s="365"/>
      <c r="G685" s="366"/>
      <c r="H685" s="364"/>
      <c r="I685" s="365"/>
      <c r="J685" s="366"/>
      <c r="K685" s="364"/>
      <c r="L685" s="365"/>
      <c r="M685" s="347">
        <v>0.05</v>
      </c>
      <c r="N685" s="792"/>
      <c r="O685" s="793">
        <v>7.8E-2</v>
      </c>
      <c r="P685" s="784"/>
    </row>
    <row r="686" spans="1:16" ht="15.75" customHeight="1" x14ac:dyDescent="0.25">
      <c r="A686" s="656"/>
      <c r="B686" s="676"/>
      <c r="C686" s="348" t="s">
        <v>23</v>
      </c>
      <c r="D686" s="349"/>
      <c r="E686" s="350"/>
      <c r="F686" s="351"/>
      <c r="G686" s="352"/>
      <c r="H686" s="350"/>
      <c r="I686" s="351"/>
      <c r="J686" s="352"/>
      <c r="K686" s="350"/>
      <c r="L686" s="351"/>
      <c r="M686" s="352">
        <f>M685*1906.5</f>
        <v>95.325000000000003</v>
      </c>
      <c r="N686" s="785"/>
      <c r="O686" s="786">
        <v>15.518000000000001</v>
      </c>
      <c r="P686" s="787"/>
    </row>
    <row r="687" spans="1:16" ht="15.75" customHeight="1" x14ac:dyDescent="0.25">
      <c r="A687" s="654" t="s">
        <v>58</v>
      </c>
      <c r="B687" s="680" t="s">
        <v>59</v>
      </c>
      <c r="C687" s="353" t="s">
        <v>47</v>
      </c>
      <c r="D687" s="354"/>
      <c r="E687" s="355"/>
      <c r="F687" s="291"/>
      <c r="G687" s="292"/>
      <c r="H687" s="355"/>
      <c r="I687" s="291"/>
      <c r="J687" s="292"/>
      <c r="K687" s="355"/>
      <c r="L687" s="291"/>
      <c r="M687" s="292">
        <f t="shared" si="150"/>
        <v>0</v>
      </c>
      <c r="N687" s="788"/>
      <c r="O687" s="765"/>
      <c r="P687" s="766"/>
    </row>
    <row r="688" spans="1:16" ht="15.75" customHeight="1" x14ac:dyDescent="0.25">
      <c r="A688" s="655"/>
      <c r="B688" s="681"/>
      <c r="C688" s="353" t="s">
        <v>26</v>
      </c>
      <c r="D688" s="354"/>
      <c r="E688" s="355"/>
      <c r="F688" s="291"/>
      <c r="G688" s="292"/>
      <c r="H688" s="355"/>
      <c r="I688" s="291"/>
      <c r="J688" s="292"/>
      <c r="K688" s="355"/>
      <c r="L688" s="291"/>
      <c r="M688" s="292">
        <f t="shared" si="150"/>
        <v>0</v>
      </c>
      <c r="N688" s="788"/>
      <c r="O688" s="765"/>
      <c r="P688" s="766"/>
    </row>
    <row r="689" spans="1:16" ht="15.75" customHeight="1" x14ac:dyDescent="0.25">
      <c r="A689" s="656"/>
      <c r="B689" s="682"/>
      <c r="C689" s="353" t="s">
        <v>23</v>
      </c>
      <c r="D689" s="354"/>
      <c r="E689" s="355"/>
      <c r="F689" s="291"/>
      <c r="G689" s="292"/>
      <c r="H689" s="355"/>
      <c r="I689" s="291"/>
      <c r="J689" s="292"/>
      <c r="K689" s="355"/>
      <c r="L689" s="291"/>
      <c r="M689" s="292">
        <f t="shared" si="150"/>
        <v>0</v>
      </c>
      <c r="N689" s="788"/>
      <c r="O689" s="765"/>
      <c r="P689" s="766"/>
    </row>
    <row r="690" spans="1:16" ht="15.75" customHeight="1" x14ac:dyDescent="0.25">
      <c r="A690" s="654" t="s">
        <v>60</v>
      </c>
      <c r="B690" s="674" t="s">
        <v>232</v>
      </c>
      <c r="C690" s="356" t="s">
        <v>47</v>
      </c>
      <c r="D690" s="349"/>
      <c r="E690" s="350"/>
      <c r="F690" s="351"/>
      <c r="G690" s="352"/>
      <c r="H690" s="350"/>
      <c r="I690" s="351"/>
      <c r="J690" s="352"/>
      <c r="K690" s="350"/>
      <c r="L690" s="351"/>
      <c r="M690" s="352"/>
      <c r="N690" s="785"/>
      <c r="O690" s="786"/>
      <c r="P690" s="787"/>
    </row>
    <row r="691" spans="1:16" ht="15.75" customHeight="1" x14ac:dyDescent="0.25">
      <c r="A691" s="655"/>
      <c r="B691" s="675"/>
      <c r="C691" s="356" t="s">
        <v>26</v>
      </c>
      <c r="D691" s="349"/>
      <c r="E691" s="350"/>
      <c r="F691" s="351"/>
      <c r="G691" s="352"/>
      <c r="H691" s="350"/>
      <c r="I691" s="351"/>
      <c r="J691" s="352"/>
      <c r="K691" s="350"/>
      <c r="L691" s="351"/>
      <c r="M691" s="352"/>
      <c r="N691" s="785"/>
      <c r="O691" s="786"/>
      <c r="P691" s="787"/>
    </row>
    <row r="692" spans="1:16" ht="15.75" customHeight="1" x14ac:dyDescent="0.25">
      <c r="A692" s="656"/>
      <c r="B692" s="676"/>
      <c r="C692" s="356" t="s">
        <v>23</v>
      </c>
      <c r="D692" s="349"/>
      <c r="E692" s="350"/>
      <c r="F692" s="351"/>
      <c r="G692" s="352"/>
      <c r="H692" s="350"/>
      <c r="I692" s="351"/>
      <c r="J692" s="352"/>
      <c r="K692" s="350"/>
      <c r="L692" s="351"/>
      <c r="M692" s="352">
        <f t="shared" si="144"/>
        <v>0</v>
      </c>
      <c r="N692" s="785"/>
      <c r="O692" s="786"/>
      <c r="P692" s="787"/>
    </row>
    <row r="693" spans="1:16" ht="15.75" customHeight="1" x14ac:dyDescent="0.25">
      <c r="A693" s="654" t="s">
        <v>62</v>
      </c>
      <c r="B693" s="674" t="s">
        <v>63</v>
      </c>
      <c r="C693" s="356" t="s">
        <v>47</v>
      </c>
      <c r="D693" s="349"/>
      <c r="E693" s="350"/>
      <c r="F693" s="351"/>
      <c r="G693" s="352"/>
      <c r="H693" s="350"/>
      <c r="I693" s="351"/>
      <c r="J693" s="352"/>
      <c r="K693" s="350"/>
      <c r="L693" s="351"/>
      <c r="M693" s="352"/>
      <c r="N693" s="785"/>
      <c r="O693" s="786"/>
      <c r="P693" s="787"/>
    </row>
    <row r="694" spans="1:16" ht="15.75" customHeight="1" x14ac:dyDescent="0.25">
      <c r="A694" s="655"/>
      <c r="B694" s="675"/>
      <c r="C694" s="356" t="s">
        <v>26</v>
      </c>
      <c r="D694" s="349"/>
      <c r="E694" s="350"/>
      <c r="F694" s="351"/>
      <c r="G694" s="352"/>
      <c r="H694" s="350"/>
      <c r="I694" s="351"/>
      <c r="J694" s="352"/>
      <c r="K694" s="350"/>
      <c r="L694" s="351"/>
      <c r="M694" s="352"/>
      <c r="N694" s="785"/>
      <c r="O694" s="786"/>
      <c r="P694" s="787"/>
    </row>
    <row r="695" spans="1:16" ht="15.75" customHeight="1" x14ac:dyDescent="0.25">
      <c r="A695" s="656"/>
      <c r="B695" s="676"/>
      <c r="C695" s="356" t="s">
        <v>23</v>
      </c>
      <c r="D695" s="349"/>
      <c r="E695" s="350"/>
      <c r="F695" s="351"/>
      <c r="G695" s="352"/>
      <c r="H695" s="350"/>
      <c r="I695" s="351"/>
      <c r="J695" s="352"/>
      <c r="K695" s="350"/>
      <c r="L695" s="351"/>
      <c r="M695" s="352"/>
      <c r="N695" s="785"/>
      <c r="O695" s="786"/>
      <c r="P695" s="787"/>
    </row>
    <row r="696" spans="1:16" ht="15.75" customHeight="1" x14ac:dyDescent="0.25">
      <c r="A696" s="654" t="s">
        <v>64</v>
      </c>
      <c r="B696" s="674" t="s">
        <v>65</v>
      </c>
      <c r="C696" s="356" t="s">
        <v>47</v>
      </c>
      <c r="D696" s="349"/>
      <c r="E696" s="350"/>
      <c r="F696" s="351"/>
      <c r="G696" s="352"/>
      <c r="H696" s="350"/>
      <c r="I696" s="351"/>
      <c r="J696" s="352"/>
      <c r="K696" s="350"/>
      <c r="L696" s="351"/>
      <c r="M696" s="352"/>
      <c r="N696" s="785"/>
      <c r="O696" s="786"/>
      <c r="P696" s="787"/>
    </row>
    <row r="697" spans="1:16" ht="15.75" customHeight="1" x14ac:dyDescent="0.25">
      <c r="A697" s="655"/>
      <c r="B697" s="675"/>
      <c r="C697" s="356" t="s">
        <v>26</v>
      </c>
      <c r="D697" s="349"/>
      <c r="E697" s="350"/>
      <c r="F697" s="351"/>
      <c r="G697" s="352"/>
      <c r="H697" s="350"/>
      <c r="I697" s="351"/>
      <c r="J697" s="352"/>
      <c r="K697" s="350"/>
      <c r="L697" s="351"/>
      <c r="M697" s="352"/>
      <c r="N697" s="785"/>
      <c r="O697" s="786"/>
      <c r="P697" s="787"/>
    </row>
    <row r="698" spans="1:16" ht="15.75" customHeight="1" x14ac:dyDescent="0.25">
      <c r="A698" s="656"/>
      <c r="B698" s="676"/>
      <c r="C698" s="356" t="s">
        <v>23</v>
      </c>
      <c r="D698" s="349"/>
      <c r="E698" s="350"/>
      <c r="F698" s="351"/>
      <c r="G698" s="352"/>
      <c r="H698" s="350"/>
      <c r="I698" s="351"/>
      <c r="J698" s="352"/>
      <c r="K698" s="350"/>
      <c r="L698" s="351"/>
      <c r="M698" s="352"/>
      <c r="N698" s="785"/>
      <c r="O698" s="786"/>
      <c r="P698" s="787"/>
    </row>
    <row r="699" spans="1:16" ht="15.75" customHeight="1" x14ac:dyDescent="0.25">
      <c r="A699" s="660" t="s">
        <v>66</v>
      </c>
      <c r="B699" s="669" t="s">
        <v>233</v>
      </c>
      <c r="C699" s="356" t="s">
        <v>26</v>
      </c>
      <c r="D699" s="349"/>
      <c r="E699" s="350"/>
      <c r="F699" s="351"/>
      <c r="G699" s="352"/>
      <c r="H699" s="350"/>
      <c r="I699" s="351"/>
      <c r="J699" s="352"/>
      <c r="K699" s="350"/>
      <c r="L699" s="351"/>
      <c r="M699" s="352">
        <v>8.9999999999999993E-3</v>
      </c>
      <c r="N699" s="785"/>
      <c r="O699" s="786"/>
      <c r="P699" s="787"/>
    </row>
    <row r="700" spans="1:16" ht="15.75" customHeight="1" x14ac:dyDescent="0.25">
      <c r="A700" s="660"/>
      <c r="B700" s="669"/>
      <c r="C700" s="356" t="s">
        <v>23</v>
      </c>
      <c r="D700" s="349"/>
      <c r="E700" s="350"/>
      <c r="F700" s="351"/>
      <c r="G700" s="352"/>
      <c r="H700" s="350"/>
      <c r="I700" s="351"/>
      <c r="J700" s="352"/>
      <c r="K700" s="350"/>
      <c r="L700" s="351"/>
      <c r="M700" s="352">
        <f t="shared" si="151"/>
        <v>15.250499999999999</v>
      </c>
      <c r="N700" s="785"/>
      <c r="O700" s="786"/>
      <c r="P700" s="787"/>
    </row>
    <row r="701" spans="1:16" ht="15.75" customHeight="1" x14ac:dyDescent="0.25">
      <c r="A701" s="660" t="s">
        <v>68</v>
      </c>
      <c r="B701" s="670" t="s">
        <v>69</v>
      </c>
      <c r="C701" s="356" t="s">
        <v>42</v>
      </c>
      <c r="D701" s="349"/>
      <c r="E701" s="350"/>
      <c r="F701" s="351"/>
      <c r="G701" s="352"/>
      <c r="H701" s="350"/>
      <c r="I701" s="351"/>
      <c r="J701" s="352"/>
      <c r="K701" s="350"/>
      <c r="L701" s="351"/>
      <c r="M701" s="352">
        <v>0.48</v>
      </c>
      <c r="N701" s="785"/>
      <c r="O701" s="786">
        <v>6.6000000000000003E-2</v>
      </c>
      <c r="P701" s="787"/>
    </row>
    <row r="702" spans="1:16" ht="15.75" customHeight="1" x14ac:dyDescent="0.25">
      <c r="A702" s="660"/>
      <c r="B702" s="670"/>
      <c r="C702" s="356" t="s">
        <v>23</v>
      </c>
      <c r="D702" s="349"/>
      <c r="E702" s="350"/>
      <c r="F702" s="351"/>
      <c r="G702" s="352"/>
      <c r="H702" s="350"/>
      <c r="I702" s="351"/>
      <c r="J702" s="352"/>
      <c r="K702" s="350"/>
      <c r="L702" s="351"/>
      <c r="M702" s="352">
        <f t="shared" si="145"/>
        <v>220.07999999999998</v>
      </c>
      <c r="N702" s="785"/>
      <c r="O702" s="786">
        <v>20.627522584269677</v>
      </c>
      <c r="P702" s="787"/>
    </row>
    <row r="703" spans="1:16" ht="15.75" customHeight="1" x14ac:dyDescent="0.25">
      <c r="A703" s="660" t="s">
        <v>70</v>
      </c>
      <c r="B703" s="672" t="s">
        <v>71</v>
      </c>
      <c r="C703" s="356" t="s">
        <v>47</v>
      </c>
      <c r="D703" s="349"/>
      <c r="E703" s="350"/>
      <c r="F703" s="351"/>
      <c r="G703" s="352"/>
      <c r="H703" s="350"/>
      <c r="I703" s="351"/>
      <c r="J703" s="352"/>
      <c r="K703" s="350"/>
      <c r="L703" s="351"/>
      <c r="M703" s="352"/>
      <c r="N703" s="785"/>
      <c r="O703" s="786"/>
      <c r="P703" s="787"/>
    </row>
    <row r="704" spans="1:16" ht="15.75" customHeight="1" thickBot="1" x14ac:dyDescent="0.3">
      <c r="A704" s="671"/>
      <c r="B704" s="673"/>
      <c r="C704" s="357" t="s">
        <v>23</v>
      </c>
      <c r="D704" s="358"/>
      <c r="E704" s="359"/>
      <c r="F704" s="360"/>
      <c r="G704" s="361"/>
      <c r="H704" s="359"/>
      <c r="I704" s="360"/>
      <c r="J704" s="361"/>
      <c r="K704" s="359"/>
      <c r="L704" s="360"/>
      <c r="M704" s="361">
        <f t="shared" si="146"/>
        <v>0</v>
      </c>
      <c r="N704" s="789"/>
      <c r="O704" s="790"/>
      <c r="P704" s="791"/>
    </row>
    <row r="705" spans="1:16" ht="15.75" customHeight="1" thickBot="1" x14ac:dyDescent="0.3">
      <c r="A705" s="332" t="s">
        <v>136</v>
      </c>
      <c r="B705" s="333" t="s">
        <v>261</v>
      </c>
      <c r="C705" s="334"/>
      <c r="D705" s="335">
        <f>E705</f>
        <v>206.04300000000001</v>
      </c>
      <c r="E705" s="335">
        <f>F705+G705</f>
        <v>206.04300000000001</v>
      </c>
      <c r="F705" s="336"/>
      <c r="G705" s="337">
        <f>M705</f>
        <v>206.04300000000001</v>
      </c>
      <c r="H705" s="338"/>
      <c r="I705" s="339"/>
      <c r="J705" s="340"/>
      <c r="K705" s="338">
        <f>L705+M705</f>
        <v>206.04300000000001</v>
      </c>
      <c r="L705" s="341"/>
      <c r="M705" s="342">
        <f t="shared" si="147"/>
        <v>206.04300000000001</v>
      </c>
      <c r="N705" s="779">
        <f>O705+P705</f>
        <v>0</v>
      </c>
      <c r="O705" s="780">
        <f t="shared" ref="O705" si="154">O707+O710+O721+O723+O725</f>
        <v>0</v>
      </c>
      <c r="P705" s="781">
        <f t="shared" si="149"/>
        <v>0</v>
      </c>
    </row>
    <row r="706" spans="1:16" ht="15.75" customHeight="1" x14ac:dyDescent="0.25">
      <c r="A706" s="678" t="s">
        <v>56</v>
      </c>
      <c r="B706" s="679" t="s">
        <v>57</v>
      </c>
      <c r="C706" s="362" t="s">
        <v>26</v>
      </c>
      <c r="D706" s="363"/>
      <c r="E706" s="364"/>
      <c r="F706" s="365"/>
      <c r="G706" s="366"/>
      <c r="H706" s="364"/>
      <c r="I706" s="365"/>
      <c r="J706" s="366"/>
      <c r="K706" s="364"/>
      <c r="L706" s="365"/>
      <c r="M706" s="347">
        <v>7.1999999999999995E-2</v>
      </c>
      <c r="N706" s="792"/>
      <c r="O706" s="793"/>
      <c r="P706" s="784"/>
    </row>
    <row r="707" spans="1:16" ht="15.75" customHeight="1" x14ac:dyDescent="0.25">
      <c r="A707" s="656"/>
      <c r="B707" s="676"/>
      <c r="C707" s="348" t="s">
        <v>23</v>
      </c>
      <c r="D707" s="349"/>
      <c r="E707" s="350"/>
      <c r="F707" s="351"/>
      <c r="G707" s="352"/>
      <c r="H707" s="350"/>
      <c r="I707" s="351"/>
      <c r="J707" s="352"/>
      <c r="K707" s="350"/>
      <c r="L707" s="351"/>
      <c r="M707" s="352">
        <f>M706*1906.5</f>
        <v>137.268</v>
      </c>
      <c r="N707" s="785"/>
      <c r="O707" s="786"/>
      <c r="P707" s="787"/>
    </row>
    <row r="708" spans="1:16" ht="15.75" customHeight="1" x14ac:dyDescent="0.25">
      <c r="A708" s="654" t="s">
        <v>58</v>
      </c>
      <c r="B708" s="680" t="s">
        <v>59</v>
      </c>
      <c r="C708" s="353" t="s">
        <v>47</v>
      </c>
      <c r="D708" s="354"/>
      <c r="E708" s="355"/>
      <c r="F708" s="291"/>
      <c r="G708" s="292"/>
      <c r="H708" s="355"/>
      <c r="I708" s="291"/>
      <c r="J708" s="292"/>
      <c r="K708" s="355"/>
      <c r="L708" s="291"/>
      <c r="M708" s="292">
        <f t="shared" si="150"/>
        <v>0</v>
      </c>
      <c r="N708" s="788"/>
      <c r="O708" s="765"/>
      <c r="P708" s="766"/>
    </row>
    <row r="709" spans="1:16" ht="15.75" customHeight="1" x14ac:dyDescent="0.25">
      <c r="A709" s="655"/>
      <c r="B709" s="681"/>
      <c r="C709" s="353" t="s">
        <v>26</v>
      </c>
      <c r="D709" s="354"/>
      <c r="E709" s="355"/>
      <c r="F709" s="291"/>
      <c r="G709" s="292"/>
      <c r="H709" s="355"/>
      <c r="I709" s="291"/>
      <c r="J709" s="292"/>
      <c r="K709" s="355"/>
      <c r="L709" s="291"/>
      <c r="M709" s="292">
        <f t="shared" ref="M709:M772" si="155">M712+M715+M718</f>
        <v>0</v>
      </c>
      <c r="N709" s="788"/>
      <c r="O709" s="765"/>
      <c r="P709" s="766"/>
    </row>
    <row r="710" spans="1:16" ht="15.75" customHeight="1" x14ac:dyDescent="0.25">
      <c r="A710" s="656"/>
      <c r="B710" s="682"/>
      <c r="C710" s="353" t="s">
        <v>23</v>
      </c>
      <c r="D710" s="354"/>
      <c r="E710" s="355"/>
      <c r="F710" s="291"/>
      <c r="G710" s="292"/>
      <c r="H710" s="355"/>
      <c r="I710" s="291"/>
      <c r="J710" s="292"/>
      <c r="K710" s="355"/>
      <c r="L710" s="291"/>
      <c r="M710" s="292">
        <f t="shared" si="155"/>
        <v>0</v>
      </c>
      <c r="N710" s="788"/>
      <c r="O710" s="765"/>
      <c r="P710" s="766"/>
    </row>
    <row r="711" spans="1:16" ht="15.75" customHeight="1" x14ac:dyDescent="0.25">
      <c r="A711" s="654" t="s">
        <v>60</v>
      </c>
      <c r="B711" s="674" t="s">
        <v>232</v>
      </c>
      <c r="C711" s="356" t="s">
        <v>47</v>
      </c>
      <c r="D711" s="349"/>
      <c r="E711" s="350"/>
      <c r="F711" s="351"/>
      <c r="G711" s="352"/>
      <c r="H711" s="350"/>
      <c r="I711" s="351"/>
      <c r="J711" s="352"/>
      <c r="K711" s="350"/>
      <c r="L711" s="351"/>
      <c r="M711" s="352"/>
      <c r="N711" s="785"/>
      <c r="O711" s="786"/>
      <c r="P711" s="787"/>
    </row>
    <row r="712" spans="1:16" ht="15.75" customHeight="1" x14ac:dyDescent="0.25">
      <c r="A712" s="655"/>
      <c r="B712" s="675"/>
      <c r="C712" s="356" t="s">
        <v>26</v>
      </c>
      <c r="D712" s="349"/>
      <c r="E712" s="350"/>
      <c r="F712" s="351"/>
      <c r="G712" s="352"/>
      <c r="H712" s="350"/>
      <c r="I712" s="351"/>
      <c r="J712" s="352"/>
      <c r="K712" s="350"/>
      <c r="L712" s="351"/>
      <c r="M712" s="352"/>
      <c r="N712" s="785"/>
      <c r="O712" s="786"/>
      <c r="P712" s="787"/>
    </row>
    <row r="713" spans="1:16" ht="15.75" customHeight="1" x14ac:dyDescent="0.25">
      <c r="A713" s="656"/>
      <c r="B713" s="676"/>
      <c r="C713" s="356" t="s">
        <v>23</v>
      </c>
      <c r="D713" s="349"/>
      <c r="E713" s="350"/>
      <c r="F713" s="351"/>
      <c r="G713" s="352"/>
      <c r="H713" s="350"/>
      <c r="I713" s="351"/>
      <c r="J713" s="352"/>
      <c r="K713" s="350"/>
      <c r="L713" s="351"/>
      <c r="M713" s="352">
        <f t="shared" ref="M713:M776" si="156">M712*1694.5</f>
        <v>0</v>
      </c>
      <c r="N713" s="785"/>
      <c r="O713" s="786"/>
      <c r="P713" s="787"/>
    </row>
    <row r="714" spans="1:16" ht="15.75" customHeight="1" x14ac:dyDescent="0.25">
      <c r="A714" s="654" t="s">
        <v>62</v>
      </c>
      <c r="B714" s="674" t="s">
        <v>63</v>
      </c>
      <c r="C714" s="356" t="s">
        <v>47</v>
      </c>
      <c r="D714" s="349"/>
      <c r="E714" s="350"/>
      <c r="F714" s="351"/>
      <c r="G714" s="352"/>
      <c r="H714" s="350"/>
      <c r="I714" s="351"/>
      <c r="J714" s="352"/>
      <c r="K714" s="350"/>
      <c r="L714" s="351"/>
      <c r="M714" s="352"/>
      <c r="N714" s="785"/>
      <c r="O714" s="786"/>
      <c r="P714" s="787"/>
    </row>
    <row r="715" spans="1:16" ht="15.75" customHeight="1" x14ac:dyDescent="0.25">
      <c r="A715" s="655"/>
      <c r="B715" s="675"/>
      <c r="C715" s="356" t="s">
        <v>26</v>
      </c>
      <c r="D715" s="349"/>
      <c r="E715" s="350"/>
      <c r="F715" s="351"/>
      <c r="G715" s="352"/>
      <c r="H715" s="350"/>
      <c r="I715" s="351"/>
      <c r="J715" s="352"/>
      <c r="K715" s="350"/>
      <c r="L715" s="351"/>
      <c r="M715" s="352"/>
      <c r="N715" s="785"/>
      <c r="O715" s="786"/>
      <c r="P715" s="787"/>
    </row>
    <row r="716" spans="1:16" ht="15.75" customHeight="1" x14ac:dyDescent="0.25">
      <c r="A716" s="656"/>
      <c r="B716" s="676"/>
      <c r="C716" s="356" t="s">
        <v>23</v>
      </c>
      <c r="D716" s="349"/>
      <c r="E716" s="350"/>
      <c r="F716" s="351"/>
      <c r="G716" s="352"/>
      <c r="H716" s="350"/>
      <c r="I716" s="351"/>
      <c r="J716" s="352"/>
      <c r="K716" s="350"/>
      <c r="L716" s="351"/>
      <c r="M716" s="352"/>
      <c r="N716" s="785"/>
      <c r="O716" s="786"/>
      <c r="P716" s="787"/>
    </row>
    <row r="717" spans="1:16" ht="15.75" customHeight="1" x14ac:dyDescent="0.25">
      <c r="A717" s="654" t="s">
        <v>64</v>
      </c>
      <c r="B717" s="674" t="s">
        <v>65</v>
      </c>
      <c r="C717" s="356" t="s">
        <v>47</v>
      </c>
      <c r="D717" s="349"/>
      <c r="E717" s="350"/>
      <c r="F717" s="351"/>
      <c r="G717" s="352"/>
      <c r="H717" s="350"/>
      <c r="I717" s="351"/>
      <c r="J717" s="352"/>
      <c r="K717" s="350"/>
      <c r="L717" s="351"/>
      <c r="M717" s="352"/>
      <c r="N717" s="785"/>
      <c r="O717" s="786"/>
      <c r="P717" s="787"/>
    </row>
    <row r="718" spans="1:16" ht="15.75" customHeight="1" x14ac:dyDescent="0.25">
      <c r="A718" s="655"/>
      <c r="B718" s="675"/>
      <c r="C718" s="356" t="s">
        <v>26</v>
      </c>
      <c r="D718" s="349"/>
      <c r="E718" s="350"/>
      <c r="F718" s="351"/>
      <c r="G718" s="352"/>
      <c r="H718" s="350"/>
      <c r="I718" s="351"/>
      <c r="J718" s="352"/>
      <c r="K718" s="350"/>
      <c r="L718" s="351"/>
      <c r="M718" s="352"/>
      <c r="N718" s="785"/>
      <c r="O718" s="786"/>
      <c r="P718" s="787"/>
    </row>
    <row r="719" spans="1:16" ht="15.75" customHeight="1" x14ac:dyDescent="0.25">
      <c r="A719" s="656"/>
      <c r="B719" s="676"/>
      <c r="C719" s="356" t="s">
        <v>23</v>
      </c>
      <c r="D719" s="349"/>
      <c r="E719" s="350"/>
      <c r="F719" s="351"/>
      <c r="G719" s="352"/>
      <c r="H719" s="350"/>
      <c r="I719" s="351"/>
      <c r="J719" s="352"/>
      <c r="K719" s="350"/>
      <c r="L719" s="351"/>
      <c r="M719" s="352"/>
      <c r="N719" s="785"/>
      <c r="O719" s="786"/>
      <c r="P719" s="787"/>
    </row>
    <row r="720" spans="1:16" ht="15.75" customHeight="1" x14ac:dyDescent="0.25">
      <c r="A720" s="660" t="s">
        <v>66</v>
      </c>
      <c r="B720" s="669" t="s">
        <v>233</v>
      </c>
      <c r="C720" s="356" t="s">
        <v>26</v>
      </c>
      <c r="D720" s="349"/>
      <c r="E720" s="350"/>
      <c r="F720" s="351"/>
      <c r="G720" s="352"/>
      <c r="H720" s="350"/>
      <c r="I720" s="351"/>
      <c r="J720" s="352"/>
      <c r="K720" s="350"/>
      <c r="L720" s="351"/>
      <c r="M720" s="352"/>
      <c r="N720" s="785"/>
      <c r="O720" s="786"/>
      <c r="P720" s="787"/>
    </row>
    <row r="721" spans="1:16" ht="15.75" customHeight="1" x14ac:dyDescent="0.25">
      <c r="A721" s="660"/>
      <c r="B721" s="669"/>
      <c r="C721" s="356" t="s">
        <v>23</v>
      </c>
      <c r="D721" s="349"/>
      <c r="E721" s="350"/>
      <c r="F721" s="351"/>
      <c r="G721" s="352"/>
      <c r="H721" s="350"/>
      <c r="I721" s="351"/>
      <c r="J721" s="352"/>
      <c r="K721" s="350"/>
      <c r="L721" s="351"/>
      <c r="M721" s="352">
        <f t="shared" si="151"/>
        <v>0</v>
      </c>
      <c r="N721" s="785"/>
      <c r="O721" s="786"/>
      <c r="P721" s="787"/>
    </row>
    <row r="722" spans="1:16" ht="15.75" customHeight="1" x14ac:dyDescent="0.25">
      <c r="A722" s="660" t="s">
        <v>68</v>
      </c>
      <c r="B722" s="670" t="s">
        <v>69</v>
      </c>
      <c r="C722" s="356" t="s">
        <v>42</v>
      </c>
      <c r="D722" s="349"/>
      <c r="E722" s="350"/>
      <c r="F722" s="351"/>
      <c r="G722" s="352"/>
      <c r="H722" s="350"/>
      <c r="I722" s="351"/>
      <c r="J722" s="352"/>
      <c r="K722" s="350"/>
      <c r="L722" s="351"/>
      <c r="M722" s="352">
        <v>0.15</v>
      </c>
      <c r="N722" s="785"/>
      <c r="O722" s="786"/>
      <c r="P722" s="787"/>
    </row>
    <row r="723" spans="1:16" ht="15.75" customHeight="1" x14ac:dyDescent="0.25">
      <c r="A723" s="660"/>
      <c r="B723" s="670"/>
      <c r="C723" s="356" t="s">
        <v>23</v>
      </c>
      <c r="D723" s="349"/>
      <c r="E723" s="350"/>
      <c r="F723" s="351"/>
      <c r="G723" s="352"/>
      <c r="H723" s="350"/>
      <c r="I723" s="351"/>
      <c r="J723" s="352"/>
      <c r="K723" s="350"/>
      <c r="L723" s="351"/>
      <c r="M723" s="352">
        <f t="shared" ref="M723:M786" si="157">M722*458.5</f>
        <v>68.774999999999991</v>
      </c>
      <c r="N723" s="785"/>
      <c r="O723" s="786"/>
      <c r="P723" s="787"/>
    </row>
    <row r="724" spans="1:16" ht="15.75" customHeight="1" x14ac:dyDescent="0.25">
      <c r="A724" s="660" t="s">
        <v>70</v>
      </c>
      <c r="B724" s="672" t="s">
        <v>71</v>
      </c>
      <c r="C724" s="356" t="s">
        <v>47</v>
      </c>
      <c r="D724" s="349"/>
      <c r="E724" s="350"/>
      <c r="F724" s="351"/>
      <c r="G724" s="352"/>
      <c r="H724" s="350"/>
      <c r="I724" s="351"/>
      <c r="J724" s="352"/>
      <c r="K724" s="350"/>
      <c r="L724" s="351"/>
      <c r="M724" s="352"/>
      <c r="N724" s="785"/>
      <c r="O724" s="786"/>
      <c r="P724" s="787"/>
    </row>
    <row r="725" spans="1:16" ht="15.75" customHeight="1" thickBot="1" x14ac:dyDescent="0.3">
      <c r="A725" s="671"/>
      <c r="B725" s="673"/>
      <c r="C725" s="357" t="s">
        <v>23</v>
      </c>
      <c r="D725" s="358"/>
      <c r="E725" s="359"/>
      <c r="F725" s="360"/>
      <c r="G725" s="361"/>
      <c r="H725" s="359"/>
      <c r="I725" s="360"/>
      <c r="J725" s="361"/>
      <c r="K725" s="359"/>
      <c r="L725" s="360"/>
      <c r="M725" s="361">
        <f t="shared" ref="M725" si="158">M724*50.6</f>
        <v>0</v>
      </c>
      <c r="N725" s="789"/>
      <c r="O725" s="790"/>
      <c r="P725" s="791"/>
    </row>
    <row r="726" spans="1:16" ht="15.75" customHeight="1" thickBot="1" x14ac:dyDescent="0.3">
      <c r="A726" s="332" t="s">
        <v>262</v>
      </c>
      <c r="B726" s="333" t="s">
        <v>263</v>
      </c>
      <c r="C726" s="334"/>
      <c r="D726" s="335">
        <f>E726</f>
        <v>112.57400000000001</v>
      </c>
      <c r="E726" s="335">
        <f>F726+G726</f>
        <v>112.57400000000001</v>
      </c>
      <c r="F726" s="336"/>
      <c r="G726" s="337">
        <f>M726</f>
        <v>112.57400000000001</v>
      </c>
      <c r="H726" s="338"/>
      <c r="I726" s="339"/>
      <c r="J726" s="340"/>
      <c r="K726" s="338">
        <f>L726+M726</f>
        <v>112.57400000000001</v>
      </c>
      <c r="L726" s="341"/>
      <c r="M726" s="342">
        <f t="shared" ref="M726:M789" si="159">M728+M731+M742+M744+M746</f>
        <v>112.57400000000001</v>
      </c>
      <c r="N726" s="779">
        <f>O726+P726</f>
        <v>11.732185917635423</v>
      </c>
      <c r="O726" s="780">
        <f t="shared" ref="O726" si="160">O728+O731+O742+O744+O746</f>
        <v>11.732185917635423</v>
      </c>
      <c r="P726" s="781">
        <f t="shared" ref="O726:P789" si="161">P728+P731+P742+P744+P746</f>
        <v>0</v>
      </c>
    </row>
    <row r="727" spans="1:16" ht="15.75" customHeight="1" x14ac:dyDescent="0.25">
      <c r="A727" s="678" t="s">
        <v>56</v>
      </c>
      <c r="B727" s="679" t="s">
        <v>57</v>
      </c>
      <c r="C727" s="362" t="s">
        <v>26</v>
      </c>
      <c r="D727" s="363"/>
      <c r="E727" s="364"/>
      <c r="F727" s="365"/>
      <c r="G727" s="366"/>
      <c r="H727" s="364"/>
      <c r="I727" s="365"/>
      <c r="J727" s="366"/>
      <c r="K727" s="364"/>
      <c r="L727" s="365"/>
      <c r="M727" s="347">
        <v>0.01</v>
      </c>
      <c r="N727" s="792"/>
      <c r="O727" s="834">
        <v>4.0000000000000001E-3</v>
      </c>
      <c r="P727" s="832"/>
    </row>
    <row r="728" spans="1:16" ht="15.75" customHeight="1" x14ac:dyDescent="0.25">
      <c r="A728" s="656"/>
      <c r="B728" s="676"/>
      <c r="C728" s="348" t="s">
        <v>23</v>
      </c>
      <c r="D728" s="349"/>
      <c r="E728" s="350"/>
      <c r="F728" s="351"/>
      <c r="G728" s="352"/>
      <c r="H728" s="350"/>
      <c r="I728" s="351"/>
      <c r="J728" s="352"/>
      <c r="K728" s="350"/>
      <c r="L728" s="351"/>
      <c r="M728" s="352">
        <f>M727*1906.5</f>
        <v>19.065000000000001</v>
      </c>
      <c r="N728" s="785"/>
      <c r="O728" s="835">
        <v>6.0082634366197203</v>
      </c>
      <c r="P728" s="833"/>
    </row>
    <row r="729" spans="1:16" ht="15.75" customHeight="1" x14ac:dyDescent="0.25">
      <c r="A729" s="654" t="s">
        <v>58</v>
      </c>
      <c r="B729" s="680" t="s">
        <v>59</v>
      </c>
      <c r="C729" s="353" t="s">
        <v>47</v>
      </c>
      <c r="D729" s="354"/>
      <c r="E729" s="355"/>
      <c r="F729" s="291"/>
      <c r="G729" s="292"/>
      <c r="H729" s="355"/>
      <c r="I729" s="291"/>
      <c r="J729" s="292"/>
      <c r="K729" s="355"/>
      <c r="L729" s="291"/>
      <c r="M729" s="292">
        <f t="shared" ref="M729:M792" si="162">M732+M735+M738</f>
        <v>0</v>
      </c>
      <c r="N729" s="788"/>
      <c r="O729" s="765"/>
      <c r="P729" s="766"/>
    </row>
    <row r="730" spans="1:16" ht="15.75" customHeight="1" x14ac:dyDescent="0.25">
      <c r="A730" s="655"/>
      <c r="B730" s="681"/>
      <c r="C730" s="353" t="s">
        <v>26</v>
      </c>
      <c r="D730" s="354"/>
      <c r="E730" s="355"/>
      <c r="F730" s="291"/>
      <c r="G730" s="292"/>
      <c r="H730" s="355"/>
      <c r="I730" s="291"/>
      <c r="J730" s="292"/>
      <c r="K730" s="355"/>
      <c r="L730" s="291"/>
      <c r="M730" s="292">
        <f t="shared" si="155"/>
        <v>0</v>
      </c>
      <c r="N730" s="788"/>
      <c r="O730" s="765"/>
      <c r="P730" s="766"/>
    </row>
    <row r="731" spans="1:16" ht="15.75" customHeight="1" x14ac:dyDescent="0.25">
      <c r="A731" s="656"/>
      <c r="B731" s="682"/>
      <c r="C731" s="353" t="s">
        <v>23</v>
      </c>
      <c r="D731" s="354"/>
      <c r="E731" s="355"/>
      <c r="F731" s="291"/>
      <c r="G731" s="292"/>
      <c r="H731" s="355"/>
      <c r="I731" s="291"/>
      <c r="J731" s="292"/>
      <c r="K731" s="355"/>
      <c r="L731" s="291"/>
      <c r="M731" s="292">
        <f t="shared" si="155"/>
        <v>0</v>
      </c>
      <c r="N731" s="788"/>
      <c r="O731" s="765"/>
      <c r="P731" s="766"/>
    </row>
    <row r="732" spans="1:16" ht="15.75" customHeight="1" x14ac:dyDescent="0.25">
      <c r="A732" s="654" t="s">
        <v>60</v>
      </c>
      <c r="B732" s="674" t="s">
        <v>232</v>
      </c>
      <c r="C732" s="356" t="s">
        <v>47</v>
      </c>
      <c r="D732" s="349"/>
      <c r="E732" s="350"/>
      <c r="F732" s="351"/>
      <c r="G732" s="352"/>
      <c r="H732" s="350"/>
      <c r="I732" s="351"/>
      <c r="J732" s="352"/>
      <c r="K732" s="350"/>
      <c r="L732" s="351"/>
      <c r="M732" s="352"/>
      <c r="N732" s="785"/>
      <c r="O732" s="786"/>
      <c r="P732" s="787"/>
    </row>
    <row r="733" spans="1:16" ht="15.75" customHeight="1" x14ac:dyDescent="0.25">
      <c r="A733" s="655"/>
      <c r="B733" s="675"/>
      <c r="C733" s="356" t="s">
        <v>26</v>
      </c>
      <c r="D733" s="349"/>
      <c r="E733" s="350"/>
      <c r="F733" s="351"/>
      <c r="G733" s="352"/>
      <c r="H733" s="350"/>
      <c r="I733" s="351"/>
      <c r="J733" s="352"/>
      <c r="K733" s="350"/>
      <c r="L733" s="351"/>
      <c r="M733" s="352"/>
      <c r="N733" s="785"/>
      <c r="O733" s="786"/>
      <c r="P733" s="787"/>
    </row>
    <row r="734" spans="1:16" ht="15.75" customHeight="1" x14ac:dyDescent="0.25">
      <c r="A734" s="656"/>
      <c r="B734" s="676"/>
      <c r="C734" s="356" t="s">
        <v>23</v>
      </c>
      <c r="D734" s="349"/>
      <c r="E734" s="350"/>
      <c r="F734" s="351"/>
      <c r="G734" s="352"/>
      <c r="H734" s="350"/>
      <c r="I734" s="351"/>
      <c r="J734" s="352"/>
      <c r="K734" s="350"/>
      <c r="L734" s="351"/>
      <c r="M734" s="352">
        <f t="shared" si="156"/>
        <v>0</v>
      </c>
      <c r="N734" s="785"/>
      <c r="O734" s="786"/>
      <c r="P734" s="787"/>
    </row>
    <row r="735" spans="1:16" ht="15.75" customHeight="1" x14ac:dyDescent="0.25">
      <c r="A735" s="654" t="s">
        <v>62</v>
      </c>
      <c r="B735" s="674" t="s">
        <v>63</v>
      </c>
      <c r="C735" s="356" t="s">
        <v>47</v>
      </c>
      <c r="D735" s="349"/>
      <c r="E735" s="350"/>
      <c r="F735" s="351"/>
      <c r="G735" s="352"/>
      <c r="H735" s="350"/>
      <c r="I735" s="351"/>
      <c r="J735" s="352"/>
      <c r="K735" s="350"/>
      <c r="L735" s="351"/>
      <c r="M735" s="352"/>
      <c r="N735" s="785"/>
      <c r="O735" s="786"/>
      <c r="P735" s="787"/>
    </row>
    <row r="736" spans="1:16" ht="15.75" customHeight="1" x14ac:dyDescent="0.25">
      <c r="A736" s="655"/>
      <c r="B736" s="675"/>
      <c r="C736" s="356" t="s">
        <v>26</v>
      </c>
      <c r="D736" s="349"/>
      <c r="E736" s="350"/>
      <c r="F736" s="351"/>
      <c r="G736" s="352"/>
      <c r="H736" s="350"/>
      <c r="I736" s="351"/>
      <c r="J736" s="352"/>
      <c r="K736" s="350"/>
      <c r="L736" s="351"/>
      <c r="M736" s="352"/>
      <c r="N736" s="785"/>
      <c r="O736" s="786"/>
      <c r="P736" s="787"/>
    </row>
    <row r="737" spans="1:16" ht="15.75" customHeight="1" x14ac:dyDescent="0.25">
      <c r="A737" s="656"/>
      <c r="B737" s="676"/>
      <c r="C737" s="356" t="s">
        <v>23</v>
      </c>
      <c r="D737" s="349"/>
      <c r="E737" s="350"/>
      <c r="F737" s="351"/>
      <c r="G737" s="352"/>
      <c r="H737" s="350"/>
      <c r="I737" s="351"/>
      <c r="J737" s="352"/>
      <c r="K737" s="350"/>
      <c r="L737" s="351"/>
      <c r="M737" s="352"/>
      <c r="N737" s="785"/>
      <c r="O737" s="786"/>
      <c r="P737" s="787"/>
    </row>
    <row r="738" spans="1:16" ht="15.75" customHeight="1" x14ac:dyDescent="0.25">
      <c r="A738" s="654" t="s">
        <v>64</v>
      </c>
      <c r="B738" s="674" t="s">
        <v>65</v>
      </c>
      <c r="C738" s="356" t="s">
        <v>47</v>
      </c>
      <c r="D738" s="349"/>
      <c r="E738" s="350"/>
      <c r="F738" s="351"/>
      <c r="G738" s="352"/>
      <c r="H738" s="350"/>
      <c r="I738" s="351"/>
      <c r="J738" s="352"/>
      <c r="K738" s="350"/>
      <c r="L738" s="351"/>
      <c r="M738" s="352"/>
      <c r="N738" s="785"/>
      <c r="O738" s="786"/>
      <c r="P738" s="787"/>
    </row>
    <row r="739" spans="1:16" ht="15.75" customHeight="1" x14ac:dyDescent="0.25">
      <c r="A739" s="655"/>
      <c r="B739" s="675"/>
      <c r="C739" s="356" t="s">
        <v>26</v>
      </c>
      <c r="D739" s="349"/>
      <c r="E739" s="350"/>
      <c r="F739" s="351"/>
      <c r="G739" s="352"/>
      <c r="H739" s="350"/>
      <c r="I739" s="351"/>
      <c r="J739" s="352"/>
      <c r="K739" s="350"/>
      <c r="L739" s="351"/>
      <c r="M739" s="352"/>
      <c r="N739" s="785"/>
      <c r="O739" s="786"/>
      <c r="P739" s="787"/>
    </row>
    <row r="740" spans="1:16" ht="15.75" customHeight="1" x14ac:dyDescent="0.25">
      <c r="A740" s="656"/>
      <c r="B740" s="676"/>
      <c r="C740" s="356" t="s">
        <v>23</v>
      </c>
      <c r="D740" s="349"/>
      <c r="E740" s="350"/>
      <c r="F740" s="351"/>
      <c r="G740" s="352"/>
      <c r="H740" s="350"/>
      <c r="I740" s="351"/>
      <c r="J740" s="352"/>
      <c r="K740" s="350"/>
      <c r="L740" s="351"/>
      <c r="M740" s="352"/>
      <c r="N740" s="785"/>
      <c r="O740" s="786"/>
      <c r="P740" s="787"/>
    </row>
    <row r="741" spans="1:16" ht="15.75" customHeight="1" x14ac:dyDescent="0.25">
      <c r="A741" s="660" t="s">
        <v>66</v>
      </c>
      <c r="B741" s="669" t="s">
        <v>233</v>
      </c>
      <c r="C741" s="356" t="s">
        <v>26</v>
      </c>
      <c r="D741" s="349"/>
      <c r="E741" s="350"/>
      <c r="F741" s="351"/>
      <c r="G741" s="352"/>
      <c r="H741" s="350"/>
      <c r="I741" s="351"/>
      <c r="J741" s="352"/>
      <c r="K741" s="350"/>
      <c r="L741" s="351"/>
      <c r="M741" s="352">
        <v>2E-3</v>
      </c>
      <c r="N741" s="785"/>
      <c r="O741" s="786"/>
      <c r="P741" s="787"/>
    </row>
    <row r="742" spans="1:16" ht="15.75" customHeight="1" x14ac:dyDescent="0.25">
      <c r="A742" s="660"/>
      <c r="B742" s="669"/>
      <c r="C742" s="356" t="s">
        <v>23</v>
      </c>
      <c r="D742" s="349"/>
      <c r="E742" s="350"/>
      <c r="F742" s="351"/>
      <c r="G742" s="352"/>
      <c r="H742" s="350"/>
      <c r="I742" s="351"/>
      <c r="J742" s="352"/>
      <c r="K742" s="350"/>
      <c r="L742" s="351"/>
      <c r="M742" s="352">
        <f t="shared" ref="M742:M805" si="163">M741*1694.5</f>
        <v>3.3890000000000002</v>
      </c>
      <c r="N742" s="785"/>
      <c r="O742" s="786"/>
      <c r="P742" s="787"/>
    </row>
    <row r="743" spans="1:16" ht="15.75" customHeight="1" x14ac:dyDescent="0.25">
      <c r="A743" s="660" t="s">
        <v>68</v>
      </c>
      <c r="B743" s="670" t="s">
        <v>69</v>
      </c>
      <c r="C743" s="356" t="s">
        <v>42</v>
      </c>
      <c r="D743" s="349"/>
      <c r="E743" s="350"/>
      <c r="F743" s="351"/>
      <c r="G743" s="352"/>
      <c r="H743" s="350"/>
      <c r="I743" s="351"/>
      <c r="J743" s="352"/>
      <c r="K743" s="350"/>
      <c r="L743" s="351"/>
      <c r="M743" s="352">
        <v>0.18</v>
      </c>
      <c r="N743" s="785"/>
      <c r="O743" s="786">
        <v>2.6000000000000002E-2</v>
      </c>
      <c r="P743" s="787"/>
    </row>
    <row r="744" spans="1:16" ht="15.75" customHeight="1" x14ac:dyDescent="0.25">
      <c r="A744" s="660"/>
      <c r="B744" s="670"/>
      <c r="C744" s="356" t="s">
        <v>23</v>
      </c>
      <c r="D744" s="349"/>
      <c r="E744" s="350"/>
      <c r="F744" s="351"/>
      <c r="G744" s="352"/>
      <c r="H744" s="350"/>
      <c r="I744" s="351"/>
      <c r="J744" s="352"/>
      <c r="K744" s="350"/>
      <c r="L744" s="351"/>
      <c r="M744" s="352">
        <f t="shared" si="157"/>
        <v>82.53</v>
      </c>
      <c r="N744" s="785"/>
      <c r="O744" s="786">
        <v>5.7239224810157037</v>
      </c>
      <c r="P744" s="787"/>
    </row>
    <row r="745" spans="1:16" ht="15.75" customHeight="1" x14ac:dyDescent="0.25">
      <c r="A745" s="660" t="s">
        <v>70</v>
      </c>
      <c r="B745" s="672" t="s">
        <v>71</v>
      </c>
      <c r="C745" s="356" t="s">
        <v>47</v>
      </c>
      <c r="D745" s="349"/>
      <c r="E745" s="350"/>
      <c r="F745" s="351"/>
      <c r="G745" s="352"/>
      <c r="H745" s="350"/>
      <c r="I745" s="351"/>
      <c r="J745" s="352"/>
      <c r="K745" s="350"/>
      <c r="L745" s="351"/>
      <c r="M745" s="352">
        <v>1</v>
      </c>
      <c r="N745" s="785"/>
      <c r="O745" s="786"/>
      <c r="P745" s="787"/>
    </row>
    <row r="746" spans="1:16" ht="15.75" customHeight="1" thickBot="1" x14ac:dyDescent="0.3">
      <c r="A746" s="671"/>
      <c r="B746" s="673"/>
      <c r="C746" s="357" t="s">
        <v>23</v>
      </c>
      <c r="D746" s="358"/>
      <c r="E746" s="359"/>
      <c r="F746" s="360"/>
      <c r="G746" s="361"/>
      <c r="H746" s="359"/>
      <c r="I746" s="360"/>
      <c r="J746" s="361"/>
      <c r="K746" s="359"/>
      <c r="L746" s="360"/>
      <c r="M746" s="361">
        <f>M745*50.6/20*3</f>
        <v>7.5900000000000007</v>
      </c>
      <c r="N746" s="789"/>
      <c r="O746" s="790"/>
      <c r="P746" s="791"/>
    </row>
    <row r="747" spans="1:16" ht="15.75" customHeight="1" thickBot="1" x14ac:dyDescent="0.3">
      <c r="A747" s="332" t="s">
        <v>264</v>
      </c>
      <c r="B747" s="333" t="s">
        <v>265</v>
      </c>
      <c r="C747" s="334"/>
      <c r="D747" s="335">
        <f>E747</f>
        <v>25.93</v>
      </c>
      <c r="E747" s="335">
        <f>F747+G747</f>
        <v>25.93</v>
      </c>
      <c r="F747" s="336"/>
      <c r="G747" s="337">
        <f>M747</f>
        <v>25.93</v>
      </c>
      <c r="H747" s="338"/>
      <c r="I747" s="339"/>
      <c r="J747" s="340"/>
      <c r="K747" s="338">
        <f>L747+M747</f>
        <v>25.93</v>
      </c>
      <c r="L747" s="341"/>
      <c r="M747" s="342">
        <f t="shared" si="159"/>
        <v>25.93</v>
      </c>
      <c r="N747" s="779">
        <f>O747+P747</f>
        <v>33.154611635766571</v>
      </c>
      <c r="O747" s="780">
        <f t="shared" ref="O747" si="164">O749+O752+O763+O765+O767</f>
        <v>33.154611635766571</v>
      </c>
      <c r="P747" s="781">
        <f t="shared" si="161"/>
        <v>0</v>
      </c>
    </row>
    <row r="748" spans="1:16" ht="15.75" customHeight="1" x14ac:dyDescent="0.25">
      <c r="A748" s="678" t="s">
        <v>56</v>
      </c>
      <c r="B748" s="679" t="s">
        <v>57</v>
      </c>
      <c r="C748" s="362" t="s">
        <v>26</v>
      </c>
      <c r="D748" s="363"/>
      <c r="E748" s="364"/>
      <c r="F748" s="365"/>
      <c r="G748" s="366"/>
      <c r="H748" s="364"/>
      <c r="I748" s="365"/>
      <c r="J748" s="366"/>
      <c r="K748" s="364"/>
      <c r="L748" s="365"/>
      <c r="M748" s="347"/>
      <c r="N748" s="792"/>
      <c r="O748" s="793"/>
      <c r="P748" s="784"/>
    </row>
    <row r="749" spans="1:16" ht="15.75" customHeight="1" x14ac:dyDescent="0.25">
      <c r="A749" s="656"/>
      <c r="B749" s="676"/>
      <c r="C749" s="348" t="s">
        <v>23</v>
      </c>
      <c r="D749" s="349"/>
      <c r="E749" s="350"/>
      <c r="F749" s="351"/>
      <c r="G749" s="352"/>
      <c r="H749" s="350"/>
      <c r="I749" s="351"/>
      <c r="J749" s="352"/>
      <c r="K749" s="350"/>
      <c r="L749" s="351"/>
      <c r="M749" s="352">
        <f t="shared" ref="M749:M770" si="165">M748*1306.5</f>
        <v>0</v>
      </c>
      <c r="N749" s="785"/>
      <c r="O749" s="786"/>
      <c r="P749" s="787"/>
    </row>
    <row r="750" spans="1:16" ht="15.75" customHeight="1" x14ac:dyDescent="0.25">
      <c r="A750" s="654" t="s">
        <v>58</v>
      </c>
      <c r="B750" s="680" t="s">
        <v>59</v>
      </c>
      <c r="C750" s="353" t="s">
        <v>47</v>
      </c>
      <c r="D750" s="354"/>
      <c r="E750" s="355"/>
      <c r="F750" s="291"/>
      <c r="G750" s="292"/>
      <c r="H750" s="355"/>
      <c r="I750" s="291"/>
      <c r="J750" s="292"/>
      <c r="K750" s="355"/>
      <c r="L750" s="291"/>
      <c r="M750" s="292">
        <f t="shared" si="162"/>
        <v>0</v>
      </c>
      <c r="N750" s="788"/>
      <c r="O750" s="765"/>
      <c r="P750" s="766"/>
    </row>
    <row r="751" spans="1:16" ht="15.75" customHeight="1" x14ac:dyDescent="0.25">
      <c r="A751" s="655"/>
      <c r="B751" s="681"/>
      <c r="C751" s="353" t="s">
        <v>26</v>
      </c>
      <c r="D751" s="354"/>
      <c r="E751" s="355"/>
      <c r="F751" s="291"/>
      <c r="G751" s="292"/>
      <c r="H751" s="355"/>
      <c r="I751" s="291"/>
      <c r="J751" s="292"/>
      <c r="K751" s="355"/>
      <c r="L751" s="291"/>
      <c r="M751" s="292">
        <f t="shared" si="155"/>
        <v>0</v>
      </c>
      <c r="N751" s="788"/>
      <c r="O751" s="765"/>
      <c r="P751" s="766"/>
    </row>
    <row r="752" spans="1:16" ht="15.75" customHeight="1" x14ac:dyDescent="0.25">
      <c r="A752" s="656"/>
      <c r="B752" s="682"/>
      <c r="C752" s="353" t="s">
        <v>23</v>
      </c>
      <c r="D752" s="354"/>
      <c r="E752" s="355"/>
      <c r="F752" s="291"/>
      <c r="G752" s="292"/>
      <c r="H752" s="355"/>
      <c r="I752" s="291"/>
      <c r="J752" s="292"/>
      <c r="K752" s="355"/>
      <c r="L752" s="291"/>
      <c r="M752" s="292">
        <f t="shared" si="155"/>
        <v>0</v>
      </c>
      <c r="N752" s="788"/>
      <c r="O752" s="765"/>
      <c r="P752" s="766"/>
    </row>
    <row r="753" spans="1:16" ht="15.75" customHeight="1" x14ac:dyDescent="0.25">
      <c r="A753" s="654" t="s">
        <v>60</v>
      </c>
      <c r="B753" s="674" t="s">
        <v>232</v>
      </c>
      <c r="C753" s="356" t="s">
        <v>47</v>
      </c>
      <c r="D753" s="349"/>
      <c r="E753" s="350"/>
      <c r="F753" s="351"/>
      <c r="G753" s="352"/>
      <c r="H753" s="350"/>
      <c r="I753" s="351"/>
      <c r="J753" s="352"/>
      <c r="K753" s="350"/>
      <c r="L753" s="351"/>
      <c r="M753" s="352"/>
      <c r="N753" s="785"/>
      <c r="O753" s="786"/>
      <c r="P753" s="787"/>
    </row>
    <row r="754" spans="1:16" ht="15.75" customHeight="1" x14ac:dyDescent="0.25">
      <c r="A754" s="655"/>
      <c r="B754" s="675"/>
      <c r="C754" s="356" t="s">
        <v>26</v>
      </c>
      <c r="D754" s="349"/>
      <c r="E754" s="350"/>
      <c r="F754" s="351"/>
      <c r="G754" s="352"/>
      <c r="H754" s="350"/>
      <c r="I754" s="351"/>
      <c r="J754" s="352"/>
      <c r="K754" s="350"/>
      <c r="L754" s="351"/>
      <c r="M754" s="352"/>
      <c r="N754" s="785"/>
      <c r="O754" s="786"/>
      <c r="P754" s="787"/>
    </row>
    <row r="755" spans="1:16" ht="15.75" customHeight="1" x14ac:dyDescent="0.25">
      <c r="A755" s="656"/>
      <c r="B755" s="676"/>
      <c r="C755" s="356" t="s">
        <v>23</v>
      </c>
      <c r="D755" s="349"/>
      <c r="E755" s="350"/>
      <c r="F755" s="351"/>
      <c r="G755" s="352"/>
      <c r="H755" s="350"/>
      <c r="I755" s="351"/>
      <c r="J755" s="352"/>
      <c r="K755" s="350"/>
      <c r="L755" s="351"/>
      <c r="M755" s="352">
        <f t="shared" si="156"/>
        <v>0</v>
      </c>
      <c r="N755" s="785"/>
      <c r="O755" s="786"/>
      <c r="P755" s="787"/>
    </row>
    <row r="756" spans="1:16" ht="15.75" customHeight="1" x14ac:dyDescent="0.25">
      <c r="A756" s="654" t="s">
        <v>62</v>
      </c>
      <c r="B756" s="674" t="s">
        <v>63</v>
      </c>
      <c r="C756" s="356" t="s">
        <v>47</v>
      </c>
      <c r="D756" s="349"/>
      <c r="E756" s="350"/>
      <c r="F756" s="351"/>
      <c r="G756" s="352"/>
      <c r="H756" s="350"/>
      <c r="I756" s="351"/>
      <c r="J756" s="352"/>
      <c r="K756" s="350"/>
      <c r="L756" s="351"/>
      <c r="M756" s="352"/>
      <c r="N756" s="785"/>
      <c r="O756" s="786"/>
      <c r="P756" s="787"/>
    </row>
    <row r="757" spans="1:16" ht="15.75" customHeight="1" x14ac:dyDescent="0.25">
      <c r="A757" s="655"/>
      <c r="B757" s="675"/>
      <c r="C757" s="356" t="s">
        <v>26</v>
      </c>
      <c r="D757" s="349"/>
      <c r="E757" s="350"/>
      <c r="F757" s="351"/>
      <c r="G757" s="352"/>
      <c r="H757" s="350"/>
      <c r="I757" s="351"/>
      <c r="J757" s="352"/>
      <c r="K757" s="350"/>
      <c r="L757" s="351"/>
      <c r="M757" s="352"/>
      <c r="N757" s="785"/>
      <c r="O757" s="786"/>
      <c r="P757" s="787"/>
    </row>
    <row r="758" spans="1:16" ht="15.75" customHeight="1" x14ac:dyDescent="0.25">
      <c r="A758" s="656"/>
      <c r="B758" s="676"/>
      <c r="C758" s="356" t="s">
        <v>23</v>
      </c>
      <c r="D758" s="349"/>
      <c r="E758" s="350"/>
      <c r="F758" s="351"/>
      <c r="G758" s="352"/>
      <c r="H758" s="350"/>
      <c r="I758" s="351"/>
      <c r="J758" s="352"/>
      <c r="K758" s="350"/>
      <c r="L758" s="351"/>
      <c r="M758" s="352"/>
      <c r="N758" s="785"/>
      <c r="O758" s="786"/>
      <c r="P758" s="787"/>
    </row>
    <row r="759" spans="1:16" ht="15.75" customHeight="1" x14ac:dyDescent="0.25">
      <c r="A759" s="654" t="s">
        <v>64</v>
      </c>
      <c r="B759" s="674" t="s">
        <v>65</v>
      </c>
      <c r="C759" s="356" t="s">
        <v>47</v>
      </c>
      <c r="D759" s="349"/>
      <c r="E759" s="350"/>
      <c r="F759" s="351"/>
      <c r="G759" s="352"/>
      <c r="H759" s="350"/>
      <c r="I759" s="351"/>
      <c r="J759" s="352"/>
      <c r="K759" s="350"/>
      <c r="L759" s="351"/>
      <c r="M759" s="352"/>
      <c r="N759" s="785"/>
      <c r="O759" s="786"/>
      <c r="P759" s="787"/>
    </row>
    <row r="760" spans="1:16" ht="15.75" customHeight="1" x14ac:dyDescent="0.25">
      <c r="A760" s="655"/>
      <c r="B760" s="675"/>
      <c r="C760" s="356" t="s">
        <v>26</v>
      </c>
      <c r="D760" s="349"/>
      <c r="E760" s="350"/>
      <c r="F760" s="351"/>
      <c r="G760" s="352"/>
      <c r="H760" s="350"/>
      <c r="I760" s="351"/>
      <c r="J760" s="352"/>
      <c r="K760" s="350"/>
      <c r="L760" s="351"/>
      <c r="M760" s="352"/>
      <c r="N760" s="785"/>
      <c r="O760" s="786"/>
      <c r="P760" s="787"/>
    </row>
    <row r="761" spans="1:16" ht="15.75" customHeight="1" x14ac:dyDescent="0.25">
      <c r="A761" s="656"/>
      <c r="B761" s="676"/>
      <c r="C761" s="356" t="s">
        <v>23</v>
      </c>
      <c r="D761" s="349"/>
      <c r="E761" s="350"/>
      <c r="F761" s="351"/>
      <c r="G761" s="352"/>
      <c r="H761" s="350"/>
      <c r="I761" s="351"/>
      <c r="J761" s="352"/>
      <c r="K761" s="350"/>
      <c r="L761" s="351"/>
      <c r="M761" s="352"/>
      <c r="N761" s="785"/>
      <c r="O761" s="786"/>
      <c r="P761" s="787"/>
    </row>
    <row r="762" spans="1:16" ht="15.75" customHeight="1" x14ac:dyDescent="0.25">
      <c r="A762" s="660" t="s">
        <v>66</v>
      </c>
      <c r="B762" s="669" t="s">
        <v>233</v>
      </c>
      <c r="C762" s="356" t="s">
        <v>26</v>
      </c>
      <c r="D762" s="349"/>
      <c r="E762" s="350"/>
      <c r="F762" s="351"/>
      <c r="G762" s="352"/>
      <c r="H762" s="350"/>
      <c r="I762" s="351"/>
      <c r="J762" s="352"/>
      <c r="K762" s="350"/>
      <c r="L762" s="351"/>
      <c r="M762" s="352"/>
      <c r="N762" s="785"/>
      <c r="O762" s="786"/>
      <c r="P762" s="787"/>
    </row>
    <row r="763" spans="1:16" ht="15.75" customHeight="1" x14ac:dyDescent="0.25">
      <c r="A763" s="660"/>
      <c r="B763" s="669"/>
      <c r="C763" s="356" t="s">
        <v>23</v>
      </c>
      <c r="D763" s="349"/>
      <c r="E763" s="350"/>
      <c r="F763" s="351"/>
      <c r="G763" s="352"/>
      <c r="H763" s="350"/>
      <c r="I763" s="351"/>
      <c r="J763" s="352"/>
      <c r="K763" s="350"/>
      <c r="L763" s="351"/>
      <c r="M763" s="352">
        <f t="shared" si="163"/>
        <v>0</v>
      </c>
      <c r="N763" s="785"/>
      <c r="O763" s="786"/>
      <c r="P763" s="787"/>
    </row>
    <row r="764" spans="1:16" ht="15.75" customHeight="1" x14ac:dyDescent="0.25">
      <c r="A764" s="660" t="s">
        <v>68</v>
      </c>
      <c r="B764" s="670" t="s">
        <v>69</v>
      </c>
      <c r="C764" s="356" t="s">
        <v>42</v>
      </c>
      <c r="D764" s="349"/>
      <c r="E764" s="350"/>
      <c r="F764" s="351"/>
      <c r="G764" s="352"/>
      <c r="H764" s="350"/>
      <c r="I764" s="351"/>
      <c r="J764" s="352"/>
      <c r="K764" s="350"/>
      <c r="L764" s="351"/>
      <c r="M764" s="352">
        <v>0.04</v>
      </c>
      <c r="N764" s="785"/>
      <c r="O764" s="786">
        <v>7.0000000000000007E-2</v>
      </c>
      <c r="P764" s="787"/>
    </row>
    <row r="765" spans="1:16" ht="15.75" customHeight="1" x14ac:dyDescent="0.25">
      <c r="A765" s="660"/>
      <c r="B765" s="670"/>
      <c r="C765" s="356" t="s">
        <v>23</v>
      </c>
      <c r="D765" s="349"/>
      <c r="E765" s="350"/>
      <c r="F765" s="351"/>
      <c r="G765" s="352"/>
      <c r="H765" s="350"/>
      <c r="I765" s="351"/>
      <c r="J765" s="352"/>
      <c r="K765" s="350"/>
      <c r="L765" s="351"/>
      <c r="M765" s="352">
        <f t="shared" si="157"/>
        <v>18.34</v>
      </c>
      <c r="N765" s="785"/>
      <c r="O765" s="786">
        <v>33.154611635766571</v>
      </c>
      <c r="P765" s="787"/>
    </row>
    <row r="766" spans="1:16" ht="15.75" customHeight="1" x14ac:dyDescent="0.25">
      <c r="A766" s="660" t="s">
        <v>70</v>
      </c>
      <c r="B766" s="672" t="s">
        <v>71</v>
      </c>
      <c r="C766" s="356" t="s">
        <v>47</v>
      </c>
      <c r="D766" s="349"/>
      <c r="E766" s="350"/>
      <c r="F766" s="351"/>
      <c r="G766" s="352"/>
      <c r="H766" s="350"/>
      <c r="I766" s="351"/>
      <c r="J766" s="352"/>
      <c r="K766" s="350"/>
      <c r="L766" s="351"/>
      <c r="M766" s="352">
        <v>1</v>
      </c>
      <c r="N766" s="785"/>
      <c r="O766" s="786"/>
      <c r="P766" s="787"/>
    </row>
    <row r="767" spans="1:16" ht="15.75" customHeight="1" thickBot="1" x14ac:dyDescent="0.3">
      <c r="A767" s="671"/>
      <c r="B767" s="673"/>
      <c r="C767" s="357" t="s">
        <v>23</v>
      </c>
      <c r="D767" s="358"/>
      <c r="E767" s="359"/>
      <c r="F767" s="360"/>
      <c r="G767" s="361"/>
      <c r="H767" s="359"/>
      <c r="I767" s="360"/>
      <c r="J767" s="361"/>
      <c r="K767" s="359"/>
      <c r="L767" s="360"/>
      <c r="M767" s="361">
        <f>M766*50.6/20*3</f>
        <v>7.5900000000000007</v>
      </c>
      <c r="N767" s="789"/>
      <c r="O767" s="790"/>
      <c r="P767" s="791"/>
    </row>
    <row r="768" spans="1:16" ht="15.75" customHeight="1" thickBot="1" x14ac:dyDescent="0.3">
      <c r="A768" s="332" t="s">
        <v>266</v>
      </c>
      <c r="B768" s="333" t="s">
        <v>267</v>
      </c>
      <c r="C768" s="334"/>
      <c r="D768" s="335">
        <f>E768</f>
        <v>71.172000000000011</v>
      </c>
      <c r="E768" s="335">
        <f>F768+G768</f>
        <v>71.172000000000011</v>
      </c>
      <c r="F768" s="336"/>
      <c r="G768" s="337">
        <f>M768</f>
        <v>71.172000000000011</v>
      </c>
      <c r="H768" s="338"/>
      <c r="I768" s="339"/>
      <c r="J768" s="340"/>
      <c r="K768" s="338">
        <f>L768+M768</f>
        <v>71.172000000000011</v>
      </c>
      <c r="L768" s="341"/>
      <c r="M768" s="342">
        <f t="shared" si="159"/>
        <v>71.172000000000011</v>
      </c>
      <c r="N768" s="779">
        <f>O768+P768</f>
        <v>105.81416927916119</v>
      </c>
      <c r="O768" s="780">
        <f t="shared" ref="O768" si="166">O770+O773+O784+O786+O788</f>
        <v>105.81416927916119</v>
      </c>
      <c r="P768" s="781">
        <f t="shared" si="161"/>
        <v>0</v>
      </c>
    </row>
    <row r="769" spans="1:16" ht="15.75" customHeight="1" x14ac:dyDescent="0.25">
      <c r="A769" s="678" t="s">
        <v>56</v>
      </c>
      <c r="B769" s="679" t="s">
        <v>57</v>
      </c>
      <c r="C769" s="362" t="s">
        <v>26</v>
      </c>
      <c r="D769" s="363"/>
      <c r="E769" s="364"/>
      <c r="F769" s="365"/>
      <c r="G769" s="366"/>
      <c r="H769" s="364"/>
      <c r="I769" s="365"/>
      <c r="J769" s="366"/>
      <c r="K769" s="364"/>
      <c r="L769" s="365"/>
      <c r="M769" s="347">
        <v>8.0000000000000002E-3</v>
      </c>
      <c r="N769" s="792"/>
      <c r="O769" s="793"/>
      <c r="P769" s="784"/>
    </row>
    <row r="770" spans="1:16" ht="15.75" customHeight="1" x14ac:dyDescent="0.25">
      <c r="A770" s="656"/>
      <c r="B770" s="676"/>
      <c r="C770" s="348" t="s">
        <v>23</v>
      </c>
      <c r="D770" s="349"/>
      <c r="E770" s="350"/>
      <c r="F770" s="351"/>
      <c r="G770" s="352"/>
      <c r="H770" s="350"/>
      <c r="I770" s="351"/>
      <c r="J770" s="352"/>
      <c r="K770" s="350"/>
      <c r="L770" s="351"/>
      <c r="M770" s="352">
        <f t="shared" si="165"/>
        <v>10.452</v>
      </c>
      <c r="N770" s="785"/>
      <c r="O770" s="786"/>
      <c r="P770" s="787"/>
    </row>
    <row r="771" spans="1:16" ht="15.75" customHeight="1" x14ac:dyDescent="0.25">
      <c r="A771" s="654" t="s">
        <v>58</v>
      </c>
      <c r="B771" s="680" t="s">
        <v>59</v>
      </c>
      <c r="C771" s="353" t="s">
        <v>47</v>
      </c>
      <c r="D771" s="354"/>
      <c r="E771" s="355"/>
      <c r="F771" s="291"/>
      <c r="G771" s="292"/>
      <c r="H771" s="355"/>
      <c r="I771" s="291"/>
      <c r="J771" s="292"/>
      <c r="K771" s="355"/>
      <c r="L771" s="291"/>
      <c r="M771" s="292">
        <f t="shared" si="162"/>
        <v>0</v>
      </c>
      <c r="N771" s="788"/>
      <c r="O771" s="765"/>
      <c r="P771" s="766"/>
    </row>
    <row r="772" spans="1:16" ht="15.75" customHeight="1" x14ac:dyDescent="0.25">
      <c r="A772" s="655"/>
      <c r="B772" s="681"/>
      <c r="C772" s="353" t="s">
        <v>26</v>
      </c>
      <c r="D772" s="354"/>
      <c r="E772" s="355"/>
      <c r="F772" s="291"/>
      <c r="G772" s="292"/>
      <c r="H772" s="355"/>
      <c r="I772" s="291"/>
      <c r="J772" s="292"/>
      <c r="K772" s="355"/>
      <c r="L772" s="291"/>
      <c r="M772" s="292">
        <f t="shared" si="155"/>
        <v>0</v>
      </c>
      <c r="N772" s="788"/>
      <c r="O772" s="765"/>
      <c r="P772" s="766"/>
    </row>
    <row r="773" spans="1:16" ht="15.75" customHeight="1" x14ac:dyDescent="0.25">
      <c r="A773" s="656"/>
      <c r="B773" s="682"/>
      <c r="C773" s="353" t="s">
        <v>23</v>
      </c>
      <c r="D773" s="354"/>
      <c r="E773" s="355"/>
      <c r="F773" s="291"/>
      <c r="G773" s="292"/>
      <c r="H773" s="355"/>
      <c r="I773" s="291"/>
      <c r="J773" s="292"/>
      <c r="K773" s="355"/>
      <c r="L773" s="291"/>
      <c r="M773" s="292">
        <f t="shared" ref="M773:M836" si="167">M776+M779+M782</f>
        <v>0</v>
      </c>
      <c r="N773" s="788"/>
      <c r="O773" s="765"/>
      <c r="P773" s="766"/>
    </row>
    <row r="774" spans="1:16" ht="15.75" customHeight="1" x14ac:dyDescent="0.25">
      <c r="A774" s="654" t="s">
        <v>60</v>
      </c>
      <c r="B774" s="674" t="s">
        <v>232</v>
      </c>
      <c r="C774" s="356" t="s">
        <v>47</v>
      </c>
      <c r="D774" s="349"/>
      <c r="E774" s="350"/>
      <c r="F774" s="351"/>
      <c r="G774" s="352"/>
      <c r="H774" s="350"/>
      <c r="I774" s="351"/>
      <c r="J774" s="352"/>
      <c r="K774" s="350"/>
      <c r="L774" s="351"/>
      <c r="M774" s="352"/>
      <c r="N774" s="785"/>
      <c r="O774" s="786"/>
      <c r="P774" s="787"/>
    </row>
    <row r="775" spans="1:16" ht="15.75" customHeight="1" x14ac:dyDescent="0.25">
      <c r="A775" s="655"/>
      <c r="B775" s="675"/>
      <c r="C775" s="356" t="s">
        <v>26</v>
      </c>
      <c r="D775" s="349"/>
      <c r="E775" s="350"/>
      <c r="F775" s="351"/>
      <c r="G775" s="352"/>
      <c r="H775" s="350"/>
      <c r="I775" s="351"/>
      <c r="J775" s="352"/>
      <c r="K775" s="350"/>
      <c r="L775" s="351"/>
      <c r="M775" s="352"/>
      <c r="N775" s="785"/>
      <c r="O775" s="786"/>
      <c r="P775" s="787"/>
    </row>
    <row r="776" spans="1:16" ht="15.75" customHeight="1" x14ac:dyDescent="0.25">
      <c r="A776" s="656"/>
      <c r="B776" s="676"/>
      <c r="C776" s="356" t="s">
        <v>23</v>
      </c>
      <c r="D776" s="349"/>
      <c r="E776" s="350"/>
      <c r="F776" s="351"/>
      <c r="G776" s="352"/>
      <c r="H776" s="350"/>
      <c r="I776" s="351"/>
      <c r="J776" s="352"/>
      <c r="K776" s="350"/>
      <c r="L776" s="351"/>
      <c r="M776" s="352">
        <f t="shared" si="156"/>
        <v>0</v>
      </c>
      <c r="N776" s="785"/>
      <c r="O776" s="786"/>
      <c r="P776" s="787"/>
    </row>
    <row r="777" spans="1:16" ht="15.75" customHeight="1" x14ac:dyDescent="0.25">
      <c r="A777" s="654" t="s">
        <v>62</v>
      </c>
      <c r="B777" s="674" t="s">
        <v>63</v>
      </c>
      <c r="C777" s="356" t="s">
        <v>47</v>
      </c>
      <c r="D777" s="349"/>
      <c r="E777" s="350"/>
      <c r="F777" s="351"/>
      <c r="G777" s="352"/>
      <c r="H777" s="350"/>
      <c r="I777" s="351"/>
      <c r="J777" s="352"/>
      <c r="K777" s="350"/>
      <c r="L777" s="351"/>
      <c r="M777" s="352"/>
      <c r="N777" s="785"/>
      <c r="O777" s="786"/>
      <c r="P777" s="787"/>
    </row>
    <row r="778" spans="1:16" ht="15.75" customHeight="1" x14ac:dyDescent="0.25">
      <c r="A778" s="655"/>
      <c r="B778" s="675"/>
      <c r="C778" s="356" t="s">
        <v>26</v>
      </c>
      <c r="D778" s="349"/>
      <c r="E778" s="350"/>
      <c r="F778" s="351"/>
      <c r="G778" s="352"/>
      <c r="H778" s="350"/>
      <c r="I778" s="351"/>
      <c r="J778" s="352"/>
      <c r="K778" s="350"/>
      <c r="L778" s="351"/>
      <c r="M778" s="352"/>
      <c r="N778" s="785"/>
      <c r="O778" s="786"/>
      <c r="P778" s="787"/>
    </row>
    <row r="779" spans="1:16" ht="15.75" customHeight="1" x14ac:dyDescent="0.25">
      <c r="A779" s="656"/>
      <c r="B779" s="676"/>
      <c r="C779" s="356" t="s">
        <v>23</v>
      </c>
      <c r="D779" s="349"/>
      <c r="E779" s="350"/>
      <c r="F779" s="351"/>
      <c r="G779" s="352"/>
      <c r="H779" s="350"/>
      <c r="I779" s="351"/>
      <c r="J779" s="352"/>
      <c r="K779" s="350"/>
      <c r="L779" s="351"/>
      <c r="M779" s="352"/>
      <c r="N779" s="785"/>
      <c r="O779" s="786"/>
      <c r="P779" s="787"/>
    </row>
    <row r="780" spans="1:16" ht="15.75" customHeight="1" x14ac:dyDescent="0.25">
      <c r="A780" s="654" t="s">
        <v>64</v>
      </c>
      <c r="B780" s="674" t="s">
        <v>65</v>
      </c>
      <c r="C780" s="356" t="s">
        <v>47</v>
      </c>
      <c r="D780" s="349"/>
      <c r="E780" s="350"/>
      <c r="F780" s="351"/>
      <c r="G780" s="352"/>
      <c r="H780" s="350"/>
      <c r="I780" s="351"/>
      <c r="J780" s="352"/>
      <c r="K780" s="350"/>
      <c r="L780" s="351"/>
      <c r="M780" s="352"/>
      <c r="N780" s="785"/>
      <c r="O780" s="786"/>
      <c r="P780" s="787"/>
    </row>
    <row r="781" spans="1:16" ht="15.75" customHeight="1" x14ac:dyDescent="0.25">
      <c r="A781" s="655"/>
      <c r="B781" s="675"/>
      <c r="C781" s="356" t="s">
        <v>26</v>
      </c>
      <c r="D781" s="349"/>
      <c r="E781" s="350"/>
      <c r="F781" s="351"/>
      <c r="G781" s="352"/>
      <c r="H781" s="350"/>
      <c r="I781" s="351"/>
      <c r="J781" s="352"/>
      <c r="K781" s="350"/>
      <c r="L781" s="351"/>
      <c r="M781" s="352"/>
      <c r="N781" s="785"/>
      <c r="O781" s="786"/>
      <c r="P781" s="787"/>
    </row>
    <row r="782" spans="1:16" ht="15.75" customHeight="1" x14ac:dyDescent="0.25">
      <c r="A782" s="656"/>
      <c r="B782" s="676"/>
      <c r="C782" s="356" t="s">
        <v>23</v>
      </c>
      <c r="D782" s="349"/>
      <c r="E782" s="350"/>
      <c r="F782" s="351"/>
      <c r="G782" s="352"/>
      <c r="H782" s="350"/>
      <c r="I782" s="351"/>
      <c r="J782" s="352"/>
      <c r="K782" s="350"/>
      <c r="L782" s="351"/>
      <c r="M782" s="352"/>
      <c r="N782" s="785"/>
      <c r="O782" s="786"/>
      <c r="P782" s="787"/>
    </row>
    <row r="783" spans="1:16" ht="15.75" customHeight="1" x14ac:dyDescent="0.25">
      <c r="A783" s="660" t="s">
        <v>66</v>
      </c>
      <c r="B783" s="669" t="s">
        <v>233</v>
      </c>
      <c r="C783" s="356" t="s">
        <v>26</v>
      </c>
      <c r="D783" s="349"/>
      <c r="E783" s="350"/>
      <c r="F783" s="351"/>
      <c r="G783" s="352"/>
      <c r="H783" s="350"/>
      <c r="I783" s="351"/>
      <c r="J783" s="352"/>
      <c r="K783" s="350"/>
      <c r="L783" s="351"/>
      <c r="M783" s="352"/>
      <c r="N783" s="785"/>
      <c r="O783" s="786"/>
      <c r="P783" s="787"/>
    </row>
    <row r="784" spans="1:16" ht="15.75" customHeight="1" x14ac:dyDescent="0.25">
      <c r="A784" s="660"/>
      <c r="B784" s="669"/>
      <c r="C784" s="356" t="s">
        <v>23</v>
      </c>
      <c r="D784" s="349"/>
      <c r="E784" s="350"/>
      <c r="F784" s="351"/>
      <c r="G784" s="352"/>
      <c r="H784" s="350"/>
      <c r="I784" s="351"/>
      <c r="J784" s="352"/>
      <c r="K784" s="350"/>
      <c r="L784" s="351"/>
      <c r="M784" s="352">
        <f t="shared" si="163"/>
        <v>0</v>
      </c>
      <c r="N784" s="785"/>
      <c r="O784" s="786"/>
      <c r="P784" s="787"/>
    </row>
    <row r="785" spans="1:16" ht="15.75" customHeight="1" x14ac:dyDescent="0.25">
      <c r="A785" s="660" t="s">
        <v>68</v>
      </c>
      <c r="B785" s="670" t="s">
        <v>69</v>
      </c>
      <c r="C785" s="356" t="s">
        <v>42</v>
      </c>
      <c r="D785" s="349"/>
      <c r="E785" s="350"/>
      <c r="F785" s="351"/>
      <c r="G785" s="352"/>
      <c r="H785" s="350"/>
      <c r="I785" s="351"/>
      <c r="J785" s="352"/>
      <c r="K785" s="350"/>
      <c r="L785" s="351"/>
      <c r="M785" s="352"/>
      <c r="N785" s="785"/>
      <c r="O785" s="786">
        <v>0.17799999999999999</v>
      </c>
      <c r="P785" s="787"/>
    </row>
    <row r="786" spans="1:16" ht="15.75" customHeight="1" x14ac:dyDescent="0.25">
      <c r="A786" s="660"/>
      <c r="B786" s="670"/>
      <c r="C786" s="356" t="s">
        <v>23</v>
      </c>
      <c r="D786" s="349"/>
      <c r="E786" s="350"/>
      <c r="F786" s="351"/>
      <c r="G786" s="352"/>
      <c r="H786" s="350"/>
      <c r="I786" s="351"/>
      <c r="J786" s="352"/>
      <c r="K786" s="350"/>
      <c r="L786" s="351"/>
      <c r="M786" s="352">
        <f t="shared" si="157"/>
        <v>0</v>
      </c>
      <c r="N786" s="785"/>
      <c r="O786" s="786">
        <v>105.81416927916119</v>
      </c>
      <c r="P786" s="787"/>
    </row>
    <row r="787" spans="1:16" ht="15.75" customHeight="1" x14ac:dyDescent="0.25">
      <c r="A787" s="660" t="s">
        <v>70</v>
      </c>
      <c r="B787" s="672" t="s">
        <v>71</v>
      </c>
      <c r="C787" s="356" t="s">
        <v>47</v>
      </c>
      <c r="D787" s="349"/>
      <c r="E787" s="350"/>
      <c r="F787" s="351"/>
      <c r="G787" s="352"/>
      <c r="H787" s="350"/>
      <c r="I787" s="351"/>
      <c r="J787" s="352"/>
      <c r="K787" s="350"/>
      <c r="L787" s="351"/>
      <c r="M787" s="352">
        <v>2</v>
      </c>
      <c r="N787" s="785"/>
      <c r="O787" s="786"/>
      <c r="P787" s="787"/>
    </row>
    <row r="788" spans="1:16" ht="15.75" customHeight="1" thickBot="1" x14ac:dyDescent="0.3">
      <c r="A788" s="671"/>
      <c r="B788" s="673"/>
      <c r="C788" s="357" t="s">
        <v>23</v>
      </c>
      <c r="D788" s="358"/>
      <c r="E788" s="359"/>
      <c r="F788" s="360"/>
      <c r="G788" s="361"/>
      <c r="H788" s="359"/>
      <c r="I788" s="360"/>
      <c r="J788" s="361"/>
      <c r="K788" s="359"/>
      <c r="L788" s="360"/>
      <c r="M788" s="361">
        <f>M787*50.6/20*12</f>
        <v>60.720000000000006</v>
      </c>
      <c r="N788" s="789"/>
      <c r="O788" s="790"/>
      <c r="P788" s="791"/>
    </row>
    <row r="789" spans="1:16" ht="15.75" customHeight="1" thickBot="1" x14ac:dyDescent="0.3">
      <c r="A789" s="332" t="s">
        <v>268</v>
      </c>
      <c r="B789" s="333" t="s">
        <v>269</v>
      </c>
      <c r="C789" s="334"/>
      <c r="D789" s="335">
        <f>E789</f>
        <v>65.4345</v>
      </c>
      <c r="E789" s="335">
        <f>F789+G789</f>
        <v>65.4345</v>
      </c>
      <c r="F789" s="336"/>
      <c r="G789" s="337">
        <f>M789</f>
        <v>65.4345</v>
      </c>
      <c r="H789" s="338"/>
      <c r="I789" s="339"/>
      <c r="J789" s="340"/>
      <c r="K789" s="338">
        <f>L789+M789</f>
        <v>65.4345</v>
      </c>
      <c r="L789" s="341"/>
      <c r="M789" s="342">
        <f t="shared" si="159"/>
        <v>65.4345</v>
      </c>
      <c r="N789" s="779">
        <f>O789+P789</f>
        <v>67.822129400209121</v>
      </c>
      <c r="O789" s="780">
        <f t="shared" ref="O789" si="168">O791+O794+O805+O807+O809</f>
        <v>67.822129400209121</v>
      </c>
      <c r="P789" s="781">
        <f t="shared" si="161"/>
        <v>0</v>
      </c>
    </row>
    <row r="790" spans="1:16" ht="15.75" customHeight="1" x14ac:dyDescent="0.25">
      <c r="A790" s="678" t="s">
        <v>56</v>
      </c>
      <c r="B790" s="679" t="s">
        <v>57</v>
      </c>
      <c r="C790" s="362" t="s">
        <v>26</v>
      </c>
      <c r="D790" s="363"/>
      <c r="E790" s="364"/>
      <c r="F790" s="365"/>
      <c r="G790" s="366"/>
      <c r="H790" s="364"/>
      <c r="I790" s="365"/>
      <c r="J790" s="366"/>
      <c r="K790" s="364"/>
      <c r="L790" s="365"/>
      <c r="M790" s="347"/>
      <c r="N790" s="792"/>
      <c r="O790" s="793"/>
      <c r="P790" s="784"/>
    </row>
    <row r="791" spans="1:16" ht="15.75" customHeight="1" x14ac:dyDescent="0.25">
      <c r="A791" s="656"/>
      <c r="B791" s="676"/>
      <c r="C791" s="348" t="s">
        <v>23</v>
      </c>
      <c r="D791" s="349"/>
      <c r="E791" s="350"/>
      <c r="F791" s="351"/>
      <c r="G791" s="352"/>
      <c r="H791" s="350"/>
      <c r="I791" s="351"/>
      <c r="J791" s="352"/>
      <c r="K791" s="350"/>
      <c r="L791" s="351"/>
      <c r="M791" s="352">
        <f t="shared" ref="M791:M833" si="169">M790*1306.5</f>
        <v>0</v>
      </c>
      <c r="N791" s="785"/>
      <c r="O791" s="786"/>
      <c r="P791" s="787"/>
    </row>
    <row r="792" spans="1:16" ht="15.75" customHeight="1" x14ac:dyDescent="0.25">
      <c r="A792" s="654" t="s">
        <v>58</v>
      </c>
      <c r="B792" s="680" t="s">
        <v>59</v>
      </c>
      <c r="C792" s="353" t="s">
        <v>47</v>
      </c>
      <c r="D792" s="354"/>
      <c r="E792" s="355"/>
      <c r="F792" s="291"/>
      <c r="G792" s="292"/>
      <c r="H792" s="355"/>
      <c r="I792" s="291"/>
      <c r="J792" s="292"/>
      <c r="K792" s="355"/>
      <c r="L792" s="291"/>
      <c r="M792" s="292">
        <f t="shared" si="162"/>
        <v>3</v>
      </c>
      <c r="N792" s="788"/>
      <c r="O792" s="765"/>
      <c r="P792" s="766"/>
    </row>
    <row r="793" spans="1:16" ht="15.75" customHeight="1" x14ac:dyDescent="0.25">
      <c r="A793" s="655"/>
      <c r="B793" s="681"/>
      <c r="C793" s="353" t="s">
        <v>26</v>
      </c>
      <c r="D793" s="354"/>
      <c r="E793" s="355"/>
      <c r="F793" s="291"/>
      <c r="G793" s="292"/>
      <c r="H793" s="355"/>
      <c r="I793" s="291"/>
      <c r="J793" s="292"/>
      <c r="K793" s="355"/>
      <c r="L793" s="291"/>
      <c r="M793" s="292">
        <f t="shared" si="167"/>
        <v>8.9999999999999993E-3</v>
      </c>
      <c r="N793" s="788"/>
      <c r="O793" s="765"/>
      <c r="P793" s="766"/>
    </row>
    <row r="794" spans="1:16" ht="15.75" customHeight="1" x14ac:dyDescent="0.25">
      <c r="A794" s="656"/>
      <c r="B794" s="682"/>
      <c r="C794" s="353" t="s">
        <v>23</v>
      </c>
      <c r="D794" s="354"/>
      <c r="E794" s="355"/>
      <c r="F794" s="291"/>
      <c r="G794" s="292"/>
      <c r="H794" s="355"/>
      <c r="I794" s="291"/>
      <c r="J794" s="292"/>
      <c r="K794" s="355"/>
      <c r="L794" s="291"/>
      <c r="M794" s="292">
        <f t="shared" si="167"/>
        <v>24.169499999999999</v>
      </c>
      <c r="N794" s="788"/>
      <c r="O794" s="765"/>
      <c r="P794" s="766"/>
    </row>
    <row r="795" spans="1:16" ht="15.75" customHeight="1" x14ac:dyDescent="0.25">
      <c r="A795" s="654" t="s">
        <v>60</v>
      </c>
      <c r="B795" s="674" t="s">
        <v>232</v>
      </c>
      <c r="C795" s="356" t="s">
        <v>47</v>
      </c>
      <c r="D795" s="349"/>
      <c r="E795" s="350"/>
      <c r="F795" s="351"/>
      <c r="G795" s="352"/>
      <c r="H795" s="350"/>
      <c r="I795" s="351"/>
      <c r="J795" s="352"/>
      <c r="K795" s="350"/>
      <c r="L795" s="351"/>
      <c r="M795" s="352">
        <v>3</v>
      </c>
      <c r="N795" s="785"/>
      <c r="O795" s="786"/>
      <c r="P795" s="787"/>
    </row>
    <row r="796" spans="1:16" ht="15.75" customHeight="1" x14ac:dyDescent="0.25">
      <c r="A796" s="655"/>
      <c r="B796" s="675"/>
      <c r="C796" s="356" t="s">
        <v>26</v>
      </c>
      <c r="D796" s="349"/>
      <c r="E796" s="350"/>
      <c r="F796" s="351"/>
      <c r="G796" s="352"/>
      <c r="H796" s="350"/>
      <c r="I796" s="351"/>
      <c r="J796" s="352"/>
      <c r="K796" s="350"/>
      <c r="L796" s="351"/>
      <c r="M796" s="352">
        <v>8.9999999999999993E-3</v>
      </c>
      <c r="N796" s="785"/>
      <c r="O796" s="786"/>
      <c r="P796" s="787"/>
    </row>
    <row r="797" spans="1:16" ht="15.75" customHeight="1" x14ac:dyDescent="0.25">
      <c r="A797" s="656"/>
      <c r="B797" s="676"/>
      <c r="C797" s="356" t="s">
        <v>23</v>
      </c>
      <c r="D797" s="349"/>
      <c r="E797" s="350"/>
      <c r="F797" s="351"/>
      <c r="G797" s="352"/>
      <c r="H797" s="350"/>
      <c r="I797" s="351"/>
      <c r="J797" s="352"/>
      <c r="K797" s="350"/>
      <c r="L797" s="351"/>
      <c r="M797" s="352">
        <f>M796*2685.5</f>
        <v>24.169499999999999</v>
      </c>
      <c r="N797" s="785"/>
      <c r="O797" s="786"/>
      <c r="P797" s="787"/>
    </row>
    <row r="798" spans="1:16" ht="15.75" customHeight="1" x14ac:dyDescent="0.25">
      <c r="A798" s="654" t="s">
        <v>62</v>
      </c>
      <c r="B798" s="674" t="s">
        <v>63</v>
      </c>
      <c r="C798" s="356" t="s">
        <v>47</v>
      </c>
      <c r="D798" s="349"/>
      <c r="E798" s="350"/>
      <c r="F798" s="351"/>
      <c r="G798" s="352"/>
      <c r="H798" s="350"/>
      <c r="I798" s="351"/>
      <c r="J798" s="352"/>
      <c r="K798" s="350"/>
      <c r="L798" s="351"/>
      <c r="M798" s="352"/>
      <c r="N798" s="785"/>
      <c r="O798" s="786"/>
      <c r="P798" s="787"/>
    </row>
    <row r="799" spans="1:16" ht="15.75" customHeight="1" x14ac:dyDescent="0.25">
      <c r="A799" s="655"/>
      <c r="B799" s="675"/>
      <c r="C799" s="356" t="s">
        <v>26</v>
      </c>
      <c r="D799" s="349"/>
      <c r="E799" s="350"/>
      <c r="F799" s="351"/>
      <c r="G799" s="352"/>
      <c r="H799" s="350"/>
      <c r="I799" s="351"/>
      <c r="J799" s="352"/>
      <c r="K799" s="350"/>
      <c r="L799" s="351"/>
      <c r="M799" s="352"/>
      <c r="N799" s="785"/>
      <c r="O799" s="786"/>
      <c r="P799" s="787"/>
    </row>
    <row r="800" spans="1:16" ht="15.75" customHeight="1" x14ac:dyDescent="0.25">
      <c r="A800" s="656"/>
      <c r="B800" s="676"/>
      <c r="C800" s="356" t="s">
        <v>23</v>
      </c>
      <c r="D800" s="349"/>
      <c r="E800" s="350"/>
      <c r="F800" s="351"/>
      <c r="G800" s="352"/>
      <c r="H800" s="350"/>
      <c r="I800" s="351"/>
      <c r="J800" s="352"/>
      <c r="K800" s="350"/>
      <c r="L800" s="351"/>
      <c r="M800" s="352"/>
      <c r="N800" s="785"/>
      <c r="O800" s="786"/>
      <c r="P800" s="787"/>
    </row>
    <row r="801" spans="1:16" ht="15.75" customHeight="1" x14ac:dyDescent="0.25">
      <c r="A801" s="654" t="s">
        <v>64</v>
      </c>
      <c r="B801" s="674" t="s">
        <v>65</v>
      </c>
      <c r="C801" s="356" t="s">
        <v>47</v>
      </c>
      <c r="D801" s="349"/>
      <c r="E801" s="350"/>
      <c r="F801" s="351"/>
      <c r="G801" s="352"/>
      <c r="H801" s="350"/>
      <c r="I801" s="351"/>
      <c r="J801" s="352"/>
      <c r="K801" s="350"/>
      <c r="L801" s="351"/>
      <c r="M801" s="352"/>
      <c r="N801" s="785"/>
      <c r="O801" s="786"/>
      <c r="P801" s="787"/>
    </row>
    <row r="802" spans="1:16" ht="15.75" customHeight="1" x14ac:dyDescent="0.25">
      <c r="A802" s="655"/>
      <c r="B802" s="675"/>
      <c r="C802" s="356" t="s">
        <v>26</v>
      </c>
      <c r="D802" s="349"/>
      <c r="E802" s="350"/>
      <c r="F802" s="351"/>
      <c r="G802" s="352"/>
      <c r="H802" s="350"/>
      <c r="I802" s="351"/>
      <c r="J802" s="352"/>
      <c r="K802" s="350"/>
      <c r="L802" s="351"/>
      <c r="M802" s="352"/>
      <c r="N802" s="785"/>
      <c r="O802" s="786"/>
      <c r="P802" s="787"/>
    </row>
    <row r="803" spans="1:16" ht="15.75" customHeight="1" x14ac:dyDescent="0.25">
      <c r="A803" s="656"/>
      <c r="B803" s="676"/>
      <c r="C803" s="356" t="s">
        <v>23</v>
      </c>
      <c r="D803" s="349"/>
      <c r="E803" s="350"/>
      <c r="F803" s="351"/>
      <c r="G803" s="352"/>
      <c r="H803" s="350"/>
      <c r="I803" s="351"/>
      <c r="J803" s="352"/>
      <c r="K803" s="350"/>
      <c r="L803" s="351"/>
      <c r="M803" s="352"/>
      <c r="N803" s="785"/>
      <c r="O803" s="786"/>
      <c r="P803" s="787"/>
    </row>
    <row r="804" spans="1:16" ht="15.75" customHeight="1" x14ac:dyDescent="0.25">
      <c r="A804" s="660" t="s">
        <v>66</v>
      </c>
      <c r="B804" s="669" t="s">
        <v>233</v>
      </c>
      <c r="C804" s="356" t="s">
        <v>26</v>
      </c>
      <c r="D804" s="349"/>
      <c r="E804" s="350"/>
      <c r="F804" s="351"/>
      <c r="G804" s="352"/>
      <c r="H804" s="350"/>
      <c r="I804" s="351"/>
      <c r="J804" s="352"/>
      <c r="K804" s="350"/>
      <c r="L804" s="351"/>
      <c r="M804" s="352"/>
      <c r="N804" s="785"/>
      <c r="O804" s="786"/>
      <c r="P804" s="787"/>
    </row>
    <row r="805" spans="1:16" ht="15.75" customHeight="1" x14ac:dyDescent="0.25">
      <c r="A805" s="660"/>
      <c r="B805" s="669"/>
      <c r="C805" s="356" t="s">
        <v>23</v>
      </c>
      <c r="D805" s="349"/>
      <c r="E805" s="350"/>
      <c r="F805" s="351"/>
      <c r="G805" s="352"/>
      <c r="H805" s="350"/>
      <c r="I805" s="351"/>
      <c r="J805" s="352"/>
      <c r="K805" s="350"/>
      <c r="L805" s="351"/>
      <c r="M805" s="352">
        <f t="shared" si="163"/>
        <v>0</v>
      </c>
      <c r="N805" s="785"/>
      <c r="O805" s="786"/>
      <c r="P805" s="787"/>
    </row>
    <row r="806" spans="1:16" ht="15.75" customHeight="1" x14ac:dyDescent="0.25">
      <c r="A806" s="660" t="s">
        <v>68</v>
      </c>
      <c r="B806" s="670" t="s">
        <v>69</v>
      </c>
      <c r="C806" s="356" t="s">
        <v>42</v>
      </c>
      <c r="D806" s="349"/>
      <c r="E806" s="350"/>
      <c r="F806" s="351"/>
      <c r="G806" s="352"/>
      <c r="H806" s="350"/>
      <c r="I806" s="351"/>
      <c r="J806" s="352"/>
      <c r="K806" s="350"/>
      <c r="L806" s="351"/>
      <c r="M806" s="352">
        <v>0.09</v>
      </c>
      <c r="N806" s="785"/>
      <c r="O806" s="786">
        <v>0.17099999999999999</v>
      </c>
      <c r="P806" s="787"/>
    </row>
    <row r="807" spans="1:16" ht="15.75" customHeight="1" x14ac:dyDescent="0.25">
      <c r="A807" s="660"/>
      <c r="B807" s="670"/>
      <c r="C807" s="356" t="s">
        <v>23</v>
      </c>
      <c r="D807" s="349"/>
      <c r="E807" s="350"/>
      <c r="F807" s="351"/>
      <c r="G807" s="352"/>
      <c r="H807" s="350"/>
      <c r="I807" s="351"/>
      <c r="J807" s="352"/>
      <c r="K807" s="350"/>
      <c r="L807" s="351"/>
      <c r="M807" s="352">
        <f t="shared" ref="M807:M870" si="170">M806*458.5</f>
        <v>41.265000000000001</v>
      </c>
      <c r="N807" s="785"/>
      <c r="O807" s="786">
        <v>67.822129400209121</v>
      </c>
      <c r="P807" s="787"/>
    </row>
    <row r="808" spans="1:16" ht="15.75" customHeight="1" x14ac:dyDescent="0.25">
      <c r="A808" s="660" t="s">
        <v>70</v>
      </c>
      <c r="B808" s="672" t="s">
        <v>71</v>
      </c>
      <c r="C808" s="356" t="s">
        <v>47</v>
      </c>
      <c r="D808" s="349"/>
      <c r="E808" s="350"/>
      <c r="F808" s="351"/>
      <c r="G808" s="352"/>
      <c r="H808" s="350"/>
      <c r="I808" s="351"/>
      <c r="J808" s="352"/>
      <c r="K808" s="350"/>
      <c r="L808" s="351"/>
      <c r="M808" s="352"/>
      <c r="N808" s="785"/>
      <c r="O808" s="786"/>
      <c r="P808" s="787"/>
    </row>
    <row r="809" spans="1:16" ht="15.75" customHeight="1" thickBot="1" x14ac:dyDescent="0.3">
      <c r="A809" s="671"/>
      <c r="B809" s="673"/>
      <c r="C809" s="357" t="s">
        <v>23</v>
      </c>
      <c r="D809" s="358"/>
      <c r="E809" s="359"/>
      <c r="F809" s="360"/>
      <c r="G809" s="361"/>
      <c r="H809" s="359"/>
      <c r="I809" s="360"/>
      <c r="J809" s="361"/>
      <c r="K809" s="359"/>
      <c r="L809" s="360"/>
      <c r="M809" s="361">
        <f t="shared" ref="M809:M872" si="171">M808*50.6</f>
        <v>0</v>
      </c>
      <c r="N809" s="789"/>
      <c r="O809" s="790"/>
      <c r="P809" s="791"/>
    </row>
    <row r="810" spans="1:16" ht="15.75" customHeight="1" thickBot="1" x14ac:dyDescent="0.3">
      <c r="A810" s="332" t="s">
        <v>270</v>
      </c>
      <c r="B810" s="333" t="s">
        <v>271</v>
      </c>
      <c r="C810" s="334"/>
      <c r="D810" s="335">
        <f>E810</f>
        <v>631.06649999999991</v>
      </c>
      <c r="E810" s="335">
        <f>F810+G810</f>
        <v>631.06649999999991</v>
      </c>
      <c r="F810" s="336"/>
      <c r="G810" s="337">
        <f>M810</f>
        <v>631.06649999999991</v>
      </c>
      <c r="H810" s="338"/>
      <c r="I810" s="339"/>
      <c r="J810" s="340"/>
      <c r="K810" s="338">
        <f>L810+M810</f>
        <v>631.06649999999991</v>
      </c>
      <c r="L810" s="341"/>
      <c r="M810" s="342">
        <f t="shared" ref="M810:M873" si="172">M812+M815+M826+M828+M830</f>
        <v>631.06649999999991</v>
      </c>
      <c r="N810" s="779">
        <f>O810+P810</f>
        <v>0</v>
      </c>
      <c r="O810" s="780">
        <f t="shared" ref="O810" si="173">O812+O815+O826+O828+O830</f>
        <v>0</v>
      </c>
      <c r="P810" s="781">
        <f t="shared" ref="P810:P873" si="174">P812+P815+P826+P828+P830</f>
        <v>0</v>
      </c>
    </row>
    <row r="811" spans="1:16" ht="15.75" customHeight="1" x14ac:dyDescent="0.25">
      <c r="A811" s="678" t="s">
        <v>56</v>
      </c>
      <c r="B811" s="679" t="s">
        <v>57</v>
      </c>
      <c r="C811" s="362" t="s">
        <v>26</v>
      </c>
      <c r="D811" s="363"/>
      <c r="E811" s="364"/>
      <c r="F811" s="365"/>
      <c r="G811" s="366"/>
      <c r="H811" s="364"/>
      <c r="I811" s="365"/>
      <c r="J811" s="366"/>
      <c r="K811" s="364"/>
      <c r="L811" s="365"/>
      <c r="M811" s="347">
        <f>0.056+0.345</f>
        <v>0.40099999999999997</v>
      </c>
      <c r="N811" s="792"/>
      <c r="O811" s="793"/>
      <c r="P811" s="784"/>
    </row>
    <row r="812" spans="1:16" ht="15.75" customHeight="1" x14ac:dyDescent="0.25">
      <c r="A812" s="656"/>
      <c r="B812" s="676"/>
      <c r="C812" s="348" t="s">
        <v>23</v>
      </c>
      <c r="D812" s="349"/>
      <c r="E812" s="350"/>
      <c r="F812" s="351"/>
      <c r="G812" s="352"/>
      <c r="H812" s="350"/>
      <c r="I812" s="351"/>
      <c r="J812" s="352"/>
      <c r="K812" s="350"/>
      <c r="L812" s="351"/>
      <c r="M812" s="352">
        <f t="shared" si="169"/>
        <v>523.90649999999994</v>
      </c>
      <c r="N812" s="785"/>
      <c r="O812" s="786"/>
      <c r="P812" s="787"/>
    </row>
    <row r="813" spans="1:16" ht="15.75" customHeight="1" x14ac:dyDescent="0.25">
      <c r="A813" s="654" t="s">
        <v>58</v>
      </c>
      <c r="B813" s="680" t="s">
        <v>59</v>
      </c>
      <c r="C813" s="353" t="s">
        <v>47</v>
      </c>
      <c r="D813" s="354"/>
      <c r="E813" s="355"/>
      <c r="F813" s="291"/>
      <c r="G813" s="292"/>
      <c r="H813" s="355"/>
      <c r="I813" s="291"/>
      <c r="J813" s="292"/>
      <c r="K813" s="355"/>
      <c r="L813" s="291"/>
      <c r="M813" s="292">
        <f t="shared" ref="M813:M876" si="175">M816+M819+M822</f>
        <v>6</v>
      </c>
      <c r="N813" s="788"/>
      <c r="O813" s="765"/>
      <c r="P813" s="766"/>
    </row>
    <row r="814" spans="1:16" ht="15.75" customHeight="1" x14ac:dyDescent="0.25">
      <c r="A814" s="655"/>
      <c r="B814" s="681"/>
      <c r="C814" s="353" t="s">
        <v>26</v>
      </c>
      <c r="D814" s="354"/>
      <c r="E814" s="355"/>
      <c r="F814" s="291"/>
      <c r="G814" s="292"/>
      <c r="H814" s="355"/>
      <c r="I814" s="291"/>
      <c r="J814" s="292"/>
      <c r="K814" s="355"/>
      <c r="L814" s="291"/>
      <c r="M814" s="292">
        <f t="shared" si="167"/>
        <v>2.1000000000000001E-2</v>
      </c>
      <c r="N814" s="788"/>
      <c r="O814" s="765"/>
      <c r="P814" s="766"/>
    </row>
    <row r="815" spans="1:16" ht="15.75" customHeight="1" x14ac:dyDescent="0.25">
      <c r="A815" s="656"/>
      <c r="B815" s="682"/>
      <c r="C815" s="353" t="s">
        <v>23</v>
      </c>
      <c r="D815" s="354"/>
      <c r="E815" s="355"/>
      <c r="F815" s="291"/>
      <c r="G815" s="292"/>
      <c r="H815" s="355"/>
      <c r="I815" s="291"/>
      <c r="J815" s="292"/>
      <c r="K815" s="355"/>
      <c r="L815" s="291"/>
      <c r="M815" s="292">
        <f t="shared" si="167"/>
        <v>56.395500000000006</v>
      </c>
      <c r="N815" s="788"/>
      <c r="O815" s="765"/>
      <c r="P815" s="766"/>
    </row>
    <row r="816" spans="1:16" ht="15.75" customHeight="1" x14ac:dyDescent="0.25">
      <c r="A816" s="654" t="s">
        <v>60</v>
      </c>
      <c r="B816" s="674" t="s">
        <v>232</v>
      </c>
      <c r="C816" s="356" t="s">
        <v>47</v>
      </c>
      <c r="D816" s="349"/>
      <c r="E816" s="350"/>
      <c r="F816" s="351"/>
      <c r="G816" s="352"/>
      <c r="H816" s="350"/>
      <c r="I816" s="351"/>
      <c r="J816" s="352"/>
      <c r="K816" s="350"/>
      <c r="L816" s="351"/>
      <c r="M816" s="352">
        <v>6</v>
      </c>
      <c r="N816" s="785"/>
      <c r="O816" s="786"/>
      <c r="P816" s="787"/>
    </row>
    <row r="817" spans="1:16" ht="15.75" customHeight="1" x14ac:dyDescent="0.25">
      <c r="A817" s="655"/>
      <c r="B817" s="675"/>
      <c r="C817" s="356" t="s">
        <v>26</v>
      </c>
      <c r="D817" s="349"/>
      <c r="E817" s="350"/>
      <c r="F817" s="351"/>
      <c r="G817" s="352"/>
      <c r="H817" s="350"/>
      <c r="I817" s="351"/>
      <c r="J817" s="352"/>
      <c r="K817" s="350"/>
      <c r="L817" s="351"/>
      <c r="M817" s="352">
        <v>2.1000000000000001E-2</v>
      </c>
      <c r="N817" s="785"/>
      <c r="O817" s="786"/>
      <c r="P817" s="787"/>
    </row>
    <row r="818" spans="1:16" ht="15.75" customHeight="1" x14ac:dyDescent="0.25">
      <c r="A818" s="656"/>
      <c r="B818" s="676"/>
      <c r="C818" s="356" t="s">
        <v>23</v>
      </c>
      <c r="D818" s="349"/>
      <c r="E818" s="350"/>
      <c r="F818" s="351"/>
      <c r="G818" s="352"/>
      <c r="H818" s="350"/>
      <c r="I818" s="351"/>
      <c r="J818" s="352"/>
      <c r="K818" s="350"/>
      <c r="L818" s="351"/>
      <c r="M818" s="352">
        <f>M817*2685.5</f>
        <v>56.395500000000006</v>
      </c>
      <c r="N818" s="785"/>
      <c r="O818" s="786"/>
      <c r="P818" s="787"/>
    </row>
    <row r="819" spans="1:16" ht="15.75" customHeight="1" x14ac:dyDescent="0.25">
      <c r="A819" s="654" t="s">
        <v>62</v>
      </c>
      <c r="B819" s="674" t="s">
        <v>63</v>
      </c>
      <c r="C819" s="356" t="s">
        <v>47</v>
      </c>
      <c r="D819" s="349"/>
      <c r="E819" s="350"/>
      <c r="F819" s="351"/>
      <c r="G819" s="352"/>
      <c r="H819" s="350"/>
      <c r="I819" s="351"/>
      <c r="J819" s="352"/>
      <c r="K819" s="350"/>
      <c r="L819" s="351"/>
      <c r="M819" s="352"/>
      <c r="N819" s="785"/>
      <c r="O819" s="786"/>
      <c r="P819" s="787"/>
    </row>
    <row r="820" spans="1:16" ht="15.75" customHeight="1" x14ac:dyDescent="0.25">
      <c r="A820" s="655"/>
      <c r="B820" s="675"/>
      <c r="C820" s="356" t="s">
        <v>26</v>
      </c>
      <c r="D820" s="349"/>
      <c r="E820" s="350"/>
      <c r="F820" s="351"/>
      <c r="G820" s="352"/>
      <c r="H820" s="350"/>
      <c r="I820" s="351"/>
      <c r="J820" s="352"/>
      <c r="K820" s="350"/>
      <c r="L820" s="351"/>
      <c r="M820" s="352"/>
      <c r="N820" s="785"/>
      <c r="O820" s="786"/>
      <c r="P820" s="787"/>
    </row>
    <row r="821" spans="1:16" ht="15.75" customHeight="1" x14ac:dyDescent="0.25">
      <c r="A821" s="656"/>
      <c r="B821" s="676"/>
      <c r="C821" s="356" t="s">
        <v>23</v>
      </c>
      <c r="D821" s="349"/>
      <c r="E821" s="350"/>
      <c r="F821" s="351"/>
      <c r="G821" s="352"/>
      <c r="H821" s="350"/>
      <c r="I821" s="351"/>
      <c r="J821" s="352"/>
      <c r="K821" s="350"/>
      <c r="L821" s="351"/>
      <c r="M821" s="352"/>
      <c r="N821" s="785"/>
      <c r="O821" s="786"/>
      <c r="P821" s="787"/>
    </row>
    <row r="822" spans="1:16" ht="15.75" customHeight="1" x14ac:dyDescent="0.25">
      <c r="A822" s="654" t="s">
        <v>64</v>
      </c>
      <c r="B822" s="674" t="s">
        <v>65</v>
      </c>
      <c r="C822" s="356" t="s">
        <v>47</v>
      </c>
      <c r="D822" s="349"/>
      <c r="E822" s="350"/>
      <c r="F822" s="351"/>
      <c r="G822" s="352"/>
      <c r="H822" s="350"/>
      <c r="I822" s="351"/>
      <c r="J822" s="352"/>
      <c r="K822" s="350"/>
      <c r="L822" s="351"/>
      <c r="M822" s="352"/>
      <c r="N822" s="785"/>
      <c r="O822" s="786"/>
      <c r="P822" s="787"/>
    </row>
    <row r="823" spans="1:16" ht="15.75" customHeight="1" x14ac:dyDescent="0.25">
      <c r="A823" s="655"/>
      <c r="B823" s="675"/>
      <c r="C823" s="356" t="s">
        <v>26</v>
      </c>
      <c r="D823" s="349"/>
      <c r="E823" s="350"/>
      <c r="F823" s="351"/>
      <c r="G823" s="352"/>
      <c r="H823" s="350"/>
      <c r="I823" s="351"/>
      <c r="J823" s="352"/>
      <c r="K823" s="350"/>
      <c r="L823" s="351"/>
      <c r="M823" s="352"/>
      <c r="N823" s="785"/>
      <c r="O823" s="786"/>
      <c r="P823" s="787"/>
    </row>
    <row r="824" spans="1:16" ht="15.75" customHeight="1" x14ac:dyDescent="0.25">
      <c r="A824" s="656"/>
      <c r="B824" s="676"/>
      <c r="C824" s="356" t="s">
        <v>23</v>
      </c>
      <c r="D824" s="349"/>
      <c r="E824" s="350"/>
      <c r="F824" s="351"/>
      <c r="G824" s="352"/>
      <c r="H824" s="350"/>
      <c r="I824" s="351"/>
      <c r="J824" s="352"/>
      <c r="K824" s="350"/>
      <c r="L824" s="351"/>
      <c r="M824" s="352"/>
      <c r="N824" s="785"/>
      <c r="O824" s="786"/>
      <c r="P824" s="787"/>
    </row>
    <row r="825" spans="1:16" ht="15.75" customHeight="1" x14ac:dyDescent="0.25">
      <c r="A825" s="660" t="s">
        <v>66</v>
      </c>
      <c r="B825" s="669" t="s">
        <v>233</v>
      </c>
      <c r="C825" s="356" t="s">
        <v>26</v>
      </c>
      <c r="D825" s="349"/>
      <c r="E825" s="350"/>
      <c r="F825" s="351"/>
      <c r="G825" s="352"/>
      <c r="H825" s="350"/>
      <c r="I825" s="351"/>
      <c r="J825" s="352"/>
      <c r="K825" s="350"/>
      <c r="L825" s="351"/>
      <c r="M825" s="352">
        <f>0.003*7</f>
        <v>2.1000000000000001E-2</v>
      </c>
      <c r="N825" s="785"/>
      <c r="O825" s="786"/>
      <c r="P825" s="787"/>
    </row>
    <row r="826" spans="1:16" ht="15.75" customHeight="1" x14ac:dyDescent="0.25">
      <c r="A826" s="660"/>
      <c r="B826" s="669"/>
      <c r="C826" s="356" t="s">
        <v>23</v>
      </c>
      <c r="D826" s="349"/>
      <c r="E826" s="350"/>
      <c r="F826" s="351"/>
      <c r="G826" s="352"/>
      <c r="H826" s="350"/>
      <c r="I826" s="351"/>
      <c r="J826" s="352"/>
      <c r="K826" s="350"/>
      <c r="L826" s="351"/>
      <c r="M826" s="352">
        <f t="shared" ref="M826:M889" si="176">M825*1694.5</f>
        <v>35.584500000000006</v>
      </c>
      <c r="N826" s="785"/>
      <c r="O826" s="786"/>
      <c r="P826" s="787"/>
    </row>
    <row r="827" spans="1:16" ht="15.75" customHeight="1" x14ac:dyDescent="0.25">
      <c r="A827" s="660" t="s">
        <v>68</v>
      </c>
      <c r="B827" s="670" t="s">
        <v>69</v>
      </c>
      <c r="C827" s="356" t="s">
        <v>42</v>
      </c>
      <c r="D827" s="349"/>
      <c r="E827" s="350"/>
      <c r="F827" s="351"/>
      <c r="G827" s="352"/>
      <c r="H827" s="350"/>
      <c r="I827" s="351"/>
      <c r="J827" s="352"/>
      <c r="K827" s="350"/>
      <c r="L827" s="351"/>
      <c r="M827" s="352"/>
      <c r="N827" s="785"/>
      <c r="O827" s="786"/>
      <c r="P827" s="787"/>
    </row>
    <row r="828" spans="1:16" ht="15.75" customHeight="1" x14ac:dyDescent="0.25">
      <c r="A828" s="660"/>
      <c r="B828" s="670"/>
      <c r="C828" s="356" t="s">
        <v>23</v>
      </c>
      <c r="D828" s="349"/>
      <c r="E828" s="350"/>
      <c r="F828" s="351"/>
      <c r="G828" s="352"/>
      <c r="H828" s="350"/>
      <c r="I828" s="351"/>
      <c r="J828" s="352"/>
      <c r="K828" s="350"/>
      <c r="L828" s="351"/>
      <c r="M828" s="352">
        <f t="shared" si="170"/>
        <v>0</v>
      </c>
      <c r="N828" s="785"/>
      <c r="O828" s="786"/>
      <c r="P828" s="787"/>
    </row>
    <row r="829" spans="1:16" ht="15.75" customHeight="1" x14ac:dyDescent="0.25">
      <c r="A829" s="660" t="s">
        <v>70</v>
      </c>
      <c r="B829" s="672" t="s">
        <v>71</v>
      </c>
      <c r="C829" s="356" t="s">
        <v>47</v>
      </c>
      <c r="D829" s="349"/>
      <c r="E829" s="350"/>
      <c r="F829" s="351"/>
      <c r="G829" s="352"/>
      <c r="H829" s="350"/>
      <c r="I829" s="351"/>
      <c r="J829" s="352"/>
      <c r="K829" s="350"/>
      <c r="L829" s="351"/>
      <c r="M829" s="352">
        <v>1</v>
      </c>
      <c r="N829" s="785"/>
      <c r="O829" s="786"/>
      <c r="P829" s="787"/>
    </row>
    <row r="830" spans="1:16" ht="15.75" customHeight="1" thickBot="1" x14ac:dyDescent="0.3">
      <c r="A830" s="671"/>
      <c r="B830" s="673"/>
      <c r="C830" s="357" t="s">
        <v>23</v>
      </c>
      <c r="D830" s="358"/>
      <c r="E830" s="359"/>
      <c r="F830" s="360"/>
      <c r="G830" s="361"/>
      <c r="H830" s="359"/>
      <c r="I830" s="360"/>
      <c r="J830" s="361"/>
      <c r="K830" s="359"/>
      <c r="L830" s="360"/>
      <c r="M830" s="361">
        <f>M829*50.6/20*6</f>
        <v>15.180000000000001</v>
      </c>
      <c r="N830" s="789"/>
      <c r="O830" s="790"/>
      <c r="P830" s="791"/>
    </row>
    <row r="831" spans="1:16" ht="15.75" customHeight="1" thickBot="1" x14ac:dyDescent="0.3">
      <c r="A831" s="332" t="s">
        <v>272</v>
      </c>
      <c r="B831" s="333" t="s">
        <v>273</v>
      </c>
      <c r="C831" s="334"/>
      <c r="D831" s="335">
        <f>E831</f>
        <v>144.20275000000001</v>
      </c>
      <c r="E831" s="335">
        <f>F831+G831</f>
        <v>144.20275000000001</v>
      </c>
      <c r="F831" s="336"/>
      <c r="G831" s="337">
        <f>M831</f>
        <v>144.20275000000001</v>
      </c>
      <c r="H831" s="338"/>
      <c r="I831" s="339"/>
      <c r="J831" s="340"/>
      <c r="K831" s="338">
        <f>L831+M831</f>
        <v>144.20275000000001</v>
      </c>
      <c r="L831" s="341"/>
      <c r="M831" s="342">
        <f t="shared" si="172"/>
        <v>144.20275000000001</v>
      </c>
      <c r="N831" s="779">
        <f>O831+P831</f>
        <v>0</v>
      </c>
      <c r="O831" s="780">
        <f t="shared" ref="O831" si="177">O833+O836+O847+O849+O851</f>
        <v>0</v>
      </c>
      <c r="P831" s="781">
        <f t="shared" si="174"/>
        <v>0</v>
      </c>
    </row>
    <row r="832" spans="1:16" ht="15.75" customHeight="1" x14ac:dyDescent="0.25">
      <c r="A832" s="678" t="s">
        <v>56</v>
      </c>
      <c r="B832" s="679" t="s">
        <v>57</v>
      </c>
      <c r="C832" s="362" t="s">
        <v>26</v>
      </c>
      <c r="D832" s="363"/>
      <c r="E832" s="364"/>
      <c r="F832" s="365"/>
      <c r="G832" s="366"/>
      <c r="H832" s="364"/>
      <c r="I832" s="365"/>
      <c r="J832" s="366"/>
      <c r="K832" s="364"/>
      <c r="L832" s="365"/>
      <c r="M832" s="347">
        <v>8.1500000000000003E-2</v>
      </c>
      <c r="N832" s="792"/>
      <c r="O832" s="793"/>
      <c r="P832" s="784"/>
    </row>
    <row r="833" spans="1:16" ht="15.75" customHeight="1" x14ac:dyDescent="0.25">
      <c r="A833" s="656"/>
      <c r="B833" s="676"/>
      <c r="C833" s="348" t="s">
        <v>23</v>
      </c>
      <c r="D833" s="349"/>
      <c r="E833" s="350"/>
      <c r="F833" s="351"/>
      <c r="G833" s="352"/>
      <c r="H833" s="350"/>
      <c r="I833" s="351"/>
      <c r="J833" s="352"/>
      <c r="K833" s="350"/>
      <c r="L833" s="351"/>
      <c r="M833" s="352">
        <f t="shared" si="169"/>
        <v>106.47975000000001</v>
      </c>
      <c r="N833" s="785"/>
      <c r="O833" s="786"/>
      <c r="P833" s="787"/>
    </row>
    <row r="834" spans="1:16" ht="15.75" customHeight="1" x14ac:dyDescent="0.25">
      <c r="A834" s="654" t="s">
        <v>58</v>
      </c>
      <c r="B834" s="680" t="s">
        <v>59</v>
      </c>
      <c r="C834" s="353" t="s">
        <v>47</v>
      </c>
      <c r="D834" s="354"/>
      <c r="E834" s="355"/>
      <c r="F834" s="291"/>
      <c r="G834" s="292"/>
      <c r="H834" s="355"/>
      <c r="I834" s="291"/>
      <c r="J834" s="292"/>
      <c r="K834" s="355"/>
      <c r="L834" s="291"/>
      <c r="M834" s="292">
        <f t="shared" si="175"/>
        <v>5</v>
      </c>
      <c r="N834" s="788"/>
      <c r="O834" s="765"/>
      <c r="P834" s="766"/>
    </row>
    <row r="835" spans="1:16" ht="15.75" customHeight="1" x14ac:dyDescent="0.25">
      <c r="A835" s="655"/>
      <c r="B835" s="681"/>
      <c r="C835" s="353" t="s">
        <v>26</v>
      </c>
      <c r="D835" s="354"/>
      <c r="E835" s="355"/>
      <c r="F835" s="291"/>
      <c r="G835" s="292"/>
      <c r="H835" s="355"/>
      <c r="I835" s="291"/>
      <c r="J835" s="292"/>
      <c r="K835" s="355"/>
      <c r="L835" s="291"/>
      <c r="M835" s="292">
        <f t="shared" si="167"/>
        <v>1.4E-2</v>
      </c>
      <c r="N835" s="788"/>
      <c r="O835" s="765"/>
      <c r="P835" s="766"/>
    </row>
    <row r="836" spans="1:16" ht="15.75" customHeight="1" x14ac:dyDescent="0.25">
      <c r="A836" s="656"/>
      <c r="B836" s="682"/>
      <c r="C836" s="353" t="s">
        <v>23</v>
      </c>
      <c r="D836" s="354"/>
      <c r="E836" s="355"/>
      <c r="F836" s="291"/>
      <c r="G836" s="292"/>
      <c r="H836" s="355"/>
      <c r="I836" s="291"/>
      <c r="J836" s="292"/>
      <c r="K836" s="355"/>
      <c r="L836" s="291"/>
      <c r="M836" s="292">
        <f t="shared" si="167"/>
        <v>37.722999999999999</v>
      </c>
      <c r="N836" s="788"/>
      <c r="O836" s="765"/>
      <c r="P836" s="766"/>
    </row>
    <row r="837" spans="1:16" ht="15.75" customHeight="1" x14ac:dyDescent="0.25">
      <c r="A837" s="654" t="s">
        <v>60</v>
      </c>
      <c r="B837" s="674" t="s">
        <v>232</v>
      </c>
      <c r="C837" s="356" t="s">
        <v>47</v>
      </c>
      <c r="D837" s="349"/>
      <c r="E837" s="350"/>
      <c r="F837" s="351"/>
      <c r="G837" s="352"/>
      <c r="H837" s="350"/>
      <c r="I837" s="351"/>
      <c r="J837" s="352"/>
      <c r="K837" s="350"/>
      <c r="L837" s="351"/>
      <c r="M837" s="352">
        <v>5</v>
      </c>
      <c r="N837" s="785"/>
      <c r="O837" s="786"/>
      <c r="P837" s="787"/>
    </row>
    <row r="838" spans="1:16" ht="15.75" customHeight="1" x14ac:dyDescent="0.25">
      <c r="A838" s="655"/>
      <c r="B838" s="675"/>
      <c r="C838" s="356" t="s">
        <v>26</v>
      </c>
      <c r="D838" s="349"/>
      <c r="E838" s="350"/>
      <c r="F838" s="351"/>
      <c r="G838" s="352"/>
      <c r="H838" s="350"/>
      <c r="I838" s="351"/>
      <c r="J838" s="352"/>
      <c r="K838" s="350"/>
      <c r="L838" s="351"/>
      <c r="M838" s="352">
        <f>M837*0.0028</f>
        <v>1.4E-2</v>
      </c>
      <c r="N838" s="785"/>
      <c r="O838" s="786"/>
      <c r="P838" s="787"/>
    </row>
    <row r="839" spans="1:16" ht="15.75" customHeight="1" x14ac:dyDescent="0.25">
      <c r="A839" s="656"/>
      <c r="B839" s="676"/>
      <c r="C839" s="356" t="s">
        <v>23</v>
      </c>
      <c r="D839" s="349"/>
      <c r="E839" s="350"/>
      <c r="F839" s="351"/>
      <c r="G839" s="352"/>
      <c r="H839" s="350"/>
      <c r="I839" s="351"/>
      <c r="J839" s="352"/>
      <c r="K839" s="350"/>
      <c r="L839" s="351"/>
      <c r="M839" s="352">
        <f>M838*2694.5</f>
        <v>37.722999999999999</v>
      </c>
      <c r="N839" s="785"/>
      <c r="O839" s="786"/>
      <c r="P839" s="787"/>
    </row>
    <row r="840" spans="1:16" ht="15.75" customHeight="1" x14ac:dyDescent="0.25">
      <c r="A840" s="654" t="s">
        <v>62</v>
      </c>
      <c r="B840" s="674" t="s">
        <v>63</v>
      </c>
      <c r="C840" s="356" t="s">
        <v>47</v>
      </c>
      <c r="D840" s="349"/>
      <c r="E840" s="350"/>
      <c r="F840" s="351"/>
      <c r="G840" s="352"/>
      <c r="H840" s="350"/>
      <c r="I840" s="351"/>
      <c r="J840" s="352"/>
      <c r="K840" s="350"/>
      <c r="L840" s="351"/>
      <c r="M840" s="352"/>
      <c r="N840" s="785"/>
      <c r="O840" s="786"/>
      <c r="P840" s="787"/>
    </row>
    <row r="841" spans="1:16" ht="15.75" customHeight="1" x14ac:dyDescent="0.25">
      <c r="A841" s="655"/>
      <c r="B841" s="675"/>
      <c r="C841" s="356" t="s">
        <v>26</v>
      </c>
      <c r="D841" s="349"/>
      <c r="E841" s="350"/>
      <c r="F841" s="351"/>
      <c r="G841" s="352"/>
      <c r="H841" s="350"/>
      <c r="I841" s="351"/>
      <c r="J841" s="352"/>
      <c r="K841" s="350"/>
      <c r="L841" s="351"/>
      <c r="M841" s="352"/>
      <c r="N841" s="785"/>
      <c r="O841" s="786"/>
      <c r="P841" s="787"/>
    </row>
    <row r="842" spans="1:16" ht="15.75" customHeight="1" x14ac:dyDescent="0.25">
      <c r="A842" s="656"/>
      <c r="B842" s="676"/>
      <c r="C842" s="356" t="s">
        <v>23</v>
      </c>
      <c r="D842" s="349"/>
      <c r="E842" s="350"/>
      <c r="F842" s="351"/>
      <c r="G842" s="352"/>
      <c r="H842" s="350"/>
      <c r="I842" s="351"/>
      <c r="J842" s="352"/>
      <c r="K842" s="350"/>
      <c r="L842" s="351"/>
      <c r="M842" s="352"/>
      <c r="N842" s="785"/>
      <c r="O842" s="786"/>
      <c r="P842" s="787"/>
    </row>
    <row r="843" spans="1:16" ht="15.75" customHeight="1" x14ac:dyDescent="0.25">
      <c r="A843" s="654" t="s">
        <v>64</v>
      </c>
      <c r="B843" s="674" t="s">
        <v>65</v>
      </c>
      <c r="C843" s="356" t="s">
        <v>47</v>
      </c>
      <c r="D843" s="349"/>
      <c r="E843" s="350"/>
      <c r="F843" s="351"/>
      <c r="G843" s="352"/>
      <c r="H843" s="350"/>
      <c r="I843" s="351"/>
      <c r="J843" s="352"/>
      <c r="K843" s="350"/>
      <c r="L843" s="351"/>
      <c r="M843" s="352"/>
      <c r="N843" s="785"/>
      <c r="O843" s="786"/>
      <c r="P843" s="787"/>
    </row>
    <row r="844" spans="1:16" ht="15.75" customHeight="1" x14ac:dyDescent="0.25">
      <c r="A844" s="655"/>
      <c r="B844" s="675"/>
      <c r="C844" s="356" t="s">
        <v>26</v>
      </c>
      <c r="D844" s="349"/>
      <c r="E844" s="350"/>
      <c r="F844" s="351"/>
      <c r="G844" s="352"/>
      <c r="H844" s="350"/>
      <c r="I844" s="351"/>
      <c r="J844" s="352"/>
      <c r="K844" s="350"/>
      <c r="L844" s="351"/>
      <c r="M844" s="352"/>
      <c r="N844" s="785"/>
      <c r="O844" s="786"/>
      <c r="P844" s="787"/>
    </row>
    <row r="845" spans="1:16" ht="15.75" customHeight="1" x14ac:dyDescent="0.25">
      <c r="A845" s="656"/>
      <c r="B845" s="676"/>
      <c r="C845" s="356" t="s">
        <v>23</v>
      </c>
      <c r="D845" s="349"/>
      <c r="E845" s="350"/>
      <c r="F845" s="351"/>
      <c r="G845" s="352"/>
      <c r="H845" s="350"/>
      <c r="I845" s="351"/>
      <c r="J845" s="352"/>
      <c r="K845" s="350"/>
      <c r="L845" s="351"/>
      <c r="M845" s="352"/>
      <c r="N845" s="785"/>
      <c r="O845" s="786"/>
      <c r="P845" s="787"/>
    </row>
    <row r="846" spans="1:16" ht="15.75" customHeight="1" x14ac:dyDescent="0.25">
      <c r="A846" s="660" t="s">
        <v>66</v>
      </c>
      <c r="B846" s="669" t="s">
        <v>233</v>
      </c>
      <c r="C846" s="356" t="s">
        <v>26</v>
      </c>
      <c r="D846" s="349"/>
      <c r="E846" s="350"/>
      <c r="F846" s="351"/>
      <c r="G846" s="352"/>
      <c r="H846" s="350"/>
      <c r="I846" s="351"/>
      <c r="J846" s="352"/>
      <c r="K846" s="350"/>
      <c r="L846" s="351"/>
      <c r="M846" s="352"/>
      <c r="N846" s="785"/>
      <c r="O846" s="786"/>
      <c r="P846" s="787"/>
    </row>
    <row r="847" spans="1:16" ht="15.75" customHeight="1" x14ac:dyDescent="0.25">
      <c r="A847" s="660"/>
      <c r="B847" s="669"/>
      <c r="C847" s="356" t="s">
        <v>23</v>
      </c>
      <c r="D847" s="349"/>
      <c r="E847" s="350"/>
      <c r="F847" s="351"/>
      <c r="G847" s="352"/>
      <c r="H847" s="350"/>
      <c r="I847" s="351"/>
      <c r="J847" s="352"/>
      <c r="K847" s="350"/>
      <c r="L847" s="351"/>
      <c r="M847" s="352">
        <f t="shared" si="176"/>
        <v>0</v>
      </c>
      <c r="N847" s="785"/>
      <c r="O847" s="786"/>
      <c r="P847" s="787"/>
    </row>
    <row r="848" spans="1:16" ht="15.75" customHeight="1" x14ac:dyDescent="0.25">
      <c r="A848" s="660" t="s">
        <v>68</v>
      </c>
      <c r="B848" s="670" t="s">
        <v>69</v>
      </c>
      <c r="C848" s="356" t="s">
        <v>42</v>
      </c>
      <c r="D848" s="349"/>
      <c r="E848" s="350"/>
      <c r="F848" s="351"/>
      <c r="G848" s="352"/>
      <c r="H848" s="350"/>
      <c r="I848" s="351"/>
      <c r="J848" s="352"/>
      <c r="K848" s="350"/>
      <c r="L848" s="351"/>
      <c r="M848" s="352"/>
      <c r="N848" s="785"/>
      <c r="O848" s="786"/>
      <c r="P848" s="787"/>
    </row>
    <row r="849" spans="1:16" ht="15.75" customHeight="1" x14ac:dyDescent="0.25">
      <c r="A849" s="660"/>
      <c r="B849" s="670"/>
      <c r="C849" s="356" t="s">
        <v>23</v>
      </c>
      <c r="D849" s="349"/>
      <c r="E849" s="350"/>
      <c r="F849" s="351"/>
      <c r="G849" s="352"/>
      <c r="H849" s="350"/>
      <c r="I849" s="351"/>
      <c r="J849" s="352"/>
      <c r="K849" s="350"/>
      <c r="L849" s="351"/>
      <c r="M849" s="352">
        <f t="shared" si="170"/>
        <v>0</v>
      </c>
      <c r="N849" s="785"/>
      <c r="O849" s="786"/>
      <c r="P849" s="787"/>
    </row>
    <row r="850" spans="1:16" ht="15.75" customHeight="1" x14ac:dyDescent="0.25">
      <c r="A850" s="660" t="s">
        <v>70</v>
      </c>
      <c r="B850" s="672" t="s">
        <v>71</v>
      </c>
      <c r="C850" s="356" t="s">
        <v>47</v>
      </c>
      <c r="D850" s="349"/>
      <c r="E850" s="350"/>
      <c r="F850" s="351"/>
      <c r="G850" s="352"/>
      <c r="H850" s="350"/>
      <c r="I850" s="351"/>
      <c r="J850" s="352"/>
      <c r="K850" s="350"/>
      <c r="L850" s="351"/>
      <c r="M850" s="352"/>
      <c r="N850" s="785"/>
      <c r="O850" s="786"/>
      <c r="P850" s="787"/>
    </row>
    <row r="851" spans="1:16" ht="15.75" customHeight="1" thickBot="1" x14ac:dyDescent="0.3">
      <c r="A851" s="671"/>
      <c r="B851" s="673"/>
      <c r="C851" s="357" t="s">
        <v>23</v>
      </c>
      <c r="D851" s="358"/>
      <c r="E851" s="359"/>
      <c r="F851" s="360"/>
      <c r="G851" s="361"/>
      <c r="H851" s="359"/>
      <c r="I851" s="360"/>
      <c r="J851" s="361"/>
      <c r="K851" s="359"/>
      <c r="L851" s="360"/>
      <c r="M851" s="361">
        <f t="shared" si="171"/>
        <v>0</v>
      </c>
      <c r="N851" s="789"/>
      <c r="O851" s="790"/>
      <c r="P851" s="791"/>
    </row>
    <row r="852" spans="1:16" ht="15.75" customHeight="1" thickBot="1" x14ac:dyDescent="0.3">
      <c r="A852" s="332" t="s">
        <v>274</v>
      </c>
      <c r="B852" s="333" t="s">
        <v>210</v>
      </c>
      <c r="C852" s="334"/>
      <c r="D852" s="335">
        <f>E852</f>
        <v>315.221</v>
      </c>
      <c r="E852" s="335">
        <f>F852+G852</f>
        <v>315.221</v>
      </c>
      <c r="F852" s="336"/>
      <c r="G852" s="337">
        <f>M852</f>
        <v>315.221</v>
      </c>
      <c r="H852" s="338"/>
      <c r="I852" s="339"/>
      <c r="J852" s="340"/>
      <c r="K852" s="338">
        <f>L852+M852</f>
        <v>315.221</v>
      </c>
      <c r="L852" s="341"/>
      <c r="M852" s="342">
        <f t="shared" si="172"/>
        <v>315.221</v>
      </c>
      <c r="N852" s="779">
        <f>O852+P852</f>
        <v>0</v>
      </c>
      <c r="O852" s="780">
        <f t="shared" ref="O852" si="178">O854+O857+O868+O870+O872</f>
        <v>0</v>
      </c>
      <c r="P852" s="781">
        <f t="shared" si="174"/>
        <v>0</v>
      </c>
    </row>
    <row r="853" spans="1:16" ht="15.75" customHeight="1" x14ac:dyDescent="0.25">
      <c r="A853" s="678" t="s">
        <v>56</v>
      </c>
      <c r="B853" s="679" t="s">
        <v>57</v>
      </c>
      <c r="C853" s="362" t="s">
        <v>26</v>
      </c>
      <c r="D853" s="363"/>
      <c r="E853" s="364"/>
      <c r="F853" s="365"/>
      <c r="G853" s="366"/>
      <c r="H853" s="364"/>
      <c r="I853" s="365"/>
      <c r="J853" s="366"/>
      <c r="K853" s="364"/>
      <c r="L853" s="365"/>
      <c r="M853" s="347">
        <v>0.20200000000000001</v>
      </c>
      <c r="N853" s="792"/>
      <c r="O853" s="793"/>
      <c r="P853" s="784"/>
    </row>
    <row r="854" spans="1:16" ht="15.75" customHeight="1" x14ac:dyDescent="0.25">
      <c r="A854" s="656"/>
      <c r="B854" s="676"/>
      <c r="C854" s="348" t="s">
        <v>23</v>
      </c>
      <c r="D854" s="349"/>
      <c r="E854" s="350"/>
      <c r="F854" s="351"/>
      <c r="G854" s="352"/>
      <c r="H854" s="350"/>
      <c r="I854" s="351"/>
      <c r="J854" s="352"/>
      <c r="K854" s="350"/>
      <c r="L854" s="351"/>
      <c r="M854" s="352">
        <f>M853*1560.5</f>
        <v>315.221</v>
      </c>
      <c r="N854" s="785"/>
      <c r="O854" s="786"/>
      <c r="P854" s="787"/>
    </row>
    <row r="855" spans="1:16" ht="15.75" customHeight="1" x14ac:dyDescent="0.25">
      <c r="A855" s="654" t="s">
        <v>58</v>
      </c>
      <c r="B855" s="680" t="s">
        <v>59</v>
      </c>
      <c r="C855" s="353" t="s">
        <v>47</v>
      </c>
      <c r="D855" s="354"/>
      <c r="E855" s="355"/>
      <c r="F855" s="291"/>
      <c r="G855" s="292"/>
      <c r="H855" s="355"/>
      <c r="I855" s="291"/>
      <c r="J855" s="292"/>
      <c r="K855" s="355"/>
      <c r="L855" s="291"/>
      <c r="M855" s="292">
        <f t="shared" si="175"/>
        <v>0</v>
      </c>
      <c r="N855" s="788"/>
      <c r="O855" s="765"/>
      <c r="P855" s="766"/>
    </row>
    <row r="856" spans="1:16" ht="15.75" customHeight="1" x14ac:dyDescent="0.25">
      <c r="A856" s="655"/>
      <c r="B856" s="681"/>
      <c r="C856" s="353" t="s">
        <v>26</v>
      </c>
      <c r="D856" s="354"/>
      <c r="E856" s="355"/>
      <c r="F856" s="291"/>
      <c r="G856" s="292"/>
      <c r="H856" s="355"/>
      <c r="I856" s="291"/>
      <c r="J856" s="292"/>
      <c r="K856" s="355"/>
      <c r="L856" s="291"/>
      <c r="M856" s="292">
        <f t="shared" si="175"/>
        <v>0</v>
      </c>
      <c r="N856" s="788"/>
      <c r="O856" s="765"/>
      <c r="P856" s="766"/>
    </row>
    <row r="857" spans="1:16" ht="15.75" customHeight="1" x14ac:dyDescent="0.25">
      <c r="A857" s="656"/>
      <c r="B857" s="682"/>
      <c r="C857" s="353" t="s">
        <v>23</v>
      </c>
      <c r="D857" s="354"/>
      <c r="E857" s="355"/>
      <c r="F857" s="291"/>
      <c r="G857" s="292"/>
      <c r="H857" s="355"/>
      <c r="I857" s="291"/>
      <c r="J857" s="292"/>
      <c r="K857" s="355"/>
      <c r="L857" s="291"/>
      <c r="M857" s="292">
        <f t="shared" si="175"/>
        <v>0</v>
      </c>
      <c r="N857" s="788"/>
      <c r="O857" s="765"/>
      <c r="P857" s="766"/>
    </row>
    <row r="858" spans="1:16" ht="15.75" customHeight="1" x14ac:dyDescent="0.25">
      <c r="A858" s="654" t="s">
        <v>60</v>
      </c>
      <c r="B858" s="674" t="s">
        <v>232</v>
      </c>
      <c r="C858" s="356" t="s">
        <v>47</v>
      </c>
      <c r="D858" s="349"/>
      <c r="E858" s="350"/>
      <c r="F858" s="351"/>
      <c r="G858" s="352"/>
      <c r="H858" s="350"/>
      <c r="I858" s="351"/>
      <c r="J858" s="352"/>
      <c r="K858" s="350"/>
      <c r="L858" s="351"/>
      <c r="M858" s="352"/>
      <c r="N858" s="785"/>
      <c r="O858" s="786"/>
      <c r="P858" s="787"/>
    </row>
    <row r="859" spans="1:16" ht="15.75" customHeight="1" x14ac:dyDescent="0.25">
      <c r="A859" s="655"/>
      <c r="B859" s="675"/>
      <c r="C859" s="356" t="s">
        <v>26</v>
      </c>
      <c r="D859" s="349"/>
      <c r="E859" s="350"/>
      <c r="F859" s="351"/>
      <c r="G859" s="352"/>
      <c r="H859" s="350"/>
      <c r="I859" s="351"/>
      <c r="J859" s="352"/>
      <c r="K859" s="350"/>
      <c r="L859" s="351"/>
      <c r="M859" s="352"/>
      <c r="N859" s="785"/>
      <c r="O859" s="786"/>
      <c r="P859" s="787"/>
    </row>
    <row r="860" spans="1:16" ht="15.75" customHeight="1" x14ac:dyDescent="0.25">
      <c r="A860" s="656"/>
      <c r="B860" s="676"/>
      <c r="C860" s="356" t="s">
        <v>23</v>
      </c>
      <c r="D860" s="349"/>
      <c r="E860" s="350"/>
      <c r="F860" s="351"/>
      <c r="G860" s="352"/>
      <c r="H860" s="350"/>
      <c r="I860" s="351"/>
      <c r="J860" s="352"/>
      <c r="K860" s="350"/>
      <c r="L860" s="351"/>
      <c r="M860" s="352">
        <f t="shared" ref="M860" si="179">M859*1694.5</f>
        <v>0</v>
      </c>
      <c r="N860" s="785"/>
      <c r="O860" s="786"/>
      <c r="P860" s="787"/>
    </row>
    <row r="861" spans="1:16" ht="15.75" customHeight="1" x14ac:dyDescent="0.25">
      <c r="A861" s="654" t="s">
        <v>62</v>
      </c>
      <c r="B861" s="674" t="s">
        <v>63</v>
      </c>
      <c r="C861" s="356" t="s">
        <v>47</v>
      </c>
      <c r="D861" s="349"/>
      <c r="E861" s="350"/>
      <c r="F861" s="351"/>
      <c r="G861" s="352"/>
      <c r="H861" s="350"/>
      <c r="I861" s="351"/>
      <c r="J861" s="352"/>
      <c r="K861" s="350"/>
      <c r="L861" s="351"/>
      <c r="M861" s="352"/>
      <c r="N861" s="785"/>
      <c r="O861" s="786"/>
      <c r="P861" s="787"/>
    </row>
    <row r="862" spans="1:16" ht="15.75" customHeight="1" x14ac:dyDescent="0.25">
      <c r="A862" s="655"/>
      <c r="B862" s="675"/>
      <c r="C862" s="356" t="s">
        <v>26</v>
      </c>
      <c r="D862" s="349"/>
      <c r="E862" s="350"/>
      <c r="F862" s="351"/>
      <c r="G862" s="352"/>
      <c r="H862" s="350"/>
      <c r="I862" s="351"/>
      <c r="J862" s="352"/>
      <c r="K862" s="350"/>
      <c r="L862" s="351"/>
      <c r="M862" s="352"/>
      <c r="N862" s="785"/>
      <c r="O862" s="786"/>
      <c r="P862" s="787"/>
    </row>
    <row r="863" spans="1:16" ht="15.75" customHeight="1" x14ac:dyDescent="0.25">
      <c r="A863" s="656"/>
      <c r="B863" s="676"/>
      <c r="C863" s="356" t="s">
        <v>23</v>
      </c>
      <c r="D863" s="349"/>
      <c r="E863" s="350"/>
      <c r="F863" s="351"/>
      <c r="G863" s="352"/>
      <c r="H863" s="350"/>
      <c r="I863" s="351"/>
      <c r="J863" s="352"/>
      <c r="K863" s="350"/>
      <c r="L863" s="351"/>
      <c r="M863" s="352"/>
      <c r="N863" s="785"/>
      <c r="O863" s="786"/>
      <c r="P863" s="787"/>
    </row>
    <row r="864" spans="1:16" ht="15.75" customHeight="1" x14ac:dyDescent="0.25">
      <c r="A864" s="654" t="s">
        <v>64</v>
      </c>
      <c r="B864" s="674" t="s">
        <v>65</v>
      </c>
      <c r="C864" s="356" t="s">
        <v>47</v>
      </c>
      <c r="D864" s="349"/>
      <c r="E864" s="350"/>
      <c r="F864" s="351"/>
      <c r="G864" s="352"/>
      <c r="H864" s="350"/>
      <c r="I864" s="351"/>
      <c r="J864" s="352"/>
      <c r="K864" s="350"/>
      <c r="L864" s="351"/>
      <c r="M864" s="352"/>
      <c r="N864" s="785"/>
      <c r="O864" s="786"/>
      <c r="P864" s="787"/>
    </row>
    <row r="865" spans="1:16" ht="15.75" customHeight="1" x14ac:dyDescent="0.25">
      <c r="A865" s="655"/>
      <c r="B865" s="675"/>
      <c r="C865" s="356" t="s">
        <v>26</v>
      </c>
      <c r="D865" s="349"/>
      <c r="E865" s="350"/>
      <c r="F865" s="351"/>
      <c r="G865" s="352"/>
      <c r="H865" s="350"/>
      <c r="I865" s="351"/>
      <c r="J865" s="352"/>
      <c r="K865" s="350"/>
      <c r="L865" s="351"/>
      <c r="M865" s="352"/>
      <c r="N865" s="785"/>
      <c r="O865" s="786"/>
      <c r="P865" s="787"/>
    </row>
    <row r="866" spans="1:16" ht="15.75" customHeight="1" x14ac:dyDescent="0.25">
      <c r="A866" s="656"/>
      <c r="B866" s="676"/>
      <c r="C866" s="356" t="s">
        <v>23</v>
      </c>
      <c r="D866" s="349"/>
      <c r="E866" s="350"/>
      <c r="F866" s="351"/>
      <c r="G866" s="352"/>
      <c r="H866" s="350"/>
      <c r="I866" s="351"/>
      <c r="J866" s="352"/>
      <c r="K866" s="350"/>
      <c r="L866" s="351"/>
      <c r="M866" s="352"/>
      <c r="N866" s="785"/>
      <c r="O866" s="786"/>
      <c r="P866" s="787"/>
    </row>
    <row r="867" spans="1:16" ht="15.75" customHeight="1" x14ac:dyDescent="0.25">
      <c r="A867" s="660" t="s">
        <v>66</v>
      </c>
      <c r="B867" s="669" t="s">
        <v>233</v>
      </c>
      <c r="C867" s="356" t="s">
        <v>26</v>
      </c>
      <c r="D867" s="349"/>
      <c r="E867" s="350"/>
      <c r="F867" s="351"/>
      <c r="G867" s="352"/>
      <c r="H867" s="350"/>
      <c r="I867" s="351"/>
      <c r="J867" s="352"/>
      <c r="K867" s="350"/>
      <c r="L867" s="351"/>
      <c r="M867" s="352"/>
      <c r="N867" s="785"/>
      <c r="O867" s="786"/>
      <c r="P867" s="787"/>
    </row>
    <row r="868" spans="1:16" ht="15.75" customHeight="1" x14ac:dyDescent="0.25">
      <c r="A868" s="660"/>
      <c r="B868" s="669"/>
      <c r="C868" s="356" t="s">
        <v>23</v>
      </c>
      <c r="D868" s="349"/>
      <c r="E868" s="350"/>
      <c r="F868" s="351"/>
      <c r="G868" s="352"/>
      <c r="H868" s="350"/>
      <c r="I868" s="351"/>
      <c r="J868" s="352"/>
      <c r="K868" s="350"/>
      <c r="L868" s="351"/>
      <c r="M868" s="352">
        <f t="shared" si="176"/>
        <v>0</v>
      </c>
      <c r="N868" s="785"/>
      <c r="O868" s="786"/>
      <c r="P868" s="787"/>
    </row>
    <row r="869" spans="1:16" ht="15.75" customHeight="1" x14ac:dyDescent="0.25">
      <c r="A869" s="660" t="s">
        <v>68</v>
      </c>
      <c r="B869" s="670" t="s">
        <v>69</v>
      </c>
      <c r="C869" s="356" t="s">
        <v>42</v>
      </c>
      <c r="D869" s="349"/>
      <c r="E869" s="350"/>
      <c r="F869" s="351"/>
      <c r="G869" s="352"/>
      <c r="H869" s="350"/>
      <c r="I869" s="351"/>
      <c r="J869" s="352"/>
      <c r="K869" s="350"/>
      <c r="L869" s="351"/>
      <c r="M869" s="352"/>
      <c r="N869" s="785"/>
      <c r="O869" s="786"/>
      <c r="P869" s="787"/>
    </row>
    <row r="870" spans="1:16" ht="15.75" customHeight="1" x14ac:dyDescent="0.25">
      <c r="A870" s="660"/>
      <c r="B870" s="670"/>
      <c r="C870" s="356" t="s">
        <v>23</v>
      </c>
      <c r="D870" s="349"/>
      <c r="E870" s="350"/>
      <c r="F870" s="351"/>
      <c r="G870" s="352"/>
      <c r="H870" s="350"/>
      <c r="I870" s="351"/>
      <c r="J870" s="352"/>
      <c r="K870" s="350"/>
      <c r="L870" s="351"/>
      <c r="M870" s="352">
        <f t="shared" si="170"/>
        <v>0</v>
      </c>
      <c r="N870" s="785"/>
      <c r="O870" s="786"/>
      <c r="P870" s="787"/>
    </row>
    <row r="871" spans="1:16" ht="15.75" customHeight="1" x14ac:dyDescent="0.25">
      <c r="A871" s="660" t="s">
        <v>70</v>
      </c>
      <c r="B871" s="672" t="s">
        <v>71</v>
      </c>
      <c r="C871" s="356" t="s">
        <v>47</v>
      </c>
      <c r="D871" s="349"/>
      <c r="E871" s="350"/>
      <c r="F871" s="351"/>
      <c r="G871" s="352"/>
      <c r="H871" s="350"/>
      <c r="I871" s="351"/>
      <c r="J871" s="352"/>
      <c r="K871" s="350"/>
      <c r="L871" s="351"/>
      <c r="M871" s="352"/>
      <c r="N871" s="785"/>
      <c r="O871" s="786"/>
      <c r="P871" s="787"/>
    </row>
    <row r="872" spans="1:16" ht="15.75" customHeight="1" thickBot="1" x14ac:dyDescent="0.3">
      <c r="A872" s="671"/>
      <c r="B872" s="673"/>
      <c r="C872" s="357" t="s">
        <v>23</v>
      </c>
      <c r="D872" s="358"/>
      <c r="E872" s="359"/>
      <c r="F872" s="360"/>
      <c r="G872" s="361"/>
      <c r="H872" s="359"/>
      <c r="I872" s="360"/>
      <c r="J872" s="361"/>
      <c r="K872" s="359"/>
      <c r="L872" s="360"/>
      <c r="M872" s="361">
        <f t="shared" si="171"/>
        <v>0</v>
      </c>
      <c r="N872" s="789"/>
      <c r="O872" s="790"/>
      <c r="P872" s="791"/>
    </row>
    <row r="873" spans="1:16" ht="15.75" customHeight="1" thickBot="1" x14ac:dyDescent="0.3">
      <c r="A873" s="332" t="s">
        <v>275</v>
      </c>
      <c r="B873" s="333" t="s">
        <v>214</v>
      </c>
      <c r="C873" s="334"/>
      <c r="D873" s="335">
        <f>E873</f>
        <v>325.99924999999996</v>
      </c>
      <c r="E873" s="335">
        <f>F873+G873</f>
        <v>325.99924999999996</v>
      </c>
      <c r="F873" s="336"/>
      <c r="G873" s="337">
        <f>M873</f>
        <v>325.99924999999996</v>
      </c>
      <c r="H873" s="338"/>
      <c r="I873" s="339"/>
      <c r="J873" s="340"/>
      <c r="K873" s="338">
        <f>L873+M873</f>
        <v>325.99924999999996</v>
      </c>
      <c r="L873" s="341"/>
      <c r="M873" s="342">
        <f t="shared" si="172"/>
        <v>325.99924999999996</v>
      </c>
      <c r="N873" s="779">
        <f>O873+P873</f>
        <v>0</v>
      </c>
      <c r="O873" s="780">
        <f t="shared" ref="O873" si="180">O875+O878+O889+O891+O893</f>
        <v>0</v>
      </c>
      <c r="P873" s="781">
        <f t="shared" si="174"/>
        <v>0</v>
      </c>
    </row>
    <row r="874" spans="1:16" ht="15.75" customHeight="1" x14ac:dyDescent="0.25">
      <c r="A874" s="678" t="s">
        <v>56</v>
      </c>
      <c r="B874" s="679" t="s">
        <v>57</v>
      </c>
      <c r="C874" s="362" t="s">
        <v>26</v>
      </c>
      <c r="D874" s="363"/>
      <c r="E874" s="364"/>
      <c r="F874" s="365"/>
      <c r="G874" s="366"/>
      <c r="H874" s="364"/>
      <c r="I874" s="365"/>
      <c r="J874" s="366"/>
      <c r="K874" s="364"/>
      <c r="L874" s="365"/>
      <c r="M874" s="347">
        <v>0.20349999999999999</v>
      </c>
      <c r="N874" s="792"/>
      <c r="O874" s="793"/>
      <c r="P874" s="784"/>
    </row>
    <row r="875" spans="1:16" ht="15.75" customHeight="1" x14ac:dyDescent="0.25">
      <c r="A875" s="656"/>
      <c r="B875" s="676"/>
      <c r="C875" s="348" t="s">
        <v>23</v>
      </c>
      <c r="D875" s="349"/>
      <c r="E875" s="350"/>
      <c r="F875" s="351"/>
      <c r="G875" s="352"/>
      <c r="H875" s="350"/>
      <c r="I875" s="351"/>
      <c r="J875" s="352"/>
      <c r="K875" s="350"/>
      <c r="L875" s="351"/>
      <c r="M875" s="352">
        <f t="shared" ref="M875:M938" si="181">M874*1306.5</f>
        <v>265.87275</v>
      </c>
      <c r="N875" s="785"/>
      <c r="O875" s="786"/>
      <c r="P875" s="787"/>
    </row>
    <row r="876" spans="1:16" ht="15.75" customHeight="1" x14ac:dyDescent="0.25">
      <c r="A876" s="654" t="s">
        <v>58</v>
      </c>
      <c r="B876" s="680" t="s">
        <v>59</v>
      </c>
      <c r="C876" s="353" t="s">
        <v>47</v>
      </c>
      <c r="D876" s="354"/>
      <c r="E876" s="355"/>
      <c r="F876" s="291"/>
      <c r="G876" s="292"/>
      <c r="H876" s="355"/>
      <c r="I876" s="291"/>
      <c r="J876" s="292"/>
      <c r="K876" s="355"/>
      <c r="L876" s="291"/>
      <c r="M876" s="292">
        <f t="shared" si="175"/>
        <v>2</v>
      </c>
      <c r="N876" s="788"/>
      <c r="O876" s="765"/>
      <c r="P876" s="766"/>
    </row>
    <row r="877" spans="1:16" ht="15.75" customHeight="1" x14ac:dyDescent="0.25">
      <c r="A877" s="655"/>
      <c r="B877" s="681"/>
      <c r="C877" s="353" t="s">
        <v>26</v>
      </c>
      <c r="D877" s="354"/>
      <c r="E877" s="355"/>
      <c r="F877" s="291"/>
      <c r="G877" s="292"/>
      <c r="H877" s="355"/>
      <c r="I877" s="291"/>
      <c r="J877" s="292"/>
      <c r="K877" s="355"/>
      <c r="L877" s="291"/>
      <c r="M877" s="292">
        <f t="shared" ref="M877:M940" si="182">M880+M883+M886</f>
        <v>7.0000000000000001E-3</v>
      </c>
      <c r="N877" s="788"/>
      <c r="O877" s="765"/>
      <c r="P877" s="766"/>
    </row>
    <row r="878" spans="1:16" ht="15.75" customHeight="1" x14ac:dyDescent="0.25">
      <c r="A878" s="656"/>
      <c r="B878" s="682"/>
      <c r="C878" s="353" t="s">
        <v>23</v>
      </c>
      <c r="D878" s="354"/>
      <c r="E878" s="355"/>
      <c r="F878" s="291"/>
      <c r="G878" s="292"/>
      <c r="H878" s="355"/>
      <c r="I878" s="291"/>
      <c r="J878" s="292"/>
      <c r="K878" s="355"/>
      <c r="L878" s="291"/>
      <c r="M878" s="292">
        <f t="shared" si="182"/>
        <v>18.861499999999999</v>
      </c>
      <c r="N878" s="788"/>
      <c r="O878" s="765"/>
      <c r="P878" s="766"/>
    </row>
    <row r="879" spans="1:16" ht="15.75" customHeight="1" x14ac:dyDescent="0.25">
      <c r="A879" s="654" t="s">
        <v>60</v>
      </c>
      <c r="B879" s="674" t="s">
        <v>232</v>
      </c>
      <c r="C879" s="356" t="s">
        <v>47</v>
      </c>
      <c r="D879" s="349"/>
      <c r="E879" s="350"/>
      <c r="F879" s="351"/>
      <c r="G879" s="352"/>
      <c r="H879" s="350"/>
      <c r="I879" s="351"/>
      <c r="J879" s="352"/>
      <c r="K879" s="350"/>
      <c r="L879" s="351"/>
      <c r="M879" s="352">
        <v>2</v>
      </c>
      <c r="N879" s="785"/>
      <c r="O879" s="786"/>
      <c r="P879" s="787"/>
    </row>
    <row r="880" spans="1:16" ht="15.75" customHeight="1" x14ac:dyDescent="0.25">
      <c r="A880" s="655"/>
      <c r="B880" s="675"/>
      <c r="C880" s="356" t="s">
        <v>26</v>
      </c>
      <c r="D880" s="349"/>
      <c r="E880" s="350"/>
      <c r="F880" s="351"/>
      <c r="G880" s="352"/>
      <c r="H880" s="350"/>
      <c r="I880" s="351"/>
      <c r="J880" s="352"/>
      <c r="K880" s="350"/>
      <c r="L880" s="351"/>
      <c r="M880" s="352">
        <v>7.0000000000000001E-3</v>
      </c>
      <c r="N880" s="785"/>
      <c r="O880" s="786"/>
      <c r="P880" s="787"/>
    </row>
    <row r="881" spans="1:16" ht="15.75" customHeight="1" x14ac:dyDescent="0.25">
      <c r="A881" s="656"/>
      <c r="B881" s="676"/>
      <c r="C881" s="356" t="s">
        <v>23</v>
      </c>
      <c r="D881" s="349"/>
      <c r="E881" s="350"/>
      <c r="F881" s="351"/>
      <c r="G881" s="352"/>
      <c r="H881" s="350"/>
      <c r="I881" s="351"/>
      <c r="J881" s="352"/>
      <c r="K881" s="350"/>
      <c r="L881" s="351"/>
      <c r="M881" s="352">
        <f>M880*2694.5</f>
        <v>18.861499999999999</v>
      </c>
      <c r="N881" s="785"/>
      <c r="O881" s="786"/>
      <c r="P881" s="787"/>
    </row>
    <row r="882" spans="1:16" ht="15.75" customHeight="1" x14ac:dyDescent="0.25">
      <c r="A882" s="654" t="s">
        <v>62</v>
      </c>
      <c r="B882" s="674" t="s">
        <v>63</v>
      </c>
      <c r="C882" s="356" t="s">
        <v>47</v>
      </c>
      <c r="D882" s="349"/>
      <c r="E882" s="350"/>
      <c r="F882" s="351"/>
      <c r="G882" s="352"/>
      <c r="H882" s="350"/>
      <c r="I882" s="351"/>
      <c r="J882" s="352"/>
      <c r="K882" s="350"/>
      <c r="L882" s="351"/>
      <c r="M882" s="352"/>
      <c r="N882" s="785"/>
      <c r="O882" s="786"/>
      <c r="P882" s="787"/>
    </row>
    <row r="883" spans="1:16" ht="15.75" customHeight="1" x14ac:dyDescent="0.25">
      <c r="A883" s="655"/>
      <c r="B883" s="675"/>
      <c r="C883" s="356" t="s">
        <v>26</v>
      </c>
      <c r="D883" s="349"/>
      <c r="E883" s="350"/>
      <c r="F883" s="351"/>
      <c r="G883" s="352"/>
      <c r="H883" s="350"/>
      <c r="I883" s="351"/>
      <c r="J883" s="352"/>
      <c r="K883" s="350"/>
      <c r="L883" s="351"/>
      <c r="M883" s="352"/>
      <c r="N883" s="785"/>
      <c r="O883" s="786"/>
      <c r="P883" s="787"/>
    </row>
    <row r="884" spans="1:16" ht="15.75" customHeight="1" x14ac:dyDescent="0.25">
      <c r="A884" s="656"/>
      <c r="B884" s="676"/>
      <c r="C884" s="356" t="s">
        <v>23</v>
      </c>
      <c r="D884" s="349"/>
      <c r="E884" s="350"/>
      <c r="F884" s="351"/>
      <c r="G884" s="352"/>
      <c r="H884" s="350"/>
      <c r="I884" s="351"/>
      <c r="J884" s="352"/>
      <c r="K884" s="350"/>
      <c r="L884" s="351"/>
      <c r="M884" s="352"/>
      <c r="N884" s="785"/>
      <c r="O884" s="786"/>
      <c r="P884" s="787"/>
    </row>
    <row r="885" spans="1:16" ht="15.75" customHeight="1" x14ac:dyDescent="0.25">
      <c r="A885" s="654" t="s">
        <v>64</v>
      </c>
      <c r="B885" s="674" t="s">
        <v>65</v>
      </c>
      <c r="C885" s="356" t="s">
        <v>47</v>
      </c>
      <c r="D885" s="349"/>
      <c r="E885" s="350"/>
      <c r="F885" s="351"/>
      <c r="G885" s="352"/>
      <c r="H885" s="350"/>
      <c r="I885" s="351"/>
      <c r="J885" s="352"/>
      <c r="K885" s="350"/>
      <c r="L885" s="351"/>
      <c r="M885" s="352"/>
      <c r="N885" s="785"/>
      <c r="O885" s="786"/>
      <c r="P885" s="787"/>
    </row>
    <row r="886" spans="1:16" ht="15.75" customHeight="1" x14ac:dyDescent="0.25">
      <c r="A886" s="655"/>
      <c r="B886" s="675"/>
      <c r="C886" s="356" t="s">
        <v>26</v>
      </c>
      <c r="D886" s="349"/>
      <c r="E886" s="350"/>
      <c r="F886" s="351"/>
      <c r="G886" s="352"/>
      <c r="H886" s="350"/>
      <c r="I886" s="351"/>
      <c r="J886" s="352"/>
      <c r="K886" s="350"/>
      <c r="L886" s="351"/>
      <c r="M886" s="352"/>
      <c r="N886" s="785"/>
      <c r="O886" s="786"/>
      <c r="P886" s="787"/>
    </row>
    <row r="887" spans="1:16" ht="15.75" customHeight="1" x14ac:dyDescent="0.25">
      <c r="A887" s="656"/>
      <c r="B887" s="676"/>
      <c r="C887" s="356" t="s">
        <v>23</v>
      </c>
      <c r="D887" s="349"/>
      <c r="E887" s="350"/>
      <c r="F887" s="351"/>
      <c r="G887" s="352"/>
      <c r="H887" s="350"/>
      <c r="I887" s="351"/>
      <c r="J887" s="352"/>
      <c r="K887" s="350"/>
      <c r="L887" s="351"/>
      <c r="M887" s="352"/>
      <c r="N887" s="785"/>
      <c r="O887" s="786"/>
      <c r="P887" s="787"/>
    </row>
    <row r="888" spans="1:16" ht="15.75" customHeight="1" x14ac:dyDescent="0.25">
      <c r="A888" s="660" t="s">
        <v>66</v>
      </c>
      <c r="B888" s="669" t="s">
        <v>233</v>
      </c>
      <c r="C888" s="356" t="s">
        <v>26</v>
      </c>
      <c r="D888" s="349"/>
      <c r="E888" s="350"/>
      <c r="F888" s="351"/>
      <c r="G888" s="352"/>
      <c r="H888" s="350"/>
      <c r="I888" s="351"/>
      <c r="J888" s="352"/>
      <c r="K888" s="350"/>
      <c r="L888" s="351"/>
      <c r="M888" s="352"/>
      <c r="N888" s="785"/>
      <c r="O888" s="786"/>
      <c r="P888" s="787"/>
    </row>
    <row r="889" spans="1:16" ht="15.75" customHeight="1" x14ac:dyDescent="0.25">
      <c r="A889" s="660"/>
      <c r="B889" s="669"/>
      <c r="C889" s="356" t="s">
        <v>23</v>
      </c>
      <c r="D889" s="349"/>
      <c r="E889" s="350"/>
      <c r="F889" s="351"/>
      <c r="G889" s="352"/>
      <c r="H889" s="350"/>
      <c r="I889" s="351"/>
      <c r="J889" s="352"/>
      <c r="K889" s="350"/>
      <c r="L889" s="351"/>
      <c r="M889" s="352">
        <f t="shared" si="176"/>
        <v>0</v>
      </c>
      <c r="N889" s="785"/>
      <c r="O889" s="786"/>
      <c r="P889" s="787"/>
    </row>
    <row r="890" spans="1:16" ht="15.75" customHeight="1" x14ac:dyDescent="0.25">
      <c r="A890" s="660" t="s">
        <v>68</v>
      </c>
      <c r="B890" s="670" t="s">
        <v>69</v>
      </c>
      <c r="C890" s="356" t="s">
        <v>42</v>
      </c>
      <c r="D890" s="349"/>
      <c r="E890" s="350"/>
      <c r="F890" s="351"/>
      <c r="G890" s="352"/>
      <c r="H890" s="350"/>
      <c r="I890" s="351"/>
      <c r="J890" s="352"/>
      <c r="K890" s="350"/>
      <c r="L890" s="351"/>
      <c r="M890" s="352">
        <v>0.09</v>
      </c>
      <c r="N890" s="785"/>
      <c r="O890" s="786"/>
      <c r="P890" s="787"/>
    </row>
    <row r="891" spans="1:16" ht="15.75" customHeight="1" x14ac:dyDescent="0.25">
      <c r="A891" s="660"/>
      <c r="B891" s="670"/>
      <c r="C891" s="356" t="s">
        <v>23</v>
      </c>
      <c r="D891" s="349"/>
      <c r="E891" s="350"/>
      <c r="F891" s="351"/>
      <c r="G891" s="352"/>
      <c r="H891" s="350"/>
      <c r="I891" s="351"/>
      <c r="J891" s="352"/>
      <c r="K891" s="350"/>
      <c r="L891" s="351"/>
      <c r="M891" s="352">
        <f t="shared" ref="M891:M954" si="183">M890*458.5</f>
        <v>41.265000000000001</v>
      </c>
      <c r="N891" s="785"/>
      <c r="O891" s="786"/>
      <c r="P891" s="787"/>
    </row>
    <row r="892" spans="1:16" ht="15.75" customHeight="1" x14ac:dyDescent="0.25">
      <c r="A892" s="660" t="s">
        <v>70</v>
      </c>
      <c r="B892" s="672" t="s">
        <v>71</v>
      </c>
      <c r="C892" s="356" t="s">
        <v>47</v>
      </c>
      <c r="D892" s="349"/>
      <c r="E892" s="350"/>
      <c r="F892" s="351"/>
      <c r="G892" s="352"/>
      <c r="H892" s="350"/>
      <c r="I892" s="351"/>
      <c r="J892" s="352"/>
      <c r="K892" s="350"/>
      <c r="L892" s="351"/>
      <c r="M892" s="352"/>
      <c r="N892" s="785"/>
      <c r="O892" s="786"/>
      <c r="P892" s="787"/>
    </row>
    <row r="893" spans="1:16" ht="15.75" customHeight="1" thickBot="1" x14ac:dyDescent="0.3">
      <c r="A893" s="671"/>
      <c r="B893" s="673"/>
      <c r="C893" s="357" t="s">
        <v>23</v>
      </c>
      <c r="D893" s="358"/>
      <c r="E893" s="359"/>
      <c r="F893" s="360"/>
      <c r="G893" s="361"/>
      <c r="H893" s="359"/>
      <c r="I893" s="360"/>
      <c r="J893" s="361"/>
      <c r="K893" s="359"/>
      <c r="L893" s="360"/>
      <c r="M893" s="361">
        <f t="shared" ref="M893:M956" si="184">M892*50.6</f>
        <v>0</v>
      </c>
      <c r="N893" s="789"/>
      <c r="O893" s="790"/>
      <c r="P893" s="791"/>
    </row>
    <row r="894" spans="1:16" ht="15.75" customHeight="1" thickBot="1" x14ac:dyDescent="0.3">
      <c r="A894" s="332" t="s">
        <v>276</v>
      </c>
      <c r="B894" s="333" t="s">
        <v>215</v>
      </c>
      <c r="C894" s="334"/>
      <c r="D894" s="335">
        <f>E894</f>
        <v>104.9965</v>
      </c>
      <c r="E894" s="335">
        <f>F894+G894</f>
        <v>104.9965</v>
      </c>
      <c r="F894" s="336"/>
      <c r="G894" s="337">
        <f>M894</f>
        <v>104.9965</v>
      </c>
      <c r="H894" s="338"/>
      <c r="I894" s="339"/>
      <c r="J894" s="340"/>
      <c r="K894" s="338">
        <f>L894+M894</f>
        <v>104.9965</v>
      </c>
      <c r="L894" s="341"/>
      <c r="M894" s="342">
        <f t="shared" ref="M894:M957" si="185">M896+M899+M910+M912+M914</f>
        <v>104.9965</v>
      </c>
      <c r="N894" s="779">
        <f>O894+P894</f>
        <v>340.99171834052322</v>
      </c>
      <c r="O894" s="780">
        <f t="shared" ref="O894:P957" si="186">O896+O899+O910+O912+O914</f>
        <v>340.99171834052322</v>
      </c>
      <c r="P894" s="781">
        <f t="shared" si="186"/>
        <v>0</v>
      </c>
    </row>
    <row r="895" spans="1:16" ht="15.75" customHeight="1" x14ac:dyDescent="0.25">
      <c r="A895" s="678" t="s">
        <v>56</v>
      </c>
      <c r="B895" s="679" t="s">
        <v>57</v>
      </c>
      <c r="C895" s="362" t="s">
        <v>26</v>
      </c>
      <c r="D895" s="363"/>
      <c r="E895" s="364"/>
      <c r="F895" s="365"/>
      <c r="G895" s="366"/>
      <c r="H895" s="364"/>
      <c r="I895" s="365"/>
      <c r="J895" s="366"/>
      <c r="K895" s="364"/>
      <c r="L895" s="365"/>
      <c r="M895" s="347"/>
      <c r="N895" s="792"/>
      <c r="O895" s="793">
        <v>0.155</v>
      </c>
      <c r="P895" s="784"/>
    </row>
    <row r="896" spans="1:16" ht="15.75" customHeight="1" x14ac:dyDescent="0.25">
      <c r="A896" s="656"/>
      <c r="B896" s="676"/>
      <c r="C896" s="348" t="s">
        <v>23</v>
      </c>
      <c r="D896" s="349"/>
      <c r="E896" s="350"/>
      <c r="F896" s="351"/>
      <c r="G896" s="352"/>
      <c r="H896" s="350"/>
      <c r="I896" s="351"/>
      <c r="J896" s="352"/>
      <c r="K896" s="350"/>
      <c r="L896" s="351"/>
      <c r="M896" s="352">
        <f t="shared" si="181"/>
        <v>0</v>
      </c>
      <c r="N896" s="785"/>
      <c r="O896" s="786">
        <v>232.82020816901414</v>
      </c>
      <c r="P896" s="787"/>
    </row>
    <row r="897" spans="1:16" ht="15.75" customHeight="1" x14ac:dyDescent="0.25">
      <c r="A897" s="654" t="s">
        <v>58</v>
      </c>
      <c r="B897" s="680" t="s">
        <v>59</v>
      </c>
      <c r="C897" s="353" t="s">
        <v>47</v>
      </c>
      <c r="D897" s="354"/>
      <c r="E897" s="355"/>
      <c r="F897" s="291"/>
      <c r="G897" s="292"/>
      <c r="H897" s="355"/>
      <c r="I897" s="291"/>
      <c r="J897" s="292"/>
      <c r="K897" s="355"/>
      <c r="L897" s="291"/>
      <c r="M897" s="292">
        <f t="shared" ref="M897:M960" si="187">M900+M903+M906</f>
        <v>0</v>
      </c>
      <c r="N897" s="788"/>
      <c r="O897" s="765"/>
      <c r="P897" s="766"/>
    </row>
    <row r="898" spans="1:16" ht="15.75" customHeight="1" x14ac:dyDescent="0.25">
      <c r="A898" s="655"/>
      <c r="B898" s="681"/>
      <c r="C898" s="353" t="s">
        <v>26</v>
      </c>
      <c r="D898" s="354"/>
      <c r="E898" s="355"/>
      <c r="F898" s="291"/>
      <c r="G898" s="292"/>
      <c r="H898" s="355"/>
      <c r="I898" s="291"/>
      <c r="J898" s="292"/>
      <c r="K898" s="355"/>
      <c r="L898" s="291"/>
      <c r="M898" s="292">
        <f t="shared" si="182"/>
        <v>0</v>
      </c>
      <c r="N898" s="788"/>
      <c r="O898" s="765"/>
      <c r="P898" s="766"/>
    </row>
    <row r="899" spans="1:16" ht="15.75" customHeight="1" x14ac:dyDescent="0.25">
      <c r="A899" s="656"/>
      <c r="B899" s="682"/>
      <c r="C899" s="353" t="s">
        <v>23</v>
      </c>
      <c r="D899" s="354"/>
      <c r="E899" s="355"/>
      <c r="F899" s="291"/>
      <c r="G899" s="292"/>
      <c r="H899" s="355"/>
      <c r="I899" s="291"/>
      <c r="J899" s="292"/>
      <c r="K899" s="355"/>
      <c r="L899" s="291"/>
      <c r="M899" s="292">
        <f t="shared" si="182"/>
        <v>0</v>
      </c>
      <c r="N899" s="788"/>
      <c r="O899" s="765"/>
      <c r="P899" s="766"/>
    </row>
    <row r="900" spans="1:16" ht="15.75" customHeight="1" x14ac:dyDescent="0.25">
      <c r="A900" s="654" t="s">
        <v>60</v>
      </c>
      <c r="B900" s="674" t="s">
        <v>232</v>
      </c>
      <c r="C900" s="356" t="s">
        <v>47</v>
      </c>
      <c r="D900" s="349"/>
      <c r="E900" s="350"/>
      <c r="F900" s="351"/>
      <c r="G900" s="352"/>
      <c r="H900" s="350"/>
      <c r="I900" s="351"/>
      <c r="J900" s="352"/>
      <c r="K900" s="350"/>
      <c r="L900" s="351"/>
      <c r="M900" s="352"/>
      <c r="N900" s="785"/>
      <c r="O900" s="786"/>
      <c r="P900" s="787"/>
    </row>
    <row r="901" spans="1:16" ht="15.75" customHeight="1" x14ac:dyDescent="0.25">
      <c r="A901" s="655"/>
      <c r="B901" s="675"/>
      <c r="C901" s="356" t="s">
        <v>26</v>
      </c>
      <c r="D901" s="349"/>
      <c r="E901" s="350"/>
      <c r="F901" s="351"/>
      <c r="G901" s="352"/>
      <c r="H901" s="350"/>
      <c r="I901" s="351"/>
      <c r="J901" s="352"/>
      <c r="K901" s="350"/>
      <c r="L901" s="351"/>
      <c r="M901" s="352"/>
      <c r="N901" s="785"/>
      <c r="O901" s="786"/>
      <c r="P901" s="787"/>
    </row>
    <row r="902" spans="1:16" ht="15.75" customHeight="1" x14ac:dyDescent="0.25">
      <c r="A902" s="656"/>
      <c r="B902" s="676"/>
      <c r="C902" s="356" t="s">
        <v>23</v>
      </c>
      <c r="D902" s="349"/>
      <c r="E902" s="350"/>
      <c r="F902" s="351"/>
      <c r="G902" s="352"/>
      <c r="H902" s="350"/>
      <c r="I902" s="351"/>
      <c r="J902" s="352"/>
      <c r="K902" s="350"/>
      <c r="L902" s="351"/>
      <c r="M902" s="352">
        <f t="shared" ref="M902:M944" si="188">M901*1694.5</f>
        <v>0</v>
      </c>
      <c r="N902" s="785"/>
      <c r="O902" s="786"/>
      <c r="P902" s="787"/>
    </row>
    <row r="903" spans="1:16" ht="15.75" customHeight="1" x14ac:dyDescent="0.25">
      <c r="A903" s="654" t="s">
        <v>62</v>
      </c>
      <c r="B903" s="674" t="s">
        <v>63</v>
      </c>
      <c r="C903" s="356" t="s">
        <v>47</v>
      </c>
      <c r="D903" s="349"/>
      <c r="E903" s="350"/>
      <c r="F903" s="351"/>
      <c r="G903" s="352"/>
      <c r="H903" s="350"/>
      <c r="I903" s="351"/>
      <c r="J903" s="352"/>
      <c r="K903" s="350"/>
      <c r="L903" s="351"/>
      <c r="M903" s="352"/>
      <c r="N903" s="785"/>
      <c r="O903" s="786"/>
      <c r="P903" s="787"/>
    </row>
    <row r="904" spans="1:16" ht="15.75" customHeight="1" x14ac:dyDescent="0.25">
      <c r="A904" s="655"/>
      <c r="B904" s="675"/>
      <c r="C904" s="356" t="s">
        <v>26</v>
      </c>
      <c r="D904" s="349"/>
      <c r="E904" s="350"/>
      <c r="F904" s="351"/>
      <c r="G904" s="352"/>
      <c r="H904" s="350"/>
      <c r="I904" s="351"/>
      <c r="J904" s="352"/>
      <c r="K904" s="350"/>
      <c r="L904" s="351"/>
      <c r="M904" s="352"/>
      <c r="N904" s="785"/>
      <c r="O904" s="786"/>
      <c r="P904" s="787"/>
    </row>
    <row r="905" spans="1:16" ht="15.75" customHeight="1" x14ac:dyDescent="0.25">
      <c r="A905" s="656"/>
      <c r="B905" s="676"/>
      <c r="C905" s="356" t="s">
        <v>23</v>
      </c>
      <c r="D905" s="349"/>
      <c r="E905" s="350"/>
      <c r="F905" s="351"/>
      <c r="G905" s="352"/>
      <c r="H905" s="350"/>
      <c r="I905" s="351"/>
      <c r="J905" s="352"/>
      <c r="K905" s="350"/>
      <c r="L905" s="351"/>
      <c r="M905" s="352"/>
      <c r="N905" s="785"/>
      <c r="O905" s="786"/>
      <c r="P905" s="787"/>
    </row>
    <row r="906" spans="1:16" ht="15.75" customHeight="1" x14ac:dyDescent="0.25">
      <c r="A906" s="654" t="s">
        <v>64</v>
      </c>
      <c r="B906" s="674" t="s">
        <v>65</v>
      </c>
      <c r="C906" s="356" t="s">
        <v>47</v>
      </c>
      <c r="D906" s="349"/>
      <c r="E906" s="350"/>
      <c r="F906" s="351"/>
      <c r="G906" s="352"/>
      <c r="H906" s="350"/>
      <c r="I906" s="351"/>
      <c r="J906" s="352"/>
      <c r="K906" s="350"/>
      <c r="L906" s="351"/>
      <c r="M906" s="352"/>
      <c r="N906" s="785"/>
      <c r="O906" s="786"/>
      <c r="P906" s="787"/>
    </row>
    <row r="907" spans="1:16" ht="15.75" customHeight="1" x14ac:dyDescent="0.25">
      <c r="A907" s="655"/>
      <c r="B907" s="675"/>
      <c r="C907" s="356" t="s">
        <v>26</v>
      </c>
      <c r="D907" s="349"/>
      <c r="E907" s="350"/>
      <c r="F907" s="351"/>
      <c r="G907" s="352"/>
      <c r="H907" s="350"/>
      <c r="I907" s="351"/>
      <c r="J907" s="352"/>
      <c r="K907" s="350"/>
      <c r="L907" s="351"/>
      <c r="M907" s="352"/>
      <c r="N907" s="785"/>
      <c r="O907" s="786"/>
      <c r="P907" s="787"/>
    </row>
    <row r="908" spans="1:16" ht="15.75" customHeight="1" x14ac:dyDescent="0.25">
      <c r="A908" s="656"/>
      <c r="B908" s="676"/>
      <c r="C908" s="356" t="s">
        <v>23</v>
      </c>
      <c r="D908" s="349"/>
      <c r="E908" s="350"/>
      <c r="F908" s="351"/>
      <c r="G908" s="352"/>
      <c r="H908" s="350"/>
      <c r="I908" s="351"/>
      <c r="J908" s="352"/>
      <c r="K908" s="350"/>
      <c r="L908" s="351"/>
      <c r="M908" s="352"/>
      <c r="N908" s="785"/>
      <c r="O908" s="786"/>
      <c r="P908" s="787"/>
    </row>
    <row r="909" spans="1:16" ht="15.75" customHeight="1" x14ac:dyDescent="0.25">
      <c r="A909" s="660" t="s">
        <v>66</v>
      </c>
      <c r="B909" s="669" t="s">
        <v>233</v>
      </c>
      <c r="C909" s="356" t="s">
        <v>26</v>
      </c>
      <c r="D909" s="349"/>
      <c r="E909" s="350"/>
      <c r="F909" s="351"/>
      <c r="G909" s="352"/>
      <c r="H909" s="350"/>
      <c r="I909" s="351"/>
      <c r="J909" s="352"/>
      <c r="K909" s="350"/>
      <c r="L909" s="351"/>
      <c r="M909" s="352"/>
      <c r="N909" s="785"/>
      <c r="O909" s="786"/>
      <c r="P909" s="787"/>
    </row>
    <row r="910" spans="1:16" ht="15.75" customHeight="1" x14ac:dyDescent="0.25">
      <c r="A910" s="660"/>
      <c r="B910" s="669"/>
      <c r="C910" s="356" t="s">
        <v>23</v>
      </c>
      <c r="D910" s="349"/>
      <c r="E910" s="350"/>
      <c r="F910" s="351"/>
      <c r="G910" s="352"/>
      <c r="H910" s="350"/>
      <c r="I910" s="351"/>
      <c r="J910" s="352"/>
      <c r="K910" s="350"/>
      <c r="L910" s="351"/>
      <c r="M910" s="352">
        <f t="shared" ref="M910:M973" si="189">M909*1694.5</f>
        <v>0</v>
      </c>
      <c r="N910" s="785"/>
      <c r="O910" s="786"/>
      <c r="P910" s="787"/>
    </row>
    <row r="911" spans="1:16" ht="15.75" customHeight="1" x14ac:dyDescent="0.25">
      <c r="A911" s="660" t="s">
        <v>68</v>
      </c>
      <c r="B911" s="670" t="s">
        <v>69</v>
      </c>
      <c r="C911" s="356" t="s">
        <v>42</v>
      </c>
      <c r="D911" s="349"/>
      <c r="E911" s="350"/>
      <c r="F911" s="351"/>
      <c r="G911" s="352"/>
      <c r="H911" s="350"/>
      <c r="I911" s="351"/>
      <c r="J911" s="352"/>
      <c r="K911" s="350"/>
      <c r="L911" s="351"/>
      <c r="M911" s="352">
        <f>0.075+0.154</f>
        <v>0.22899999999999998</v>
      </c>
      <c r="N911" s="785"/>
      <c r="O911" s="786">
        <v>0.255</v>
      </c>
      <c r="P911" s="787"/>
    </row>
    <row r="912" spans="1:16" ht="15.75" customHeight="1" x14ac:dyDescent="0.25">
      <c r="A912" s="660"/>
      <c r="B912" s="670"/>
      <c r="C912" s="356" t="s">
        <v>23</v>
      </c>
      <c r="D912" s="349"/>
      <c r="E912" s="350"/>
      <c r="F912" s="351"/>
      <c r="G912" s="352"/>
      <c r="H912" s="350"/>
      <c r="I912" s="351"/>
      <c r="J912" s="352"/>
      <c r="K912" s="350"/>
      <c r="L912" s="351"/>
      <c r="M912" s="352">
        <f t="shared" si="183"/>
        <v>104.9965</v>
      </c>
      <c r="N912" s="785"/>
      <c r="O912" s="786">
        <v>108.17151017150911</v>
      </c>
      <c r="P912" s="787"/>
    </row>
    <row r="913" spans="1:16" ht="15.75" customHeight="1" x14ac:dyDescent="0.25">
      <c r="A913" s="660" t="s">
        <v>70</v>
      </c>
      <c r="B913" s="672" t="s">
        <v>71</v>
      </c>
      <c r="C913" s="356" t="s">
        <v>47</v>
      </c>
      <c r="D913" s="349"/>
      <c r="E913" s="350"/>
      <c r="F913" s="351"/>
      <c r="G913" s="352"/>
      <c r="H913" s="350"/>
      <c r="I913" s="351"/>
      <c r="J913" s="352"/>
      <c r="K913" s="350"/>
      <c r="L913" s="351"/>
      <c r="M913" s="352"/>
      <c r="N913" s="785"/>
      <c r="O913" s="786"/>
      <c r="P913" s="787"/>
    </row>
    <row r="914" spans="1:16" ht="15.75" customHeight="1" thickBot="1" x14ac:dyDescent="0.3">
      <c r="A914" s="671"/>
      <c r="B914" s="673"/>
      <c r="C914" s="357" t="s">
        <v>23</v>
      </c>
      <c r="D914" s="358"/>
      <c r="E914" s="359"/>
      <c r="F914" s="360"/>
      <c r="G914" s="361"/>
      <c r="H914" s="359"/>
      <c r="I914" s="360"/>
      <c r="J914" s="361"/>
      <c r="K914" s="359"/>
      <c r="L914" s="360"/>
      <c r="M914" s="361">
        <f t="shared" si="184"/>
        <v>0</v>
      </c>
      <c r="N914" s="789"/>
      <c r="O914" s="790"/>
      <c r="P914" s="791"/>
    </row>
    <row r="915" spans="1:16" ht="15.75" customHeight="1" thickBot="1" x14ac:dyDescent="0.3">
      <c r="A915" s="332" t="s">
        <v>277</v>
      </c>
      <c r="B915" s="333" t="s">
        <v>278</v>
      </c>
      <c r="C915" s="334"/>
      <c r="D915" s="335">
        <f>E915</f>
        <v>82.53</v>
      </c>
      <c r="E915" s="335">
        <f>F915+G915</f>
        <v>82.53</v>
      </c>
      <c r="F915" s="336"/>
      <c r="G915" s="337">
        <f>M915</f>
        <v>82.53</v>
      </c>
      <c r="H915" s="338"/>
      <c r="I915" s="339"/>
      <c r="J915" s="340"/>
      <c r="K915" s="338">
        <f>L915+M915</f>
        <v>82.53</v>
      </c>
      <c r="L915" s="341"/>
      <c r="M915" s="342">
        <f t="shared" si="185"/>
        <v>82.53</v>
      </c>
      <c r="N915" s="779">
        <f>O915+P915</f>
        <v>324.80009544891368</v>
      </c>
      <c r="O915" s="780">
        <f t="shared" si="186"/>
        <v>324.80009544891368</v>
      </c>
      <c r="P915" s="781">
        <f t="shared" si="186"/>
        <v>0</v>
      </c>
    </row>
    <row r="916" spans="1:16" ht="15.75" customHeight="1" x14ac:dyDescent="0.25">
      <c r="A916" s="678" t="s">
        <v>56</v>
      </c>
      <c r="B916" s="679" t="s">
        <v>57</v>
      </c>
      <c r="C916" s="362" t="s">
        <v>26</v>
      </c>
      <c r="D916" s="363"/>
      <c r="E916" s="364"/>
      <c r="F916" s="365"/>
      <c r="G916" s="366"/>
      <c r="H916" s="364"/>
      <c r="I916" s="365"/>
      <c r="J916" s="366"/>
      <c r="K916" s="364"/>
      <c r="L916" s="365"/>
      <c r="M916" s="347"/>
      <c r="N916" s="792"/>
      <c r="O916" s="793">
        <v>0.13550000000000001</v>
      </c>
      <c r="P916" s="784"/>
    </row>
    <row r="917" spans="1:16" ht="15.75" customHeight="1" x14ac:dyDescent="0.25">
      <c r="A917" s="656"/>
      <c r="B917" s="676"/>
      <c r="C917" s="348" t="s">
        <v>23</v>
      </c>
      <c r="D917" s="349"/>
      <c r="E917" s="350"/>
      <c r="F917" s="351"/>
      <c r="G917" s="352"/>
      <c r="H917" s="350"/>
      <c r="I917" s="351"/>
      <c r="J917" s="352"/>
      <c r="K917" s="350"/>
      <c r="L917" s="351"/>
      <c r="M917" s="352">
        <f t="shared" si="181"/>
        <v>0</v>
      </c>
      <c r="N917" s="785"/>
      <c r="O917" s="786">
        <v>203.52992391549301</v>
      </c>
      <c r="P917" s="787"/>
    </row>
    <row r="918" spans="1:16" ht="15.75" customHeight="1" x14ac:dyDescent="0.25">
      <c r="A918" s="654" t="s">
        <v>58</v>
      </c>
      <c r="B918" s="680" t="s">
        <v>59</v>
      </c>
      <c r="C918" s="353" t="s">
        <v>47</v>
      </c>
      <c r="D918" s="354"/>
      <c r="E918" s="355"/>
      <c r="F918" s="291"/>
      <c r="G918" s="292"/>
      <c r="H918" s="355"/>
      <c r="I918" s="291"/>
      <c r="J918" s="292"/>
      <c r="K918" s="355"/>
      <c r="L918" s="291"/>
      <c r="M918" s="292">
        <f t="shared" si="187"/>
        <v>0</v>
      </c>
      <c r="N918" s="788"/>
      <c r="O918" s="765"/>
      <c r="P918" s="766"/>
    </row>
    <row r="919" spans="1:16" ht="15.75" customHeight="1" x14ac:dyDescent="0.25">
      <c r="A919" s="655"/>
      <c r="B919" s="681"/>
      <c r="C919" s="353" t="s">
        <v>26</v>
      </c>
      <c r="D919" s="354"/>
      <c r="E919" s="355"/>
      <c r="F919" s="291"/>
      <c r="G919" s="292"/>
      <c r="H919" s="355"/>
      <c r="I919" s="291"/>
      <c r="J919" s="292"/>
      <c r="K919" s="355"/>
      <c r="L919" s="291"/>
      <c r="M919" s="292">
        <f t="shared" si="182"/>
        <v>0</v>
      </c>
      <c r="N919" s="788"/>
      <c r="O919" s="765"/>
      <c r="P919" s="766"/>
    </row>
    <row r="920" spans="1:16" ht="15.75" customHeight="1" x14ac:dyDescent="0.25">
      <c r="A920" s="656"/>
      <c r="B920" s="682"/>
      <c r="C920" s="353" t="s">
        <v>23</v>
      </c>
      <c r="D920" s="354"/>
      <c r="E920" s="355"/>
      <c r="F920" s="291"/>
      <c r="G920" s="292"/>
      <c r="H920" s="355"/>
      <c r="I920" s="291"/>
      <c r="J920" s="292"/>
      <c r="K920" s="355"/>
      <c r="L920" s="291"/>
      <c r="M920" s="292">
        <f t="shared" si="182"/>
        <v>0</v>
      </c>
      <c r="N920" s="788"/>
      <c r="O920" s="765"/>
      <c r="P920" s="766"/>
    </row>
    <row r="921" spans="1:16" ht="15.75" customHeight="1" x14ac:dyDescent="0.25">
      <c r="A921" s="654" t="s">
        <v>60</v>
      </c>
      <c r="B921" s="674" t="s">
        <v>232</v>
      </c>
      <c r="C921" s="356" t="s">
        <v>47</v>
      </c>
      <c r="D921" s="349"/>
      <c r="E921" s="350"/>
      <c r="F921" s="351"/>
      <c r="G921" s="352"/>
      <c r="H921" s="350"/>
      <c r="I921" s="351"/>
      <c r="J921" s="352"/>
      <c r="K921" s="350"/>
      <c r="L921" s="351"/>
      <c r="M921" s="352"/>
      <c r="N921" s="785"/>
      <c r="O921" s="786"/>
      <c r="P921" s="787"/>
    </row>
    <row r="922" spans="1:16" ht="15.75" customHeight="1" x14ac:dyDescent="0.25">
      <c r="A922" s="655"/>
      <c r="B922" s="675"/>
      <c r="C922" s="356" t="s">
        <v>26</v>
      </c>
      <c r="D922" s="349"/>
      <c r="E922" s="350"/>
      <c r="F922" s="351"/>
      <c r="G922" s="352"/>
      <c r="H922" s="350"/>
      <c r="I922" s="351"/>
      <c r="J922" s="352"/>
      <c r="K922" s="350"/>
      <c r="L922" s="351"/>
      <c r="M922" s="352"/>
      <c r="N922" s="785"/>
      <c r="O922" s="786"/>
      <c r="P922" s="787"/>
    </row>
    <row r="923" spans="1:16" ht="15.75" customHeight="1" x14ac:dyDescent="0.25">
      <c r="A923" s="656"/>
      <c r="B923" s="676"/>
      <c r="C923" s="356" t="s">
        <v>23</v>
      </c>
      <c r="D923" s="349"/>
      <c r="E923" s="350"/>
      <c r="F923" s="351"/>
      <c r="G923" s="352"/>
      <c r="H923" s="350"/>
      <c r="I923" s="351"/>
      <c r="J923" s="352"/>
      <c r="K923" s="350"/>
      <c r="L923" s="351"/>
      <c r="M923" s="352">
        <f t="shared" si="188"/>
        <v>0</v>
      </c>
      <c r="N923" s="785"/>
      <c r="O923" s="786"/>
      <c r="P923" s="787"/>
    </row>
    <row r="924" spans="1:16" ht="15.75" customHeight="1" x14ac:dyDescent="0.25">
      <c r="A924" s="654" t="s">
        <v>62</v>
      </c>
      <c r="B924" s="674" t="s">
        <v>63</v>
      </c>
      <c r="C924" s="356" t="s">
        <v>47</v>
      </c>
      <c r="D924" s="349"/>
      <c r="E924" s="350"/>
      <c r="F924" s="351"/>
      <c r="G924" s="352"/>
      <c r="H924" s="350"/>
      <c r="I924" s="351"/>
      <c r="J924" s="352"/>
      <c r="K924" s="350"/>
      <c r="L924" s="351"/>
      <c r="M924" s="352"/>
      <c r="N924" s="785"/>
      <c r="O924" s="786"/>
      <c r="P924" s="787"/>
    </row>
    <row r="925" spans="1:16" ht="15.75" customHeight="1" x14ac:dyDescent="0.25">
      <c r="A925" s="655"/>
      <c r="B925" s="675"/>
      <c r="C925" s="356" t="s">
        <v>26</v>
      </c>
      <c r="D925" s="349"/>
      <c r="E925" s="350"/>
      <c r="F925" s="351"/>
      <c r="G925" s="352"/>
      <c r="H925" s="350"/>
      <c r="I925" s="351"/>
      <c r="J925" s="352"/>
      <c r="K925" s="350"/>
      <c r="L925" s="351"/>
      <c r="M925" s="352"/>
      <c r="N925" s="785"/>
      <c r="O925" s="786"/>
      <c r="P925" s="787"/>
    </row>
    <row r="926" spans="1:16" ht="15.75" customHeight="1" x14ac:dyDescent="0.25">
      <c r="A926" s="656"/>
      <c r="B926" s="676"/>
      <c r="C926" s="356" t="s">
        <v>23</v>
      </c>
      <c r="D926" s="349"/>
      <c r="E926" s="350"/>
      <c r="F926" s="351"/>
      <c r="G926" s="352"/>
      <c r="H926" s="350"/>
      <c r="I926" s="351"/>
      <c r="J926" s="352"/>
      <c r="K926" s="350"/>
      <c r="L926" s="351"/>
      <c r="M926" s="352"/>
      <c r="N926" s="785"/>
      <c r="O926" s="786"/>
      <c r="P926" s="787"/>
    </row>
    <row r="927" spans="1:16" ht="15.75" customHeight="1" x14ac:dyDescent="0.25">
      <c r="A927" s="654" t="s">
        <v>64</v>
      </c>
      <c r="B927" s="674" t="s">
        <v>65</v>
      </c>
      <c r="C927" s="356" t="s">
        <v>47</v>
      </c>
      <c r="D927" s="349"/>
      <c r="E927" s="350"/>
      <c r="F927" s="351"/>
      <c r="G927" s="352"/>
      <c r="H927" s="350"/>
      <c r="I927" s="351"/>
      <c r="J927" s="352"/>
      <c r="K927" s="350"/>
      <c r="L927" s="351"/>
      <c r="M927" s="352"/>
      <c r="N927" s="785"/>
      <c r="O927" s="786"/>
      <c r="P927" s="787"/>
    </row>
    <row r="928" spans="1:16" ht="15.75" customHeight="1" x14ac:dyDescent="0.25">
      <c r="A928" s="655"/>
      <c r="B928" s="675"/>
      <c r="C928" s="356" t="s">
        <v>26</v>
      </c>
      <c r="D928" s="349"/>
      <c r="E928" s="350"/>
      <c r="F928" s="351"/>
      <c r="G928" s="352"/>
      <c r="H928" s="350"/>
      <c r="I928" s="351"/>
      <c r="J928" s="352"/>
      <c r="K928" s="350"/>
      <c r="L928" s="351"/>
      <c r="M928" s="352"/>
      <c r="N928" s="785"/>
      <c r="O928" s="786"/>
      <c r="P928" s="787"/>
    </row>
    <row r="929" spans="1:16" ht="15.75" customHeight="1" x14ac:dyDescent="0.25">
      <c r="A929" s="656"/>
      <c r="B929" s="676"/>
      <c r="C929" s="356" t="s">
        <v>23</v>
      </c>
      <c r="D929" s="349"/>
      <c r="E929" s="350"/>
      <c r="F929" s="351"/>
      <c r="G929" s="352"/>
      <c r="H929" s="350"/>
      <c r="I929" s="351"/>
      <c r="J929" s="352"/>
      <c r="K929" s="350"/>
      <c r="L929" s="351"/>
      <c r="M929" s="352"/>
      <c r="N929" s="785"/>
      <c r="O929" s="786"/>
      <c r="P929" s="787"/>
    </row>
    <row r="930" spans="1:16" ht="15.75" customHeight="1" x14ac:dyDescent="0.25">
      <c r="A930" s="660" t="s">
        <v>66</v>
      </c>
      <c r="B930" s="669" t="s">
        <v>233</v>
      </c>
      <c r="C930" s="356" t="s">
        <v>26</v>
      </c>
      <c r="D930" s="349"/>
      <c r="E930" s="350"/>
      <c r="F930" s="351"/>
      <c r="G930" s="352"/>
      <c r="H930" s="350"/>
      <c r="I930" s="351"/>
      <c r="J930" s="352"/>
      <c r="K930" s="350"/>
      <c r="L930" s="351"/>
      <c r="M930" s="352"/>
      <c r="N930" s="785"/>
      <c r="O930" s="786"/>
      <c r="P930" s="787"/>
    </row>
    <row r="931" spans="1:16" ht="15.75" customHeight="1" x14ac:dyDescent="0.25">
      <c r="A931" s="660"/>
      <c r="B931" s="669"/>
      <c r="C931" s="356" t="s">
        <v>23</v>
      </c>
      <c r="D931" s="349"/>
      <c r="E931" s="350"/>
      <c r="F931" s="351"/>
      <c r="G931" s="352"/>
      <c r="H931" s="350"/>
      <c r="I931" s="351"/>
      <c r="J931" s="352"/>
      <c r="K931" s="350"/>
      <c r="L931" s="351"/>
      <c r="M931" s="352">
        <f t="shared" si="189"/>
        <v>0</v>
      </c>
      <c r="N931" s="785"/>
      <c r="O931" s="786"/>
      <c r="P931" s="787"/>
    </row>
    <row r="932" spans="1:16" ht="15.75" customHeight="1" x14ac:dyDescent="0.25">
      <c r="A932" s="660" t="s">
        <v>68</v>
      </c>
      <c r="B932" s="670" t="s">
        <v>69</v>
      </c>
      <c r="C932" s="356" t="s">
        <v>42</v>
      </c>
      <c r="D932" s="349"/>
      <c r="E932" s="350"/>
      <c r="F932" s="351"/>
      <c r="G932" s="352"/>
      <c r="H932" s="350"/>
      <c r="I932" s="351"/>
      <c r="J932" s="352"/>
      <c r="K932" s="350"/>
      <c r="L932" s="351"/>
      <c r="M932" s="352">
        <v>0.18</v>
      </c>
      <c r="N932" s="785"/>
      <c r="O932" s="786">
        <v>0.20399999999999999</v>
      </c>
      <c r="P932" s="787"/>
    </row>
    <row r="933" spans="1:16" ht="15.75" customHeight="1" x14ac:dyDescent="0.25">
      <c r="A933" s="660"/>
      <c r="B933" s="670"/>
      <c r="C933" s="356" t="s">
        <v>23</v>
      </c>
      <c r="D933" s="349"/>
      <c r="E933" s="350"/>
      <c r="F933" s="351"/>
      <c r="G933" s="352"/>
      <c r="H933" s="350"/>
      <c r="I933" s="351"/>
      <c r="J933" s="352"/>
      <c r="K933" s="350"/>
      <c r="L933" s="351"/>
      <c r="M933" s="352">
        <f t="shared" si="183"/>
        <v>82.53</v>
      </c>
      <c r="N933" s="785"/>
      <c r="O933" s="786">
        <v>121.27017153342069</v>
      </c>
      <c r="P933" s="787"/>
    </row>
    <row r="934" spans="1:16" ht="15.75" customHeight="1" x14ac:dyDescent="0.25">
      <c r="A934" s="660" t="s">
        <v>70</v>
      </c>
      <c r="B934" s="672" t="s">
        <v>71</v>
      </c>
      <c r="C934" s="356" t="s">
        <v>47</v>
      </c>
      <c r="D934" s="349"/>
      <c r="E934" s="350"/>
      <c r="F934" s="351"/>
      <c r="G934" s="352"/>
      <c r="H934" s="350"/>
      <c r="I934" s="351"/>
      <c r="J934" s="352"/>
      <c r="K934" s="350"/>
      <c r="L934" s="351"/>
      <c r="M934" s="352"/>
      <c r="N934" s="785"/>
      <c r="O934" s="786"/>
      <c r="P934" s="787"/>
    </row>
    <row r="935" spans="1:16" ht="15.75" customHeight="1" thickBot="1" x14ac:dyDescent="0.3">
      <c r="A935" s="671"/>
      <c r="B935" s="673"/>
      <c r="C935" s="357" t="s">
        <v>23</v>
      </c>
      <c r="D935" s="358"/>
      <c r="E935" s="359"/>
      <c r="F935" s="360"/>
      <c r="G935" s="361"/>
      <c r="H935" s="359"/>
      <c r="I935" s="360"/>
      <c r="J935" s="361"/>
      <c r="K935" s="359"/>
      <c r="L935" s="360"/>
      <c r="M935" s="361">
        <f t="shared" si="184"/>
        <v>0</v>
      </c>
      <c r="N935" s="789"/>
      <c r="O935" s="790"/>
      <c r="P935" s="791"/>
    </row>
    <row r="936" spans="1:16" ht="15.75" customHeight="1" thickBot="1" x14ac:dyDescent="0.3">
      <c r="A936" s="332" t="s">
        <v>279</v>
      </c>
      <c r="B936" s="333" t="s">
        <v>280</v>
      </c>
      <c r="C936" s="334"/>
      <c r="D936" s="335">
        <f>E936</f>
        <v>77.083500000000001</v>
      </c>
      <c r="E936" s="335">
        <f>F936+G936</f>
        <v>77.083500000000001</v>
      </c>
      <c r="F936" s="336"/>
      <c r="G936" s="337">
        <f>M936</f>
        <v>77.083500000000001</v>
      </c>
      <c r="H936" s="338"/>
      <c r="I936" s="339"/>
      <c r="J936" s="340"/>
      <c r="K936" s="338">
        <f>L936+M936</f>
        <v>77.083500000000001</v>
      </c>
      <c r="L936" s="341"/>
      <c r="M936" s="342">
        <f t="shared" si="185"/>
        <v>77.083500000000001</v>
      </c>
      <c r="N936" s="779">
        <f>O936+P936</f>
        <v>0</v>
      </c>
      <c r="O936" s="780">
        <f t="shared" si="186"/>
        <v>0</v>
      </c>
      <c r="P936" s="781">
        <f t="shared" si="186"/>
        <v>0</v>
      </c>
    </row>
    <row r="937" spans="1:16" ht="15.75" customHeight="1" x14ac:dyDescent="0.25">
      <c r="A937" s="678" t="s">
        <v>56</v>
      </c>
      <c r="B937" s="679" t="s">
        <v>57</v>
      </c>
      <c r="C937" s="362" t="s">
        <v>26</v>
      </c>
      <c r="D937" s="363"/>
      <c r="E937" s="364"/>
      <c r="F937" s="365"/>
      <c r="G937" s="366"/>
      <c r="H937" s="364"/>
      <c r="I937" s="365"/>
      <c r="J937" s="366"/>
      <c r="K937" s="364"/>
      <c r="L937" s="365"/>
      <c r="M937" s="347">
        <v>5.8999999999999997E-2</v>
      </c>
      <c r="N937" s="792"/>
      <c r="O937" s="793"/>
      <c r="P937" s="784"/>
    </row>
    <row r="938" spans="1:16" ht="15.75" customHeight="1" x14ac:dyDescent="0.25">
      <c r="A938" s="656"/>
      <c r="B938" s="676"/>
      <c r="C938" s="348" t="s">
        <v>23</v>
      </c>
      <c r="D938" s="349"/>
      <c r="E938" s="350"/>
      <c r="F938" s="351"/>
      <c r="G938" s="352"/>
      <c r="H938" s="350"/>
      <c r="I938" s="351"/>
      <c r="J938" s="352"/>
      <c r="K938" s="350"/>
      <c r="L938" s="351"/>
      <c r="M938" s="352">
        <f t="shared" si="181"/>
        <v>77.083500000000001</v>
      </c>
      <c r="N938" s="785"/>
      <c r="O938" s="786"/>
      <c r="P938" s="787"/>
    </row>
    <row r="939" spans="1:16" ht="15.75" customHeight="1" x14ac:dyDescent="0.25">
      <c r="A939" s="654" t="s">
        <v>58</v>
      </c>
      <c r="B939" s="680" t="s">
        <v>59</v>
      </c>
      <c r="C939" s="353" t="s">
        <v>47</v>
      </c>
      <c r="D939" s="354"/>
      <c r="E939" s="355"/>
      <c r="F939" s="291"/>
      <c r="G939" s="292"/>
      <c r="H939" s="355"/>
      <c r="I939" s="291"/>
      <c r="J939" s="292"/>
      <c r="K939" s="355"/>
      <c r="L939" s="291"/>
      <c r="M939" s="292">
        <f t="shared" si="187"/>
        <v>0</v>
      </c>
      <c r="N939" s="788"/>
      <c r="O939" s="765"/>
      <c r="P939" s="766"/>
    </row>
    <row r="940" spans="1:16" ht="15.75" customHeight="1" x14ac:dyDescent="0.25">
      <c r="A940" s="655"/>
      <c r="B940" s="681"/>
      <c r="C940" s="353" t="s">
        <v>26</v>
      </c>
      <c r="D940" s="354"/>
      <c r="E940" s="355"/>
      <c r="F940" s="291"/>
      <c r="G940" s="292"/>
      <c r="H940" s="355"/>
      <c r="I940" s="291"/>
      <c r="J940" s="292"/>
      <c r="K940" s="355"/>
      <c r="L940" s="291"/>
      <c r="M940" s="292">
        <f t="shared" si="182"/>
        <v>0</v>
      </c>
      <c r="N940" s="788"/>
      <c r="O940" s="765"/>
      <c r="P940" s="766"/>
    </row>
    <row r="941" spans="1:16" ht="15.75" customHeight="1" x14ac:dyDescent="0.25">
      <c r="A941" s="656"/>
      <c r="B941" s="682"/>
      <c r="C941" s="353" t="s">
        <v>23</v>
      </c>
      <c r="D941" s="354"/>
      <c r="E941" s="355"/>
      <c r="F941" s="291"/>
      <c r="G941" s="292"/>
      <c r="H941" s="355"/>
      <c r="I941" s="291"/>
      <c r="J941" s="292"/>
      <c r="K941" s="355"/>
      <c r="L941" s="291"/>
      <c r="M941" s="292">
        <f t="shared" ref="M941:M1004" si="190">M944+M947+M950</f>
        <v>0</v>
      </c>
      <c r="N941" s="788"/>
      <c r="O941" s="765"/>
      <c r="P941" s="766"/>
    </row>
    <row r="942" spans="1:16" ht="15.75" customHeight="1" x14ac:dyDescent="0.25">
      <c r="A942" s="654" t="s">
        <v>60</v>
      </c>
      <c r="B942" s="674" t="s">
        <v>232</v>
      </c>
      <c r="C942" s="356" t="s">
        <v>47</v>
      </c>
      <c r="D942" s="349"/>
      <c r="E942" s="350"/>
      <c r="F942" s="351"/>
      <c r="G942" s="352"/>
      <c r="H942" s="350"/>
      <c r="I942" s="351"/>
      <c r="J942" s="352"/>
      <c r="K942" s="350"/>
      <c r="L942" s="351"/>
      <c r="M942" s="352"/>
      <c r="N942" s="785"/>
      <c r="O942" s="786"/>
      <c r="P942" s="787"/>
    </row>
    <row r="943" spans="1:16" ht="15.75" customHeight="1" x14ac:dyDescent="0.25">
      <c r="A943" s="655"/>
      <c r="B943" s="675"/>
      <c r="C943" s="356" t="s">
        <v>26</v>
      </c>
      <c r="D943" s="349"/>
      <c r="E943" s="350"/>
      <c r="F943" s="351"/>
      <c r="G943" s="352"/>
      <c r="H943" s="350"/>
      <c r="I943" s="351"/>
      <c r="J943" s="352"/>
      <c r="K943" s="350"/>
      <c r="L943" s="351"/>
      <c r="M943" s="352"/>
      <c r="N943" s="785"/>
      <c r="O943" s="786"/>
      <c r="P943" s="787"/>
    </row>
    <row r="944" spans="1:16" ht="15.75" customHeight="1" x14ac:dyDescent="0.25">
      <c r="A944" s="656"/>
      <c r="B944" s="676"/>
      <c r="C944" s="356" t="s">
        <v>23</v>
      </c>
      <c r="D944" s="349"/>
      <c r="E944" s="350"/>
      <c r="F944" s="351"/>
      <c r="G944" s="352"/>
      <c r="H944" s="350"/>
      <c r="I944" s="351"/>
      <c r="J944" s="352"/>
      <c r="K944" s="350"/>
      <c r="L944" s="351"/>
      <c r="M944" s="352">
        <f t="shared" si="188"/>
        <v>0</v>
      </c>
      <c r="N944" s="785"/>
      <c r="O944" s="786"/>
      <c r="P944" s="787"/>
    </row>
    <row r="945" spans="1:16" ht="15.75" customHeight="1" x14ac:dyDescent="0.25">
      <c r="A945" s="654" t="s">
        <v>62</v>
      </c>
      <c r="B945" s="674" t="s">
        <v>63</v>
      </c>
      <c r="C945" s="356" t="s">
        <v>47</v>
      </c>
      <c r="D945" s="349"/>
      <c r="E945" s="350"/>
      <c r="F945" s="351"/>
      <c r="G945" s="352"/>
      <c r="H945" s="350"/>
      <c r="I945" s="351"/>
      <c r="J945" s="352"/>
      <c r="K945" s="350"/>
      <c r="L945" s="351"/>
      <c r="M945" s="352"/>
      <c r="N945" s="785"/>
      <c r="O945" s="786"/>
      <c r="P945" s="787"/>
    </row>
    <row r="946" spans="1:16" ht="15.75" customHeight="1" x14ac:dyDescent="0.25">
      <c r="A946" s="655"/>
      <c r="B946" s="675"/>
      <c r="C946" s="356" t="s">
        <v>26</v>
      </c>
      <c r="D946" s="349"/>
      <c r="E946" s="350"/>
      <c r="F946" s="351"/>
      <c r="G946" s="352"/>
      <c r="H946" s="350"/>
      <c r="I946" s="351"/>
      <c r="J946" s="352"/>
      <c r="K946" s="350"/>
      <c r="L946" s="351"/>
      <c r="M946" s="352"/>
      <c r="N946" s="785"/>
      <c r="O946" s="786"/>
      <c r="P946" s="787"/>
    </row>
    <row r="947" spans="1:16" ht="15.75" customHeight="1" x14ac:dyDescent="0.25">
      <c r="A947" s="656"/>
      <c r="B947" s="676"/>
      <c r="C947" s="356" t="s">
        <v>23</v>
      </c>
      <c r="D947" s="349"/>
      <c r="E947" s="350"/>
      <c r="F947" s="351"/>
      <c r="G947" s="352"/>
      <c r="H947" s="350"/>
      <c r="I947" s="351"/>
      <c r="J947" s="352"/>
      <c r="K947" s="350"/>
      <c r="L947" s="351"/>
      <c r="M947" s="352"/>
      <c r="N947" s="785"/>
      <c r="O947" s="786"/>
      <c r="P947" s="787"/>
    </row>
    <row r="948" spans="1:16" ht="15.75" customHeight="1" x14ac:dyDescent="0.25">
      <c r="A948" s="654" t="s">
        <v>64</v>
      </c>
      <c r="B948" s="674" t="s">
        <v>65</v>
      </c>
      <c r="C948" s="356" t="s">
        <v>47</v>
      </c>
      <c r="D948" s="349"/>
      <c r="E948" s="350"/>
      <c r="F948" s="351"/>
      <c r="G948" s="352"/>
      <c r="H948" s="350"/>
      <c r="I948" s="351"/>
      <c r="J948" s="352"/>
      <c r="K948" s="350"/>
      <c r="L948" s="351"/>
      <c r="M948" s="352"/>
      <c r="N948" s="785"/>
      <c r="O948" s="786"/>
      <c r="P948" s="787"/>
    </row>
    <row r="949" spans="1:16" ht="15.75" customHeight="1" x14ac:dyDescent="0.25">
      <c r="A949" s="655"/>
      <c r="B949" s="675"/>
      <c r="C949" s="356" t="s">
        <v>26</v>
      </c>
      <c r="D949" s="349"/>
      <c r="E949" s="350"/>
      <c r="F949" s="351"/>
      <c r="G949" s="352"/>
      <c r="H949" s="350"/>
      <c r="I949" s="351"/>
      <c r="J949" s="352"/>
      <c r="K949" s="350"/>
      <c r="L949" s="351"/>
      <c r="M949" s="352"/>
      <c r="N949" s="785"/>
      <c r="O949" s="786"/>
      <c r="P949" s="787"/>
    </row>
    <row r="950" spans="1:16" ht="15.75" customHeight="1" x14ac:dyDescent="0.25">
      <c r="A950" s="656"/>
      <c r="B950" s="676"/>
      <c r="C950" s="356" t="s">
        <v>23</v>
      </c>
      <c r="D950" s="349"/>
      <c r="E950" s="350"/>
      <c r="F950" s="351"/>
      <c r="G950" s="352"/>
      <c r="H950" s="350"/>
      <c r="I950" s="351"/>
      <c r="J950" s="352"/>
      <c r="K950" s="350"/>
      <c r="L950" s="351"/>
      <c r="M950" s="352"/>
      <c r="N950" s="785"/>
      <c r="O950" s="786"/>
      <c r="P950" s="787"/>
    </row>
    <row r="951" spans="1:16" ht="15.75" customHeight="1" x14ac:dyDescent="0.25">
      <c r="A951" s="660" t="s">
        <v>66</v>
      </c>
      <c r="B951" s="669" t="s">
        <v>233</v>
      </c>
      <c r="C951" s="356" t="s">
        <v>26</v>
      </c>
      <c r="D951" s="349"/>
      <c r="E951" s="350"/>
      <c r="F951" s="351"/>
      <c r="G951" s="352"/>
      <c r="H951" s="350"/>
      <c r="I951" s="351"/>
      <c r="J951" s="352"/>
      <c r="K951" s="350"/>
      <c r="L951" s="351"/>
      <c r="M951" s="352"/>
      <c r="N951" s="785"/>
      <c r="O951" s="786"/>
      <c r="P951" s="787"/>
    </row>
    <row r="952" spans="1:16" ht="15.75" customHeight="1" x14ac:dyDescent="0.25">
      <c r="A952" s="660"/>
      <c r="B952" s="669"/>
      <c r="C952" s="356" t="s">
        <v>23</v>
      </c>
      <c r="D952" s="349"/>
      <c r="E952" s="350"/>
      <c r="F952" s="351"/>
      <c r="G952" s="352"/>
      <c r="H952" s="350"/>
      <c r="I952" s="351"/>
      <c r="J952" s="352"/>
      <c r="K952" s="350"/>
      <c r="L952" s="351"/>
      <c r="M952" s="352">
        <f t="shared" si="189"/>
        <v>0</v>
      </c>
      <c r="N952" s="785"/>
      <c r="O952" s="786"/>
      <c r="P952" s="787"/>
    </row>
    <row r="953" spans="1:16" ht="15.75" customHeight="1" x14ac:dyDescent="0.25">
      <c r="A953" s="660" t="s">
        <v>68</v>
      </c>
      <c r="B953" s="670" t="s">
        <v>69</v>
      </c>
      <c r="C953" s="356" t="s">
        <v>42</v>
      </c>
      <c r="D953" s="349"/>
      <c r="E953" s="350"/>
      <c r="F953" s="351"/>
      <c r="G953" s="352"/>
      <c r="H953" s="350"/>
      <c r="I953" s="351"/>
      <c r="J953" s="352"/>
      <c r="K953" s="350"/>
      <c r="L953" s="351"/>
      <c r="M953" s="352"/>
      <c r="N953" s="785"/>
      <c r="O953" s="786"/>
      <c r="P953" s="787"/>
    </row>
    <row r="954" spans="1:16" ht="15.75" customHeight="1" x14ac:dyDescent="0.25">
      <c r="A954" s="660"/>
      <c r="B954" s="670"/>
      <c r="C954" s="356" t="s">
        <v>23</v>
      </c>
      <c r="D954" s="349"/>
      <c r="E954" s="350"/>
      <c r="F954" s="351"/>
      <c r="G954" s="352"/>
      <c r="H954" s="350"/>
      <c r="I954" s="351"/>
      <c r="J954" s="352"/>
      <c r="K954" s="350"/>
      <c r="L954" s="351"/>
      <c r="M954" s="352">
        <f t="shared" si="183"/>
        <v>0</v>
      </c>
      <c r="N954" s="785"/>
      <c r="O954" s="786"/>
      <c r="P954" s="787"/>
    </row>
    <row r="955" spans="1:16" ht="15.75" customHeight="1" x14ac:dyDescent="0.25">
      <c r="A955" s="660" t="s">
        <v>70</v>
      </c>
      <c r="B955" s="672" t="s">
        <v>71</v>
      </c>
      <c r="C955" s="356" t="s">
        <v>47</v>
      </c>
      <c r="D955" s="349"/>
      <c r="E955" s="350"/>
      <c r="F955" s="351"/>
      <c r="G955" s="352"/>
      <c r="H955" s="350"/>
      <c r="I955" s="351"/>
      <c r="J955" s="352"/>
      <c r="K955" s="350"/>
      <c r="L955" s="351"/>
      <c r="M955" s="352"/>
      <c r="N955" s="785"/>
      <c r="O955" s="786"/>
      <c r="P955" s="787"/>
    </row>
    <row r="956" spans="1:16" ht="15.75" customHeight="1" thickBot="1" x14ac:dyDescent="0.3">
      <c r="A956" s="671"/>
      <c r="B956" s="673"/>
      <c r="C956" s="357" t="s">
        <v>23</v>
      </c>
      <c r="D956" s="358"/>
      <c r="E956" s="359"/>
      <c r="F956" s="360"/>
      <c r="G956" s="361"/>
      <c r="H956" s="359"/>
      <c r="I956" s="360"/>
      <c r="J956" s="361"/>
      <c r="K956" s="359"/>
      <c r="L956" s="360"/>
      <c r="M956" s="361">
        <f t="shared" si="184"/>
        <v>0</v>
      </c>
      <c r="N956" s="789"/>
      <c r="O956" s="790"/>
      <c r="P956" s="791"/>
    </row>
    <row r="957" spans="1:16" ht="15.75" customHeight="1" thickBot="1" x14ac:dyDescent="0.3">
      <c r="A957" s="332" t="s">
        <v>281</v>
      </c>
      <c r="B957" s="333" t="s">
        <v>282</v>
      </c>
      <c r="C957" s="334"/>
      <c r="D957" s="335">
        <f>E957</f>
        <v>473.51900000000001</v>
      </c>
      <c r="E957" s="335">
        <f>F957+G957</f>
        <v>473.51900000000001</v>
      </c>
      <c r="F957" s="336"/>
      <c r="G957" s="337">
        <f>M957</f>
        <v>473.51900000000001</v>
      </c>
      <c r="H957" s="338"/>
      <c r="I957" s="339"/>
      <c r="J957" s="340"/>
      <c r="K957" s="338">
        <f>L957+M957</f>
        <v>473.51900000000001</v>
      </c>
      <c r="L957" s="341"/>
      <c r="M957" s="342">
        <f t="shared" si="185"/>
        <v>473.51900000000001</v>
      </c>
      <c r="N957" s="779">
        <f>O957+P957</f>
        <v>0</v>
      </c>
      <c r="O957" s="780">
        <f t="shared" si="186"/>
        <v>0</v>
      </c>
      <c r="P957" s="781">
        <f t="shared" si="186"/>
        <v>0</v>
      </c>
    </row>
    <row r="958" spans="1:16" ht="15.75" customHeight="1" x14ac:dyDescent="0.25">
      <c r="A958" s="678" t="s">
        <v>56</v>
      </c>
      <c r="B958" s="679" t="s">
        <v>57</v>
      </c>
      <c r="C958" s="362" t="s">
        <v>26</v>
      </c>
      <c r="D958" s="363"/>
      <c r="E958" s="364"/>
      <c r="F958" s="365"/>
      <c r="G958" s="366"/>
      <c r="H958" s="364"/>
      <c r="I958" s="365"/>
      <c r="J958" s="366"/>
      <c r="K958" s="364"/>
      <c r="L958" s="365"/>
      <c r="M958" s="347">
        <v>0.184</v>
      </c>
      <c r="N958" s="792"/>
      <c r="O958" s="793"/>
      <c r="P958" s="784"/>
    </row>
    <row r="959" spans="1:16" ht="15.75" customHeight="1" x14ac:dyDescent="0.25">
      <c r="A959" s="656"/>
      <c r="B959" s="676"/>
      <c r="C959" s="348" t="s">
        <v>23</v>
      </c>
      <c r="D959" s="349"/>
      <c r="E959" s="350"/>
      <c r="F959" s="351"/>
      <c r="G959" s="352"/>
      <c r="H959" s="350"/>
      <c r="I959" s="351"/>
      <c r="J959" s="352"/>
      <c r="K959" s="350"/>
      <c r="L959" s="351"/>
      <c r="M959" s="352">
        <f t="shared" ref="M959:M1022" si="191">M958*1306.5</f>
        <v>240.39599999999999</v>
      </c>
      <c r="N959" s="785"/>
      <c r="O959" s="786"/>
      <c r="P959" s="787"/>
    </row>
    <row r="960" spans="1:16" ht="15.75" customHeight="1" x14ac:dyDescent="0.25">
      <c r="A960" s="654" t="s">
        <v>58</v>
      </c>
      <c r="B960" s="680" t="s">
        <v>59</v>
      </c>
      <c r="C960" s="353" t="s">
        <v>47</v>
      </c>
      <c r="D960" s="354"/>
      <c r="E960" s="355"/>
      <c r="F960" s="291"/>
      <c r="G960" s="292"/>
      <c r="H960" s="355"/>
      <c r="I960" s="291"/>
      <c r="J960" s="292"/>
      <c r="K960" s="355"/>
      <c r="L960" s="291"/>
      <c r="M960" s="292">
        <f t="shared" si="187"/>
        <v>2</v>
      </c>
      <c r="N960" s="788"/>
      <c r="O960" s="765"/>
      <c r="P960" s="766"/>
    </row>
    <row r="961" spans="1:16" ht="15.75" customHeight="1" x14ac:dyDescent="0.25">
      <c r="A961" s="655"/>
      <c r="B961" s="681"/>
      <c r="C961" s="353" t="s">
        <v>26</v>
      </c>
      <c r="D961" s="354"/>
      <c r="E961" s="355"/>
      <c r="F961" s="291"/>
      <c r="G961" s="292"/>
      <c r="H961" s="355"/>
      <c r="I961" s="291"/>
      <c r="J961" s="292"/>
      <c r="K961" s="355"/>
      <c r="L961" s="291"/>
      <c r="M961" s="292">
        <f t="shared" si="190"/>
        <v>7.0000000000000001E-3</v>
      </c>
      <c r="N961" s="788"/>
      <c r="O961" s="765"/>
      <c r="P961" s="766"/>
    </row>
    <row r="962" spans="1:16" ht="15.75" customHeight="1" x14ac:dyDescent="0.25">
      <c r="A962" s="656"/>
      <c r="B962" s="682"/>
      <c r="C962" s="353" t="s">
        <v>23</v>
      </c>
      <c r="D962" s="354"/>
      <c r="E962" s="355"/>
      <c r="F962" s="291"/>
      <c r="G962" s="292"/>
      <c r="H962" s="355"/>
      <c r="I962" s="291"/>
      <c r="J962" s="292"/>
      <c r="K962" s="355"/>
      <c r="L962" s="291"/>
      <c r="M962" s="292">
        <f t="shared" si="190"/>
        <v>18.861499999999999</v>
      </c>
      <c r="N962" s="788"/>
      <c r="O962" s="765"/>
      <c r="P962" s="766"/>
    </row>
    <row r="963" spans="1:16" ht="15.75" customHeight="1" x14ac:dyDescent="0.25">
      <c r="A963" s="654" t="s">
        <v>60</v>
      </c>
      <c r="B963" s="674" t="s">
        <v>232</v>
      </c>
      <c r="C963" s="356" t="s">
        <v>47</v>
      </c>
      <c r="D963" s="349"/>
      <c r="E963" s="350"/>
      <c r="F963" s="351"/>
      <c r="G963" s="352"/>
      <c r="H963" s="350"/>
      <c r="I963" s="351"/>
      <c r="J963" s="352"/>
      <c r="K963" s="350"/>
      <c r="L963" s="351"/>
      <c r="M963" s="352">
        <v>2</v>
      </c>
      <c r="N963" s="785"/>
      <c r="O963" s="786"/>
      <c r="P963" s="787"/>
    </row>
    <row r="964" spans="1:16" ht="15.75" customHeight="1" x14ac:dyDescent="0.25">
      <c r="A964" s="655"/>
      <c r="B964" s="675"/>
      <c r="C964" s="356" t="s">
        <v>26</v>
      </c>
      <c r="D964" s="349"/>
      <c r="E964" s="350"/>
      <c r="F964" s="351"/>
      <c r="G964" s="352"/>
      <c r="H964" s="350"/>
      <c r="I964" s="351"/>
      <c r="J964" s="352"/>
      <c r="K964" s="350"/>
      <c r="L964" s="351"/>
      <c r="M964" s="352">
        <v>7.0000000000000001E-3</v>
      </c>
      <c r="N964" s="785"/>
      <c r="O964" s="786"/>
      <c r="P964" s="787"/>
    </row>
    <row r="965" spans="1:16" ht="15.75" customHeight="1" x14ac:dyDescent="0.25">
      <c r="A965" s="656"/>
      <c r="B965" s="676"/>
      <c r="C965" s="356" t="s">
        <v>23</v>
      </c>
      <c r="D965" s="349"/>
      <c r="E965" s="350"/>
      <c r="F965" s="351"/>
      <c r="G965" s="352"/>
      <c r="H965" s="350"/>
      <c r="I965" s="351"/>
      <c r="J965" s="352"/>
      <c r="K965" s="350"/>
      <c r="L965" s="351"/>
      <c r="M965" s="352">
        <f>M964*2694.5</f>
        <v>18.861499999999999</v>
      </c>
      <c r="N965" s="785"/>
      <c r="O965" s="786"/>
      <c r="P965" s="787"/>
    </row>
    <row r="966" spans="1:16" ht="15.75" customHeight="1" x14ac:dyDescent="0.25">
      <c r="A966" s="654" t="s">
        <v>62</v>
      </c>
      <c r="B966" s="674" t="s">
        <v>63</v>
      </c>
      <c r="C966" s="356" t="s">
        <v>47</v>
      </c>
      <c r="D966" s="349"/>
      <c r="E966" s="350"/>
      <c r="F966" s="351"/>
      <c r="G966" s="352"/>
      <c r="H966" s="350"/>
      <c r="I966" s="351"/>
      <c r="J966" s="352"/>
      <c r="K966" s="350"/>
      <c r="L966" s="351"/>
      <c r="M966" s="352"/>
      <c r="N966" s="785"/>
      <c r="O966" s="786"/>
      <c r="P966" s="787"/>
    </row>
    <row r="967" spans="1:16" ht="15.75" customHeight="1" x14ac:dyDescent="0.25">
      <c r="A967" s="655"/>
      <c r="B967" s="675"/>
      <c r="C967" s="356" t="s">
        <v>26</v>
      </c>
      <c r="D967" s="349"/>
      <c r="E967" s="350"/>
      <c r="F967" s="351"/>
      <c r="G967" s="352"/>
      <c r="H967" s="350"/>
      <c r="I967" s="351"/>
      <c r="J967" s="352"/>
      <c r="K967" s="350"/>
      <c r="L967" s="351"/>
      <c r="M967" s="352"/>
      <c r="N967" s="785"/>
      <c r="O967" s="786"/>
      <c r="P967" s="787"/>
    </row>
    <row r="968" spans="1:16" ht="15.75" customHeight="1" x14ac:dyDescent="0.25">
      <c r="A968" s="656"/>
      <c r="B968" s="676"/>
      <c r="C968" s="356" t="s">
        <v>23</v>
      </c>
      <c r="D968" s="349"/>
      <c r="E968" s="350"/>
      <c r="F968" s="351"/>
      <c r="G968" s="352"/>
      <c r="H968" s="350"/>
      <c r="I968" s="351"/>
      <c r="J968" s="352"/>
      <c r="K968" s="350"/>
      <c r="L968" s="351"/>
      <c r="M968" s="352"/>
      <c r="N968" s="785"/>
      <c r="O968" s="786"/>
      <c r="P968" s="787"/>
    </row>
    <row r="969" spans="1:16" ht="15.75" customHeight="1" x14ac:dyDescent="0.25">
      <c r="A969" s="654" t="s">
        <v>64</v>
      </c>
      <c r="B969" s="674" t="s">
        <v>65</v>
      </c>
      <c r="C969" s="356" t="s">
        <v>47</v>
      </c>
      <c r="D969" s="349"/>
      <c r="E969" s="350"/>
      <c r="F969" s="351"/>
      <c r="G969" s="352"/>
      <c r="H969" s="350"/>
      <c r="I969" s="351"/>
      <c r="J969" s="352"/>
      <c r="K969" s="350"/>
      <c r="L969" s="351"/>
      <c r="M969" s="352"/>
      <c r="N969" s="785"/>
      <c r="O969" s="786"/>
      <c r="P969" s="787"/>
    </row>
    <row r="970" spans="1:16" ht="15.75" customHeight="1" x14ac:dyDescent="0.25">
      <c r="A970" s="655"/>
      <c r="B970" s="675"/>
      <c r="C970" s="356" t="s">
        <v>26</v>
      </c>
      <c r="D970" s="349"/>
      <c r="E970" s="350"/>
      <c r="F970" s="351"/>
      <c r="G970" s="352"/>
      <c r="H970" s="350"/>
      <c r="I970" s="351"/>
      <c r="J970" s="352"/>
      <c r="K970" s="350"/>
      <c r="L970" s="351"/>
      <c r="M970" s="352"/>
      <c r="N970" s="785"/>
      <c r="O970" s="786"/>
      <c r="P970" s="787"/>
    </row>
    <row r="971" spans="1:16" ht="15.75" customHeight="1" x14ac:dyDescent="0.25">
      <c r="A971" s="656"/>
      <c r="B971" s="676"/>
      <c r="C971" s="356" t="s">
        <v>23</v>
      </c>
      <c r="D971" s="349"/>
      <c r="E971" s="350"/>
      <c r="F971" s="351"/>
      <c r="G971" s="352"/>
      <c r="H971" s="350"/>
      <c r="I971" s="351"/>
      <c r="J971" s="352"/>
      <c r="K971" s="350"/>
      <c r="L971" s="351"/>
      <c r="M971" s="352"/>
      <c r="N971" s="785"/>
      <c r="O971" s="786"/>
      <c r="P971" s="787"/>
    </row>
    <row r="972" spans="1:16" ht="15.75" customHeight="1" x14ac:dyDescent="0.25">
      <c r="A972" s="660" t="s">
        <v>66</v>
      </c>
      <c r="B972" s="669" t="s">
        <v>233</v>
      </c>
      <c r="C972" s="356" t="s">
        <v>26</v>
      </c>
      <c r="D972" s="349"/>
      <c r="E972" s="350"/>
      <c r="F972" s="351"/>
      <c r="G972" s="352"/>
      <c r="H972" s="350"/>
      <c r="I972" s="351"/>
      <c r="J972" s="352"/>
      <c r="K972" s="350"/>
      <c r="L972" s="351"/>
      <c r="M972" s="352">
        <v>7.0000000000000001E-3</v>
      </c>
      <c r="N972" s="785"/>
      <c r="O972" s="786"/>
      <c r="P972" s="787"/>
    </row>
    <row r="973" spans="1:16" ht="15.75" customHeight="1" x14ac:dyDescent="0.25">
      <c r="A973" s="660"/>
      <c r="B973" s="669"/>
      <c r="C973" s="356" t="s">
        <v>23</v>
      </c>
      <c r="D973" s="349"/>
      <c r="E973" s="350"/>
      <c r="F973" s="351"/>
      <c r="G973" s="352"/>
      <c r="H973" s="350"/>
      <c r="I973" s="351"/>
      <c r="J973" s="352"/>
      <c r="K973" s="350"/>
      <c r="L973" s="351"/>
      <c r="M973" s="352">
        <f t="shared" si="189"/>
        <v>11.861499999999999</v>
      </c>
      <c r="N973" s="785"/>
      <c r="O973" s="786"/>
      <c r="P973" s="787"/>
    </row>
    <row r="974" spans="1:16" ht="15.75" customHeight="1" x14ac:dyDescent="0.25">
      <c r="A974" s="660" t="s">
        <v>68</v>
      </c>
      <c r="B974" s="670" t="s">
        <v>69</v>
      </c>
      <c r="C974" s="356" t="s">
        <v>42</v>
      </c>
      <c r="D974" s="349"/>
      <c r="E974" s="350"/>
      <c r="F974" s="351"/>
      <c r="G974" s="352"/>
      <c r="H974" s="350"/>
      <c r="I974" s="351"/>
      <c r="J974" s="352"/>
      <c r="K974" s="350"/>
      <c r="L974" s="351"/>
      <c r="M974" s="352"/>
      <c r="N974" s="785"/>
      <c r="O974" s="786"/>
      <c r="P974" s="787"/>
    </row>
    <row r="975" spans="1:16" ht="15.75" customHeight="1" x14ac:dyDescent="0.25">
      <c r="A975" s="660"/>
      <c r="B975" s="670"/>
      <c r="C975" s="356" t="s">
        <v>23</v>
      </c>
      <c r="D975" s="349"/>
      <c r="E975" s="350"/>
      <c r="F975" s="351"/>
      <c r="G975" s="352"/>
      <c r="H975" s="350"/>
      <c r="I975" s="351"/>
      <c r="J975" s="352"/>
      <c r="K975" s="350"/>
      <c r="L975" s="351"/>
      <c r="M975" s="352">
        <f t="shared" ref="M975:M1038" si="192">M974*458.5</f>
        <v>0</v>
      </c>
      <c r="N975" s="785"/>
      <c r="O975" s="786"/>
      <c r="P975" s="787"/>
    </row>
    <row r="976" spans="1:16" ht="15.75" customHeight="1" x14ac:dyDescent="0.25">
      <c r="A976" s="660" t="s">
        <v>70</v>
      </c>
      <c r="B976" s="672" t="s">
        <v>71</v>
      </c>
      <c r="C976" s="356" t="s">
        <v>47</v>
      </c>
      <c r="D976" s="349"/>
      <c r="E976" s="350"/>
      <c r="F976" s="351"/>
      <c r="G976" s="352"/>
      <c r="H976" s="350"/>
      <c r="I976" s="351"/>
      <c r="J976" s="352"/>
      <c r="K976" s="350"/>
      <c r="L976" s="351"/>
      <c r="M976" s="352">
        <v>4</v>
      </c>
      <c r="N976" s="785"/>
      <c r="O976" s="786"/>
      <c r="P976" s="787"/>
    </row>
    <row r="977" spans="1:16" ht="15.75" customHeight="1" thickBot="1" x14ac:dyDescent="0.3">
      <c r="A977" s="671"/>
      <c r="B977" s="673"/>
      <c r="C977" s="357" t="s">
        <v>23</v>
      </c>
      <c r="D977" s="358"/>
      <c r="E977" s="359"/>
      <c r="F977" s="360"/>
      <c r="G977" s="361"/>
      <c r="H977" s="359"/>
      <c r="I977" s="360"/>
      <c r="J977" s="361"/>
      <c r="K977" s="359"/>
      <c r="L977" s="360"/>
      <c r="M977" s="361">
        <f t="shared" ref="M977:M1040" si="193">M976*50.6</f>
        <v>202.4</v>
      </c>
      <c r="N977" s="789"/>
      <c r="O977" s="790"/>
      <c r="P977" s="791"/>
    </row>
    <row r="978" spans="1:16" ht="15.75" customHeight="1" thickBot="1" x14ac:dyDescent="0.3">
      <c r="A978" s="332" t="s">
        <v>283</v>
      </c>
      <c r="B978" s="333" t="s">
        <v>284</v>
      </c>
      <c r="C978" s="334"/>
      <c r="D978" s="335">
        <f>E978</f>
        <v>237.21</v>
      </c>
      <c r="E978" s="335">
        <f>F978+G978</f>
        <v>237.21</v>
      </c>
      <c r="F978" s="336"/>
      <c r="G978" s="337">
        <f>M978</f>
        <v>237.21</v>
      </c>
      <c r="H978" s="338"/>
      <c r="I978" s="339"/>
      <c r="J978" s="340"/>
      <c r="K978" s="338">
        <f>L978+M978</f>
        <v>237.21</v>
      </c>
      <c r="L978" s="341"/>
      <c r="M978" s="342">
        <f t="shared" ref="M978:M1041" si="194">M980+M983+M994+M996+M998</f>
        <v>237.21</v>
      </c>
      <c r="N978" s="779">
        <f>O978+P978</f>
        <v>0</v>
      </c>
      <c r="O978" s="780">
        <f t="shared" ref="O978:P978" si="195">O980+O983+O994+O996+O998</f>
        <v>0</v>
      </c>
      <c r="P978" s="781">
        <f t="shared" si="195"/>
        <v>0</v>
      </c>
    </row>
    <row r="979" spans="1:16" ht="15.75" customHeight="1" x14ac:dyDescent="0.25">
      <c r="A979" s="678" t="s">
        <v>56</v>
      </c>
      <c r="B979" s="679" t="s">
        <v>57</v>
      </c>
      <c r="C979" s="362" t="s">
        <v>26</v>
      </c>
      <c r="D979" s="363"/>
      <c r="E979" s="364"/>
      <c r="F979" s="365"/>
      <c r="G979" s="366"/>
      <c r="H979" s="364"/>
      <c r="I979" s="365"/>
      <c r="J979" s="366"/>
      <c r="K979" s="364"/>
      <c r="L979" s="365"/>
      <c r="M979" s="347">
        <v>0.16300000000000001</v>
      </c>
      <c r="N979" s="792"/>
      <c r="O979" s="793"/>
      <c r="P979" s="784"/>
    </row>
    <row r="980" spans="1:16" ht="15.75" customHeight="1" x14ac:dyDescent="0.25">
      <c r="A980" s="656"/>
      <c r="B980" s="676"/>
      <c r="C980" s="348" t="s">
        <v>23</v>
      </c>
      <c r="D980" s="349"/>
      <c r="E980" s="350"/>
      <c r="F980" s="351"/>
      <c r="G980" s="352"/>
      <c r="H980" s="350"/>
      <c r="I980" s="351"/>
      <c r="J980" s="352"/>
      <c r="K980" s="350"/>
      <c r="L980" s="351"/>
      <c r="M980" s="352">
        <f t="shared" si="191"/>
        <v>212.95950000000002</v>
      </c>
      <c r="N980" s="785"/>
      <c r="O980" s="786"/>
      <c r="P980" s="787"/>
    </row>
    <row r="981" spans="1:16" ht="15.75" customHeight="1" x14ac:dyDescent="0.25">
      <c r="A981" s="654" t="s">
        <v>58</v>
      </c>
      <c r="B981" s="680" t="s">
        <v>59</v>
      </c>
      <c r="C981" s="353" t="s">
        <v>47</v>
      </c>
      <c r="D981" s="354"/>
      <c r="E981" s="355"/>
      <c r="F981" s="291"/>
      <c r="G981" s="292"/>
      <c r="H981" s="355"/>
      <c r="I981" s="291"/>
      <c r="J981" s="292"/>
      <c r="K981" s="355"/>
      <c r="L981" s="291"/>
      <c r="M981" s="292">
        <f t="shared" ref="M981:M1044" si="196">M984+M987+M990</f>
        <v>3</v>
      </c>
      <c r="N981" s="788"/>
      <c r="O981" s="765"/>
      <c r="P981" s="766"/>
    </row>
    <row r="982" spans="1:16" ht="15.75" customHeight="1" x14ac:dyDescent="0.25">
      <c r="A982" s="655"/>
      <c r="B982" s="681"/>
      <c r="C982" s="353" t="s">
        <v>26</v>
      </c>
      <c r="D982" s="354"/>
      <c r="E982" s="355"/>
      <c r="F982" s="291"/>
      <c r="G982" s="292"/>
      <c r="H982" s="355"/>
      <c r="I982" s="291"/>
      <c r="J982" s="292"/>
      <c r="K982" s="355"/>
      <c r="L982" s="291"/>
      <c r="M982" s="292">
        <f t="shared" si="190"/>
        <v>8.9999999999999993E-3</v>
      </c>
      <c r="N982" s="788"/>
      <c r="O982" s="765"/>
      <c r="P982" s="766"/>
    </row>
    <row r="983" spans="1:16" ht="15.75" customHeight="1" x14ac:dyDescent="0.25">
      <c r="A983" s="656"/>
      <c r="B983" s="682"/>
      <c r="C983" s="353" t="s">
        <v>23</v>
      </c>
      <c r="D983" s="354"/>
      <c r="E983" s="355"/>
      <c r="F983" s="291"/>
      <c r="G983" s="292"/>
      <c r="H983" s="355"/>
      <c r="I983" s="291"/>
      <c r="J983" s="292"/>
      <c r="K983" s="355"/>
      <c r="L983" s="291"/>
      <c r="M983" s="292">
        <f t="shared" si="190"/>
        <v>24.250499999999999</v>
      </c>
      <c r="N983" s="788"/>
      <c r="O983" s="765"/>
      <c r="P983" s="766"/>
    </row>
    <row r="984" spans="1:16" ht="15.75" customHeight="1" x14ac:dyDescent="0.25">
      <c r="A984" s="654" t="s">
        <v>60</v>
      </c>
      <c r="B984" s="674" t="s">
        <v>232</v>
      </c>
      <c r="C984" s="356" t="s">
        <v>47</v>
      </c>
      <c r="D984" s="349"/>
      <c r="E984" s="350"/>
      <c r="F984" s="351"/>
      <c r="G984" s="352"/>
      <c r="H984" s="350"/>
      <c r="I984" s="351"/>
      <c r="J984" s="352"/>
      <c r="K984" s="350"/>
      <c r="L984" s="351"/>
      <c r="M984" s="352">
        <v>3</v>
      </c>
      <c r="N984" s="785"/>
      <c r="O984" s="786"/>
      <c r="P984" s="787"/>
    </row>
    <row r="985" spans="1:16" ht="15.75" customHeight="1" x14ac:dyDescent="0.25">
      <c r="A985" s="655"/>
      <c r="B985" s="675"/>
      <c r="C985" s="356" t="s">
        <v>26</v>
      </c>
      <c r="D985" s="349"/>
      <c r="E985" s="350"/>
      <c r="F985" s="351"/>
      <c r="G985" s="352"/>
      <c r="H985" s="350"/>
      <c r="I985" s="351"/>
      <c r="J985" s="352"/>
      <c r="K985" s="350"/>
      <c r="L985" s="351"/>
      <c r="M985" s="352">
        <v>8.9999999999999993E-3</v>
      </c>
      <c r="N985" s="785"/>
      <c r="O985" s="786"/>
      <c r="P985" s="787"/>
    </row>
    <row r="986" spans="1:16" ht="15.75" customHeight="1" x14ac:dyDescent="0.25">
      <c r="A986" s="656"/>
      <c r="B986" s="676"/>
      <c r="C986" s="356" t="s">
        <v>23</v>
      </c>
      <c r="D986" s="349"/>
      <c r="E986" s="350"/>
      <c r="F986" s="351"/>
      <c r="G986" s="352"/>
      <c r="H986" s="350"/>
      <c r="I986" s="351"/>
      <c r="J986" s="352"/>
      <c r="K986" s="350"/>
      <c r="L986" s="351"/>
      <c r="M986" s="352">
        <f>M985*2694.5</f>
        <v>24.250499999999999</v>
      </c>
      <c r="N986" s="785"/>
      <c r="O986" s="786"/>
      <c r="P986" s="787"/>
    </row>
    <row r="987" spans="1:16" ht="15.75" customHeight="1" x14ac:dyDescent="0.25">
      <c r="A987" s="654" t="s">
        <v>62</v>
      </c>
      <c r="B987" s="674" t="s">
        <v>63</v>
      </c>
      <c r="C987" s="356" t="s">
        <v>47</v>
      </c>
      <c r="D987" s="349"/>
      <c r="E987" s="350"/>
      <c r="F987" s="351"/>
      <c r="G987" s="352"/>
      <c r="H987" s="350"/>
      <c r="I987" s="351"/>
      <c r="J987" s="352"/>
      <c r="K987" s="350"/>
      <c r="L987" s="351"/>
      <c r="M987" s="352"/>
      <c r="N987" s="785"/>
      <c r="O987" s="786"/>
      <c r="P987" s="787"/>
    </row>
    <row r="988" spans="1:16" ht="15.75" customHeight="1" x14ac:dyDescent="0.25">
      <c r="A988" s="655"/>
      <c r="B988" s="675"/>
      <c r="C988" s="356" t="s">
        <v>26</v>
      </c>
      <c r="D988" s="349"/>
      <c r="E988" s="350"/>
      <c r="F988" s="351"/>
      <c r="G988" s="352"/>
      <c r="H988" s="350"/>
      <c r="I988" s="351"/>
      <c r="J988" s="352"/>
      <c r="K988" s="350"/>
      <c r="L988" s="351"/>
      <c r="M988" s="352"/>
      <c r="N988" s="785"/>
      <c r="O988" s="786"/>
      <c r="P988" s="787"/>
    </row>
    <row r="989" spans="1:16" ht="15.75" customHeight="1" x14ac:dyDescent="0.25">
      <c r="A989" s="656"/>
      <c r="B989" s="676"/>
      <c r="C989" s="356" t="s">
        <v>23</v>
      </c>
      <c r="D989" s="349"/>
      <c r="E989" s="350"/>
      <c r="F989" s="351"/>
      <c r="G989" s="352"/>
      <c r="H989" s="350"/>
      <c r="I989" s="351"/>
      <c r="J989" s="352"/>
      <c r="K989" s="350"/>
      <c r="L989" s="351"/>
      <c r="M989" s="352"/>
      <c r="N989" s="785"/>
      <c r="O989" s="786"/>
      <c r="P989" s="787"/>
    </row>
    <row r="990" spans="1:16" ht="15.75" customHeight="1" x14ac:dyDescent="0.25">
      <c r="A990" s="654" t="s">
        <v>64</v>
      </c>
      <c r="B990" s="674" t="s">
        <v>65</v>
      </c>
      <c r="C990" s="356" t="s">
        <v>47</v>
      </c>
      <c r="D990" s="349"/>
      <c r="E990" s="350"/>
      <c r="F990" s="351"/>
      <c r="G990" s="352"/>
      <c r="H990" s="350"/>
      <c r="I990" s="351"/>
      <c r="J990" s="352"/>
      <c r="K990" s="350"/>
      <c r="L990" s="351"/>
      <c r="M990" s="352"/>
      <c r="N990" s="785"/>
      <c r="O990" s="786"/>
      <c r="P990" s="787"/>
    </row>
    <row r="991" spans="1:16" ht="15.75" customHeight="1" x14ac:dyDescent="0.25">
      <c r="A991" s="655"/>
      <c r="B991" s="675"/>
      <c r="C991" s="356" t="s">
        <v>26</v>
      </c>
      <c r="D991" s="349"/>
      <c r="E991" s="350"/>
      <c r="F991" s="351"/>
      <c r="G991" s="352"/>
      <c r="H991" s="350"/>
      <c r="I991" s="351"/>
      <c r="J991" s="352"/>
      <c r="K991" s="350"/>
      <c r="L991" s="351"/>
      <c r="M991" s="352"/>
      <c r="N991" s="785"/>
      <c r="O991" s="786"/>
      <c r="P991" s="787"/>
    </row>
    <row r="992" spans="1:16" ht="15.75" customHeight="1" x14ac:dyDescent="0.25">
      <c r="A992" s="656"/>
      <c r="B992" s="676"/>
      <c r="C992" s="356" t="s">
        <v>23</v>
      </c>
      <c r="D992" s="349"/>
      <c r="E992" s="350"/>
      <c r="F992" s="351"/>
      <c r="G992" s="352"/>
      <c r="H992" s="350"/>
      <c r="I992" s="351"/>
      <c r="J992" s="352"/>
      <c r="K992" s="350"/>
      <c r="L992" s="351"/>
      <c r="M992" s="352"/>
      <c r="N992" s="785"/>
      <c r="O992" s="786"/>
      <c r="P992" s="787"/>
    </row>
    <row r="993" spans="1:16" ht="15.75" customHeight="1" x14ac:dyDescent="0.25">
      <c r="A993" s="660" t="s">
        <v>66</v>
      </c>
      <c r="B993" s="669" t="s">
        <v>233</v>
      </c>
      <c r="C993" s="356" t="s">
        <v>26</v>
      </c>
      <c r="D993" s="349"/>
      <c r="E993" s="350"/>
      <c r="F993" s="351"/>
      <c r="G993" s="352"/>
      <c r="H993" s="350"/>
      <c r="I993" s="351"/>
      <c r="J993" s="352"/>
      <c r="K993" s="350"/>
      <c r="L993" s="351"/>
      <c r="M993" s="352"/>
      <c r="N993" s="785"/>
      <c r="O993" s="786"/>
      <c r="P993" s="787"/>
    </row>
    <row r="994" spans="1:16" ht="15.75" customHeight="1" x14ac:dyDescent="0.25">
      <c r="A994" s="660"/>
      <c r="B994" s="669"/>
      <c r="C994" s="356" t="s">
        <v>23</v>
      </c>
      <c r="D994" s="349"/>
      <c r="E994" s="350"/>
      <c r="F994" s="351"/>
      <c r="G994" s="352"/>
      <c r="H994" s="350"/>
      <c r="I994" s="351"/>
      <c r="J994" s="352"/>
      <c r="K994" s="350"/>
      <c r="L994" s="351"/>
      <c r="M994" s="352">
        <f t="shared" ref="M994:M1057" si="197">M993*1694.5</f>
        <v>0</v>
      </c>
      <c r="N994" s="785"/>
      <c r="O994" s="786"/>
      <c r="P994" s="787"/>
    </row>
    <row r="995" spans="1:16" ht="15.75" customHeight="1" x14ac:dyDescent="0.25">
      <c r="A995" s="660" t="s">
        <v>68</v>
      </c>
      <c r="B995" s="670" t="s">
        <v>69</v>
      </c>
      <c r="C995" s="356" t="s">
        <v>42</v>
      </c>
      <c r="D995" s="349"/>
      <c r="E995" s="350"/>
      <c r="F995" s="351"/>
      <c r="G995" s="352"/>
      <c r="H995" s="350"/>
      <c r="I995" s="351"/>
      <c r="J995" s="352"/>
      <c r="K995" s="350"/>
      <c r="L995" s="351"/>
      <c r="M995" s="352"/>
      <c r="N995" s="785"/>
      <c r="O995" s="786"/>
      <c r="P995" s="787"/>
    </row>
    <row r="996" spans="1:16" ht="15.75" customHeight="1" x14ac:dyDescent="0.25">
      <c r="A996" s="660"/>
      <c r="B996" s="670"/>
      <c r="C996" s="356" t="s">
        <v>23</v>
      </c>
      <c r="D996" s="349"/>
      <c r="E996" s="350"/>
      <c r="F996" s="351"/>
      <c r="G996" s="352"/>
      <c r="H996" s="350"/>
      <c r="I996" s="351"/>
      <c r="J996" s="352"/>
      <c r="K996" s="350"/>
      <c r="L996" s="351"/>
      <c r="M996" s="352">
        <f t="shared" si="192"/>
        <v>0</v>
      </c>
      <c r="N996" s="785"/>
      <c r="O996" s="786"/>
      <c r="P996" s="787"/>
    </row>
    <row r="997" spans="1:16" ht="15.75" customHeight="1" x14ac:dyDescent="0.25">
      <c r="A997" s="660" t="s">
        <v>70</v>
      </c>
      <c r="B997" s="672" t="s">
        <v>71</v>
      </c>
      <c r="C997" s="356" t="s">
        <v>47</v>
      </c>
      <c r="D997" s="349"/>
      <c r="E997" s="350"/>
      <c r="F997" s="351"/>
      <c r="G997" s="352"/>
      <c r="H997" s="350"/>
      <c r="I997" s="351"/>
      <c r="J997" s="352"/>
      <c r="K997" s="350"/>
      <c r="L997" s="351"/>
      <c r="M997" s="352"/>
      <c r="N997" s="785"/>
      <c r="O997" s="786"/>
      <c r="P997" s="787"/>
    </row>
    <row r="998" spans="1:16" ht="15.75" customHeight="1" thickBot="1" x14ac:dyDescent="0.3">
      <c r="A998" s="671"/>
      <c r="B998" s="673"/>
      <c r="C998" s="357" t="s">
        <v>23</v>
      </c>
      <c r="D998" s="358"/>
      <c r="E998" s="359"/>
      <c r="F998" s="360"/>
      <c r="G998" s="361"/>
      <c r="H998" s="359"/>
      <c r="I998" s="360"/>
      <c r="J998" s="361"/>
      <c r="K998" s="359"/>
      <c r="L998" s="360"/>
      <c r="M998" s="361">
        <f t="shared" si="193"/>
        <v>0</v>
      </c>
      <c r="N998" s="789"/>
      <c r="O998" s="790"/>
      <c r="P998" s="791"/>
    </row>
    <row r="999" spans="1:16" ht="15.75" customHeight="1" thickBot="1" x14ac:dyDescent="0.3">
      <c r="A999" s="332" t="s">
        <v>285</v>
      </c>
      <c r="B999" s="333" t="s">
        <v>286</v>
      </c>
      <c r="C999" s="334"/>
      <c r="D999" s="335">
        <f>E999</f>
        <v>91.455000000000013</v>
      </c>
      <c r="E999" s="335">
        <f>F999+G999</f>
        <v>91.455000000000013</v>
      </c>
      <c r="F999" s="336"/>
      <c r="G999" s="337">
        <f>M999</f>
        <v>91.455000000000013</v>
      </c>
      <c r="H999" s="338"/>
      <c r="I999" s="339"/>
      <c r="J999" s="340"/>
      <c r="K999" s="338">
        <f>L999+M999</f>
        <v>91.455000000000013</v>
      </c>
      <c r="L999" s="341"/>
      <c r="M999" s="342">
        <f t="shared" si="194"/>
        <v>91.455000000000013</v>
      </c>
      <c r="N999" s="779">
        <f>O999+P999</f>
        <v>33.460759803603956</v>
      </c>
      <c r="O999" s="780">
        <f t="shared" ref="O999:P999" si="198">O1001+O1004+O1015+O1017+O1019</f>
        <v>33.460759803603956</v>
      </c>
      <c r="P999" s="781">
        <f t="shared" si="198"/>
        <v>0</v>
      </c>
    </row>
    <row r="1000" spans="1:16" ht="15.75" customHeight="1" x14ac:dyDescent="0.25">
      <c r="A1000" s="678" t="s">
        <v>56</v>
      </c>
      <c r="B1000" s="679" t="s">
        <v>57</v>
      </c>
      <c r="C1000" s="362" t="s">
        <v>26</v>
      </c>
      <c r="D1000" s="363"/>
      <c r="E1000" s="364"/>
      <c r="F1000" s="365"/>
      <c r="G1000" s="366"/>
      <c r="H1000" s="364"/>
      <c r="I1000" s="365"/>
      <c r="J1000" s="366"/>
      <c r="K1000" s="364"/>
      <c r="L1000" s="365"/>
      <c r="M1000" s="347">
        <v>7.0000000000000007E-2</v>
      </c>
      <c r="N1000" s="792"/>
      <c r="O1000" s="793"/>
      <c r="P1000" s="784"/>
    </row>
    <row r="1001" spans="1:16" ht="15.75" customHeight="1" x14ac:dyDescent="0.25">
      <c r="A1001" s="656"/>
      <c r="B1001" s="676"/>
      <c r="C1001" s="348" t="s">
        <v>23</v>
      </c>
      <c r="D1001" s="349"/>
      <c r="E1001" s="350"/>
      <c r="F1001" s="351"/>
      <c r="G1001" s="352"/>
      <c r="H1001" s="350"/>
      <c r="I1001" s="351"/>
      <c r="J1001" s="352"/>
      <c r="K1001" s="350"/>
      <c r="L1001" s="351"/>
      <c r="M1001" s="352">
        <f t="shared" si="191"/>
        <v>91.455000000000013</v>
      </c>
      <c r="N1001" s="785"/>
      <c r="O1001" s="786"/>
      <c r="P1001" s="787"/>
    </row>
    <row r="1002" spans="1:16" ht="15.75" customHeight="1" x14ac:dyDescent="0.25">
      <c r="A1002" s="654" t="s">
        <v>58</v>
      </c>
      <c r="B1002" s="680" t="s">
        <v>59</v>
      </c>
      <c r="C1002" s="353" t="s">
        <v>47</v>
      </c>
      <c r="D1002" s="354"/>
      <c r="E1002" s="355"/>
      <c r="F1002" s="291"/>
      <c r="G1002" s="292"/>
      <c r="H1002" s="355"/>
      <c r="I1002" s="291"/>
      <c r="J1002" s="292"/>
      <c r="K1002" s="355"/>
      <c r="L1002" s="291"/>
      <c r="M1002" s="292">
        <f t="shared" si="196"/>
        <v>0</v>
      </c>
      <c r="N1002" s="788"/>
      <c r="O1002" s="765"/>
      <c r="P1002" s="766"/>
    </row>
    <row r="1003" spans="1:16" ht="15.75" customHeight="1" x14ac:dyDescent="0.25">
      <c r="A1003" s="655"/>
      <c r="B1003" s="681"/>
      <c r="C1003" s="353" t="s">
        <v>26</v>
      </c>
      <c r="D1003" s="354"/>
      <c r="E1003" s="355"/>
      <c r="F1003" s="291"/>
      <c r="G1003" s="292"/>
      <c r="H1003" s="355"/>
      <c r="I1003" s="291"/>
      <c r="J1003" s="292"/>
      <c r="K1003" s="355"/>
      <c r="L1003" s="291"/>
      <c r="M1003" s="292">
        <f t="shared" si="190"/>
        <v>0</v>
      </c>
      <c r="N1003" s="788"/>
      <c r="O1003" s="765"/>
      <c r="P1003" s="766"/>
    </row>
    <row r="1004" spans="1:16" ht="15.75" customHeight="1" x14ac:dyDescent="0.25">
      <c r="A1004" s="656"/>
      <c r="B1004" s="682"/>
      <c r="C1004" s="353" t="s">
        <v>23</v>
      </c>
      <c r="D1004" s="354"/>
      <c r="E1004" s="355"/>
      <c r="F1004" s="291"/>
      <c r="G1004" s="292"/>
      <c r="H1004" s="355"/>
      <c r="I1004" s="291"/>
      <c r="J1004" s="292"/>
      <c r="K1004" s="355"/>
      <c r="L1004" s="291"/>
      <c r="M1004" s="292">
        <f t="shared" si="190"/>
        <v>0</v>
      </c>
      <c r="N1004" s="788"/>
      <c r="O1004" s="765"/>
      <c r="P1004" s="766"/>
    </row>
    <row r="1005" spans="1:16" ht="15.75" customHeight="1" x14ac:dyDescent="0.25">
      <c r="A1005" s="654" t="s">
        <v>60</v>
      </c>
      <c r="B1005" s="674" t="s">
        <v>232</v>
      </c>
      <c r="C1005" s="356" t="s">
        <v>47</v>
      </c>
      <c r="D1005" s="349"/>
      <c r="E1005" s="350"/>
      <c r="F1005" s="351"/>
      <c r="G1005" s="352"/>
      <c r="H1005" s="350"/>
      <c r="I1005" s="351"/>
      <c r="J1005" s="352"/>
      <c r="K1005" s="350"/>
      <c r="L1005" s="351"/>
      <c r="M1005" s="352"/>
      <c r="N1005" s="785"/>
      <c r="O1005" s="786"/>
      <c r="P1005" s="787"/>
    </row>
    <row r="1006" spans="1:16" ht="15.75" customHeight="1" x14ac:dyDescent="0.25">
      <c r="A1006" s="655"/>
      <c r="B1006" s="675"/>
      <c r="C1006" s="356" t="s">
        <v>26</v>
      </c>
      <c r="D1006" s="349"/>
      <c r="E1006" s="350"/>
      <c r="F1006" s="351"/>
      <c r="G1006" s="352"/>
      <c r="H1006" s="350"/>
      <c r="I1006" s="351"/>
      <c r="J1006" s="352"/>
      <c r="K1006" s="350"/>
      <c r="L1006" s="351"/>
      <c r="M1006" s="352"/>
      <c r="N1006" s="785"/>
      <c r="O1006" s="786"/>
      <c r="P1006" s="787"/>
    </row>
    <row r="1007" spans="1:16" ht="15.75" customHeight="1" x14ac:dyDescent="0.25">
      <c r="A1007" s="656"/>
      <c r="B1007" s="676"/>
      <c r="C1007" s="356" t="s">
        <v>23</v>
      </c>
      <c r="D1007" s="349"/>
      <c r="E1007" s="350"/>
      <c r="F1007" s="351"/>
      <c r="G1007" s="352"/>
      <c r="H1007" s="350"/>
      <c r="I1007" s="351"/>
      <c r="J1007" s="352"/>
      <c r="K1007" s="350"/>
      <c r="L1007" s="351"/>
      <c r="M1007" s="352">
        <f t="shared" ref="M1007" si="199">M1006*1694.5</f>
        <v>0</v>
      </c>
      <c r="N1007" s="785"/>
      <c r="O1007" s="786"/>
      <c r="P1007" s="787"/>
    </row>
    <row r="1008" spans="1:16" ht="15.75" customHeight="1" x14ac:dyDescent="0.25">
      <c r="A1008" s="654" t="s">
        <v>62</v>
      </c>
      <c r="B1008" s="674" t="s">
        <v>63</v>
      </c>
      <c r="C1008" s="356" t="s">
        <v>47</v>
      </c>
      <c r="D1008" s="349"/>
      <c r="E1008" s="350"/>
      <c r="F1008" s="351"/>
      <c r="G1008" s="352"/>
      <c r="H1008" s="350"/>
      <c r="I1008" s="351"/>
      <c r="J1008" s="352"/>
      <c r="K1008" s="350"/>
      <c r="L1008" s="351"/>
      <c r="M1008" s="352"/>
      <c r="N1008" s="785"/>
      <c r="O1008" s="786"/>
      <c r="P1008" s="787"/>
    </row>
    <row r="1009" spans="1:16" ht="15.75" customHeight="1" x14ac:dyDescent="0.25">
      <c r="A1009" s="655"/>
      <c r="B1009" s="675"/>
      <c r="C1009" s="356" t="s">
        <v>26</v>
      </c>
      <c r="D1009" s="349"/>
      <c r="E1009" s="350"/>
      <c r="F1009" s="351"/>
      <c r="G1009" s="352"/>
      <c r="H1009" s="350"/>
      <c r="I1009" s="351"/>
      <c r="J1009" s="352"/>
      <c r="K1009" s="350"/>
      <c r="L1009" s="351"/>
      <c r="M1009" s="352"/>
      <c r="N1009" s="785"/>
      <c r="O1009" s="786"/>
      <c r="P1009" s="787"/>
    </row>
    <row r="1010" spans="1:16" ht="15.75" customHeight="1" x14ac:dyDescent="0.25">
      <c r="A1010" s="656"/>
      <c r="B1010" s="676"/>
      <c r="C1010" s="356" t="s">
        <v>23</v>
      </c>
      <c r="D1010" s="349"/>
      <c r="E1010" s="350"/>
      <c r="F1010" s="351"/>
      <c r="G1010" s="352"/>
      <c r="H1010" s="350"/>
      <c r="I1010" s="351"/>
      <c r="J1010" s="352"/>
      <c r="K1010" s="350"/>
      <c r="L1010" s="351"/>
      <c r="M1010" s="352"/>
      <c r="N1010" s="785"/>
      <c r="O1010" s="786"/>
      <c r="P1010" s="787"/>
    </row>
    <row r="1011" spans="1:16" ht="15.75" customHeight="1" x14ac:dyDescent="0.25">
      <c r="A1011" s="654" t="s">
        <v>64</v>
      </c>
      <c r="B1011" s="674" t="s">
        <v>65</v>
      </c>
      <c r="C1011" s="356" t="s">
        <v>47</v>
      </c>
      <c r="D1011" s="349"/>
      <c r="E1011" s="350"/>
      <c r="F1011" s="351"/>
      <c r="G1011" s="352"/>
      <c r="H1011" s="350"/>
      <c r="I1011" s="351"/>
      <c r="J1011" s="352"/>
      <c r="K1011" s="350"/>
      <c r="L1011" s="351"/>
      <c r="M1011" s="352"/>
      <c r="N1011" s="785"/>
      <c r="O1011" s="786"/>
      <c r="P1011" s="787"/>
    </row>
    <row r="1012" spans="1:16" ht="15.75" customHeight="1" x14ac:dyDescent="0.25">
      <c r="A1012" s="655"/>
      <c r="B1012" s="675"/>
      <c r="C1012" s="356" t="s">
        <v>26</v>
      </c>
      <c r="D1012" s="349"/>
      <c r="E1012" s="350"/>
      <c r="F1012" s="351"/>
      <c r="G1012" s="352"/>
      <c r="H1012" s="350"/>
      <c r="I1012" s="351"/>
      <c r="J1012" s="352"/>
      <c r="K1012" s="350"/>
      <c r="L1012" s="351"/>
      <c r="M1012" s="352"/>
      <c r="N1012" s="785"/>
      <c r="O1012" s="786"/>
      <c r="P1012" s="787"/>
    </row>
    <row r="1013" spans="1:16" ht="15.75" customHeight="1" x14ac:dyDescent="0.25">
      <c r="A1013" s="656"/>
      <c r="B1013" s="676"/>
      <c r="C1013" s="356" t="s">
        <v>23</v>
      </c>
      <c r="D1013" s="349"/>
      <c r="E1013" s="350"/>
      <c r="F1013" s="351"/>
      <c r="G1013" s="352"/>
      <c r="H1013" s="350"/>
      <c r="I1013" s="351"/>
      <c r="J1013" s="352"/>
      <c r="K1013" s="350"/>
      <c r="L1013" s="351"/>
      <c r="M1013" s="352"/>
      <c r="N1013" s="785"/>
      <c r="O1013" s="786"/>
      <c r="P1013" s="787"/>
    </row>
    <row r="1014" spans="1:16" ht="15.75" customHeight="1" x14ac:dyDescent="0.25">
      <c r="A1014" s="660" t="s">
        <v>66</v>
      </c>
      <c r="B1014" s="669" t="s">
        <v>233</v>
      </c>
      <c r="C1014" s="356" t="s">
        <v>26</v>
      </c>
      <c r="D1014" s="349"/>
      <c r="E1014" s="350"/>
      <c r="F1014" s="351"/>
      <c r="G1014" s="352"/>
      <c r="H1014" s="350"/>
      <c r="I1014" s="351"/>
      <c r="J1014" s="352"/>
      <c r="K1014" s="350"/>
      <c r="L1014" s="351"/>
      <c r="M1014" s="352"/>
      <c r="N1014" s="785"/>
      <c r="O1014" s="786"/>
      <c r="P1014" s="787"/>
    </row>
    <row r="1015" spans="1:16" ht="15.75" customHeight="1" x14ac:dyDescent="0.25">
      <c r="A1015" s="660"/>
      <c r="B1015" s="669"/>
      <c r="C1015" s="356" t="s">
        <v>23</v>
      </c>
      <c r="D1015" s="349"/>
      <c r="E1015" s="350"/>
      <c r="F1015" s="351"/>
      <c r="G1015" s="352"/>
      <c r="H1015" s="350"/>
      <c r="I1015" s="351"/>
      <c r="J1015" s="352"/>
      <c r="K1015" s="350"/>
      <c r="L1015" s="351"/>
      <c r="M1015" s="352">
        <f t="shared" si="197"/>
        <v>0</v>
      </c>
      <c r="N1015" s="785"/>
      <c r="O1015" s="786"/>
      <c r="P1015" s="787"/>
    </row>
    <row r="1016" spans="1:16" ht="15.75" customHeight="1" x14ac:dyDescent="0.25">
      <c r="A1016" s="660" t="s">
        <v>68</v>
      </c>
      <c r="B1016" s="670" t="s">
        <v>69</v>
      </c>
      <c r="C1016" s="356" t="s">
        <v>42</v>
      </c>
      <c r="D1016" s="349"/>
      <c r="E1016" s="350"/>
      <c r="F1016" s="351"/>
      <c r="G1016" s="352"/>
      <c r="H1016" s="350"/>
      <c r="I1016" s="351"/>
      <c r="J1016" s="352"/>
      <c r="K1016" s="350"/>
      <c r="L1016" s="351"/>
      <c r="M1016" s="352"/>
      <c r="N1016" s="785"/>
      <c r="O1016" s="786">
        <v>0.08</v>
      </c>
      <c r="P1016" s="787"/>
    </row>
    <row r="1017" spans="1:16" ht="15.75" customHeight="1" x14ac:dyDescent="0.25">
      <c r="A1017" s="660"/>
      <c r="B1017" s="670"/>
      <c r="C1017" s="356" t="s">
        <v>23</v>
      </c>
      <c r="D1017" s="349"/>
      <c r="E1017" s="350"/>
      <c r="F1017" s="351"/>
      <c r="G1017" s="352"/>
      <c r="H1017" s="350"/>
      <c r="I1017" s="351"/>
      <c r="J1017" s="352"/>
      <c r="K1017" s="350"/>
      <c r="L1017" s="351"/>
      <c r="M1017" s="352">
        <f t="shared" si="192"/>
        <v>0</v>
      </c>
      <c r="N1017" s="785"/>
      <c r="O1017" s="786">
        <v>33.460759803603956</v>
      </c>
      <c r="P1017" s="787"/>
    </row>
    <row r="1018" spans="1:16" ht="15.75" customHeight="1" x14ac:dyDescent="0.25">
      <c r="A1018" s="660" t="s">
        <v>70</v>
      </c>
      <c r="B1018" s="672" t="s">
        <v>71</v>
      </c>
      <c r="C1018" s="356" t="s">
        <v>47</v>
      </c>
      <c r="D1018" s="349"/>
      <c r="E1018" s="350"/>
      <c r="F1018" s="351"/>
      <c r="G1018" s="352"/>
      <c r="H1018" s="350"/>
      <c r="I1018" s="351"/>
      <c r="J1018" s="352"/>
      <c r="K1018" s="350"/>
      <c r="L1018" s="351"/>
      <c r="M1018" s="352"/>
      <c r="N1018" s="785"/>
      <c r="O1018" s="786"/>
      <c r="P1018" s="787"/>
    </row>
    <row r="1019" spans="1:16" ht="15.75" customHeight="1" thickBot="1" x14ac:dyDescent="0.3">
      <c r="A1019" s="671"/>
      <c r="B1019" s="673"/>
      <c r="C1019" s="357" t="s">
        <v>23</v>
      </c>
      <c r="D1019" s="358"/>
      <c r="E1019" s="359"/>
      <c r="F1019" s="360"/>
      <c r="G1019" s="361"/>
      <c r="H1019" s="359"/>
      <c r="I1019" s="360"/>
      <c r="J1019" s="361"/>
      <c r="K1019" s="359"/>
      <c r="L1019" s="360"/>
      <c r="M1019" s="361">
        <f t="shared" si="193"/>
        <v>0</v>
      </c>
      <c r="N1019" s="789"/>
      <c r="O1019" s="790"/>
      <c r="P1019" s="791"/>
    </row>
    <row r="1020" spans="1:16" ht="15.75" customHeight="1" thickBot="1" x14ac:dyDescent="0.3">
      <c r="A1020" s="332" t="s">
        <v>287</v>
      </c>
      <c r="B1020" s="333" t="s">
        <v>222</v>
      </c>
      <c r="C1020" s="334"/>
      <c r="D1020" s="335">
        <f>E1020</f>
        <v>145.4485</v>
      </c>
      <c r="E1020" s="335">
        <f>F1020+G1020</f>
        <v>145.4485</v>
      </c>
      <c r="F1020" s="336"/>
      <c r="G1020" s="337">
        <f>M1020</f>
        <v>145.4485</v>
      </c>
      <c r="H1020" s="338"/>
      <c r="I1020" s="339"/>
      <c r="J1020" s="340"/>
      <c r="K1020" s="338">
        <f>L1020+M1020</f>
        <v>145.4485</v>
      </c>
      <c r="L1020" s="341"/>
      <c r="M1020" s="342">
        <f t="shared" si="194"/>
        <v>145.4485</v>
      </c>
      <c r="N1020" s="779">
        <f>O1020+P1020</f>
        <v>0</v>
      </c>
      <c r="O1020" s="780">
        <f t="shared" ref="O1020:P1020" si="200">O1022+O1025+O1036+O1038+O1040</f>
        <v>0</v>
      </c>
      <c r="P1020" s="781">
        <f t="shared" si="200"/>
        <v>0</v>
      </c>
    </row>
    <row r="1021" spans="1:16" ht="15.75" customHeight="1" x14ac:dyDescent="0.25">
      <c r="A1021" s="678" t="s">
        <v>56</v>
      </c>
      <c r="B1021" s="679" t="s">
        <v>57</v>
      </c>
      <c r="C1021" s="362" t="s">
        <v>26</v>
      </c>
      <c r="D1021" s="363"/>
      <c r="E1021" s="364"/>
      <c r="F1021" s="365"/>
      <c r="G1021" s="366"/>
      <c r="H1021" s="364"/>
      <c r="I1021" s="365"/>
      <c r="J1021" s="366"/>
      <c r="K1021" s="364"/>
      <c r="L1021" s="365"/>
      <c r="M1021" s="347"/>
      <c r="N1021" s="792"/>
      <c r="O1021" s="793"/>
      <c r="P1021" s="784"/>
    </row>
    <row r="1022" spans="1:16" ht="15.75" customHeight="1" x14ac:dyDescent="0.25">
      <c r="A1022" s="656"/>
      <c r="B1022" s="676"/>
      <c r="C1022" s="348" t="s">
        <v>23</v>
      </c>
      <c r="D1022" s="349"/>
      <c r="E1022" s="350"/>
      <c r="F1022" s="351"/>
      <c r="G1022" s="352"/>
      <c r="H1022" s="350"/>
      <c r="I1022" s="351"/>
      <c r="J1022" s="352"/>
      <c r="K1022" s="350"/>
      <c r="L1022" s="351"/>
      <c r="M1022" s="352">
        <f t="shared" si="191"/>
        <v>0</v>
      </c>
      <c r="N1022" s="785"/>
      <c r="O1022" s="786"/>
      <c r="P1022" s="787"/>
    </row>
    <row r="1023" spans="1:16" ht="15.75" customHeight="1" x14ac:dyDescent="0.25">
      <c r="A1023" s="654" t="s">
        <v>58</v>
      </c>
      <c r="B1023" s="680" t="s">
        <v>59</v>
      </c>
      <c r="C1023" s="353" t="s">
        <v>47</v>
      </c>
      <c r="D1023" s="354"/>
      <c r="E1023" s="355"/>
      <c r="F1023" s="291"/>
      <c r="G1023" s="292"/>
      <c r="H1023" s="355"/>
      <c r="I1023" s="291"/>
      <c r="J1023" s="292"/>
      <c r="K1023" s="355"/>
      <c r="L1023" s="291"/>
      <c r="M1023" s="292">
        <f t="shared" si="196"/>
        <v>2</v>
      </c>
      <c r="N1023" s="788"/>
      <c r="O1023" s="765"/>
      <c r="P1023" s="766"/>
    </row>
    <row r="1024" spans="1:16" ht="15.75" customHeight="1" x14ac:dyDescent="0.25">
      <c r="A1024" s="655"/>
      <c r="B1024" s="681"/>
      <c r="C1024" s="353" t="s">
        <v>26</v>
      </c>
      <c r="D1024" s="354"/>
      <c r="E1024" s="355"/>
      <c r="F1024" s="291"/>
      <c r="G1024" s="292"/>
      <c r="H1024" s="355"/>
      <c r="I1024" s="291"/>
      <c r="J1024" s="292"/>
      <c r="K1024" s="355"/>
      <c r="L1024" s="291"/>
      <c r="M1024" s="292">
        <f t="shared" si="196"/>
        <v>7.0000000000000001E-3</v>
      </c>
      <c r="N1024" s="788"/>
      <c r="O1024" s="765"/>
      <c r="P1024" s="766"/>
    </row>
    <row r="1025" spans="1:16" ht="15.75" customHeight="1" x14ac:dyDescent="0.25">
      <c r="A1025" s="656"/>
      <c r="B1025" s="682"/>
      <c r="C1025" s="353" t="s">
        <v>23</v>
      </c>
      <c r="D1025" s="354"/>
      <c r="E1025" s="355"/>
      <c r="F1025" s="291"/>
      <c r="G1025" s="292"/>
      <c r="H1025" s="355"/>
      <c r="I1025" s="291"/>
      <c r="J1025" s="292"/>
      <c r="K1025" s="355"/>
      <c r="L1025" s="291"/>
      <c r="M1025" s="292">
        <f t="shared" si="196"/>
        <v>18.861499999999999</v>
      </c>
      <c r="N1025" s="788"/>
      <c r="O1025" s="765"/>
      <c r="P1025" s="766"/>
    </row>
    <row r="1026" spans="1:16" ht="15.75" customHeight="1" x14ac:dyDescent="0.25">
      <c r="A1026" s="654" t="s">
        <v>60</v>
      </c>
      <c r="B1026" s="674" t="s">
        <v>232</v>
      </c>
      <c r="C1026" s="356" t="s">
        <v>47</v>
      </c>
      <c r="D1026" s="349"/>
      <c r="E1026" s="350"/>
      <c r="F1026" s="351"/>
      <c r="G1026" s="352"/>
      <c r="H1026" s="350"/>
      <c r="I1026" s="351"/>
      <c r="J1026" s="352"/>
      <c r="K1026" s="350"/>
      <c r="L1026" s="351"/>
      <c r="M1026" s="352">
        <v>2</v>
      </c>
      <c r="N1026" s="785"/>
      <c r="O1026" s="786"/>
      <c r="P1026" s="787"/>
    </row>
    <row r="1027" spans="1:16" ht="15.75" customHeight="1" x14ac:dyDescent="0.25">
      <c r="A1027" s="655"/>
      <c r="B1027" s="675"/>
      <c r="C1027" s="356" t="s">
        <v>26</v>
      </c>
      <c r="D1027" s="349"/>
      <c r="E1027" s="350"/>
      <c r="F1027" s="351"/>
      <c r="G1027" s="352"/>
      <c r="H1027" s="350"/>
      <c r="I1027" s="351"/>
      <c r="J1027" s="352"/>
      <c r="K1027" s="350"/>
      <c r="L1027" s="351"/>
      <c r="M1027" s="352">
        <v>7.0000000000000001E-3</v>
      </c>
      <c r="N1027" s="785"/>
      <c r="O1027" s="786"/>
      <c r="P1027" s="787"/>
    </row>
    <row r="1028" spans="1:16" ht="15.75" customHeight="1" x14ac:dyDescent="0.25">
      <c r="A1028" s="656"/>
      <c r="B1028" s="676"/>
      <c r="C1028" s="356" t="s">
        <v>23</v>
      </c>
      <c r="D1028" s="349"/>
      <c r="E1028" s="350"/>
      <c r="F1028" s="351"/>
      <c r="G1028" s="352"/>
      <c r="H1028" s="350"/>
      <c r="I1028" s="351"/>
      <c r="J1028" s="352"/>
      <c r="K1028" s="350"/>
      <c r="L1028" s="351"/>
      <c r="M1028" s="352">
        <f>M1027*2694.5</f>
        <v>18.861499999999999</v>
      </c>
      <c r="N1028" s="785"/>
      <c r="O1028" s="786"/>
      <c r="P1028" s="787"/>
    </row>
    <row r="1029" spans="1:16" ht="15.75" customHeight="1" x14ac:dyDescent="0.25">
      <c r="A1029" s="654" t="s">
        <v>62</v>
      </c>
      <c r="B1029" s="674" t="s">
        <v>63</v>
      </c>
      <c r="C1029" s="356" t="s">
        <v>47</v>
      </c>
      <c r="D1029" s="349"/>
      <c r="E1029" s="350"/>
      <c r="F1029" s="351"/>
      <c r="G1029" s="352"/>
      <c r="H1029" s="350"/>
      <c r="I1029" s="351"/>
      <c r="J1029" s="352"/>
      <c r="K1029" s="350"/>
      <c r="L1029" s="351"/>
      <c r="M1029" s="352"/>
      <c r="N1029" s="785"/>
      <c r="O1029" s="786"/>
      <c r="P1029" s="787"/>
    </row>
    <row r="1030" spans="1:16" ht="15.75" customHeight="1" x14ac:dyDescent="0.25">
      <c r="A1030" s="655"/>
      <c r="B1030" s="675"/>
      <c r="C1030" s="356" t="s">
        <v>26</v>
      </c>
      <c r="D1030" s="349"/>
      <c r="E1030" s="350"/>
      <c r="F1030" s="351"/>
      <c r="G1030" s="352"/>
      <c r="H1030" s="350"/>
      <c r="I1030" s="351"/>
      <c r="J1030" s="352"/>
      <c r="K1030" s="350"/>
      <c r="L1030" s="351"/>
      <c r="M1030" s="352"/>
      <c r="N1030" s="785"/>
      <c r="O1030" s="786"/>
      <c r="P1030" s="787"/>
    </row>
    <row r="1031" spans="1:16" ht="15.75" customHeight="1" x14ac:dyDescent="0.25">
      <c r="A1031" s="656"/>
      <c r="B1031" s="676"/>
      <c r="C1031" s="356" t="s">
        <v>23</v>
      </c>
      <c r="D1031" s="349"/>
      <c r="E1031" s="350"/>
      <c r="F1031" s="351"/>
      <c r="G1031" s="352"/>
      <c r="H1031" s="350"/>
      <c r="I1031" s="351"/>
      <c r="J1031" s="352"/>
      <c r="K1031" s="350"/>
      <c r="L1031" s="351"/>
      <c r="M1031" s="352"/>
      <c r="N1031" s="785"/>
      <c r="O1031" s="786"/>
      <c r="P1031" s="787"/>
    </row>
    <row r="1032" spans="1:16" ht="15.75" customHeight="1" x14ac:dyDescent="0.25">
      <c r="A1032" s="654" t="s">
        <v>64</v>
      </c>
      <c r="B1032" s="674" t="s">
        <v>65</v>
      </c>
      <c r="C1032" s="356" t="s">
        <v>47</v>
      </c>
      <c r="D1032" s="349"/>
      <c r="E1032" s="350"/>
      <c r="F1032" s="351"/>
      <c r="G1032" s="352"/>
      <c r="H1032" s="350"/>
      <c r="I1032" s="351"/>
      <c r="J1032" s="352"/>
      <c r="K1032" s="350"/>
      <c r="L1032" s="351"/>
      <c r="M1032" s="352"/>
      <c r="N1032" s="785"/>
      <c r="O1032" s="786"/>
      <c r="P1032" s="787"/>
    </row>
    <row r="1033" spans="1:16" ht="15.75" customHeight="1" x14ac:dyDescent="0.25">
      <c r="A1033" s="655"/>
      <c r="B1033" s="675"/>
      <c r="C1033" s="356" t="s">
        <v>26</v>
      </c>
      <c r="D1033" s="349"/>
      <c r="E1033" s="350"/>
      <c r="F1033" s="351"/>
      <c r="G1033" s="352"/>
      <c r="H1033" s="350"/>
      <c r="I1033" s="351"/>
      <c r="J1033" s="352"/>
      <c r="K1033" s="350"/>
      <c r="L1033" s="351"/>
      <c r="M1033" s="352"/>
      <c r="N1033" s="785"/>
      <c r="O1033" s="786"/>
      <c r="P1033" s="787"/>
    </row>
    <row r="1034" spans="1:16" ht="15.75" customHeight="1" x14ac:dyDescent="0.25">
      <c r="A1034" s="656"/>
      <c r="B1034" s="676"/>
      <c r="C1034" s="356" t="s">
        <v>23</v>
      </c>
      <c r="D1034" s="349"/>
      <c r="E1034" s="350"/>
      <c r="F1034" s="351"/>
      <c r="G1034" s="352"/>
      <c r="H1034" s="350"/>
      <c r="I1034" s="351"/>
      <c r="J1034" s="352"/>
      <c r="K1034" s="350"/>
      <c r="L1034" s="351"/>
      <c r="M1034" s="352"/>
      <c r="N1034" s="785"/>
      <c r="O1034" s="786"/>
      <c r="P1034" s="787"/>
    </row>
    <row r="1035" spans="1:16" ht="15.75" customHeight="1" x14ac:dyDescent="0.25">
      <c r="A1035" s="660" t="s">
        <v>66</v>
      </c>
      <c r="B1035" s="669" t="s">
        <v>233</v>
      </c>
      <c r="C1035" s="356" t="s">
        <v>26</v>
      </c>
      <c r="D1035" s="349"/>
      <c r="E1035" s="350"/>
      <c r="F1035" s="351"/>
      <c r="G1035" s="352"/>
      <c r="H1035" s="350"/>
      <c r="I1035" s="351"/>
      <c r="J1035" s="352"/>
      <c r="K1035" s="350"/>
      <c r="L1035" s="351"/>
      <c r="M1035" s="352">
        <v>2.5999999999999999E-2</v>
      </c>
      <c r="N1035" s="785"/>
      <c r="O1035" s="786"/>
      <c r="P1035" s="787"/>
    </row>
    <row r="1036" spans="1:16" ht="15.75" customHeight="1" x14ac:dyDescent="0.25">
      <c r="A1036" s="660"/>
      <c r="B1036" s="669"/>
      <c r="C1036" s="356" t="s">
        <v>23</v>
      </c>
      <c r="D1036" s="349"/>
      <c r="E1036" s="350"/>
      <c r="F1036" s="351"/>
      <c r="G1036" s="352"/>
      <c r="H1036" s="350"/>
      <c r="I1036" s="351"/>
      <c r="J1036" s="352"/>
      <c r="K1036" s="350"/>
      <c r="L1036" s="351"/>
      <c r="M1036" s="352">
        <f t="shared" si="197"/>
        <v>44.056999999999995</v>
      </c>
      <c r="N1036" s="785"/>
      <c r="O1036" s="786"/>
      <c r="P1036" s="787"/>
    </row>
    <row r="1037" spans="1:16" ht="15.75" customHeight="1" x14ac:dyDescent="0.25">
      <c r="A1037" s="660" t="s">
        <v>68</v>
      </c>
      <c r="B1037" s="670" t="s">
        <v>69</v>
      </c>
      <c r="C1037" s="356" t="s">
        <v>42</v>
      </c>
      <c r="D1037" s="349"/>
      <c r="E1037" s="350"/>
      <c r="F1037" s="351"/>
      <c r="G1037" s="352"/>
      <c r="H1037" s="350"/>
      <c r="I1037" s="351"/>
      <c r="J1037" s="352"/>
      <c r="K1037" s="350"/>
      <c r="L1037" s="351"/>
      <c r="M1037" s="352">
        <v>0.18</v>
      </c>
      <c r="N1037" s="785"/>
      <c r="O1037" s="786"/>
      <c r="P1037" s="787"/>
    </row>
    <row r="1038" spans="1:16" ht="15.75" customHeight="1" x14ac:dyDescent="0.25">
      <c r="A1038" s="660"/>
      <c r="B1038" s="670"/>
      <c r="C1038" s="356" t="s">
        <v>23</v>
      </c>
      <c r="D1038" s="349"/>
      <c r="E1038" s="350"/>
      <c r="F1038" s="351"/>
      <c r="G1038" s="352"/>
      <c r="H1038" s="350"/>
      <c r="I1038" s="351"/>
      <c r="J1038" s="352"/>
      <c r="K1038" s="350"/>
      <c r="L1038" s="351"/>
      <c r="M1038" s="352">
        <f t="shared" si="192"/>
        <v>82.53</v>
      </c>
      <c r="N1038" s="785"/>
      <c r="O1038" s="786"/>
      <c r="P1038" s="787"/>
    </row>
    <row r="1039" spans="1:16" ht="15.75" customHeight="1" x14ac:dyDescent="0.25">
      <c r="A1039" s="660" t="s">
        <v>70</v>
      </c>
      <c r="B1039" s="672" t="s">
        <v>71</v>
      </c>
      <c r="C1039" s="356" t="s">
        <v>47</v>
      </c>
      <c r="D1039" s="349"/>
      <c r="E1039" s="350"/>
      <c r="F1039" s="351"/>
      <c r="G1039" s="352"/>
      <c r="H1039" s="350"/>
      <c r="I1039" s="351"/>
      <c r="J1039" s="352"/>
      <c r="K1039" s="350"/>
      <c r="L1039" s="351"/>
      <c r="M1039" s="352"/>
      <c r="N1039" s="785"/>
      <c r="O1039" s="786"/>
      <c r="P1039" s="787"/>
    </row>
    <row r="1040" spans="1:16" ht="15.75" customHeight="1" thickBot="1" x14ac:dyDescent="0.3">
      <c r="A1040" s="671"/>
      <c r="B1040" s="673"/>
      <c r="C1040" s="357" t="s">
        <v>23</v>
      </c>
      <c r="D1040" s="358"/>
      <c r="E1040" s="359"/>
      <c r="F1040" s="360"/>
      <c r="G1040" s="361"/>
      <c r="H1040" s="359"/>
      <c r="I1040" s="360"/>
      <c r="J1040" s="361"/>
      <c r="K1040" s="359"/>
      <c r="L1040" s="360"/>
      <c r="M1040" s="361">
        <f t="shared" si="193"/>
        <v>0</v>
      </c>
      <c r="N1040" s="789"/>
      <c r="O1040" s="790"/>
      <c r="P1040" s="791"/>
    </row>
    <row r="1041" spans="1:16" ht="15.75" customHeight="1" thickBot="1" x14ac:dyDescent="0.3">
      <c r="A1041" s="332" t="s">
        <v>288</v>
      </c>
      <c r="B1041" s="333" t="s">
        <v>219</v>
      </c>
      <c r="C1041" s="334"/>
      <c r="D1041" s="335">
        <f>E1041</f>
        <v>892.11500000000012</v>
      </c>
      <c r="E1041" s="335">
        <f>F1041+G1041</f>
        <v>892.11500000000012</v>
      </c>
      <c r="F1041" s="336"/>
      <c r="G1041" s="337">
        <f>M1041</f>
        <v>892.11500000000012</v>
      </c>
      <c r="H1041" s="338"/>
      <c r="I1041" s="339"/>
      <c r="J1041" s="340"/>
      <c r="K1041" s="338">
        <f>L1041+M1041</f>
        <v>892.11500000000012</v>
      </c>
      <c r="L1041" s="341"/>
      <c r="M1041" s="342">
        <f t="shared" si="194"/>
        <v>892.11500000000012</v>
      </c>
      <c r="N1041" s="779">
        <f>O1041+P1041</f>
        <v>0</v>
      </c>
      <c r="O1041" s="780">
        <f t="shared" ref="O1041:P1041" si="201">O1043+O1046+O1057+O1059+O1061</f>
        <v>0</v>
      </c>
      <c r="P1041" s="781">
        <f t="shared" si="201"/>
        <v>0</v>
      </c>
    </row>
    <row r="1042" spans="1:16" ht="15.75" customHeight="1" x14ac:dyDescent="0.25">
      <c r="A1042" s="678" t="s">
        <v>56</v>
      </c>
      <c r="B1042" s="679" t="s">
        <v>57</v>
      </c>
      <c r="C1042" s="362" t="s">
        <v>26</v>
      </c>
      <c r="D1042" s="363"/>
      <c r="E1042" s="364"/>
      <c r="F1042" s="365"/>
      <c r="G1042" s="366"/>
      <c r="H1042" s="364"/>
      <c r="I1042" s="365"/>
      <c r="J1042" s="366"/>
      <c r="K1042" s="364"/>
      <c r="L1042" s="365"/>
      <c r="M1042" s="347">
        <v>0.56000000000000005</v>
      </c>
      <c r="N1042" s="792"/>
      <c r="O1042" s="793"/>
      <c r="P1042" s="784"/>
    </row>
    <row r="1043" spans="1:16" ht="15.75" customHeight="1" x14ac:dyDescent="0.25">
      <c r="A1043" s="656"/>
      <c r="B1043" s="676"/>
      <c r="C1043" s="348" t="s">
        <v>23</v>
      </c>
      <c r="D1043" s="349"/>
      <c r="E1043" s="350"/>
      <c r="F1043" s="351"/>
      <c r="G1043" s="352"/>
      <c r="H1043" s="350"/>
      <c r="I1043" s="351"/>
      <c r="J1043" s="352"/>
      <c r="K1043" s="350"/>
      <c r="L1043" s="351"/>
      <c r="M1043" s="352">
        <f t="shared" ref="M1043:M1106" si="202">M1042*1306.5</f>
        <v>731.6400000000001</v>
      </c>
      <c r="N1043" s="785"/>
      <c r="O1043" s="786"/>
      <c r="P1043" s="787"/>
    </row>
    <row r="1044" spans="1:16" ht="15.75" customHeight="1" x14ac:dyDescent="0.25">
      <c r="A1044" s="654" t="s">
        <v>58</v>
      </c>
      <c r="B1044" s="680" t="s">
        <v>59</v>
      </c>
      <c r="C1044" s="353" t="s">
        <v>47</v>
      </c>
      <c r="D1044" s="354"/>
      <c r="E1044" s="355"/>
      <c r="F1044" s="291"/>
      <c r="G1044" s="292"/>
      <c r="H1044" s="355"/>
      <c r="I1044" s="291"/>
      <c r="J1044" s="292"/>
      <c r="K1044" s="355"/>
      <c r="L1044" s="291"/>
      <c r="M1044" s="292">
        <f t="shared" si="196"/>
        <v>0</v>
      </c>
      <c r="N1044" s="788"/>
      <c r="O1044" s="765"/>
      <c r="P1044" s="766"/>
    </row>
    <row r="1045" spans="1:16" ht="15.75" customHeight="1" x14ac:dyDescent="0.25">
      <c r="A1045" s="655"/>
      <c r="B1045" s="681"/>
      <c r="C1045" s="353" t="s">
        <v>26</v>
      </c>
      <c r="D1045" s="354"/>
      <c r="E1045" s="355"/>
      <c r="F1045" s="291"/>
      <c r="G1045" s="292"/>
      <c r="H1045" s="355"/>
      <c r="I1045" s="291"/>
      <c r="J1045" s="292"/>
      <c r="K1045" s="355"/>
      <c r="L1045" s="291"/>
      <c r="M1045" s="292">
        <f t="shared" ref="M1045:M1108" si="203">M1048+M1051+M1054</f>
        <v>0</v>
      </c>
      <c r="N1045" s="788"/>
      <c r="O1045" s="765"/>
      <c r="P1045" s="766"/>
    </row>
    <row r="1046" spans="1:16" ht="15.75" customHeight="1" x14ac:dyDescent="0.25">
      <c r="A1046" s="656"/>
      <c r="B1046" s="682"/>
      <c r="C1046" s="353" t="s">
        <v>23</v>
      </c>
      <c r="D1046" s="354"/>
      <c r="E1046" s="355"/>
      <c r="F1046" s="291"/>
      <c r="G1046" s="292"/>
      <c r="H1046" s="355"/>
      <c r="I1046" s="291"/>
      <c r="J1046" s="292"/>
      <c r="K1046" s="355"/>
      <c r="L1046" s="291"/>
      <c r="M1046" s="292">
        <f t="shared" si="203"/>
        <v>0</v>
      </c>
      <c r="N1046" s="788"/>
      <c r="O1046" s="765"/>
      <c r="P1046" s="766"/>
    </row>
    <row r="1047" spans="1:16" ht="15.75" customHeight="1" x14ac:dyDescent="0.25">
      <c r="A1047" s="654" t="s">
        <v>60</v>
      </c>
      <c r="B1047" s="674" t="s">
        <v>232</v>
      </c>
      <c r="C1047" s="356" t="s">
        <v>47</v>
      </c>
      <c r="D1047" s="349"/>
      <c r="E1047" s="350"/>
      <c r="F1047" s="351"/>
      <c r="G1047" s="352"/>
      <c r="H1047" s="350"/>
      <c r="I1047" s="351"/>
      <c r="J1047" s="352"/>
      <c r="K1047" s="350"/>
      <c r="L1047" s="351"/>
      <c r="M1047" s="352"/>
      <c r="N1047" s="785"/>
      <c r="O1047" s="786"/>
      <c r="P1047" s="787"/>
    </row>
    <row r="1048" spans="1:16" ht="15.75" customHeight="1" x14ac:dyDescent="0.25">
      <c r="A1048" s="655"/>
      <c r="B1048" s="675"/>
      <c r="C1048" s="356" t="s">
        <v>26</v>
      </c>
      <c r="D1048" s="349"/>
      <c r="E1048" s="350"/>
      <c r="F1048" s="351"/>
      <c r="G1048" s="352"/>
      <c r="H1048" s="350"/>
      <c r="I1048" s="351"/>
      <c r="J1048" s="352"/>
      <c r="K1048" s="350"/>
      <c r="L1048" s="351"/>
      <c r="M1048" s="352"/>
      <c r="N1048" s="785"/>
      <c r="O1048" s="786"/>
      <c r="P1048" s="787"/>
    </row>
    <row r="1049" spans="1:16" ht="15.75" customHeight="1" x14ac:dyDescent="0.25">
      <c r="A1049" s="656"/>
      <c r="B1049" s="676"/>
      <c r="C1049" s="356" t="s">
        <v>23</v>
      </c>
      <c r="D1049" s="349"/>
      <c r="E1049" s="350"/>
      <c r="F1049" s="351"/>
      <c r="G1049" s="352"/>
      <c r="H1049" s="350"/>
      <c r="I1049" s="351"/>
      <c r="J1049" s="352"/>
      <c r="K1049" s="350"/>
      <c r="L1049" s="351"/>
      <c r="M1049" s="352">
        <f t="shared" ref="M1049:M1112" si="204">M1048*1694.5</f>
        <v>0</v>
      </c>
      <c r="N1049" s="785"/>
      <c r="O1049" s="786"/>
      <c r="P1049" s="787"/>
    </row>
    <row r="1050" spans="1:16" ht="15.75" customHeight="1" x14ac:dyDescent="0.25">
      <c r="A1050" s="654" t="s">
        <v>62</v>
      </c>
      <c r="B1050" s="674" t="s">
        <v>63</v>
      </c>
      <c r="C1050" s="356" t="s">
        <v>47</v>
      </c>
      <c r="D1050" s="349"/>
      <c r="E1050" s="350"/>
      <c r="F1050" s="351"/>
      <c r="G1050" s="352"/>
      <c r="H1050" s="350"/>
      <c r="I1050" s="351"/>
      <c r="J1050" s="352"/>
      <c r="K1050" s="350"/>
      <c r="L1050" s="351"/>
      <c r="M1050" s="352"/>
      <c r="N1050" s="785"/>
      <c r="O1050" s="786"/>
      <c r="P1050" s="787"/>
    </row>
    <row r="1051" spans="1:16" ht="15.75" customHeight="1" x14ac:dyDescent="0.25">
      <c r="A1051" s="655"/>
      <c r="B1051" s="675"/>
      <c r="C1051" s="356" t="s">
        <v>26</v>
      </c>
      <c r="D1051" s="349"/>
      <c r="E1051" s="350"/>
      <c r="F1051" s="351"/>
      <c r="G1051" s="352"/>
      <c r="H1051" s="350"/>
      <c r="I1051" s="351"/>
      <c r="J1051" s="352"/>
      <c r="K1051" s="350"/>
      <c r="L1051" s="351"/>
      <c r="M1051" s="352"/>
      <c r="N1051" s="785"/>
      <c r="O1051" s="786"/>
      <c r="P1051" s="787"/>
    </row>
    <row r="1052" spans="1:16" ht="15.75" customHeight="1" x14ac:dyDescent="0.25">
      <c r="A1052" s="656"/>
      <c r="B1052" s="676"/>
      <c r="C1052" s="356" t="s">
        <v>23</v>
      </c>
      <c r="D1052" s="349"/>
      <c r="E1052" s="350"/>
      <c r="F1052" s="351"/>
      <c r="G1052" s="352"/>
      <c r="H1052" s="350"/>
      <c r="I1052" s="351"/>
      <c r="J1052" s="352"/>
      <c r="K1052" s="350"/>
      <c r="L1052" s="351"/>
      <c r="M1052" s="352"/>
      <c r="N1052" s="785"/>
      <c r="O1052" s="786"/>
      <c r="P1052" s="787"/>
    </row>
    <row r="1053" spans="1:16" ht="15.75" customHeight="1" x14ac:dyDescent="0.25">
      <c r="A1053" s="654" t="s">
        <v>64</v>
      </c>
      <c r="B1053" s="674" t="s">
        <v>65</v>
      </c>
      <c r="C1053" s="356" t="s">
        <v>47</v>
      </c>
      <c r="D1053" s="349"/>
      <c r="E1053" s="350"/>
      <c r="F1053" s="351"/>
      <c r="G1053" s="352"/>
      <c r="H1053" s="350"/>
      <c r="I1053" s="351"/>
      <c r="J1053" s="352"/>
      <c r="K1053" s="350"/>
      <c r="L1053" s="351"/>
      <c r="M1053" s="352"/>
      <c r="N1053" s="785"/>
      <c r="O1053" s="786"/>
      <c r="P1053" s="787"/>
    </row>
    <row r="1054" spans="1:16" ht="15.75" customHeight="1" x14ac:dyDescent="0.25">
      <c r="A1054" s="655"/>
      <c r="B1054" s="675"/>
      <c r="C1054" s="356" t="s">
        <v>26</v>
      </c>
      <c r="D1054" s="349"/>
      <c r="E1054" s="350"/>
      <c r="F1054" s="351"/>
      <c r="G1054" s="352"/>
      <c r="H1054" s="350"/>
      <c r="I1054" s="351"/>
      <c r="J1054" s="352"/>
      <c r="K1054" s="350"/>
      <c r="L1054" s="351"/>
      <c r="M1054" s="352"/>
      <c r="N1054" s="785"/>
      <c r="O1054" s="786"/>
      <c r="P1054" s="787"/>
    </row>
    <row r="1055" spans="1:16" ht="15.75" customHeight="1" x14ac:dyDescent="0.25">
      <c r="A1055" s="656"/>
      <c r="B1055" s="676"/>
      <c r="C1055" s="356" t="s">
        <v>23</v>
      </c>
      <c r="D1055" s="349"/>
      <c r="E1055" s="350"/>
      <c r="F1055" s="351"/>
      <c r="G1055" s="352"/>
      <c r="H1055" s="350"/>
      <c r="I1055" s="351"/>
      <c r="J1055" s="352"/>
      <c r="K1055" s="350"/>
      <c r="L1055" s="351"/>
      <c r="M1055" s="352"/>
      <c r="N1055" s="785"/>
      <c r="O1055" s="786"/>
      <c r="P1055" s="787"/>
    </row>
    <row r="1056" spans="1:16" ht="15.75" customHeight="1" x14ac:dyDescent="0.25">
      <c r="A1056" s="660" t="s">
        <v>66</v>
      </c>
      <c r="B1056" s="669" t="s">
        <v>233</v>
      </c>
      <c r="C1056" s="356" t="s">
        <v>26</v>
      </c>
      <c r="D1056" s="349"/>
      <c r="E1056" s="350"/>
      <c r="F1056" s="351"/>
      <c r="G1056" s="352"/>
      <c r="H1056" s="350"/>
      <c r="I1056" s="351"/>
      <c r="J1056" s="352"/>
      <c r="K1056" s="350"/>
      <c r="L1056" s="351"/>
      <c r="M1056" s="352"/>
      <c r="N1056" s="785"/>
      <c r="O1056" s="786"/>
      <c r="P1056" s="787"/>
    </row>
    <row r="1057" spans="1:16" ht="15.75" customHeight="1" x14ac:dyDescent="0.25">
      <c r="A1057" s="660"/>
      <c r="B1057" s="669"/>
      <c r="C1057" s="356" t="s">
        <v>23</v>
      </c>
      <c r="D1057" s="349"/>
      <c r="E1057" s="350"/>
      <c r="F1057" s="351"/>
      <c r="G1057" s="352"/>
      <c r="H1057" s="350"/>
      <c r="I1057" s="351"/>
      <c r="J1057" s="352"/>
      <c r="K1057" s="350"/>
      <c r="L1057" s="351"/>
      <c r="M1057" s="352">
        <f t="shared" si="197"/>
        <v>0</v>
      </c>
      <c r="N1057" s="785"/>
      <c r="O1057" s="786"/>
      <c r="P1057" s="787"/>
    </row>
    <row r="1058" spans="1:16" ht="15.75" customHeight="1" x14ac:dyDescent="0.25">
      <c r="A1058" s="660" t="s">
        <v>68</v>
      </c>
      <c r="B1058" s="670" t="s">
        <v>69</v>
      </c>
      <c r="C1058" s="356" t="s">
        <v>42</v>
      </c>
      <c r="D1058" s="349"/>
      <c r="E1058" s="350"/>
      <c r="F1058" s="351"/>
      <c r="G1058" s="352"/>
      <c r="H1058" s="350"/>
      <c r="I1058" s="351"/>
      <c r="J1058" s="352"/>
      <c r="K1058" s="350"/>
      <c r="L1058" s="351"/>
      <c r="M1058" s="352">
        <v>0.35</v>
      </c>
      <c r="N1058" s="785"/>
      <c r="O1058" s="786"/>
      <c r="P1058" s="787"/>
    </row>
    <row r="1059" spans="1:16" ht="15.75" customHeight="1" x14ac:dyDescent="0.25">
      <c r="A1059" s="660"/>
      <c r="B1059" s="670"/>
      <c r="C1059" s="356" t="s">
        <v>23</v>
      </c>
      <c r="D1059" s="349"/>
      <c r="E1059" s="350"/>
      <c r="F1059" s="351"/>
      <c r="G1059" s="352"/>
      <c r="H1059" s="350"/>
      <c r="I1059" s="351"/>
      <c r="J1059" s="352"/>
      <c r="K1059" s="350"/>
      <c r="L1059" s="351"/>
      <c r="M1059" s="352">
        <f t="shared" ref="M1059:M1122" si="205">M1058*458.5</f>
        <v>160.47499999999999</v>
      </c>
      <c r="N1059" s="785"/>
      <c r="O1059" s="786"/>
      <c r="P1059" s="787"/>
    </row>
    <row r="1060" spans="1:16" ht="15.75" customHeight="1" x14ac:dyDescent="0.25">
      <c r="A1060" s="660" t="s">
        <v>70</v>
      </c>
      <c r="B1060" s="672" t="s">
        <v>71</v>
      </c>
      <c r="C1060" s="356" t="s">
        <v>47</v>
      </c>
      <c r="D1060" s="349"/>
      <c r="E1060" s="350"/>
      <c r="F1060" s="351"/>
      <c r="G1060" s="352"/>
      <c r="H1060" s="350"/>
      <c r="I1060" s="351"/>
      <c r="J1060" s="352"/>
      <c r="K1060" s="350"/>
      <c r="L1060" s="351"/>
      <c r="M1060" s="352"/>
      <c r="N1060" s="785"/>
      <c r="O1060" s="786"/>
      <c r="P1060" s="787"/>
    </row>
    <row r="1061" spans="1:16" ht="15.75" customHeight="1" thickBot="1" x14ac:dyDescent="0.3">
      <c r="A1061" s="671"/>
      <c r="B1061" s="673"/>
      <c r="C1061" s="357" t="s">
        <v>23</v>
      </c>
      <c r="D1061" s="358"/>
      <c r="E1061" s="359"/>
      <c r="F1061" s="360"/>
      <c r="G1061" s="361"/>
      <c r="H1061" s="359"/>
      <c r="I1061" s="360"/>
      <c r="J1061" s="361"/>
      <c r="K1061" s="359"/>
      <c r="L1061" s="360"/>
      <c r="M1061" s="361">
        <f t="shared" ref="M1061:M1124" si="206">M1060*50.6</f>
        <v>0</v>
      </c>
      <c r="N1061" s="789"/>
      <c r="O1061" s="790"/>
      <c r="P1061" s="791"/>
    </row>
    <row r="1062" spans="1:16" ht="15.75" customHeight="1" thickBot="1" x14ac:dyDescent="0.3">
      <c r="A1062" s="332" t="s">
        <v>289</v>
      </c>
      <c r="B1062" s="333" t="s">
        <v>220</v>
      </c>
      <c r="C1062" s="334"/>
      <c r="D1062" s="335">
        <f>E1062</f>
        <v>391.94750000000005</v>
      </c>
      <c r="E1062" s="335">
        <f>F1062+G1062</f>
        <v>391.94750000000005</v>
      </c>
      <c r="F1062" s="336"/>
      <c r="G1062" s="337">
        <f>M1062</f>
        <v>391.94750000000005</v>
      </c>
      <c r="H1062" s="338"/>
      <c r="I1062" s="339"/>
      <c r="J1062" s="340"/>
      <c r="K1062" s="338">
        <f>L1062+M1062</f>
        <v>391.94750000000005</v>
      </c>
      <c r="L1062" s="341"/>
      <c r="M1062" s="342">
        <f t="shared" ref="M1062:M1125" si="207">M1064+M1067+M1078+M1080+M1082</f>
        <v>391.94750000000005</v>
      </c>
      <c r="N1062" s="779">
        <f>O1062+P1062</f>
        <v>0</v>
      </c>
      <c r="O1062" s="780">
        <f t="shared" ref="O1062:P1062" si="208">O1064+O1067+O1078+O1080+O1082</f>
        <v>0</v>
      </c>
      <c r="P1062" s="781">
        <f t="shared" si="208"/>
        <v>0</v>
      </c>
    </row>
    <row r="1063" spans="1:16" ht="15.75" customHeight="1" x14ac:dyDescent="0.25">
      <c r="A1063" s="678" t="s">
        <v>56</v>
      </c>
      <c r="B1063" s="679" t="s">
        <v>57</v>
      </c>
      <c r="C1063" s="362" t="s">
        <v>26</v>
      </c>
      <c r="D1063" s="363"/>
      <c r="E1063" s="364"/>
      <c r="F1063" s="365"/>
      <c r="G1063" s="366"/>
      <c r="H1063" s="364"/>
      <c r="I1063" s="365"/>
      <c r="J1063" s="366"/>
      <c r="K1063" s="364"/>
      <c r="L1063" s="365"/>
      <c r="M1063" s="347">
        <v>0.26700000000000002</v>
      </c>
      <c r="N1063" s="792"/>
      <c r="O1063" s="793"/>
      <c r="P1063" s="784"/>
    </row>
    <row r="1064" spans="1:16" ht="15.75" customHeight="1" x14ac:dyDescent="0.25">
      <c r="A1064" s="656"/>
      <c r="B1064" s="676"/>
      <c r="C1064" s="348" t="s">
        <v>23</v>
      </c>
      <c r="D1064" s="349"/>
      <c r="E1064" s="350"/>
      <c r="F1064" s="351"/>
      <c r="G1064" s="352"/>
      <c r="H1064" s="350"/>
      <c r="I1064" s="351"/>
      <c r="J1064" s="352"/>
      <c r="K1064" s="350"/>
      <c r="L1064" s="351"/>
      <c r="M1064" s="352">
        <f t="shared" si="202"/>
        <v>348.83550000000002</v>
      </c>
      <c r="N1064" s="785"/>
      <c r="O1064" s="786"/>
      <c r="P1064" s="787"/>
    </row>
    <row r="1065" spans="1:16" ht="15.75" customHeight="1" x14ac:dyDescent="0.25">
      <c r="A1065" s="654" t="s">
        <v>58</v>
      </c>
      <c r="B1065" s="680" t="s">
        <v>59</v>
      </c>
      <c r="C1065" s="353" t="s">
        <v>47</v>
      </c>
      <c r="D1065" s="354"/>
      <c r="E1065" s="355"/>
      <c r="F1065" s="291"/>
      <c r="G1065" s="292"/>
      <c r="H1065" s="355"/>
      <c r="I1065" s="291"/>
      <c r="J1065" s="292"/>
      <c r="K1065" s="355"/>
      <c r="L1065" s="291"/>
      <c r="M1065" s="292">
        <f t="shared" ref="M1065:M1128" si="209">M1068+M1071+M1074</f>
        <v>4</v>
      </c>
      <c r="N1065" s="788"/>
      <c r="O1065" s="765"/>
      <c r="P1065" s="766"/>
    </row>
    <row r="1066" spans="1:16" ht="15.75" customHeight="1" x14ac:dyDescent="0.25">
      <c r="A1066" s="655"/>
      <c r="B1066" s="681"/>
      <c r="C1066" s="353" t="s">
        <v>26</v>
      </c>
      <c r="D1066" s="354"/>
      <c r="E1066" s="355"/>
      <c r="F1066" s="291"/>
      <c r="G1066" s="292"/>
      <c r="H1066" s="355"/>
      <c r="I1066" s="291"/>
      <c r="J1066" s="292"/>
      <c r="K1066" s="355"/>
      <c r="L1066" s="291"/>
      <c r="M1066" s="292">
        <f t="shared" si="203"/>
        <v>1.6E-2</v>
      </c>
      <c r="N1066" s="788"/>
      <c r="O1066" s="765"/>
      <c r="P1066" s="766"/>
    </row>
    <row r="1067" spans="1:16" ht="15.75" customHeight="1" x14ac:dyDescent="0.25">
      <c r="A1067" s="656"/>
      <c r="B1067" s="682"/>
      <c r="C1067" s="353" t="s">
        <v>23</v>
      </c>
      <c r="D1067" s="354"/>
      <c r="E1067" s="355"/>
      <c r="F1067" s="291"/>
      <c r="G1067" s="292"/>
      <c r="H1067" s="355"/>
      <c r="I1067" s="291"/>
      <c r="J1067" s="292"/>
      <c r="K1067" s="355"/>
      <c r="L1067" s="291"/>
      <c r="M1067" s="292">
        <f t="shared" si="203"/>
        <v>43.112000000000002</v>
      </c>
      <c r="N1067" s="788"/>
      <c r="O1067" s="765"/>
      <c r="P1067" s="766"/>
    </row>
    <row r="1068" spans="1:16" ht="15.75" customHeight="1" x14ac:dyDescent="0.25">
      <c r="A1068" s="654" t="s">
        <v>60</v>
      </c>
      <c r="B1068" s="674" t="s">
        <v>232</v>
      </c>
      <c r="C1068" s="356" t="s">
        <v>47</v>
      </c>
      <c r="D1068" s="349"/>
      <c r="E1068" s="350"/>
      <c r="F1068" s="351"/>
      <c r="G1068" s="352"/>
      <c r="H1068" s="350"/>
      <c r="I1068" s="351"/>
      <c r="J1068" s="352"/>
      <c r="K1068" s="350"/>
      <c r="L1068" s="351"/>
      <c r="M1068" s="352">
        <v>4</v>
      </c>
      <c r="N1068" s="785"/>
      <c r="O1068" s="786"/>
      <c r="P1068" s="787"/>
    </row>
    <row r="1069" spans="1:16" ht="15.75" customHeight="1" x14ac:dyDescent="0.25">
      <c r="A1069" s="655"/>
      <c r="B1069" s="675"/>
      <c r="C1069" s="356" t="s">
        <v>26</v>
      </c>
      <c r="D1069" s="349"/>
      <c r="E1069" s="350"/>
      <c r="F1069" s="351"/>
      <c r="G1069" s="352"/>
      <c r="H1069" s="350"/>
      <c r="I1069" s="351"/>
      <c r="J1069" s="352"/>
      <c r="K1069" s="350"/>
      <c r="L1069" s="351"/>
      <c r="M1069" s="352">
        <v>1.6E-2</v>
      </c>
      <c r="N1069" s="785"/>
      <c r="O1069" s="786"/>
      <c r="P1069" s="787"/>
    </row>
    <row r="1070" spans="1:16" ht="15.75" customHeight="1" x14ac:dyDescent="0.25">
      <c r="A1070" s="656"/>
      <c r="B1070" s="676"/>
      <c r="C1070" s="356" t="s">
        <v>23</v>
      </c>
      <c r="D1070" s="349"/>
      <c r="E1070" s="350"/>
      <c r="F1070" s="351"/>
      <c r="G1070" s="352"/>
      <c r="H1070" s="350"/>
      <c r="I1070" s="351"/>
      <c r="J1070" s="352"/>
      <c r="K1070" s="350"/>
      <c r="L1070" s="351"/>
      <c r="M1070" s="352">
        <f>M1069*2694.5</f>
        <v>43.112000000000002</v>
      </c>
      <c r="N1070" s="785"/>
      <c r="O1070" s="786"/>
      <c r="P1070" s="787"/>
    </row>
    <row r="1071" spans="1:16" ht="15.75" customHeight="1" x14ac:dyDescent="0.25">
      <c r="A1071" s="654" t="s">
        <v>62</v>
      </c>
      <c r="B1071" s="674" t="s">
        <v>63</v>
      </c>
      <c r="C1071" s="356" t="s">
        <v>47</v>
      </c>
      <c r="D1071" s="349"/>
      <c r="E1071" s="350"/>
      <c r="F1071" s="351"/>
      <c r="G1071" s="352"/>
      <c r="H1071" s="350"/>
      <c r="I1071" s="351"/>
      <c r="J1071" s="352"/>
      <c r="K1071" s="350"/>
      <c r="L1071" s="351"/>
      <c r="M1071" s="352"/>
      <c r="N1071" s="785"/>
      <c r="O1071" s="786"/>
      <c r="P1071" s="787"/>
    </row>
    <row r="1072" spans="1:16" ht="15.75" customHeight="1" x14ac:dyDescent="0.25">
      <c r="A1072" s="655"/>
      <c r="B1072" s="675"/>
      <c r="C1072" s="356" t="s">
        <v>26</v>
      </c>
      <c r="D1072" s="349"/>
      <c r="E1072" s="350"/>
      <c r="F1072" s="351"/>
      <c r="G1072" s="352"/>
      <c r="H1072" s="350"/>
      <c r="I1072" s="351"/>
      <c r="J1072" s="352"/>
      <c r="K1072" s="350"/>
      <c r="L1072" s="351"/>
      <c r="M1072" s="352"/>
      <c r="N1072" s="785"/>
      <c r="O1072" s="786"/>
      <c r="P1072" s="787"/>
    </row>
    <row r="1073" spans="1:16" ht="15.75" customHeight="1" x14ac:dyDescent="0.25">
      <c r="A1073" s="656"/>
      <c r="B1073" s="676"/>
      <c r="C1073" s="356" t="s">
        <v>23</v>
      </c>
      <c r="D1073" s="349"/>
      <c r="E1073" s="350"/>
      <c r="F1073" s="351"/>
      <c r="G1073" s="352"/>
      <c r="H1073" s="350"/>
      <c r="I1073" s="351"/>
      <c r="J1073" s="352"/>
      <c r="K1073" s="350"/>
      <c r="L1073" s="351"/>
      <c r="M1073" s="352"/>
      <c r="N1073" s="785"/>
      <c r="O1073" s="786"/>
      <c r="P1073" s="787"/>
    </row>
    <row r="1074" spans="1:16" ht="15.75" customHeight="1" x14ac:dyDescent="0.25">
      <c r="A1074" s="654" t="s">
        <v>64</v>
      </c>
      <c r="B1074" s="674" t="s">
        <v>65</v>
      </c>
      <c r="C1074" s="356" t="s">
        <v>47</v>
      </c>
      <c r="D1074" s="349"/>
      <c r="E1074" s="350"/>
      <c r="F1074" s="351"/>
      <c r="G1074" s="352"/>
      <c r="H1074" s="350"/>
      <c r="I1074" s="351"/>
      <c r="J1074" s="352"/>
      <c r="K1074" s="350"/>
      <c r="L1074" s="351"/>
      <c r="M1074" s="352"/>
      <c r="N1074" s="785"/>
      <c r="O1074" s="786"/>
      <c r="P1074" s="787"/>
    </row>
    <row r="1075" spans="1:16" ht="15.75" customHeight="1" x14ac:dyDescent="0.25">
      <c r="A1075" s="655"/>
      <c r="B1075" s="675"/>
      <c r="C1075" s="356" t="s">
        <v>26</v>
      </c>
      <c r="D1075" s="349"/>
      <c r="E1075" s="350"/>
      <c r="F1075" s="351"/>
      <c r="G1075" s="352"/>
      <c r="H1075" s="350"/>
      <c r="I1075" s="351"/>
      <c r="J1075" s="352"/>
      <c r="K1075" s="350"/>
      <c r="L1075" s="351"/>
      <c r="M1075" s="352"/>
      <c r="N1075" s="785"/>
      <c r="O1075" s="786"/>
      <c r="P1075" s="787"/>
    </row>
    <row r="1076" spans="1:16" ht="15.75" customHeight="1" x14ac:dyDescent="0.25">
      <c r="A1076" s="656"/>
      <c r="B1076" s="676"/>
      <c r="C1076" s="356" t="s">
        <v>23</v>
      </c>
      <c r="D1076" s="349"/>
      <c r="E1076" s="350"/>
      <c r="F1076" s="351"/>
      <c r="G1076" s="352"/>
      <c r="H1076" s="350"/>
      <c r="I1076" s="351"/>
      <c r="J1076" s="352"/>
      <c r="K1076" s="350"/>
      <c r="L1076" s="351"/>
      <c r="M1076" s="352"/>
      <c r="N1076" s="785"/>
      <c r="O1076" s="786"/>
      <c r="P1076" s="787"/>
    </row>
    <row r="1077" spans="1:16" ht="15.75" customHeight="1" x14ac:dyDescent="0.25">
      <c r="A1077" s="660" t="s">
        <v>66</v>
      </c>
      <c r="B1077" s="669" t="s">
        <v>233</v>
      </c>
      <c r="C1077" s="356" t="s">
        <v>26</v>
      </c>
      <c r="D1077" s="349"/>
      <c r="E1077" s="350"/>
      <c r="F1077" s="351"/>
      <c r="G1077" s="352"/>
      <c r="H1077" s="350"/>
      <c r="I1077" s="351"/>
      <c r="J1077" s="352"/>
      <c r="K1077" s="350"/>
      <c r="L1077" s="351"/>
      <c r="M1077" s="352"/>
      <c r="N1077" s="785"/>
      <c r="O1077" s="786"/>
      <c r="P1077" s="787"/>
    </row>
    <row r="1078" spans="1:16" ht="15.75" customHeight="1" x14ac:dyDescent="0.25">
      <c r="A1078" s="660"/>
      <c r="B1078" s="669"/>
      <c r="C1078" s="356" t="s">
        <v>23</v>
      </c>
      <c r="D1078" s="349"/>
      <c r="E1078" s="350"/>
      <c r="F1078" s="351"/>
      <c r="G1078" s="352"/>
      <c r="H1078" s="350"/>
      <c r="I1078" s="351"/>
      <c r="J1078" s="352"/>
      <c r="K1078" s="350"/>
      <c r="L1078" s="351"/>
      <c r="M1078" s="352">
        <f t="shared" ref="M1078:M1141" si="210">M1077*1694.5</f>
        <v>0</v>
      </c>
      <c r="N1078" s="785"/>
      <c r="O1078" s="786"/>
      <c r="P1078" s="787"/>
    </row>
    <row r="1079" spans="1:16" ht="15.75" customHeight="1" x14ac:dyDescent="0.25">
      <c r="A1079" s="660" t="s">
        <v>68</v>
      </c>
      <c r="B1079" s="670" t="s">
        <v>69</v>
      </c>
      <c r="C1079" s="356" t="s">
        <v>42</v>
      </c>
      <c r="D1079" s="349"/>
      <c r="E1079" s="350"/>
      <c r="F1079" s="351"/>
      <c r="G1079" s="352"/>
      <c r="H1079" s="350"/>
      <c r="I1079" s="351"/>
      <c r="J1079" s="352"/>
      <c r="K1079" s="350"/>
      <c r="L1079" s="351"/>
      <c r="M1079" s="352"/>
      <c r="N1079" s="785"/>
      <c r="O1079" s="786"/>
      <c r="P1079" s="787"/>
    </row>
    <row r="1080" spans="1:16" ht="15.75" customHeight="1" x14ac:dyDescent="0.25">
      <c r="A1080" s="660"/>
      <c r="B1080" s="670"/>
      <c r="C1080" s="356" t="s">
        <v>23</v>
      </c>
      <c r="D1080" s="349"/>
      <c r="E1080" s="350"/>
      <c r="F1080" s="351"/>
      <c r="G1080" s="352"/>
      <c r="H1080" s="350"/>
      <c r="I1080" s="351"/>
      <c r="J1080" s="352"/>
      <c r="K1080" s="350"/>
      <c r="L1080" s="351"/>
      <c r="M1080" s="352">
        <f t="shared" si="205"/>
        <v>0</v>
      </c>
      <c r="N1080" s="785"/>
      <c r="O1080" s="786"/>
      <c r="P1080" s="787"/>
    </row>
    <row r="1081" spans="1:16" ht="15.75" customHeight="1" x14ac:dyDescent="0.25">
      <c r="A1081" s="660" t="s">
        <v>70</v>
      </c>
      <c r="B1081" s="672" t="s">
        <v>71</v>
      </c>
      <c r="C1081" s="356" t="s">
        <v>47</v>
      </c>
      <c r="D1081" s="349"/>
      <c r="E1081" s="350"/>
      <c r="F1081" s="351"/>
      <c r="G1081" s="352"/>
      <c r="H1081" s="350"/>
      <c r="I1081" s="351"/>
      <c r="J1081" s="352"/>
      <c r="K1081" s="350"/>
      <c r="L1081" s="351"/>
      <c r="M1081" s="352"/>
      <c r="N1081" s="785"/>
      <c r="O1081" s="786"/>
      <c r="P1081" s="787"/>
    </row>
    <row r="1082" spans="1:16" ht="15.75" customHeight="1" thickBot="1" x14ac:dyDescent="0.3">
      <c r="A1082" s="671"/>
      <c r="B1082" s="673"/>
      <c r="C1082" s="357" t="s">
        <v>23</v>
      </c>
      <c r="D1082" s="358"/>
      <c r="E1082" s="359"/>
      <c r="F1082" s="360"/>
      <c r="G1082" s="361"/>
      <c r="H1082" s="359"/>
      <c r="I1082" s="360"/>
      <c r="J1082" s="361"/>
      <c r="K1082" s="359"/>
      <c r="L1082" s="360"/>
      <c r="M1082" s="361">
        <f t="shared" si="206"/>
        <v>0</v>
      </c>
      <c r="N1082" s="789"/>
      <c r="O1082" s="790"/>
      <c r="P1082" s="791"/>
    </row>
    <row r="1083" spans="1:16" ht="15.75" customHeight="1" thickBot="1" x14ac:dyDescent="0.3">
      <c r="A1083" s="332" t="s">
        <v>290</v>
      </c>
      <c r="B1083" s="333" t="s">
        <v>291</v>
      </c>
      <c r="C1083" s="334"/>
      <c r="D1083" s="335">
        <f>E1083</f>
        <v>345.31564000000003</v>
      </c>
      <c r="E1083" s="335">
        <f>F1083+G1083</f>
        <v>345.31564000000003</v>
      </c>
      <c r="F1083" s="336"/>
      <c r="G1083" s="337">
        <f>M1083</f>
        <v>345.31564000000003</v>
      </c>
      <c r="H1083" s="338"/>
      <c r="I1083" s="339"/>
      <c r="J1083" s="340"/>
      <c r="K1083" s="338">
        <f>L1083+M1083</f>
        <v>345.31564000000003</v>
      </c>
      <c r="L1083" s="341"/>
      <c r="M1083" s="342">
        <f t="shared" si="207"/>
        <v>345.31564000000003</v>
      </c>
      <c r="N1083" s="779">
        <f>O1083+P1083</f>
        <v>0</v>
      </c>
      <c r="O1083" s="780">
        <f t="shared" ref="O1083:P1083" si="211">O1085+O1088+O1099+O1101+O1103</f>
        <v>0</v>
      </c>
      <c r="P1083" s="781">
        <f t="shared" si="211"/>
        <v>0</v>
      </c>
    </row>
    <row r="1084" spans="1:16" ht="15.75" customHeight="1" x14ac:dyDescent="0.25">
      <c r="A1084" s="678" t="s">
        <v>56</v>
      </c>
      <c r="B1084" s="679" t="s">
        <v>57</v>
      </c>
      <c r="C1084" s="362" t="s">
        <v>26</v>
      </c>
      <c r="D1084" s="363"/>
      <c r="E1084" s="364"/>
      <c r="F1084" s="365"/>
      <c r="G1084" s="366"/>
      <c r="H1084" s="364"/>
      <c r="I1084" s="365"/>
      <c r="J1084" s="366"/>
      <c r="K1084" s="364"/>
      <c r="L1084" s="365"/>
      <c r="M1084" s="347">
        <v>0.25656000000000001</v>
      </c>
      <c r="N1084" s="792"/>
      <c r="O1084" s="793"/>
      <c r="P1084" s="784"/>
    </row>
    <row r="1085" spans="1:16" ht="15.75" customHeight="1" x14ac:dyDescent="0.25">
      <c r="A1085" s="656"/>
      <c r="B1085" s="676"/>
      <c r="C1085" s="348" t="s">
        <v>23</v>
      </c>
      <c r="D1085" s="349"/>
      <c r="E1085" s="350"/>
      <c r="F1085" s="351"/>
      <c r="G1085" s="352"/>
      <c r="H1085" s="350"/>
      <c r="I1085" s="351"/>
      <c r="J1085" s="352"/>
      <c r="K1085" s="350"/>
      <c r="L1085" s="351"/>
      <c r="M1085" s="352">
        <f t="shared" si="202"/>
        <v>335.19564000000003</v>
      </c>
      <c r="N1085" s="785"/>
      <c r="O1085" s="786"/>
      <c r="P1085" s="787"/>
    </row>
    <row r="1086" spans="1:16" ht="15.75" customHeight="1" x14ac:dyDescent="0.25">
      <c r="A1086" s="654" t="s">
        <v>58</v>
      </c>
      <c r="B1086" s="680" t="s">
        <v>59</v>
      </c>
      <c r="C1086" s="353" t="s">
        <v>47</v>
      </c>
      <c r="D1086" s="354"/>
      <c r="E1086" s="355"/>
      <c r="F1086" s="291"/>
      <c r="G1086" s="292"/>
      <c r="H1086" s="355"/>
      <c r="I1086" s="291"/>
      <c r="J1086" s="292"/>
      <c r="K1086" s="355"/>
      <c r="L1086" s="291"/>
      <c r="M1086" s="292">
        <f t="shared" si="209"/>
        <v>0</v>
      </c>
      <c r="N1086" s="788"/>
      <c r="O1086" s="765"/>
      <c r="P1086" s="766"/>
    </row>
    <row r="1087" spans="1:16" ht="15.75" customHeight="1" x14ac:dyDescent="0.25">
      <c r="A1087" s="655"/>
      <c r="B1087" s="681"/>
      <c r="C1087" s="353" t="s">
        <v>26</v>
      </c>
      <c r="D1087" s="354"/>
      <c r="E1087" s="355"/>
      <c r="F1087" s="291"/>
      <c r="G1087" s="292"/>
      <c r="H1087" s="355"/>
      <c r="I1087" s="291"/>
      <c r="J1087" s="292"/>
      <c r="K1087" s="355"/>
      <c r="L1087" s="291"/>
      <c r="M1087" s="292">
        <f t="shared" si="203"/>
        <v>0</v>
      </c>
      <c r="N1087" s="788"/>
      <c r="O1087" s="765"/>
      <c r="P1087" s="766"/>
    </row>
    <row r="1088" spans="1:16" ht="15.75" customHeight="1" x14ac:dyDescent="0.25">
      <c r="A1088" s="656"/>
      <c r="B1088" s="682"/>
      <c r="C1088" s="353" t="s">
        <v>23</v>
      </c>
      <c r="D1088" s="354"/>
      <c r="E1088" s="355"/>
      <c r="F1088" s="291"/>
      <c r="G1088" s="292"/>
      <c r="H1088" s="355"/>
      <c r="I1088" s="291"/>
      <c r="J1088" s="292"/>
      <c r="K1088" s="355"/>
      <c r="L1088" s="291"/>
      <c r="M1088" s="292">
        <f t="shared" si="203"/>
        <v>0</v>
      </c>
      <c r="N1088" s="788"/>
      <c r="O1088" s="765"/>
      <c r="P1088" s="766"/>
    </row>
    <row r="1089" spans="1:16" ht="15.75" customHeight="1" x14ac:dyDescent="0.25">
      <c r="A1089" s="654" t="s">
        <v>60</v>
      </c>
      <c r="B1089" s="674" t="s">
        <v>232</v>
      </c>
      <c r="C1089" s="356" t="s">
        <v>47</v>
      </c>
      <c r="D1089" s="349"/>
      <c r="E1089" s="350"/>
      <c r="F1089" s="351"/>
      <c r="G1089" s="352"/>
      <c r="H1089" s="350"/>
      <c r="I1089" s="351"/>
      <c r="J1089" s="352"/>
      <c r="K1089" s="350"/>
      <c r="L1089" s="351"/>
      <c r="M1089" s="352"/>
      <c r="N1089" s="785"/>
      <c r="O1089" s="786"/>
      <c r="P1089" s="787"/>
    </row>
    <row r="1090" spans="1:16" ht="15.75" customHeight="1" x14ac:dyDescent="0.25">
      <c r="A1090" s="655"/>
      <c r="B1090" s="675"/>
      <c r="C1090" s="356" t="s">
        <v>26</v>
      </c>
      <c r="D1090" s="349"/>
      <c r="E1090" s="350"/>
      <c r="F1090" s="351"/>
      <c r="G1090" s="352"/>
      <c r="H1090" s="350"/>
      <c r="I1090" s="351"/>
      <c r="J1090" s="352"/>
      <c r="K1090" s="350"/>
      <c r="L1090" s="351"/>
      <c r="M1090" s="352"/>
      <c r="N1090" s="785"/>
      <c r="O1090" s="786"/>
      <c r="P1090" s="787"/>
    </row>
    <row r="1091" spans="1:16" ht="15.75" customHeight="1" x14ac:dyDescent="0.25">
      <c r="A1091" s="656"/>
      <c r="B1091" s="676"/>
      <c r="C1091" s="356" t="s">
        <v>23</v>
      </c>
      <c r="D1091" s="349"/>
      <c r="E1091" s="350"/>
      <c r="F1091" s="351"/>
      <c r="G1091" s="352"/>
      <c r="H1091" s="350"/>
      <c r="I1091" s="351"/>
      <c r="J1091" s="352"/>
      <c r="K1091" s="350"/>
      <c r="L1091" s="351"/>
      <c r="M1091" s="352">
        <f t="shared" si="204"/>
        <v>0</v>
      </c>
      <c r="N1091" s="785"/>
      <c r="O1091" s="786"/>
      <c r="P1091" s="787"/>
    </row>
    <row r="1092" spans="1:16" ht="15.75" customHeight="1" x14ac:dyDescent="0.25">
      <c r="A1092" s="654" t="s">
        <v>62</v>
      </c>
      <c r="B1092" s="674" t="s">
        <v>63</v>
      </c>
      <c r="C1092" s="356" t="s">
        <v>47</v>
      </c>
      <c r="D1092" s="349"/>
      <c r="E1092" s="350"/>
      <c r="F1092" s="351"/>
      <c r="G1092" s="352"/>
      <c r="H1092" s="350"/>
      <c r="I1092" s="351"/>
      <c r="J1092" s="352"/>
      <c r="K1092" s="350"/>
      <c r="L1092" s="351"/>
      <c r="M1092" s="352"/>
      <c r="N1092" s="785"/>
      <c r="O1092" s="786"/>
      <c r="P1092" s="787"/>
    </row>
    <row r="1093" spans="1:16" ht="15.75" customHeight="1" x14ac:dyDescent="0.25">
      <c r="A1093" s="655"/>
      <c r="B1093" s="675"/>
      <c r="C1093" s="356" t="s">
        <v>26</v>
      </c>
      <c r="D1093" s="349"/>
      <c r="E1093" s="350"/>
      <c r="F1093" s="351"/>
      <c r="G1093" s="352"/>
      <c r="H1093" s="350"/>
      <c r="I1093" s="351"/>
      <c r="J1093" s="352"/>
      <c r="K1093" s="350"/>
      <c r="L1093" s="351"/>
      <c r="M1093" s="352"/>
      <c r="N1093" s="785"/>
      <c r="O1093" s="786"/>
      <c r="P1093" s="787"/>
    </row>
    <row r="1094" spans="1:16" ht="15.75" customHeight="1" x14ac:dyDescent="0.25">
      <c r="A1094" s="656"/>
      <c r="B1094" s="676"/>
      <c r="C1094" s="356" t="s">
        <v>23</v>
      </c>
      <c r="D1094" s="349"/>
      <c r="E1094" s="350"/>
      <c r="F1094" s="351"/>
      <c r="G1094" s="352"/>
      <c r="H1094" s="350"/>
      <c r="I1094" s="351"/>
      <c r="J1094" s="352"/>
      <c r="K1094" s="350"/>
      <c r="L1094" s="351"/>
      <c r="M1094" s="352"/>
      <c r="N1094" s="785"/>
      <c r="O1094" s="786"/>
      <c r="P1094" s="787"/>
    </row>
    <row r="1095" spans="1:16" ht="15.75" customHeight="1" x14ac:dyDescent="0.25">
      <c r="A1095" s="654" t="s">
        <v>64</v>
      </c>
      <c r="B1095" s="674" t="s">
        <v>65</v>
      </c>
      <c r="C1095" s="356" t="s">
        <v>47</v>
      </c>
      <c r="D1095" s="349"/>
      <c r="E1095" s="350"/>
      <c r="F1095" s="351"/>
      <c r="G1095" s="352"/>
      <c r="H1095" s="350"/>
      <c r="I1095" s="351"/>
      <c r="J1095" s="352"/>
      <c r="K1095" s="350"/>
      <c r="L1095" s="351"/>
      <c r="M1095" s="352"/>
      <c r="N1095" s="785"/>
      <c r="O1095" s="786"/>
      <c r="P1095" s="787"/>
    </row>
    <row r="1096" spans="1:16" ht="15.75" customHeight="1" x14ac:dyDescent="0.25">
      <c r="A1096" s="655"/>
      <c r="B1096" s="675"/>
      <c r="C1096" s="356" t="s">
        <v>26</v>
      </c>
      <c r="D1096" s="349"/>
      <c r="E1096" s="350"/>
      <c r="F1096" s="351"/>
      <c r="G1096" s="352"/>
      <c r="H1096" s="350"/>
      <c r="I1096" s="351"/>
      <c r="J1096" s="352"/>
      <c r="K1096" s="350"/>
      <c r="L1096" s="351"/>
      <c r="M1096" s="352"/>
      <c r="N1096" s="785"/>
      <c r="O1096" s="786"/>
      <c r="P1096" s="787"/>
    </row>
    <row r="1097" spans="1:16" ht="15.75" customHeight="1" x14ac:dyDescent="0.25">
      <c r="A1097" s="656"/>
      <c r="B1097" s="676"/>
      <c r="C1097" s="356" t="s">
        <v>23</v>
      </c>
      <c r="D1097" s="349"/>
      <c r="E1097" s="350"/>
      <c r="F1097" s="351"/>
      <c r="G1097" s="352"/>
      <c r="H1097" s="350"/>
      <c r="I1097" s="351"/>
      <c r="J1097" s="352"/>
      <c r="K1097" s="350"/>
      <c r="L1097" s="351"/>
      <c r="M1097" s="352"/>
      <c r="N1097" s="785"/>
      <c r="O1097" s="786"/>
      <c r="P1097" s="787"/>
    </row>
    <row r="1098" spans="1:16" ht="15.75" customHeight="1" x14ac:dyDescent="0.25">
      <c r="A1098" s="660" t="s">
        <v>66</v>
      </c>
      <c r="B1098" s="669" t="s">
        <v>233</v>
      </c>
      <c r="C1098" s="356" t="s">
        <v>26</v>
      </c>
      <c r="D1098" s="349"/>
      <c r="E1098" s="350"/>
      <c r="F1098" s="351"/>
      <c r="G1098" s="352"/>
      <c r="H1098" s="350"/>
      <c r="I1098" s="351"/>
      <c r="J1098" s="352"/>
      <c r="K1098" s="350"/>
      <c r="L1098" s="351"/>
      <c r="M1098" s="352"/>
      <c r="N1098" s="785"/>
      <c r="O1098" s="786"/>
      <c r="P1098" s="787"/>
    </row>
    <row r="1099" spans="1:16" ht="15.75" customHeight="1" x14ac:dyDescent="0.25">
      <c r="A1099" s="660"/>
      <c r="B1099" s="669"/>
      <c r="C1099" s="356" t="s">
        <v>23</v>
      </c>
      <c r="D1099" s="349"/>
      <c r="E1099" s="350"/>
      <c r="F1099" s="351"/>
      <c r="G1099" s="352"/>
      <c r="H1099" s="350"/>
      <c r="I1099" s="351"/>
      <c r="J1099" s="352"/>
      <c r="K1099" s="350"/>
      <c r="L1099" s="351"/>
      <c r="M1099" s="352">
        <f t="shared" si="210"/>
        <v>0</v>
      </c>
      <c r="N1099" s="785"/>
      <c r="O1099" s="786"/>
      <c r="P1099" s="787"/>
    </row>
    <row r="1100" spans="1:16" ht="15.75" customHeight="1" x14ac:dyDescent="0.25">
      <c r="A1100" s="660" t="s">
        <v>68</v>
      </c>
      <c r="B1100" s="670" t="s">
        <v>69</v>
      </c>
      <c r="C1100" s="356" t="s">
        <v>42</v>
      </c>
      <c r="D1100" s="349"/>
      <c r="E1100" s="350"/>
      <c r="F1100" s="351"/>
      <c r="G1100" s="352"/>
      <c r="H1100" s="350"/>
      <c r="I1100" s="351"/>
      <c r="J1100" s="352"/>
      <c r="K1100" s="350"/>
      <c r="L1100" s="351"/>
      <c r="M1100" s="352"/>
      <c r="N1100" s="785"/>
      <c r="O1100" s="786"/>
      <c r="P1100" s="787"/>
    </row>
    <row r="1101" spans="1:16" ht="15.75" customHeight="1" x14ac:dyDescent="0.25">
      <c r="A1101" s="660"/>
      <c r="B1101" s="670"/>
      <c r="C1101" s="356" t="s">
        <v>23</v>
      </c>
      <c r="D1101" s="349"/>
      <c r="E1101" s="350"/>
      <c r="F1101" s="351"/>
      <c r="G1101" s="352"/>
      <c r="H1101" s="350"/>
      <c r="I1101" s="351"/>
      <c r="J1101" s="352"/>
      <c r="K1101" s="350"/>
      <c r="L1101" s="351"/>
      <c r="M1101" s="352">
        <f t="shared" si="205"/>
        <v>0</v>
      </c>
      <c r="N1101" s="785"/>
      <c r="O1101" s="786"/>
      <c r="P1101" s="787"/>
    </row>
    <row r="1102" spans="1:16" ht="15.75" customHeight="1" x14ac:dyDescent="0.25">
      <c r="A1102" s="660" t="s">
        <v>70</v>
      </c>
      <c r="B1102" s="672" t="s">
        <v>71</v>
      </c>
      <c r="C1102" s="356" t="s">
        <v>47</v>
      </c>
      <c r="D1102" s="349"/>
      <c r="E1102" s="350"/>
      <c r="F1102" s="351"/>
      <c r="G1102" s="352"/>
      <c r="H1102" s="350"/>
      <c r="I1102" s="351"/>
      <c r="J1102" s="352"/>
      <c r="K1102" s="350"/>
      <c r="L1102" s="351"/>
      <c r="M1102" s="352">
        <v>1</v>
      </c>
      <c r="N1102" s="785"/>
      <c r="O1102" s="786"/>
      <c r="P1102" s="787"/>
    </row>
    <row r="1103" spans="1:16" ht="15.75" customHeight="1" thickBot="1" x14ac:dyDescent="0.3">
      <c r="A1103" s="671"/>
      <c r="B1103" s="673"/>
      <c r="C1103" s="357" t="s">
        <v>23</v>
      </c>
      <c r="D1103" s="358"/>
      <c r="E1103" s="359"/>
      <c r="F1103" s="360"/>
      <c r="G1103" s="361"/>
      <c r="H1103" s="359"/>
      <c r="I1103" s="360"/>
      <c r="J1103" s="361"/>
      <c r="K1103" s="359"/>
      <c r="L1103" s="360"/>
      <c r="M1103" s="361">
        <f>M1102*50.6/20*4</f>
        <v>10.120000000000001</v>
      </c>
      <c r="N1103" s="789"/>
      <c r="O1103" s="790"/>
      <c r="P1103" s="791"/>
    </row>
    <row r="1104" spans="1:16" ht="15.75" customHeight="1" thickBot="1" x14ac:dyDescent="0.3">
      <c r="A1104" s="332" t="s">
        <v>292</v>
      </c>
      <c r="B1104" s="333" t="s">
        <v>226</v>
      </c>
      <c r="C1104" s="334"/>
      <c r="D1104" s="335">
        <f>E1104</f>
        <v>251.19649999999999</v>
      </c>
      <c r="E1104" s="335">
        <f>F1104+G1104</f>
        <v>251.19649999999999</v>
      </c>
      <c r="F1104" s="336"/>
      <c r="G1104" s="337">
        <f>M1104</f>
        <v>251.19649999999999</v>
      </c>
      <c r="H1104" s="338"/>
      <c r="I1104" s="339"/>
      <c r="J1104" s="340"/>
      <c r="K1104" s="338">
        <f>L1104+M1104</f>
        <v>251.19649999999999</v>
      </c>
      <c r="L1104" s="341"/>
      <c r="M1104" s="342">
        <f t="shared" si="207"/>
        <v>251.19649999999999</v>
      </c>
      <c r="N1104" s="779">
        <f>O1104+P1104</f>
        <v>0</v>
      </c>
      <c r="O1104" s="780">
        <f t="shared" ref="O1104:P1104" si="212">O1106+O1109+O1120+O1122+O1124</f>
        <v>0</v>
      </c>
      <c r="P1104" s="781">
        <f t="shared" si="212"/>
        <v>0</v>
      </c>
    </row>
    <row r="1105" spans="1:16" ht="15.75" customHeight="1" x14ac:dyDescent="0.25">
      <c r="A1105" s="678" t="s">
        <v>56</v>
      </c>
      <c r="B1105" s="679" t="s">
        <v>57</v>
      </c>
      <c r="C1105" s="362" t="s">
        <v>26</v>
      </c>
      <c r="D1105" s="363"/>
      <c r="E1105" s="364"/>
      <c r="F1105" s="365"/>
      <c r="G1105" s="366"/>
      <c r="H1105" s="364"/>
      <c r="I1105" s="365"/>
      <c r="J1105" s="366"/>
      <c r="K1105" s="364"/>
      <c r="L1105" s="365"/>
      <c r="M1105" s="347">
        <v>0.17799999999999999</v>
      </c>
      <c r="N1105" s="792"/>
      <c r="O1105" s="793"/>
      <c r="P1105" s="784"/>
    </row>
    <row r="1106" spans="1:16" ht="15.75" customHeight="1" x14ac:dyDescent="0.25">
      <c r="A1106" s="656"/>
      <c r="B1106" s="676"/>
      <c r="C1106" s="348" t="s">
        <v>23</v>
      </c>
      <c r="D1106" s="349"/>
      <c r="E1106" s="350"/>
      <c r="F1106" s="351"/>
      <c r="G1106" s="352"/>
      <c r="H1106" s="350"/>
      <c r="I1106" s="351"/>
      <c r="J1106" s="352"/>
      <c r="K1106" s="350"/>
      <c r="L1106" s="351"/>
      <c r="M1106" s="352">
        <f t="shared" si="202"/>
        <v>232.55699999999999</v>
      </c>
      <c r="N1106" s="785"/>
      <c r="O1106" s="786"/>
      <c r="P1106" s="787"/>
    </row>
    <row r="1107" spans="1:16" ht="15.75" customHeight="1" x14ac:dyDescent="0.25">
      <c r="A1107" s="654" t="s">
        <v>58</v>
      </c>
      <c r="B1107" s="680" t="s">
        <v>59</v>
      </c>
      <c r="C1107" s="353" t="s">
        <v>47</v>
      </c>
      <c r="D1107" s="354"/>
      <c r="E1107" s="355"/>
      <c r="F1107" s="291"/>
      <c r="G1107" s="292"/>
      <c r="H1107" s="355"/>
      <c r="I1107" s="291"/>
      <c r="J1107" s="292"/>
      <c r="K1107" s="355"/>
      <c r="L1107" s="291"/>
      <c r="M1107" s="292">
        <f t="shared" si="209"/>
        <v>0</v>
      </c>
      <c r="N1107" s="788"/>
      <c r="O1107" s="765"/>
      <c r="P1107" s="766"/>
    </row>
    <row r="1108" spans="1:16" ht="15.75" customHeight="1" x14ac:dyDescent="0.25">
      <c r="A1108" s="655"/>
      <c r="B1108" s="681"/>
      <c r="C1108" s="353" t="s">
        <v>26</v>
      </c>
      <c r="D1108" s="354"/>
      <c r="E1108" s="355"/>
      <c r="F1108" s="291"/>
      <c r="G1108" s="292"/>
      <c r="H1108" s="355"/>
      <c r="I1108" s="291"/>
      <c r="J1108" s="292"/>
      <c r="K1108" s="355"/>
      <c r="L1108" s="291"/>
      <c r="M1108" s="292">
        <f t="shared" si="203"/>
        <v>0</v>
      </c>
      <c r="N1108" s="788"/>
      <c r="O1108" s="765"/>
      <c r="P1108" s="766"/>
    </row>
    <row r="1109" spans="1:16" ht="15.75" customHeight="1" x14ac:dyDescent="0.25">
      <c r="A1109" s="656"/>
      <c r="B1109" s="682"/>
      <c r="C1109" s="353" t="s">
        <v>23</v>
      </c>
      <c r="D1109" s="354"/>
      <c r="E1109" s="355"/>
      <c r="F1109" s="291"/>
      <c r="G1109" s="292"/>
      <c r="H1109" s="355"/>
      <c r="I1109" s="291"/>
      <c r="J1109" s="292"/>
      <c r="K1109" s="355"/>
      <c r="L1109" s="291"/>
      <c r="M1109" s="292">
        <f t="shared" ref="M1109:M1151" si="213">M1112+M1115+M1118</f>
        <v>0</v>
      </c>
      <c r="N1109" s="788"/>
      <c r="O1109" s="765"/>
      <c r="P1109" s="766"/>
    </row>
    <row r="1110" spans="1:16" ht="15.75" customHeight="1" x14ac:dyDescent="0.25">
      <c r="A1110" s="654" t="s">
        <v>60</v>
      </c>
      <c r="B1110" s="674" t="s">
        <v>232</v>
      </c>
      <c r="C1110" s="356" t="s">
        <v>47</v>
      </c>
      <c r="D1110" s="349"/>
      <c r="E1110" s="350"/>
      <c r="F1110" s="351"/>
      <c r="G1110" s="352"/>
      <c r="H1110" s="350"/>
      <c r="I1110" s="351"/>
      <c r="J1110" s="352"/>
      <c r="K1110" s="350"/>
      <c r="L1110" s="351"/>
      <c r="M1110" s="352"/>
      <c r="N1110" s="785"/>
      <c r="O1110" s="786"/>
      <c r="P1110" s="787"/>
    </row>
    <row r="1111" spans="1:16" ht="15.75" customHeight="1" x14ac:dyDescent="0.25">
      <c r="A1111" s="655"/>
      <c r="B1111" s="675"/>
      <c r="C1111" s="356" t="s">
        <v>26</v>
      </c>
      <c r="D1111" s="349"/>
      <c r="E1111" s="350"/>
      <c r="F1111" s="351"/>
      <c r="G1111" s="352"/>
      <c r="H1111" s="350"/>
      <c r="I1111" s="351"/>
      <c r="J1111" s="352"/>
      <c r="K1111" s="350"/>
      <c r="L1111" s="351"/>
      <c r="M1111" s="352"/>
      <c r="N1111" s="785"/>
      <c r="O1111" s="786"/>
      <c r="P1111" s="787"/>
    </row>
    <row r="1112" spans="1:16" ht="15.75" customHeight="1" x14ac:dyDescent="0.25">
      <c r="A1112" s="656"/>
      <c r="B1112" s="676"/>
      <c r="C1112" s="356" t="s">
        <v>23</v>
      </c>
      <c r="D1112" s="349"/>
      <c r="E1112" s="350"/>
      <c r="F1112" s="351"/>
      <c r="G1112" s="352"/>
      <c r="H1112" s="350"/>
      <c r="I1112" s="351"/>
      <c r="J1112" s="352"/>
      <c r="K1112" s="350"/>
      <c r="L1112" s="351"/>
      <c r="M1112" s="352">
        <f t="shared" si="204"/>
        <v>0</v>
      </c>
      <c r="N1112" s="785"/>
      <c r="O1112" s="786"/>
      <c r="P1112" s="787"/>
    </row>
    <row r="1113" spans="1:16" ht="15.75" customHeight="1" x14ac:dyDescent="0.25">
      <c r="A1113" s="654" t="s">
        <v>62</v>
      </c>
      <c r="B1113" s="674" t="s">
        <v>63</v>
      </c>
      <c r="C1113" s="356" t="s">
        <v>47</v>
      </c>
      <c r="D1113" s="349"/>
      <c r="E1113" s="350"/>
      <c r="F1113" s="351"/>
      <c r="G1113" s="352"/>
      <c r="H1113" s="350"/>
      <c r="I1113" s="351"/>
      <c r="J1113" s="352"/>
      <c r="K1113" s="350"/>
      <c r="L1113" s="351"/>
      <c r="M1113" s="352"/>
      <c r="N1113" s="785"/>
      <c r="O1113" s="786"/>
      <c r="P1113" s="787"/>
    </row>
    <row r="1114" spans="1:16" ht="15.75" customHeight="1" x14ac:dyDescent="0.25">
      <c r="A1114" s="655"/>
      <c r="B1114" s="675"/>
      <c r="C1114" s="356" t="s">
        <v>26</v>
      </c>
      <c r="D1114" s="349"/>
      <c r="E1114" s="350"/>
      <c r="F1114" s="351"/>
      <c r="G1114" s="352"/>
      <c r="H1114" s="350"/>
      <c r="I1114" s="351"/>
      <c r="J1114" s="352"/>
      <c r="K1114" s="350"/>
      <c r="L1114" s="351"/>
      <c r="M1114" s="352"/>
      <c r="N1114" s="785"/>
      <c r="O1114" s="786"/>
      <c r="P1114" s="787"/>
    </row>
    <row r="1115" spans="1:16" ht="15.75" customHeight="1" x14ac:dyDescent="0.25">
      <c r="A1115" s="656"/>
      <c r="B1115" s="676"/>
      <c r="C1115" s="356" t="s">
        <v>23</v>
      </c>
      <c r="D1115" s="349"/>
      <c r="E1115" s="350"/>
      <c r="F1115" s="351"/>
      <c r="G1115" s="352"/>
      <c r="H1115" s="350"/>
      <c r="I1115" s="351"/>
      <c r="J1115" s="352"/>
      <c r="K1115" s="350"/>
      <c r="L1115" s="351"/>
      <c r="M1115" s="352"/>
      <c r="N1115" s="785"/>
      <c r="O1115" s="786"/>
      <c r="P1115" s="787"/>
    </row>
    <row r="1116" spans="1:16" ht="15.75" customHeight="1" x14ac:dyDescent="0.25">
      <c r="A1116" s="654" t="s">
        <v>64</v>
      </c>
      <c r="B1116" s="674" t="s">
        <v>65</v>
      </c>
      <c r="C1116" s="356" t="s">
        <v>47</v>
      </c>
      <c r="D1116" s="349"/>
      <c r="E1116" s="350"/>
      <c r="F1116" s="351"/>
      <c r="G1116" s="352"/>
      <c r="H1116" s="350"/>
      <c r="I1116" s="351"/>
      <c r="J1116" s="352"/>
      <c r="K1116" s="350"/>
      <c r="L1116" s="351"/>
      <c r="M1116" s="352"/>
      <c r="N1116" s="785"/>
      <c r="O1116" s="786"/>
      <c r="P1116" s="787"/>
    </row>
    <row r="1117" spans="1:16" ht="15.75" customHeight="1" x14ac:dyDescent="0.25">
      <c r="A1117" s="655"/>
      <c r="B1117" s="675"/>
      <c r="C1117" s="356" t="s">
        <v>26</v>
      </c>
      <c r="D1117" s="349"/>
      <c r="E1117" s="350"/>
      <c r="F1117" s="351"/>
      <c r="G1117" s="352"/>
      <c r="H1117" s="350"/>
      <c r="I1117" s="351"/>
      <c r="J1117" s="352"/>
      <c r="K1117" s="350"/>
      <c r="L1117" s="351"/>
      <c r="M1117" s="352"/>
      <c r="N1117" s="785"/>
      <c r="O1117" s="786"/>
      <c r="P1117" s="787"/>
    </row>
    <row r="1118" spans="1:16" ht="15.75" customHeight="1" x14ac:dyDescent="0.25">
      <c r="A1118" s="656"/>
      <c r="B1118" s="676"/>
      <c r="C1118" s="356" t="s">
        <v>23</v>
      </c>
      <c r="D1118" s="349"/>
      <c r="E1118" s="350"/>
      <c r="F1118" s="351"/>
      <c r="G1118" s="352"/>
      <c r="H1118" s="350"/>
      <c r="I1118" s="351"/>
      <c r="J1118" s="352"/>
      <c r="K1118" s="350"/>
      <c r="L1118" s="351"/>
      <c r="M1118" s="352"/>
      <c r="N1118" s="785"/>
      <c r="O1118" s="786"/>
      <c r="P1118" s="787"/>
    </row>
    <row r="1119" spans="1:16" ht="15.75" customHeight="1" x14ac:dyDescent="0.25">
      <c r="A1119" s="660" t="s">
        <v>66</v>
      </c>
      <c r="B1119" s="669" t="s">
        <v>233</v>
      </c>
      <c r="C1119" s="356" t="s">
        <v>26</v>
      </c>
      <c r="D1119" s="349"/>
      <c r="E1119" s="350"/>
      <c r="F1119" s="351"/>
      <c r="G1119" s="352"/>
      <c r="H1119" s="350"/>
      <c r="I1119" s="351"/>
      <c r="J1119" s="352"/>
      <c r="K1119" s="350"/>
      <c r="L1119" s="351"/>
      <c r="M1119" s="352">
        <v>1.0999999999999999E-2</v>
      </c>
      <c r="N1119" s="785"/>
      <c r="O1119" s="786"/>
      <c r="P1119" s="787"/>
    </row>
    <row r="1120" spans="1:16" ht="15.75" customHeight="1" x14ac:dyDescent="0.25">
      <c r="A1120" s="660"/>
      <c r="B1120" s="669"/>
      <c r="C1120" s="356" t="s">
        <v>23</v>
      </c>
      <c r="D1120" s="349"/>
      <c r="E1120" s="350"/>
      <c r="F1120" s="351"/>
      <c r="G1120" s="352"/>
      <c r="H1120" s="350"/>
      <c r="I1120" s="351"/>
      <c r="J1120" s="352"/>
      <c r="K1120" s="350"/>
      <c r="L1120" s="351"/>
      <c r="M1120" s="352">
        <f t="shared" si="210"/>
        <v>18.639499999999998</v>
      </c>
      <c r="N1120" s="785"/>
      <c r="O1120" s="786"/>
      <c r="P1120" s="787"/>
    </row>
    <row r="1121" spans="1:16" ht="15.75" customHeight="1" x14ac:dyDescent="0.25">
      <c r="A1121" s="660" t="s">
        <v>68</v>
      </c>
      <c r="B1121" s="670" t="s">
        <v>69</v>
      </c>
      <c r="C1121" s="356" t="s">
        <v>42</v>
      </c>
      <c r="D1121" s="349"/>
      <c r="E1121" s="350"/>
      <c r="F1121" s="351"/>
      <c r="G1121" s="352"/>
      <c r="H1121" s="350"/>
      <c r="I1121" s="351"/>
      <c r="J1121" s="352"/>
      <c r="K1121" s="350"/>
      <c r="L1121" s="351"/>
      <c r="M1121" s="352"/>
      <c r="N1121" s="785"/>
      <c r="O1121" s="786"/>
      <c r="P1121" s="787"/>
    </row>
    <row r="1122" spans="1:16" ht="15.75" customHeight="1" x14ac:dyDescent="0.25">
      <c r="A1122" s="660"/>
      <c r="B1122" s="670"/>
      <c r="C1122" s="356" t="s">
        <v>23</v>
      </c>
      <c r="D1122" s="349"/>
      <c r="E1122" s="350"/>
      <c r="F1122" s="351"/>
      <c r="G1122" s="352"/>
      <c r="H1122" s="350"/>
      <c r="I1122" s="351"/>
      <c r="J1122" s="352"/>
      <c r="K1122" s="350"/>
      <c r="L1122" s="351"/>
      <c r="M1122" s="352">
        <f t="shared" si="205"/>
        <v>0</v>
      </c>
      <c r="N1122" s="785"/>
      <c r="O1122" s="786"/>
      <c r="P1122" s="787"/>
    </row>
    <row r="1123" spans="1:16" ht="15.75" customHeight="1" x14ac:dyDescent="0.25">
      <c r="A1123" s="660" t="s">
        <v>70</v>
      </c>
      <c r="B1123" s="672" t="s">
        <v>71</v>
      </c>
      <c r="C1123" s="356" t="s">
        <v>47</v>
      </c>
      <c r="D1123" s="349"/>
      <c r="E1123" s="350"/>
      <c r="F1123" s="351"/>
      <c r="G1123" s="352"/>
      <c r="H1123" s="350"/>
      <c r="I1123" s="351"/>
      <c r="J1123" s="352"/>
      <c r="K1123" s="350"/>
      <c r="L1123" s="351"/>
      <c r="M1123" s="352"/>
      <c r="N1123" s="785"/>
      <c r="O1123" s="786"/>
      <c r="P1123" s="787"/>
    </row>
    <row r="1124" spans="1:16" ht="15.75" customHeight="1" thickBot="1" x14ac:dyDescent="0.3">
      <c r="A1124" s="671"/>
      <c r="B1124" s="673"/>
      <c r="C1124" s="357" t="s">
        <v>23</v>
      </c>
      <c r="D1124" s="358"/>
      <c r="E1124" s="359"/>
      <c r="F1124" s="360"/>
      <c r="G1124" s="361"/>
      <c r="H1124" s="359"/>
      <c r="I1124" s="360"/>
      <c r="J1124" s="361"/>
      <c r="K1124" s="359"/>
      <c r="L1124" s="360"/>
      <c r="M1124" s="361">
        <f t="shared" si="206"/>
        <v>0</v>
      </c>
      <c r="N1124" s="789"/>
      <c r="O1124" s="790"/>
      <c r="P1124" s="791"/>
    </row>
    <row r="1125" spans="1:16" ht="15.75" customHeight="1" thickBot="1" x14ac:dyDescent="0.3">
      <c r="A1125" s="332" t="s">
        <v>293</v>
      </c>
      <c r="B1125" s="333" t="s">
        <v>294</v>
      </c>
      <c r="C1125" s="334"/>
      <c r="D1125" s="335">
        <f>E1125</f>
        <v>189.791</v>
      </c>
      <c r="E1125" s="335">
        <f>F1125+G1125</f>
        <v>189.791</v>
      </c>
      <c r="F1125" s="336"/>
      <c r="G1125" s="337">
        <f>M1125</f>
        <v>189.791</v>
      </c>
      <c r="H1125" s="338"/>
      <c r="I1125" s="339"/>
      <c r="J1125" s="340"/>
      <c r="K1125" s="338">
        <f>L1125+M1125</f>
        <v>189.791</v>
      </c>
      <c r="L1125" s="341"/>
      <c r="M1125" s="342">
        <f t="shared" si="207"/>
        <v>189.791</v>
      </c>
      <c r="N1125" s="779">
        <f>O1125+P1125</f>
        <v>0</v>
      </c>
      <c r="O1125" s="780">
        <f t="shared" ref="O1125:P1125" si="214">O1127+O1130+O1141+O1143+O1145</f>
        <v>0</v>
      </c>
      <c r="P1125" s="781">
        <f t="shared" si="214"/>
        <v>0</v>
      </c>
    </row>
    <row r="1126" spans="1:16" ht="15.75" customHeight="1" x14ac:dyDescent="0.25">
      <c r="A1126" s="678" t="s">
        <v>56</v>
      </c>
      <c r="B1126" s="679" t="s">
        <v>57</v>
      </c>
      <c r="C1126" s="362" t="s">
        <v>26</v>
      </c>
      <c r="D1126" s="363"/>
      <c r="E1126" s="364"/>
      <c r="F1126" s="365"/>
      <c r="G1126" s="366"/>
      <c r="H1126" s="364"/>
      <c r="I1126" s="365"/>
      <c r="J1126" s="366"/>
      <c r="K1126" s="364"/>
      <c r="L1126" s="365"/>
      <c r="M1126" s="347">
        <v>0.13100000000000001</v>
      </c>
      <c r="N1126" s="792"/>
      <c r="O1126" s="793"/>
      <c r="P1126" s="784"/>
    </row>
    <row r="1127" spans="1:16" ht="15.75" customHeight="1" x14ac:dyDescent="0.25">
      <c r="A1127" s="656"/>
      <c r="B1127" s="676"/>
      <c r="C1127" s="348" t="s">
        <v>23</v>
      </c>
      <c r="D1127" s="349"/>
      <c r="E1127" s="350"/>
      <c r="F1127" s="351"/>
      <c r="G1127" s="352"/>
      <c r="H1127" s="350"/>
      <c r="I1127" s="351"/>
      <c r="J1127" s="352"/>
      <c r="K1127" s="350"/>
      <c r="L1127" s="351"/>
      <c r="M1127" s="352">
        <f t="shared" ref="M1127:M1148" si="215">M1126*1306.5</f>
        <v>171.1515</v>
      </c>
      <c r="N1127" s="785"/>
      <c r="O1127" s="786"/>
      <c r="P1127" s="787"/>
    </row>
    <row r="1128" spans="1:16" ht="15.75" customHeight="1" x14ac:dyDescent="0.25">
      <c r="A1128" s="654" t="s">
        <v>58</v>
      </c>
      <c r="B1128" s="680" t="s">
        <v>59</v>
      </c>
      <c r="C1128" s="353" t="s">
        <v>47</v>
      </c>
      <c r="D1128" s="354"/>
      <c r="E1128" s="355"/>
      <c r="F1128" s="291"/>
      <c r="G1128" s="292"/>
      <c r="H1128" s="355"/>
      <c r="I1128" s="291"/>
      <c r="J1128" s="292"/>
      <c r="K1128" s="355"/>
      <c r="L1128" s="291"/>
      <c r="M1128" s="292">
        <f t="shared" si="209"/>
        <v>0</v>
      </c>
      <c r="N1128" s="788"/>
      <c r="O1128" s="765"/>
      <c r="P1128" s="766"/>
    </row>
    <row r="1129" spans="1:16" ht="15.75" customHeight="1" x14ac:dyDescent="0.25">
      <c r="A1129" s="655"/>
      <c r="B1129" s="681"/>
      <c r="C1129" s="353" t="s">
        <v>26</v>
      </c>
      <c r="D1129" s="354"/>
      <c r="E1129" s="355"/>
      <c r="F1129" s="291"/>
      <c r="G1129" s="292"/>
      <c r="H1129" s="355"/>
      <c r="I1129" s="291"/>
      <c r="J1129" s="292"/>
      <c r="K1129" s="355"/>
      <c r="L1129" s="291"/>
      <c r="M1129" s="292">
        <f t="shared" si="213"/>
        <v>0</v>
      </c>
      <c r="N1129" s="788"/>
      <c r="O1129" s="765"/>
      <c r="P1129" s="766"/>
    </row>
    <row r="1130" spans="1:16" ht="15.75" customHeight="1" x14ac:dyDescent="0.25">
      <c r="A1130" s="656"/>
      <c r="B1130" s="682"/>
      <c r="C1130" s="353" t="s">
        <v>23</v>
      </c>
      <c r="D1130" s="354"/>
      <c r="E1130" s="355"/>
      <c r="F1130" s="291"/>
      <c r="G1130" s="292"/>
      <c r="H1130" s="355"/>
      <c r="I1130" s="291"/>
      <c r="J1130" s="292"/>
      <c r="K1130" s="355"/>
      <c r="L1130" s="291"/>
      <c r="M1130" s="292">
        <f t="shared" si="213"/>
        <v>0</v>
      </c>
      <c r="N1130" s="788"/>
      <c r="O1130" s="765"/>
      <c r="P1130" s="766"/>
    </row>
    <row r="1131" spans="1:16" ht="15.75" customHeight="1" x14ac:dyDescent="0.25">
      <c r="A1131" s="654" t="s">
        <v>60</v>
      </c>
      <c r="B1131" s="674" t="s">
        <v>232</v>
      </c>
      <c r="C1131" s="356" t="s">
        <v>47</v>
      </c>
      <c r="D1131" s="349"/>
      <c r="E1131" s="350"/>
      <c r="F1131" s="351"/>
      <c r="G1131" s="352"/>
      <c r="H1131" s="350"/>
      <c r="I1131" s="351"/>
      <c r="J1131" s="352"/>
      <c r="K1131" s="350"/>
      <c r="L1131" s="351"/>
      <c r="M1131" s="352"/>
      <c r="N1131" s="785"/>
      <c r="O1131" s="786"/>
      <c r="P1131" s="787"/>
    </row>
    <row r="1132" spans="1:16" ht="15.75" customHeight="1" x14ac:dyDescent="0.25">
      <c r="A1132" s="655"/>
      <c r="B1132" s="675"/>
      <c r="C1132" s="356" t="s">
        <v>26</v>
      </c>
      <c r="D1132" s="349"/>
      <c r="E1132" s="350"/>
      <c r="F1132" s="351"/>
      <c r="G1132" s="352"/>
      <c r="H1132" s="350"/>
      <c r="I1132" s="351"/>
      <c r="J1132" s="352"/>
      <c r="K1132" s="350"/>
      <c r="L1132" s="351"/>
      <c r="M1132" s="352"/>
      <c r="N1132" s="785"/>
      <c r="O1132" s="786"/>
      <c r="P1132" s="787"/>
    </row>
    <row r="1133" spans="1:16" ht="15.75" customHeight="1" x14ac:dyDescent="0.25">
      <c r="A1133" s="656"/>
      <c r="B1133" s="676"/>
      <c r="C1133" s="356" t="s">
        <v>23</v>
      </c>
      <c r="D1133" s="349"/>
      <c r="E1133" s="350"/>
      <c r="F1133" s="351"/>
      <c r="G1133" s="352"/>
      <c r="H1133" s="350"/>
      <c r="I1133" s="351"/>
      <c r="J1133" s="352"/>
      <c r="K1133" s="350"/>
      <c r="L1133" s="351"/>
      <c r="M1133" s="352">
        <f t="shared" ref="M1133" si="216">M1132*1694.5</f>
        <v>0</v>
      </c>
      <c r="N1133" s="785"/>
      <c r="O1133" s="786"/>
      <c r="P1133" s="787"/>
    </row>
    <row r="1134" spans="1:16" ht="15.75" customHeight="1" x14ac:dyDescent="0.25">
      <c r="A1134" s="654" t="s">
        <v>62</v>
      </c>
      <c r="B1134" s="674" t="s">
        <v>63</v>
      </c>
      <c r="C1134" s="356" t="s">
        <v>47</v>
      </c>
      <c r="D1134" s="349"/>
      <c r="E1134" s="350"/>
      <c r="F1134" s="351"/>
      <c r="G1134" s="352"/>
      <c r="H1134" s="350"/>
      <c r="I1134" s="351"/>
      <c r="J1134" s="352"/>
      <c r="K1134" s="350"/>
      <c r="L1134" s="351"/>
      <c r="M1134" s="352"/>
      <c r="N1134" s="785"/>
      <c r="O1134" s="786"/>
      <c r="P1134" s="787"/>
    </row>
    <row r="1135" spans="1:16" ht="15.75" customHeight="1" x14ac:dyDescent="0.25">
      <c r="A1135" s="655"/>
      <c r="B1135" s="675"/>
      <c r="C1135" s="356" t="s">
        <v>26</v>
      </c>
      <c r="D1135" s="349"/>
      <c r="E1135" s="350"/>
      <c r="F1135" s="351"/>
      <c r="G1135" s="352"/>
      <c r="H1135" s="350"/>
      <c r="I1135" s="351"/>
      <c r="J1135" s="352"/>
      <c r="K1135" s="350"/>
      <c r="L1135" s="351"/>
      <c r="M1135" s="352"/>
      <c r="N1135" s="785"/>
      <c r="O1135" s="786"/>
      <c r="P1135" s="787"/>
    </row>
    <row r="1136" spans="1:16" ht="15.75" customHeight="1" x14ac:dyDescent="0.25">
      <c r="A1136" s="656"/>
      <c r="B1136" s="676"/>
      <c r="C1136" s="356" t="s">
        <v>23</v>
      </c>
      <c r="D1136" s="349"/>
      <c r="E1136" s="350"/>
      <c r="F1136" s="351"/>
      <c r="G1136" s="352"/>
      <c r="H1136" s="350"/>
      <c r="I1136" s="351"/>
      <c r="J1136" s="352"/>
      <c r="K1136" s="350"/>
      <c r="L1136" s="351"/>
      <c r="M1136" s="352"/>
      <c r="N1136" s="785"/>
      <c r="O1136" s="786"/>
      <c r="P1136" s="787"/>
    </row>
    <row r="1137" spans="1:16" ht="15.75" customHeight="1" x14ac:dyDescent="0.25">
      <c r="A1137" s="654" t="s">
        <v>64</v>
      </c>
      <c r="B1137" s="674" t="s">
        <v>65</v>
      </c>
      <c r="C1137" s="356" t="s">
        <v>47</v>
      </c>
      <c r="D1137" s="349"/>
      <c r="E1137" s="350"/>
      <c r="F1137" s="351"/>
      <c r="G1137" s="352"/>
      <c r="H1137" s="350"/>
      <c r="I1137" s="351"/>
      <c r="J1137" s="352"/>
      <c r="K1137" s="350"/>
      <c r="L1137" s="351"/>
      <c r="M1137" s="352"/>
      <c r="N1137" s="785"/>
      <c r="O1137" s="786"/>
      <c r="P1137" s="787"/>
    </row>
    <row r="1138" spans="1:16" ht="15.75" customHeight="1" x14ac:dyDescent="0.25">
      <c r="A1138" s="655"/>
      <c r="B1138" s="675"/>
      <c r="C1138" s="356" t="s">
        <v>26</v>
      </c>
      <c r="D1138" s="349"/>
      <c r="E1138" s="350"/>
      <c r="F1138" s="351"/>
      <c r="G1138" s="352"/>
      <c r="H1138" s="350"/>
      <c r="I1138" s="351"/>
      <c r="J1138" s="352"/>
      <c r="K1138" s="350"/>
      <c r="L1138" s="351"/>
      <c r="M1138" s="352"/>
      <c r="N1138" s="785"/>
      <c r="O1138" s="786"/>
      <c r="P1138" s="787"/>
    </row>
    <row r="1139" spans="1:16" ht="15.75" customHeight="1" x14ac:dyDescent="0.25">
      <c r="A1139" s="656"/>
      <c r="B1139" s="676"/>
      <c r="C1139" s="356" t="s">
        <v>23</v>
      </c>
      <c r="D1139" s="349"/>
      <c r="E1139" s="350"/>
      <c r="F1139" s="351"/>
      <c r="G1139" s="352"/>
      <c r="H1139" s="350"/>
      <c r="I1139" s="351"/>
      <c r="J1139" s="352"/>
      <c r="K1139" s="350"/>
      <c r="L1139" s="351"/>
      <c r="M1139" s="352"/>
      <c r="N1139" s="785"/>
      <c r="O1139" s="786"/>
      <c r="P1139" s="787"/>
    </row>
    <row r="1140" spans="1:16" ht="15.75" customHeight="1" x14ac:dyDescent="0.25">
      <c r="A1140" s="660" t="s">
        <v>66</v>
      </c>
      <c r="B1140" s="669" t="s">
        <v>233</v>
      </c>
      <c r="C1140" s="356" t="s">
        <v>26</v>
      </c>
      <c r="D1140" s="349"/>
      <c r="E1140" s="350"/>
      <c r="F1140" s="351"/>
      <c r="G1140" s="352"/>
      <c r="H1140" s="350"/>
      <c r="I1140" s="351"/>
      <c r="J1140" s="352"/>
      <c r="K1140" s="350"/>
      <c r="L1140" s="351"/>
      <c r="M1140" s="352">
        <v>1.0999999999999999E-2</v>
      </c>
      <c r="N1140" s="785"/>
      <c r="O1140" s="786"/>
      <c r="P1140" s="787"/>
    </row>
    <row r="1141" spans="1:16" ht="15.75" customHeight="1" x14ac:dyDescent="0.25">
      <c r="A1141" s="660"/>
      <c r="B1141" s="669"/>
      <c r="C1141" s="356" t="s">
        <v>23</v>
      </c>
      <c r="D1141" s="349"/>
      <c r="E1141" s="350"/>
      <c r="F1141" s="351"/>
      <c r="G1141" s="352"/>
      <c r="H1141" s="350"/>
      <c r="I1141" s="351"/>
      <c r="J1141" s="352"/>
      <c r="K1141" s="350"/>
      <c r="L1141" s="351"/>
      <c r="M1141" s="352">
        <f t="shared" si="210"/>
        <v>18.639499999999998</v>
      </c>
      <c r="N1141" s="785"/>
      <c r="O1141" s="786"/>
      <c r="P1141" s="787"/>
    </row>
    <row r="1142" spans="1:16" ht="15.75" customHeight="1" x14ac:dyDescent="0.25">
      <c r="A1142" s="660" t="s">
        <v>68</v>
      </c>
      <c r="B1142" s="670" t="s">
        <v>69</v>
      </c>
      <c r="C1142" s="356" t="s">
        <v>42</v>
      </c>
      <c r="D1142" s="349"/>
      <c r="E1142" s="350"/>
      <c r="F1142" s="351"/>
      <c r="G1142" s="352"/>
      <c r="H1142" s="350"/>
      <c r="I1142" s="351"/>
      <c r="J1142" s="352"/>
      <c r="K1142" s="350"/>
      <c r="L1142" s="351"/>
      <c r="M1142" s="352"/>
      <c r="N1142" s="785"/>
      <c r="O1142" s="786"/>
      <c r="P1142" s="787"/>
    </row>
    <row r="1143" spans="1:16" ht="15.75" customHeight="1" x14ac:dyDescent="0.25">
      <c r="A1143" s="660"/>
      <c r="B1143" s="670"/>
      <c r="C1143" s="356" t="s">
        <v>23</v>
      </c>
      <c r="D1143" s="349"/>
      <c r="E1143" s="350"/>
      <c r="F1143" s="351"/>
      <c r="G1143" s="352"/>
      <c r="H1143" s="350"/>
      <c r="I1143" s="351"/>
      <c r="J1143" s="352"/>
      <c r="K1143" s="350"/>
      <c r="L1143" s="351"/>
      <c r="M1143" s="352">
        <f t="shared" ref="M1143:M1164" si="217">M1142*458.5</f>
        <v>0</v>
      </c>
      <c r="N1143" s="785"/>
      <c r="O1143" s="786"/>
      <c r="P1143" s="787"/>
    </row>
    <row r="1144" spans="1:16" ht="15.75" customHeight="1" x14ac:dyDescent="0.25">
      <c r="A1144" s="660" t="s">
        <v>70</v>
      </c>
      <c r="B1144" s="672" t="s">
        <v>71</v>
      </c>
      <c r="C1144" s="356" t="s">
        <v>47</v>
      </c>
      <c r="D1144" s="349"/>
      <c r="E1144" s="350"/>
      <c r="F1144" s="351"/>
      <c r="G1144" s="352"/>
      <c r="H1144" s="350"/>
      <c r="I1144" s="351"/>
      <c r="J1144" s="352"/>
      <c r="K1144" s="350"/>
      <c r="L1144" s="351"/>
      <c r="M1144" s="352"/>
      <c r="N1144" s="785"/>
      <c r="O1144" s="786"/>
      <c r="P1144" s="787"/>
    </row>
    <row r="1145" spans="1:16" ht="15.75" customHeight="1" thickBot="1" x14ac:dyDescent="0.3">
      <c r="A1145" s="671"/>
      <c r="B1145" s="673"/>
      <c r="C1145" s="357" t="s">
        <v>23</v>
      </c>
      <c r="D1145" s="358"/>
      <c r="E1145" s="359"/>
      <c r="F1145" s="360"/>
      <c r="G1145" s="361"/>
      <c r="H1145" s="359"/>
      <c r="I1145" s="360"/>
      <c r="J1145" s="361"/>
      <c r="K1145" s="359"/>
      <c r="L1145" s="360"/>
      <c r="M1145" s="361">
        <f t="shared" ref="M1145:M1166" si="218">M1144*50.6</f>
        <v>0</v>
      </c>
      <c r="N1145" s="789"/>
      <c r="O1145" s="790"/>
      <c r="P1145" s="791"/>
    </row>
    <row r="1146" spans="1:16" ht="15.75" customHeight="1" thickBot="1" x14ac:dyDescent="0.3">
      <c r="A1146" s="332" t="s">
        <v>295</v>
      </c>
      <c r="B1146" s="333" t="s">
        <v>296</v>
      </c>
      <c r="C1146" s="334"/>
      <c r="D1146" s="335">
        <f>E1146</f>
        <v>82.388499999999993</v>
      </c>
      <c r="E1146" s="335">
        <f>F1146+G1146</f>
        <v>82.388499999999993</v>
      </c>
      <c r="F1146" s="336"/>
      <c r="G1146" s="337">
        <f>M1146</f>
        <v>82.388499999999993</v>
      </c>
      <c r="H1146" s="338"/>
      <c r="I1146" s="339"/>
      <c r="J1146" s="340"/>
      <c r="K1146" s="338">
        <f>L1146+M1146</f>
        <v>82.388499999999993</v>
      </c>
      <c r="L1146" s="341"/>
      <c r="M1146" s="342">
        <f t="shared" ref="M1146" si="219">M1148+M1151+M1162+M1164+M1166</f>
        <v>82.388499999999993</v>
      </c>
      <c r="N1146" s="779">
        <f>O1146+P1146</f>
        <v>0</v>
      </c>
      <c r="O1146" s="780">
        <f t="shared" ref="O1146:P1146" si="220">O1148+O1151+O1162+O1164+O1166</f>
        <v>0</v>
      </c>
      <c r="P1146" s="781">
        <f t="shared" si="220"/>
        <v>0</v>
      </c>
    </row>
    <row r="1147" spans="1:16" ht="15.75" customHeight="1" x14ac:dyDescent="0.25">
      <c r="A1147" s="678" t="s">
        <v>56</v>
      </c>
      <c r="B1147" s="679" t="s">
        <v>57</v>
      </c>
      <c r="C1147" s="362" t="s">
        <v>26</v>
      </c>
      <c r="D1147" s="363"/>
      <c r="E1147" s="364"/>
      <c r="F1147" s="365"/>
      <c r="G1147" s="366"/>
      <c r="H1147" s="364"/>
      <c r="I1147" s="365"/>
      <c r="J1147" s="366"/>
      <c r="K1147" s="364"/>
      <c r="L1147" s="365"/>
      <c r="M1147" s="347">
        <v>2.8000000000000001E-2</v>
      </c>
      <c r="N1147" s="792"/>
      <c r="O1147" s="793"/>
      <c r="P1147" s="784"/>
    </row>
    <row r="1148" spans="1:16" ht="15.75" customHeight="1" x14ac:dyDescent="0.25">
      <c r="A1148" s="656"/>
      <c r="B1148" s="676"/>
      <c r="C1148" s="348" t="s">
        <v>23</v>
      </c>
      <c r="D1148" s="349"/>
      <c r="E1148" s="350"/>
      <c r="F1148" s="351"/>
      <c r="G1148" s="352"/>
      <c r="H1148" s="350"/>
      <c r="I1148" s="351"/>
      <c r="J1148" s="352"/>
      <c r="K1148" s="350"/>
      <c r="L1148" s="351"/>
      <c r="M1148" s="352">
        <f t="shared" si="215"/>
        <v>36.582000000000001</v>
      </c>
      <c r="N1148" s="785"/>
      <c r="O1148" s="786"/>
      <c r="P1148" s="787"/>
    </row>
    <row r="1149" spans="1:16" ht="15.75" customHeight="1" x14ac:dyDescent="0.25">
      <c r="A1149" s="654" t="s">
        <v>58</v>
      </c>
      <c r="B1149" s="680" t="s">
        <v>59</v>
      </c>
      <c r="C1149" s="353" t="s">
        <v>47</v>
      </c>
      <c r="D1149" s="354"/>
      <c r="E1149" s="355"/>
      <c r="F1149" s="291"/>
      <c r="G1149" s="292"/>
      <c r="H1149" s="355"/>
      <c r="I1149" s="291"/>
      <c r="J1149" s="292"/>
      <c r="K1149" s="355"/>
      <c r="L1149" s="291"/>
      <c r="M1149" s="292">
        <f t="shared" ref="M1149" si="221">M1152+M1155+M1158</f>
        <v>5</v>
      </c>
      <c r="N1149" s="788"/>
      <c r="O1149" s="765"/>
      <c r="P1149" s="766"/>
    </row>
    <row r="1150" spans="1:16" ht="15.75" customHeight="1" x14ac:dyDescent="0.25">
      <c r="A1150" s="655"/>
      <c r="B1150" s="681"/>
      <c r="C1150" s="353" t="s">
        <v>26</v>
      </c>
      <c r="D1150" s="354"/>
      <c r="E1150" s="355"/>
      <c r="F1150" s="291"/>
      <c r="G1150" s="292"/>
      <c r="H1150" s="355"/>
      <c r="I1150" s="291"/>
      <c r="J1150" s="292"/>
      <c r="K1150" s="355"/>
      <c r="L1150" s="291"/>
      <c r="M1150" s="292">
        <f t="shared" si="213"/>
        <v>1.7000000000000001E-2</v>
      </c>
      <c r="N1150" s="788"/>
      <c r="O1150" s="765"/>
      <c r="P1150" s="766"/>
    </row>
    <row r="1151" spans="1:16" ht="15.75" customHeight="1" x14ac:dyDescent="0.25">
      <c r="A1151" s="656"/>
      <c r="B1151" s="682"/>
      <c r="C1151" s="353" t="s">
        <v>23</v>
      </c>
      <c r="D1151" s="354"/>
      <c r="E1151" s="355"/>
      <c r="F1151" s="291"/>
      <c r="G1151" s="292"/>
      <c r="H1151" s="355"/>
      <c r="I1151" s="291"/>
      <c r="J1151" s="292"/>
      <c r="K1151" s="355"/>
      <c r="L1151" s="291"/>
      <c r="M1151" s="292">
        <f t="shared" si="213"/>
        <v>45.8065</v>
      </c>
      <c r="N1151" s="788"/>
      <c r="O1151" s="765"/>
      <c r="P1151" s="766"/>
    </row>
    <row r="1152" spans="1:16" ht="15.75" customHeight="1" x14ac:dyDescent="0.25">
      <c r="A1152" s="654" t="s">
        <v>60</v>
      </c>
      <c r="B1152" s="674" t="s">
        <v>232</v>
      </c>
      <c r="C1152" s="356" t="s">
        <v>47</v>
      </c>
      <c r="D1152" s="349"/>
      <c r="E1152" s="350"/>
      <c r="F1152" s="351"/>
      <c r="G1152" s="352"/>
      <c r="H1152" s="350"/>
      <c r="I1152" s="351"/>
      <c r="J1152" s="352"/>
      <c r="K1152" s="350"/>
      <c r="L1152" s="351"/>
      <c r="M1152" s="352">
        <v>5</v>
      </c>
      <c r="N1152" s="785"/>
      <c r="O1152" s="786"/>
      <c r="P1152" s="787"/>
    </row>
    <row r="1153" spans="1:16" ht="15.75" customHeight="1" x14ac:dyDescent="0.25">
      <c r="A1153" s="655"/>
      <c r="B1153" s="675"/>
      <c r="C1153" s="356" t="s">
        <v>26</v>
      </c>
      <c r="D1153" s="349"/>
      <c r="E1153" s="350"/>
      <c r="F1153" s="351"/>
      <c r="G1153" s="352"/>
      <c r="H1153" s="350"/>
      <c r="I1153" s="351"/>
      <c r="J1153" s="352"/>
      <c r="K1153" s="350"/>
      <c r="L1153" s="351"/>
      <c r="M1153" s="352">
        <v>1.7000000000000001E-2</v>
      </c>
      <c r="N1153" s="785"/>
      <c r="O1153" s="786"/>
      <c r="P1153" s="787"/>
    </row>
    <row r="1154" spans="1:16" ht="15.75" customHeight="1" x14ac:dyDescent="0.25">
      <c r="A1154" s="656"/>
      <c r="B1154" s="676"/>
      <c r="C1154" s="356" t="s">
        <v>23</v>
      </c>
      <c r="D1154" s="349"/>
      <c r="E1154" s="350"/>
      <c r="F1154" s="351"/>
      <c r="G1154" s="352"/>
      <c r="H1154" s="350"/>
      <c r="I1154" s="351"/>
      <c r="J1154" s="352"/>
      <c r="K1154" s="350"/>
      <c r="L1154" s="351"/>
      <c r="M1154" s="352">
        <f>M1153*2694.5</f>
        <v>45.8065</v>
      </c>
      <c r="N1154" s="785"/>
      <c r="O1154" s="786"/>
      <c r="P1154" s="787"/>
    </row>
    <row r="1155" spans="1:16" ht="15.75" customHeight="1" x14ac:dyDescent="0.25">
      <c r="A1155" s="654" t="s">
        <v>62</v>
      </c>
      <c r="B1155" s="674" t="s">
        <v>63</v>
      </c>
      <c r="C1155" s="356" t="s">
        <v>47</v>
      </c>
      <c r="D1155" s="349"/>
      <c r="E1155" s="350"/>
      <c r="F1155" s="351"/>
      <c r="G1155" s="352"/>
      <c r="H1155" s="350"/>
      <c r="I1155" s="351"/>
      <c r="J1155" s="352"/>
      <c r="K1155" s="350"/>
      <c r="L1155" s="351"/>
      <c r="M1155" s="352"/>
      <c r="N1155" s="785"/>
      <c r="O1155" s="786"/>
      <c r="P1155" s="787"/>
    </row>
    <row r="1156" spans="1:16" ht="15.75" customHeight="1" x14ac:dyDescent="0.25">
      <c r="A1156" s="655"/>
      <c r="B1156" s="675"/>
      <c r="C1156" s="356" t="s">
        <v>26</v>
      </c>
      <c r="D1156" s="349"/>
      <c r="E1156" s="350"/>
      <c r="F1156" s="351"/>
      <c r="G1156" s="352"/>
      <c r="H1156" s="350"/>
      <c r="I1156" s="351"/>
      <c r="J1156" s="352"/>
      <c r="K1156" s="350"/>
      <c r="L1156" s="351"/>
      <c r="M1156" s="352"/>
      <c r="N1156" s="785"/>
      <c r="O1156" s="786"/>
      <c r="P1156" s="787"/>
    </row>
    <row r="1157" spans="1:16" ht="15.75" customHeight="1" x14ac:dyDescent="0.25">
      <c r="A1157" s="656"/>
      <c r="B1157" s="676"/>
      <c r="C1157" s="356" t="s">
        <v>23</v>
      </c>
      <c r="D1157" s="349"/>
      <c r="E1157" s="350"/>
      <c r="F1157" s="351"/>
      <c r="G1157" s="352"/>
      <c r="H1157" s="350"/>
      <c r="I1157" s="351"/>
      <c r="J1157" s="352"/>
      <c r="K1157" s="350"/>
      <c r="L1157" s="351"/>
      <c r="M1157" s="352"/>
      <c r="N1157" s="785"/>
      <c r="O1157" s="786"/>
      <c r="P1157" s="787"/>
    </row>
    <row r="1158" spans="1:16" ht="15.75" customHeight="1" x14ac:dyDescent="0.25">
      <c r="A1158" s="654" t="s">
        <v>64</v>
      </c>
      <c r="B1158" s="674" t="s">
        <v>65</v>
      </c>
      <c r="C1158" s="356" t="s">
        <v>47</v>
      </c>
      <c r="D1158" s="349"/>
      <c r="E1158" s="350"/>
      <c r="F1158" s="351"/>
      <c r="G1158" s="352"/>
      <c r="H1158" s="350"/>
      <c r="I1158" s="351"/>
      <c r="J1158" s="352"/>
      <c r="K1158" s="350"/>
      <c r="L1158" s="351"/>
      <c r="M1158" s="352"/>
      <c r="N1158" s="785"/>
      <c r="O1158" s="786"/>
      <c r="P1158" s="787"/>
    </row>
    <row r="1159" spans="1:16" ht="15.75" customHeight="1" x14ac:dyDescent="0.25">
      <c r="A1159" s="655"/>
      <c r="B1159" s="675"/>
      <c r="C1159" s="356" t="s">
        <v>26</v>
      </c>
      <c r="D1159" s="349"/>
      <c r="E1159" s="350"/>
      <c r="F1159" s="351"/>
      <c r="G1159" s="352"/>
      <c r="H1159" s="350"/>
      <c r="I1159" s="351"/>
      <c r="J1159" s="352"/>
      <c r="K1159" s="350"/>
      <c r="L1159" s="351"/>
      <c r="M1159" s="352"/>
      <c r="N1159" s="785"/>
      <c r="O1159" s="786"/>
      <c r="P1159" s="787"/>
    </row>
    <row r="1160" spans="1:16" ht="15.75" customHeight="1" x14ac:dyDescent="0.25">
      <c r="A1160" s="656"/>
      <c r="B1160" s="676"/>
      <c r="C1160" s="356" t="s">
        <v>23</v>
      </c>
      <c r="D1160" s="349"/>
      <c r="E1160" s="350"/>
      <c r="F1160" s="351"/>
      <c r="G1160" s="352"/>
      <c r="H1160" s="350"/>
      <c r="I1160" s="351"/>
      <c r="J1160" s="352"/>
      <c r="K1160" s="350"/>
      <c r="L1160" s="351"/>
      <c r="M1160" s="352"/>
      <c r="N1160" s="785"/>
      <c r="O1160" s="786"/>
      <c r="P1160" s="787"/>
    </row>
    <row r="1161" spans="1:16" ht="15.75" customHeight="1" x14ac:dyDescent="0.25">
      <c r="A1161" s="660" t="s">
        <v>66</v>
      </c>
      <c r="B1161" s="669" t="s">
        <v>233</v>
      </c>
      <c r="C1161" s="356" t="s">
        <v>26</v>
      </c>
      <c r="D1161" s="349"/>
      <c r="E1161" s="350"/>
      <c r="F1161" s="351"/>
      <c r="G1161" s="352"/>
      <c r="H1161" s="350"/>
      <c r="I1161" s="351"/>
      <c r="J1161" s="352"/>
      <c r="K1161" s="350"/>
      <c r="L1161" s="351"/>
      <c r="M1161" s="352"/>
      <c r="N1161" s="785"/>
      <c r="O1161" s="786"/>
      <c r="P1161" s="787"/>
    </row>
    <row r="1162" spans="1:16" ht="15.75" customHeight="1" x14ac:dyDescent="0.25">
      <c r="A1162" s="660"/>
      <c r="B1162" s="669"/>
      <c r="C1162" s="356" t="s">
        <v>23</v>
      </c>
      <c r="D1162" s="349"/>
      <c r="E1162" s="350"/>
      <c r="F1162" s="351"/>
      <c r="G1162" s="352"/>
      <c r="H1162" s="350"/>
      <c r="I1162" s="351"/>
      <c r="J1162" s="352"/>
      <c r="K1162" s="350"/>
      <c r="L1162" s="351"/>
      <c r="M1162" s="352">
        <f t="shared" ref="M1162" si="222">M1161*1694.5</f>
        <v>0</v>
      </c>
      <c r="N1162" s="785"/>
      <c r="O1162" s="786"/>
      <c r="P1162" s="787"/>
    </row>
    <row r="1163" spans="1:16" ht="15.75" customHeight="1" x14ac:dyDescent="0.25">
      <c r="A1163" s="660" t="s">
        <v>68</v>
      </c>
      <c r="B1163" s="670" t="s">
        <v>69</v>
      </c>
      <c r="C1163" s="356" t="s">
        <v>42</v>
      </c>
      <c r="D1163" s="349"/>
      <c r="E1163" s="350"/>
      <c r="F1163" s="351"/>
      <c r="G1163" s="352"/>
      <c r="H1163" s="350"/>
      <c r="I1163" s="351"/>
      <c r="J1163" s="352"/>
      <c r="K1163" s="350"/>
      <c r="L1163" s="351"/>
      <c r="M1163" s="352"/>
      <c r="N1163" s="785"/>
      <c r="O1163" s="786"/>
      <c r="P1163" s="787"/>
    </row>
    <row r="1164" spans="1:16" ht="15.75" customHeight="1" x14ac:dyDescent="0.25">
      <c r="A1164" s="660"/>
      <c r="B1164" s="670"/>
      <c r="C1164" s="356" t="s">
        <v>23</v>
      </c>
      <c r="D1164" s="349"/>
      <c r="E1164" s="350"/>
      <c r="F1164" s="351"/>
      <c r="G1164" s="352"/>
      <c r="H1164" s="350"/>
      <c r="I1164" s="351"/>
      <c r="J1164" s="352"/>
      <c r="K1164" s="350"/>
      <c r="L1164" s="351"/>
      <c r="M1164" s="352">
        <f t="shared" si="217"/>
        <v>0</v>
      </c>
      <c r="N1164" s="785"/>
      <c r="O1164" s="786"/>
      <c r="P1164" s="787"/>
    </row>
    <row r="1165" spans="1:16" ht="15.75" customHeight="1" x14ac:dyDescent="0.25">
      <c r="A1165" s="660" t="s">
        <v>70</v>
      </c>
      <c r="B1165" s="672" t="s">
        <v>71</v>
      </c>
      <c r="C1165" s="356" t="s">
        <v>47</v>
      </c>
      <c r="D1165" s="349"/>
      <c r="E1165" s="350"/>
      <c r="F1165" s="351"/>
      <c r="G1165" s="352"/>
      <c r="H1165" s="350"/>
      <c r="I1165" s="351"/>
      <c r="J1165" s="352"/>
      <c r="K1165" s="350"/>
      <c r="L1165" s="351"/>
      <c r="M1165" s="352"/>
      <c r="N1165" s="785"/>
      <c r="O1165" s="786"/>
      <c r="P1165" s="787"/>
    </row>
    <row r="1166" spans="1:16" ht="15.75" customHeight="1" thickBot="1" x14ac:dyDescent="0.3">
      <c r="A1166" s="671"/>
      <c r="B1166" s="673"/>
      <c r="C1166" s="357" t="s">
        <v>23</v>
      </c>
      <c r="D1166" s="358"/>
      <c r="E1166" s="359"/>
      <c r="F1166" s="360"/>
      <c r="G1166" s="361"/>
      <c r="H1166" s="359"/>
      <c r="I1166" s="360"/>
      <c r="J1166" s="361"/>
      <c r="K1166" s="359"/>
      <c r="L1166" s="360"/>
      <c r="M1166" s="361">
        <f t="shared" si="218"/>
        <v>0</v>
      </c>
      <c r="N1166" s="789"/>
      <c r="O1166" s="790"/>
      <c r="P1166" s="791"/>
    </row>
    <row r="1167" spans="1:16" ht="15.75" customHeight="1" x14ac:dyDescent="0.25">
      <c r="A1167" s="683" t="s">
        <v>72</v>
      </c>
      <c r="B1167" s="652" t="s">
        <v>73</v>
      </c>
      <c r="C1167" s="367" t="s">
        <v>26</v>
      </c>
      <c r="D1167" s="207">
        <f>E1167</f>
        <v>8.852780000000001</v>
      </c>
      <c r="E1167" s="208">
        <f t="shared" ref="E1167:E1172" si="223">G1167+F1167</f>
        <v>8.852780000000001</v>
      </c>
      <c r="F1167" s="209"/>
      <c r="G1167" s="368">
        <f>K1167</f>
        <v>8.852780000000001</v>
      </c>
      <c r="H1167" s="211"/>
      <c r="I1167" s="209"/>
      <c r="J1167" s="211"/>
      <c r="K1167" s="208">
        <f t="shared" ref="K1167:K1172" si="224">M1167+L1167</f>
        <v>8.852780000000001</v>
      </c>
      <c r="L1167" s="369"/>
      <c r="M1167" s="370">
        <f>M1170+M1188+M1197+M1200+M1203+M1206+M1209+M1212+M1215+M1224+M1248+M1251+M1254+M1257+M1272+M1284+M1293+M1308+M1317+M1344+M1359+M1368+M1386+M1410+M1419+M1434+M1437+M1449+M1470+M1485+M1500+M1521+M1536</f>
        <v>8.852780000000001</v>
      </c>
      <c r="N1167" s="724">
        <f t="shared" ref="N1167:N1172" si="225">P1167+O1167</f>
        <v>9.4500000000000001E-2</v>
      </c>
      <c r="O1167" s="839">
        <f>O1170+O1188+O1197+O1200+O1203+O1206+O1209+O1212+O1215+O1224+O1248+O1251+O1254+O1257+O1272+O1284+O1293+O1308+O1317+O1344+O1359+O1368+O1386+O1410+O1419+O1434+O1437+O1449+O1470+O1485+O1500+O1521+O1536</f>
        <v>0</v>
      </c>
      <c r="P1167" s="836">
        <f>P1170+P1188+P1197+P1200+P1203+P1206+P1209+P1212+P1215+P1224+P1248+P1251+P1254+P1257+P1272+P1284+P1293+P1308+P1317+P1344+P1359+P1368+P1386+P1410+P1419+P1434+P1437+P1449+P1470+P1485+P1500+P1521+P1536</f>
        <v>9.4500000000000001E-2</v>
      </c>
    </row>
    <row r="1168" spans="1:16" ht="12.75" customHeight="1" x14ac:dyDescent="0.25">
      <c r="A1168" s="684"/>
      <c r="B1168" s="686"/>
      <c r="C1168" s="371" t="s">
        <v>74</v>
      </c>
      <c r="D1168" s="213">
        <f t="shared" ref="D1168:D1169" si="226">E1168</f>
        <v>106</v>
      </c>
      <c r="E1168" s="213">
        <f t="shared" si="223"/>
        <v>106</v>
      </c>
      <c r="F1168" s="214"/>
      <c r="G1168" s="372">
        <f t="shared" ref="G1168:G1169" si="227">K1168</f>
        <v>106</v>
      </c>
      <c r="H1168" s="216"/>
      <c r="I1168" s="214"/>
      <c r="J1168" s="216"/>
      <c r="K1168" s="213">
        <f t="shared" si="224"/>
        <v>106</v>
      </c>
      <c r="L1168" s="369"/>
      <c r="M1168" s="370">
        <f>M1171+M1189+M1198+M1201+M1204+M1207+M1210+M1213+M1216+M1225+M1249+M1252+M1255+M1258+M1273+M1285+M1294+M1309+M1318+M1345+M1360+M1369+M1387+M1411+M1420+M1435+M1438+M1450+M1471+M1486+M1501+M1522+M1537</f>
        <v>106</v>
      </c>
      <c r="N1168" s="726">
        <f t="shared" si="225"/>
        <v>2</v>
      </c>
      <c r="O1168" s="794">
        <f>O1171+O1189+O1198+O1201+O1204+O1207+O1210+O1213+O1216+O1225+O1249+O1252+O1255+O1258+O1273+O1285+O1294+O1309+O1318+O1345+O1360+O1369+O1387+O1411+O1420+O1435+O1438+O1450+O1471+O1486+O1501+O1522+O1537</f>
        <v>0</v>
      </c>
      <c r="P1168" s="837">
        <f>P1171+P1189+P1198+P1201+P1204+P1207+P1210+P1213+P1216+P1225+P1249+P1252+P1255+P1258+P1273+P1285+P1294+P1309+P1318+P1345+P1360+P1369+P1387+P1411+P1420+P1435+P1438+P1450+P1471+P1486+P1501+P1522+P1537</f>
        <v>2</v>
      </c>
    </row>
    <row r="1169" spans="1:92" s="181" customFormat="1" ht="13.5" customHeight="1" thickBot="1" x14ac:dyDescent="0.3">
      <c r="A1169" s="685"/>
      <c r="B1169" s="653"/>
      <c r="C1169" s="373" t="s">
        <v>23</v>
      </c>
      <c r="D1169" s="218">
        <f t="shared" si="226"/>
        <v>11375.351000000002</v>
      </c>
      <c r="E1169" s="218">
        <f t="shared" si="223"/>
        <v>11375.351000000002</v>
      </c>
      <c r="F1169" s="219"/>
      <c r="G1169" s="374">
        <f t="shared" si="227"/>
        <v>11375.351000000002</v>
      </c>
      <c r="H1169" s="221"/>
      <c r="I1169" s="219"/>
      <c r="J1169" s="221"/>
      <c r="K1169" s="218">
        <f t="shared" si="224"/>
        <v>11375.351000000002</v>
      </c>
      <c r="L1169" s="375"/>
      <c r="M1169" s="370">
        <f>M1172+M1190+M1199+M1202+M1205+M1208+M1211+M1214+M1217+M1226+M1250+M1253+M1256+M1259+M1274+M1286+M1295+M1310+M1319+M1346+M1361+M1370+M1388+M1412+M1421+M1436+M1439+M1451+M1472+M1487+M1502+M1523+M1538</f>
        <v>11375.351000000002</v>
      </c>
      <c r="N1169" s="728">
        <f t="shared" si="225"/>
        <v>181.16012999999998</v>
      </c>
      <c r="O1169" s="840">
        <f>O1172+O1190+O1199+O1202+O1205+O1208+O1211+O1214+O1217+O1226+O1250+O1253+O1256+O1259+O1274+O1286+O1295+O1310+O1319+O1346+O1361+O1370+O1388+O1412+O1421+O1436+O1439+O1451+O1472+O1487+O1502+O1523+O1538</f>
        <v>0</v>
      </c>
      <c r="P1169" s="838">
        <f>P1172+P1190+P1199+P1202+P1205+P1208+P1211+P1214+P1217+P1226+P1250+P1253+P1256+P1259+P1274+P1286+P1295+P1310+P1319+P1346+P1361+P1370+P1388+P1412+P1421+P1436+P1439+P1451+P1472+P1487+P1502+P1523+P1538</f>
        <v>181.16012999999998</v>
      </c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  <c r="BW1169" s="6"/>
      <c r="BX1169" s="6"/>
      <c r="BY1169" s="6"/>
      <c r="BZ1169" s="6"/>
      <c r="CA1169" s="6"/>
      <c r="CB1169" s="6"/>
      <c r="CC1169" s="6"/>
      <c r="CD1169" s="6"/>
      <c r="CE1169" s="6"/>
      <c r="CF1169" s="6"/>
      <c r="CG1169" s="6"/>
      <c r="CH1169" s="6"/>
      <c r="CI1169" s="6"/>
      <c r="CJ1169" s="6"/>
      <c r="CK1169" s="6"/>
      <c r="CL1169" s="6"/>
      <c r="CM1169" s="6"/>
      <c r="CN1169" s="6"/>
    </row>
    <row r="1170" spans="1:92" ht="13.5" customHeight="1" x14ac:dyDescent="0.25">
      <c r="A1170" s="687" t="s">
        <v>140</v>
      </c>
      <c r="B1170" s="597" t="s">
        <v>234</v>
      </c>
      <c r="C1170" s="376" t="s">
        <v>26</v>
      </c>
      <c r="D1170" s="377">
        <f>E1170</f>
        <v>0.27</v>
      </c>
      <c r="E1170" s="224">
        <f t="shared" si="223"/>
        <v>0.27</v>
      </c>
      <c r="F1170" s="378"/>
      <c r="G1170" s="245">
        <f>K1170</f>
        <v>0.27</v>
      </c>
      <c r="H1170" s="379"/>
      <c r="I1170" s="378"/>
      <c r="J1170" s="379"/>
      <c r="K1170" s="224">
        <f t="shared" si="224"/>
        <v>0.27</v>
      </c>
      <c r="L1170" s="314"/>
      <c r="M1170" s="315">
        <f>M1173+M1176+M1179+M1182+M1185</f>
        <v>0.27</v>
      </c>
      <c r="N1170" s="795">
        <f t="shared" si="225"/>
        <v>0</v>
      </c>
      <c r="O1170" s="796">
        <f>O1173+O1176+O1179+O1182+O1185</f>
        <v>0</v>
      </c>
      <c r="P1170" s="812">
        <f>P1173+P1176+P1179+P1182+P1185</f>
        <v>0</v>
      </c>
    </row>
    <row r="1171" spans="1:92" ht="13.5" customHeight="1" x14ac:dyDescent="0.25">
      <c r="A1171" s="688"/>
      <c r="B1171" s="690"/>
      <c r="C1171" s="380" t="s">
        <v>74</v>
      </c>
      <c r="D1171" s="230">
        <f t="shared" ref="D1171:D1172" si="228">E1171</f>
        <v>5</v>
      </c>
      <c r="E1171" s="230">
        <f t="shared" si="223"/>
        <v>5</v>
      </c>
      <c r="F1171" s="231"/>
      <c r="G1171" s="381">
        <f t="shared" ref="G1171:G1172" si="229">K1171</f>
        <v>5</v>
      </c>
      <c r="H1171" s="382"/>
      <c r="I1171" s="231"/>
      <c r="J1171" s="382"/>
      <c r="K1171" s="230">
        <f t="shared" si="224"/>
        <v>5</v>
      </c>
      <c r="L1171" s="322"/>
      <c r="M1171" s="323">
        <f>M1174+M1177+M1180+M1183+M1186</f>
        <v>5</v>
      </c>
      <c r="N1171" s="797">
        <f t="shared" si="225"/>
        <v>0</v>
      </c>
      <c r="O1171" s="777">
        <f>O1174+O1177+O1180+O1183+O1186</f>
        <v>0</v>
      </c>
      <c r="P1171" s="813">
        <f>P1174+P1177+P1180+P1183+P1186</f>
        <v>0</v>
      </c>
    </row>
    <row r="1172" spans="1:92" ht="13.5" customHeight="1" thickBot="1" x14ac:dyDescent="0.3">
      <c r="A1172" s="689"/>
      <c r="B1172" s="691"/>
      <c r="C1172" s="383" t="s">
        <v>23</v>
      </c>
      <c r="D1172" s="384">
        <f t="shared" si="228"/>
        <v>550</v>
      </c>
      <c r="E1172" s="384">
        <f t="shared" si="223"/>
        <v>550</v>
      </c>
      <c r="F1172" s="385"/>
      <c r="G1172" s="260">
        <f t="shared" si="229"/>
        <v>550</v>
      </c>
      <c r="H1172" s="386"/>
      <c r="I1172" s="385"/>
      <c r="J1172" s="386"/>
      <c r="K1172" s="384">
        <f t="shared" si="224"/>
        <v>550</v>
      </c>
      <c r="L1172" s="387"/>
      <c r="M1172" s="388">
        <f>M1175+M1178+M1181+M1184+M1187</f>
        <v>550</v>
      </c>
      <c r="N1172" s="798">
        <f t="shared" si="225"/>
        <v>0</v>
      </c>
      <c r="O1172" s="799">
        <f>O1175+O1178+O1181+O1184+O1187</f>
        <v>0</v>
      </c>
      <c r="P1172" s="841">
        <f>P1175+P1178+P1181+P1184+P1187</f>
        <v>0</v>
      </c>
    </row>
    <row r="1173" spans="1:92" ht="13.5" customHeight="1" x14ac:dyDescent="0.25">
      <c r="A1173" s="389"/>
      <c r="B1173" s="695" t="s">
        <v>234</v>
      </c>
      <c r="C1173" s="390" t="s">
        <v>26</v>
      </c>
      <c r="D1173" s="391"/>
      <c r="E1173" s="392"/>
      <c r="F1173" s="393"/>
      <c r="G1173" s="394"/>
      <c r="H1173" s="392"/>
      <c r="I1173" s="393"/>
      <c r="J1173" s="394"/>
      <c r="K1173" s="392"/>
      <c r="L1173" s="393"/>
      <c r="M1173" s="394">
        <v>5.3999999999999999E-2</v>
      </c>
      <c r="N1173" s="800"/>
      <c r="O1173" s="801"/>
      <c r="P1173" s="802"/>
    </row>
    <row r="1174" spans="1:92" ht="13.5" customHeight="1" x14ac:dyDescent="0.25">
      <c r="A1174" s="395" t="s">
        <v>297</v>
      </c>
      <c r="B1174" s="696"/>
      <c r="C1174" s="396" t="s">
        <v>74</v>
      </c>
      <c r="D1174" s="397"/>
      <c r="E1174" s="398"/>
      <c r="F1174" s="399"/>
      <c r="G1174" s="400"/>
      <c r="H1174" s="398"/>
      <c r="I1174" s="399"/>
      <c r="J1174" s="400"/>
      <c r="K1174" s="398"/>
      <c r="L1174" s="399"/>
      <c r="M1174" s="400">
        <v>1</v>
      </c>
      <c r="N1174" s="803"/>
      <c r="O1174" s="804"/>
      <c r="P1174" s="805"/>
    </row>
    <row r="1175" spans="1:92" ht="13.5" customHeight="1" x14ac:dyDescent="0.25">
      <c r="A1175" s="401"/>
      <c r="B1175" s="697"/>
      <c r="C1175" s="402" t="s">
        <v>23</v>
      </c>
      <c r="D1175" s="397"/>
      <c r="E1175" s="398"/>
      <c r="F1175" s="399"/>
      <c r="G1175" s="400"/>
      <c r="H1175" s="398"/>
      <c r="I1175" s="399"/>
      <c r="J1175" s="400"/>
      <c r="K1175" s="398"/>
      <c r="L1175" s="399"/>
      <c r="M1175" s="400">
        <v>110</v>
      </c>
      <c r="N1175" s="803"/>
      <c r="O1175" s="804"/>
      <c r="P1175" s="805"/>
    </row>
    <row r="1176" spans="1:92" ht="15" customHeight="1" x14ac:dyDescent="0.25">
      <c r="A1176" s="403"/>
      <c r="B1176" s="699" t="s">
        <v>234</v>
      </c>
      <c r="C1176" s="396" t="s">
        <v>26</v>
      </c>
      <c r="D1176" s="397"/>
      <c r="E1176" s="398"/>
      <c r="F1176" s="399"/>
      <c r="G1176" s="400"/>
      <c r="H1176" s="398"/>
      <c r="I1176" s="399"/>
      <c r="J1176" s="400"/>
      <c r="K1176" s="398"/>
      <c r="L1176" s="399"/>
      <c r="M1176" s="400">
        <v>5.3800000000000001E-2</v>
      </c>
      <c r="N1176" s="803"/>
      <c r="O1176" s="804"/>
      <c r="P1176" s="805"/>
    </row>
    <row r="1177" spans="1:92" ht="15" customHeight="1" x14ac:dyDescent="0.25">
      <c r="A1177" s="395" t="s">
        <v>298</v>
      </c>
      <c r="B1177" s="696"/>
      <c r="C1177" s="396" t="s">
        <v>74</v>
      </c>
      <c r="D1177" s="397"/>
      <c r="E1177" s="398"/>
      <c r="F1177" s="399"/>
      <c r="G1177" s="400"/>
      <c r="H1177" s="398"/>
      <c r="I1177" s="399"/>
      <c r="J1177" s="400"/>
      <c r="K1177" s="398"/>
      <c r="L1177" s="399"/>
      <c r="M1177" s="400">
        <v>1</v>
      </c>
      <c r="N1177" s="803"/>
      <c r="O1177" s="804"/>
      <c r="P1177" s="805"/>
    </row>
    <row r="1178" spans="1:92" ht="15" customHeight="1" x14ac:dyDescent="0.25">
      <c r="A1178" s="401"/>
      <c r="B1178" s="697"/>
      <c r="C1178" s="402" t="s">
        <v>23</v>
      </c>
      <c r="D1178" s="397"/>
      <c r="E1178" s="398"/>
      <c r="F1178" s="399"/>
      <c r="G1178" s="400"/>
      <c r="H1178" s="398"/>
      <c r="I1178" s="399"/>
      <c r="J1178" s="400"/>
      <c r="K1178" s="398"/>
      <c r="L1178" s="399"/>
      <c r="M1178" s="400">
        <v>109.593</v>
      </c>
      <c r="N1178" s="803"/>
      <c r="O1178" s="804"/>
      <c r="P1178" s="805"/>
    </row>
    <row r="1179" spans="1:92" ht="15" customHeight="1" x14ac:dyDescent="0.25">
      <c r="A1179" s="403"/>
      <c r="B1179" s="699" t="s">
        <v>234</v>
      </c>
      <c r="C1179" s="396" t="s">
        <v>26</v>
      </c>
      <c r="D1179" s="397"/>
      <c r="E1179" s="398"/>
      <c r="F1179" s="399"/>
      <c r="G1179" s="400"/>
      <c r="H1179" s="398"/>
      <c r="I1179" s="399"/>
      <c r="J1179" s="400"/>
      <c r="K1179" s="398"/>
      <c r="L1179" s="399"/>
      <c r="M1179" s="400">
        <v>5.4199999999999998E-2</v>
      </c>
      <c r="N1179" s="803"/>
      <c r="O1179" s="804"/>
      <c r="P1179" s="805"/>
    </row>
    <row r="1180" spans="1:92" ht="15" customHeight="1" x14ac:dyDescent="0.25">
      <c r="A1180" s="395" t="s">
        <v>299</v>
      </c>
      <c r="B1180" s="696"/>
      <c r="C1180" s="396" t="s">
        <v>74</v>
      </c>
      <c r="D1180" s="397"/>
      <c r="E1180" s="398"/>
      <c r="F1180" s="399"/>
      <c r="G1180" s="400"/>
      <c r="H1180" s="398"/>
      <c r="I1180" s="399"/>
      <c r="J1180" s="400"/>
      <c r="K1180" s="398"/>
      <c r="L1180" s="399"/>
      <c r="M1180" s="400">
        <v>1</v>
      </c>
      <c r="N1180" s="803"/>
      <c r="O1180" s="804"/>
      <c r="P1180" s="805"/>
    </row>
    <row r="1181" spans="1:92" ht="15" customHeight="1" x14ac:dyDescent="0.25">
      <c r="A1181" s="401"/>
      <c r="B1181" s="697"/>
      <c r="C1181" s="402" t="s">
        <v>23</v>
      </c>
      <c r="D1181" s="397"/>
      <c r="E1181" s="398"/>
      <c r="F1181" s="399"/>
      <c r="G1181" s="400"/>
      <c r="H1181" s="398"/>
      <c r="I1181" s="399"/>
      <c r="J1181" s="400"/>
      <c r="K1181" s="398"/>
      <c r="L1181" s="399"/>
      <c r="M1181" s="400">
        <v>110.407</v>
      </c>
      <c r="N1181" s="803"/>
      <c r="O1181" s="804"/>
      <c r="P1181" s="805"/>
    </row>
    <row r="1182" spans="1:92" ht="13.5" customHeight="1" x14ac:dyDescent="0.25">
      <c r="A1182" s="403"/>
      <c r="B1182" s="699" t="s">
        <v>234</v>
      </c>
      <c r="C1182" s="396" t="s">
        <v>26</v>
      </c>
      <c r="D1182" s="397"/>
      <c r="E1182" s="398"/>
      <c r="F1182" s="399"/>
      <c r="G1182" s="400"/>
      <c r="H1182" s="398"/>
      <c r="I1182" s="399"/>
      <c r="J1182" s="400"/>
      <c r="K1182" s="398"/>
      <c r="L1182" s="399"/>
      <c r="M1182" s="400">
        <v>5.3699999999999998E-2</v>
      </c>
      <c r="N1182" s="803"/>
      <c r="O1182" s="804"/>
      <c r="P1182" s="805"/>
    </row>
    <row r="1183" spans="1:92" ht="13.5" customHeight="1" x14ac:dyDescent="0.25">
      <c r="A1183" s="395" t="s">
        <v>300</v>
      </c>
      <c r="B1183" s="696"/>
      <c r="C1183" s="396" t="s">
        <v>74</v>
      </c>
      <c r="D1183" s="397"/>
      <c r="E1183" s="398"/>
      <c r="F1183" s="399"/>
      <c r="G1183" s="400"/>
      <c r="H1183" s="398"/>
      <c r="I1183" s="399"/>
      <c r="J1183" s="400"/>
      <c r="K1183" s="398"/>
      <c r="L1183" s="399"/>
      <c r="M1183" s="400">
        <v>1</v>
      </c>
      <c r="N1183" s="803"/>
      <c r="O1183" s="804"/>
      <c r="P1183" s="805"/>
    </row>
    <row r="1184" spans="1:92" ht="13.5" customHeight="1" x14ac:dyDescent="0.25">
      <c r="A1184" s="401"/>
      <c r="B1184" s="697"/>
      <c r="C1184" s="402" t="s">
        <v>23</v>
      </c>
      <c r="D1184" s="397"/>
      <c r="E1184" s="398"/>
      <c r="F1184" s="399"/>
      <c r="G1184" s="400"/>
      <c r="H1184" s="398"/>
      <c r="I1184" s="399"/>
      <c r="J1184" s="400"/>
      <c r="K1184" s="398"/>
      <c r="L1184" s="399"/>
      <c r="M1184" s="400">
        <v>109.389</v>
      </c>
      <c r="N1184" s="803"/>
      <c r="O1184" s="804"/>
      <c r="P1184" s="805"/>
    </row>
    <row r="1185" spans="1:16" ht="13.5" customHeight="1" x14ac:dyDescent="0.25">
      <c r="A1185" s="395"/>
      <c r="B1185" s="696" t="s">
        <v>234</v>
      </c>
      <c r="C1185" s="402" t="s">
        <v>26</v>
      </c>
      <c r="D1185" s="404"/>
      <c r="E1185" s="405"/>
      <c r="F1185" s="406"/>
      <c r="G1185" s="407"/>
      <c r="H1185" s="405"/>
      <c r="I1185" s="406"/>
      <c r="J1185" s="407"/>
      <c r="K1185" s="405"/>
      <c r="L1185" s="406"/>
      <c r="M1185" s="407">
        <v>5.4300000000000001E-2</v>
      </c>
      <c r="N1185" s="806"/>
      <c r="O1185" s="807"/>
      <c r="P1185" s="808"/>
    </row>
    <row r="1186" spans="1:16" ht="13.5" customHeight="1" x14ac:dyDescent="0.25">
      <c r="A1186" s="395" t="s">
        <v>301</v>
      </c>
      <c r="B1186" s="696"/>
      <c r="C1186" s="396" t="s">
        <v>74</v>
      </c>
      <c r="D1186" s="397"/>
      <c r="E1186" s="398"/>
      <c r="F1186" s="399"/>
      <c r="G1186" s="400"/>
      <c r="H1186" s="398"/>
      <c r="I1186" s="399"/>
      <c r="J1186" s="400"/>
      <c r="K1186" s="398"/>
      <c r="L1186" s="399"/>
      <c r="M1186" s="400">
        <v>1</v>
      </c>
      <c r="N1186" s="803"/>
      <c r="O1186" s="804"/>
      <c r="P1186" s="805"/>
    </row>
    <row r="1187" spans="1:16" ht="13.5" customHeight="1" thickBot="1" x14ac:dyDescent="0.3">
      <c r="A1187" s="408"/>
      <c r="B1187" s="700"/>
      <c r="C1187" s="409" t="s">
        <v>23</v>
      </c>
      <c r="D1187" s="410"/>
      <c r="E1187" s="411"/>
      <c r="F1187" s="412"/>
      <c r="G1187" s="413"/>
      <c r="H1187" s="411"/>
      <c r="I1187" s="412"/>
      <c r="J1187" s="413"/>
      <c r="K1187" s="411"/>
      <c r="L1187" s="412"/>
      <c r="M1187" s="413">
        <v>110.611</v>
      </c>
      <c r="N1187" s="809"/>
      <c r="O1187" s="810"/>
      <c r="P1187" s="811"/>
    </row>
    <row r="1188" spans="1:16" ht="13.5" customHeight="1" x14ac:dyDescent="0.25">
      <c r="A1188" s="687" t="s">
        <v>143</v>
      </c>
      <c r="B1188" s="597" t="s">
        <v>302</v>
      </c>
      <c r="C1188" s="376" t="s">
        <v>26</v>
      </c>
      <c r="D1188" s="377">
        <f>E1188</f>
        <v>7.669999999999999E-2</v>
      </c>
      <c r="E1188" s="224">
        <f t="shared" ref="E1188:E1190" si="230">G1188+F1188</f>
        <v>7.669999999999999E-2</v>
      </c>
      <c r="F1188" s="378"/>
      <c r="G1188" s="245">
        <f>K1188</f>
        <v>7.669999999999999E-2</v>
      </c>
      <c r="H1188" s="379"/>
      <c r="I1188" s="378"/>
      <c r="J1188" s="379"/>
      <c r="K1188" s="224">
        <f>M1188+L1188</f>
        <v>7.669999999999999E-2</v>
      </c>
      <c r="L1188" s="314"/>
      <c r="M1188" s="315">
        <f>M1191+M1194</f>
        <v>7.669999999999999E-2</v>
      </c>
      <c r="N1188" s="795">
        <f>P1188+O1188</f>
        <v>3.85E-2</v>
      </c>
      <c r="O1188" s="796">
        <f>O1191+O1194</f>
        <v>0</v>
      </c>
      <c r="P1188" s="812">
        <f>P1191+P1194</f>
        <v>3.85E-2</v>
      </c>
    </row>
    <row r="1189" spans="1:16" ht="13.5" customHeight="1" x14ac:dyDescent="0.25">
      <c r="A1189" s="688"/>
      <c r="B1189" s="690"/>
      <c r="C1189" s="380" t="s">
        <v>74</v>
      </c>
      <c r="D1189" s="230">
        <f t="shared" ref="D1189:D1190" si="231">E1189</f>
        <v>2</v>
      </c>
      <c r="E1189" s="230">
        <f t="shared" si="230"/>
        <v>2</v>
      </c>
      <c r="F1189" s="231"/>
      <c r="G1189" s="381">
        <f t="shared" ref="G1189:G1190" si="232">K1189</f>
        <v>2</v>
      </c>
      <c r="H1189" s="382"/>
      <c r="I1189" s="231"/>
      <c r="J1189" s="382"/>
      <c r="K1189" s="230">
        <f>M1189+L1189</f>
        <v>2</v>
      </c>
      <c r="L1189" s="322"/>
      <c r="M1189" s="323">
        <f>M1192+M1195</f>
        <v>2</v>
      </c>
      <c r="N1189" s="797">
        <f>P1189+O1189</f>
        <v>1</v>
      </c>
      <c r="O1189" s="777">
        <f>O1192+O1195</f>
        <v>0</v>
      </c>
      <c r="P1189" s="813">
        <f>P1192+P1195</f>
        <v>1</v>
      </c>
    </row>
    <row r="1190" spans="1:16" ht="13.5" customHeight="1" thickBot="1" x14ac:dyDescent="0.3">
      <c r="A1190" s="689"/>
      <c r="B1190" s="691"/>
      <c r="C1190" s="383" t="s">
        <v>23</v>
      </c>
      <c r="D1190" s="384">
        <f t="shared" si="231"/>
        <v>110.6</v>
      </c>
      <c r="E1190" s="384">
        <f t="shared" si="230"/>
        <v>110.6</v>
      </c>
      <c r="F1190" s="385"/>
      <c r="G1190" s="260">
        <f t="shared" si="232"/>
        <v>110.6</v>
      </c>
      <c r="H1190" s="386"/>
      <c r="I1190" s="385"/>
      <c r="J1190" s="386"/>
      <c r="K1190" s="384">
        <f>M1190+L1190</f>
        <v>110.6</v>
      </c>
      <c r="L1190" s="387"/>
      <c r="M1190" s="388">
        <f>M1193+M1196</f>
        <v>110.6</v>
      </c>
      <c r="N1190" s="798">
        <f>P1190+O1190</f>
        <v>75.314790000000002</v>
      </c>
      <c r="O1190" s="799">
        <f>O1193+O1196</f>
        <v>0</v>
      </c>
      <c r="P1190" s="841">
        <f>P1193+P1196</f>
        <v>75.314790000000002</v>
      </c>
    </row>
    <row r="1191" spans="1:16" ht="14.4" customHeight="1" x14ac:dyDescent="0.25">
      <c r="A1191" s="692" t="s">
        <v>297</v>
      </c>
      <c r="B1191" s="695" t="s">
        <v>302</v>
      </c>
      <c r="C1191" s="414" t="s">
        <v>26</v>
      </c>
      <c r="D1191" s="404"/>
      <c r="E1191" s="405"/>
      <c r="F1191" s="406"/>
      <c r="G1191" s="407"/>
      <c r="H1191" s="405"/>
      <c r="I1191" s="406"/>
      <c r="J1191" s="407"/>
      <c r="K1191" s="405"/>
      <c r="L1191" s="406"/>
      <c r="M1191" s="407">
        <v>3.8199999999999998E-2</v>
      </c>
      <c r="N1191" s="806"/>
      <c r="O1191" s="807"/>
      <c r="P1191" s="808"/>
    </row>
    <row r="1192" spans="1:16" ht="14.4" customHeight="1" x14ac:dyDescent="0.25">
      <c r="A1192" s="693"/>
      <c r="B1192" s="696"/>
      <c r="C1192" s="415" t="s">
        <v>74</v>
      </c>
      <c r="D1192" s="397"/>
      <c r="E1192" s="398"/>
      <c r="F1192" s="399"/>
      <c r="G1192" s="400"/>
      <c r="H1192" s="398"/>
      <c r="I1192" s="399"/>
      <c r="J1192" s="400"/>
      <c r="K1192" s="398"/>
      <c r="L1192" s="399"/>
      <c r="M1192" s="400">
        <v>1</v>
      </c>
      <c r="N1192" s="803"/>
      <c r="O1192" s="804"/>
      <c r="P1192" s="805"/>
    </row>
    <row r="1193" spans="1:16" ht="14.4" customHeight="1" x14ac:dyDescent="0.25">
      <c r="A1193" s="694"/>
      <c r="B1193" s="697"/>
      <c r="C1193" s="416" t="s">
        <v>23</v>
      </c>
      <c r="D1193" s="397"/>
      <c r="E1193" s="398"/>
      <c r="F1193" s="399"/>
      <c r="G1193" s="400"/>
      <c r="H1193" s="398"/>
      <c r="I1193" s="399"/>
      <c r="J1193" s="400"/>
      <c r="K1193" s="398"/>
      <c r="L1193" s="399"/>
      <c r="M1193" s="400">
        <v>55.084000000000003</v>
      </c>
      <c r="N1193" s="803"/>
      <c r="O1193" s="804"/>
      <c r="P1193" s="805"/>
    </row>
    <row r="1194" spans="1:16" ht="14.4" customHeight="1" x14ac:dyDescent="0.25">
      <c r="A1194" s="698" t="s">
        <v>298</v>
      </c>
      <c r="B1194" s="699" t="s">
        <v>302</v>
      </c>
      <c r="C1194" s="415" t="s">
        <v>26</v>
      </c>
      <c r="D1194" s="397"/>
      <c r="E1194" s="398"/>
      <c r="F1194" s="399"/>
      <c r="G1194" s="400"/>
      <c r="H1194" s="398"/>
      <c r="I1194" s="399"/>
      <c r="J1194" s="400"/>
      <c r="K1194" s="398"/>
      <c r="L1194" s="399"/>
      <c r="M1194" s="400">
        <v>3.85E-2</v>
      </c>
      <c r="N1194" s="803"/>
      <c r="O1194" s="804"/>
      <c r="P1194" s="805">
        <v>3.85E-2</v>
      </c>
    </row>
    <row r="1195" spans="1:16" ht="14.4" customHeight="1" x14ac:dyDescent="0.25">
      <c r="A1195" s="693"/>
      <c r="B1195" s="696"/>
      <c r="C1195" s="415" t="s">
        <v>74</v>
      </c>
      <c r="D1195" s="397"/>
      <c r="E1195" s="398"/>
      <c r="F1195" s="399"/>
      <c r="G1195" s="400"/>
      <c r="H1195" s="398"/>
      <c r="I1195" s="399"/>
      <c r="J1195" s="400"/>
      <c r="K1195" s="398"/>
      <c r="L1195" s="399"/>
      <c r="M1195" s="400">
        <v>1</v>
      </c>
      <c r="N1195" s="803"/>
      <c r="O1195" s="804"/>
      <c r="P1195" s="805">
        <v>1</v>
      </c>
    </row>
    <row r="1196" spans="1:16" ht="14.4" customHeight="1" thickBot="1" x14ac:dyDescent="0.3">
      <c r="A1196" s="694"/>
      <c r="B1196" s="697"/>
      <c r="C1196" s="416" t="s">
        <v>23</v>
      </c>
      <c r="D1196" s="397"/>
      <c r="E1196" s="398"/>
      <c r="F1196" s="399"/>
      <c r="G1196" s="400"/>
      <c r="H1196" s="398"/>
      <c r="I1196" s="399"/>
      <c r="J1196" s="400"/>
      <c r="K1196" s="398"/>
      <c r="L1196" s="399"/>
      <c r="M1196" s="400">
        <v>55.515999999999998</v>
      </c>
      <c r="N1196" s="803"/>
      <c r="O1196" s="804"/>
      <c r="P1196" s="805">
        <v>75.314790000000002</v>
      </c>
    </row>
    <row r="1197" spans="1:16" ht="13.5" customHeight="1" x14ac:dyDescent="0.25">
      <c r="A1197" s="687" t="s">
        <v>54</v>
      </c>
      <c r="B1197" s="597" t="s">
        <v>303</v>
      </c>
      <c r="C1197" s="376" t="s">
        <v>26</v>
      </c>
      <c r="D1197" s="377">
        <f t="shared" ref="D1197:D1217" si="233">E1197</f>
        <v>8.2000000000000003E-2</v>
      </c>
      <c r="E1197" s="224">
        <f t="shared" ref="E1197:E1217" si="234">G1197+F1197</f>
        <v>8.2000000000000003E-2</v>
      </c>
      <c r="F1197" s="378"/>
      <c r="G1197" s="245">
        <f t="shared" ref="G1197:G1217" si="235">K1197</f>
        <v>8.2000000000000003E-2</v>
      </c>
      <c r="H1197" s="379"/>
      <c r="I1197" s="378"/>
      <c r="J1197" s="379"/>
      <c r="K1197" s="224">
        <f t="shared" ref="K1197:K1217" si="236">M1197+L1197</f>
        <v>8.2000000000000003E-2</v>
      </c>
      <c r="L1197" s="314"/>
      <c r="M1197" s="315">
        <v>8.2000000000000003E-2</v>
      </c>
      <c r="N1197" s="795">
        <f t="shared" ref="N1197:N1217" si="237">P1197+O1197</f>
        <v>0</v>
      </c>
      <c r="O1197" s="845"/>
      <c r="P1197" s="812"/>
    </row>
    <row r="1198" spans="1:16" ht="13.5" customHeight="1" x14ac:dyDescent="0.25">
      <c r="A1198" s="688"/>
      <c r="B1198" s="690"/>
      <c r="C1198" s="380" t="s">
        <v>74</v>
      </c>
      <c r="D1198" s="230">
        <f t="shared" si="233"/>
        <v>1</v>
      </c>
      <c r="E1198" s="230">
        <f t="shared" si="234"/>
        <v>1</v>
      </c>
      <c r="F1198" s="231"/>
      <c r="G1198" s="381">
        <f t="shared" si="235"/>
        <v>1</v>
      </c>
      <c r="H1198" s="382"/>
      <c r="I1198" s="231"/>
      <c r="J1198" s="382"/>
      <c r="K1198" s="230">
        <f t="shared" si="236"/>
        <v>1</v>
      </c>
      <c r="L1198" s="322"/>
      <c r="M1198" s="323">
        <v>1</v>
      </c>
      <c r="N1198" s="797">
        <f t="shared" si="237"/>
        <v>0</v>
      </c>
      <c r="O1198" s="846"/>
      <c r="P1198" s="813"/>
    </row>
    <row r="1199" spans="1:16" ht="13.5" customHeight="1" thickBot="1" x14ac:dyDescent="0.3">
      <c r="A1199" s="689"/>
      <c r="B1199" s="691"/>
      <c r="C1199" s="383" t="s">
        <v>23</v>
      </c>
      <c r="D1199" s="384">
        <f t="shared" si="233"/>
        <v>110</v>
      </c>
      <c r="E1199" s="384">
        <f t="shared" si="234"/>
        <v>110</v>
      </c>
      <c r="F1199" s="385"/>
      <c r="G1199" s="260">
        <f t="shared" si="235"/>
        <v>110</v>
      </c>
      <c r="H1199" s="386"/>
      <c r="I1199" s="385"/>
      <c r="J1199" s="386"/>
      <c r="K1199" s="384">
        <f t="shared" si="236"/>
        <v>110</v>
      </c>
      <c r="L1199" s="387"/>
      <c r="M1199" s="388">
        <v>110</v>
      </c>
      <c r="N1199" s="798">
        <f t="shared" si="237"/>
        <v>0</v>
      </c>
      <c r="O1199" s="847"/>
      <c r="P1199" s="841"/>
    </row>
    <row r="1200" spans="1:16" ht="13.5" customHeight="1" x14ac:dyDescent="0.25">
      <c r="A1200" s="688" t="s">
        <v>72</v>
      </c>
      <c r="B1200" s="690" t="s">
        <v>304</v>
      </c>
      <c r="C1200" s="417" t="s">
        <v>26</v>
      </c>
      <c r="D1200" s="377">
        <f t="shared" si="233"/>
        <v>6.4000000000000001E-2</v>
      </c>
      <c r="E1200" s="224">
        <f t="shared" si="234"/>
        <v>6.4000000000000001E-2</v>
      </c>
      <c r="F1200" s="378"/>
      <c r="G1200" s="245">
        <f t="shared" si="235"/>
        <v>6.4000000000000001E-2</v>
      </c>
      <c r="H1200" s="379"/>
      <c r="I1200" s="378"/>
      <c r="J1200" s="379"/>
      <c r="K1200" s="224">
        <f t="shared" si="236"/>
        <v>6.4000000000000001E-2</v>
      </c>
      <c r="L1200" s="314"/>
      <c r="M1200" s="418">
        <v>6.4000000000000001E-2</v>
      </c>
      <c r="N1200" s="795">
        <f t="shared" si="237"/>
        <v>0</v>
      </c>
      <c r="O1200" s="848"/>
      <c r="P1200" s="816"/>
    </row>
    <row r="1201" spans="1:16" ht="13.5" customHeight="1" x14ac:dyDescent="0.25">
      <c r="A1201" s="688"/>
      <c r="B1201" s="690"/>
      <c r="C1201" s="380" t="s">
        <v>74</v>
      </c>
      <c r="D1201" s="230">
        <f t="shared" si="233"/>
        <v>1</v>
      </c>
      <c r="E1201" s="230">
        <f t="shared" si="234"/>
        <v>1</v>
      </c>
      <c r="F1201" s="231"/>
      <c r="G1201" s="381">
        <f t="shared" si="235"/>
        <v>1</v>
      </c>
      <c r="H1201" s="382"/>
      <c r="I1201" s="231"/>
      <c r="J1201" s="382"/>
      <c r="K1201" s="230">
        <f t="shared" si="236"/>
        <v>1</v>
      </c>
      <c r="L1201" s="322"/>
      <c r="M1201" s="323">
        <v>1</v>
      </c>
      <c r="N1201" s="797">
        <f t="shared" si="237"/>
        <v>0</v>
      </c>
      <c r="O1201" s="846"/>
      <c r="P1201" s="813"/>
    </row>
    <row r="1202" spans="1:16" ht="13.5" customHeight="1" thickBot="1" x14ac:dyDescent="0.3">
      <c r="A1202" s="688"/>
      <c r="B1202" s="690"/>
      <c r="C1202" s="419" t="s">
        <v>23</v>
      </c>
      <c r="D1202" s="384">
        <f t="shared" si="233"/>
        <v>85.8</v>
      </c>
      <c r="E1202" s="384">
        <f t="shared" si="234"/>
        <v>85.8</v>
      </c>
      <c r="F1202" s="385"/>
      <c r="G1202" s="260">
        <f t="shared" si="235"/>
        <v>85.8</v>
      </c>
      <c r="H1202" s="386"/>
      <c r="I1202" s="385"/>
      <c r="J1202" s="386"/>
      <c r="K1202" s="384">
        <f t="shared" si="236"/>
        <v>85.8</v>
      </c>
      <c r="L1202" s="387"/>
      <c r="M1202" s="330">
        <v>85.8</v>
      </c>
      <c r="N1202" s="798">
        <f t="shared" si="237"/>
        <v>0</v>
      </c>
      <c r="O1202" s="849"/>
      <c r="P1202" s="842"/>
    </row>
    <row r="1203" spans="1:16" ht="13.5" customHeight="1" x14ac:dyDescent="0.25">
      <c r="A1203" s="687" t="s">
        <v>75</v>
      </c>
      <c r="B1203" s="597" t="s">
        <v>305</v>
      </c>
      <c r="C1203" s="376" t="s">
        <v>26</v>
      </c>
      <c r="D1203" s="377">
        <f t="shared" si="233"/>
        <v>6.5000000000000002E-2</v>
      </c>
      <c r="E1203" s="224">
        <f t="shared" si="234"/>
        <v>6.5000000000000002E-2</v>
      </c>
      <c r="F1203" s="378"/>
      <c r="G1203" s="245">
        <f t="shared" si="235"/>
        <v>6.5000000000000002E-2</v>
      </c>
      <c r="H1203" s="379"/>
      <c r="I1203" s="378"/>
      <c r="J1203" s="379"/>
      <c r="K1203" s="224">
        <f t="shared" si="236"/>
        <v>6.5000000000000002E-2</v>
      </c>
      <c r="L1203" s="314"/>
      <c r="M1203" s="315">
        <v>6.5000000000000002E-2</v>
      </c>
      <c r="N1203" s="795">
        <f t="shared" si="237"/>
        <v>0</v>
      </c>
      <c r="O1203" s="845"/>
      <c r="P1203" s="812"/>
    </row>
    <row r="1204" spans="1:16" ht="13.5" customHeight="1" x14ac:dyDescent="0.25">
      <c r="A1204" s="688"/>
      <c r="B1204" s="690"/>
      <c r="C1204" s="380" t="s">
        <v>74</v>
      </c>
      <c r="D1204" s="230">
        <f t="shared" si="233"/>
        <v>1</v>
      </c>
      <c r="E1204" s="230">
        <f t="shared" si="234"/>
        <v>1</v>
      </c>
      <c r="F1204" s="231"/>
      <c r="G1204" s="381">
        <f t="shared" si="235"/>
        <v>1</v>
      </c>
      <c r="H1204" s="382"/>
      <c r="I1204" s="231"/>
      <c r="J1204" s="382"/>
      <c r="K1204" s="230">
        <f t="shared" si="236"/>
        <v>1</v>
      </c>
      <c r="L1204" s="322"/>
      <c r="M1204" s="323">
        <v>1</v>
      </c>
      <c r="N1204" s="797">
        <f t="shared" si="237"/>
        <v>0</v>
      </c>
      <c r="O1204" s="846"/>
      <c r="P1204" s="813"/>
    </row>
    <row r="1205" spans="1:16" ht="13.5" customHeight="1" thickBot="1" x14ac:dyDescent="0.3">
      <c r="A1205" s="689"/>
      <c r="B1205" s="691"/>
      <c r="C1205" s="383" t="s">
        <v>23</v>
      </c>
      <c r="D1205" s="384">
        <f t="shared" si="233"/>
        <v>87.125</v>
      </c>
      <c r="E1205" s="384">
        <f t="shared" si="234"/>
        <v>87.125</v>
      </c>
      <c r="F1205" s="385"/>
      <c r="G1205" s="260">
        <f t="shared" si="235"/>
        <v>87.125</v>
      </c>
      <c r="H1205" s="386"/>
      <c r="I1205" s="385"/>
      <c r="J1205" s="386"/>
      <c r="K1205" s="384">
        <f t="shared" si="236"/>
        <v>87.125</v>
      </c>
      <c r="L1205" s="387"/>
      <c r="M1205" s="388">
        <v>87.125</v>
      </c>
      <c r="N1205" s="798">
        <f t="shared" si="237"/>
        <v>0</v>
      </c>
      <c r="O1205" s="847"/>
      <c r="P1205" s="841"/>
    </row>
    <row r="1206" spans="1:16" ht="13.5" customHeight="1" x14ac:dyDescent="0.25">
      <c r="A1206" s="688" t="s">
        <v>77</v>
      </c>
      <c r="B1206" s="690" t="s">
        <v>306</v>
      </c>
      <c r="C1206" s="417" t="s">
        <v>26</v>
      </c>
      <c r="D1206" s="377">
        <f t="shared" si="233"/>
        <v>0.1</v>
      </c>
      <c r="E1206" s="224">
        <f t="shared" si="234"/>
        <v>0.1</v>
      </c>
      <c r="F1206" s="378"/>
      <c r="G1206" s="245">
        <f t="shared" si="235"/>
        <v>0.1</v>
      </c>
      <c r="H1206" s="379"/>
      <c r="I1206" s="378"/>
      <c r="J1206" s="379"/>
      <c r="K1206" s="224">
        <f t="shared" si="236"/>
        <v>0.1</v>
      </c>
      <c r="L1206" s="314"/>
      <c r="M1206" s="418">
        <v>0.1</v>
      </c>
      <c r="N1206" s="795">
        <f t="shared" si="237"/>
        <v>0</v>
      </c>
      <c r="O1206" s="848"/>
      <c r="P1206" s="816"/>
    </row>
    <row r="1207" spans="1:16" ht="13.5" customHeight="1" x14ac:dyDescent="0.25">
      <c r="A1207" s="688"/>
      <c r="B1207" s="690"/>
      <c r="C1207" s="380" t="s">
        <v>74</v>
      </c>
      <c r="D1207" s="230">
        <f t="shared" si="233"/>
        <v>1</v>
      </c>
      <c r="E1207" s="230">
        <f t="shared" si="234"/>
        <v>1</v>
      </c>
      <c r="F1207" s="231"/>
      <c r="G1207" s="381">
        <f t="shared" si="235"/>
        <v>1</v>
      </c>
      <c r="H1207" s="382"/>
      <c r="I1207" s="231"/>
      <c r="J1207" s="382"/>
      <c r="K1207" s="230">
        <f t="shared" si="236"/>
        <v>1</v>
      </c>
      <c r="L1207" s="322"/>
      <c r="M1207" s="323">
        <v>1</v>
      </c>
      <c r="N1207" s="797">
        <f t="shared" si="237"/>
        <v>0</v>
      </c>
      <c r="O1207" s="846"/>
      <c r="P1207" s="813"/>
    </row>
    <row r="1208" spans="1:16" ht="13.5" customHeight="1" thickBot="1" x14ac:dyDescent="0.3">
      <c r="A1208" s="689"/>
      <c r="B1208" s="691"/>
      <c r="C1208" s="383" t="s">
        <v>23</v>
      </c>
      <c r="D1208" s="384">
        <f t="shared" si="233"/>
        <v>113.15</v>
      </c>
      <c r="E1208" s="384">
        <f t="shared" si="234"/>
        <v>113.15</v>
      </c>
      <c r="F1208" s="385"/>
      <c r="G1208" s="260">
        <f t="shared" si="235"/>
        <v>113.15</v>
      </c>
      <c r="H1208" s="386"/>
      <c r="I1208" s="385"/>
      <c r="J1208" s="386"/>
      <c r="K1208" s="384">
        <f t="shared" si="236"/>
        <v>113.15</v>
      </c>
      <c r="L1208" s="387"/>
      <c r="M1208" s="388">
        <v>113.15</v>
      </c>
      <c r="N1208" s="798">
        <f t="shared" si="237"/>
        <v>0</v>
      </c>
      <c r="O1208" s="847"/>
      <c r="P1208" s="841"/>
    </row>
    <row r="1209" spans="1:16" ht="13.5" customHeight="1" x14ac:dyDescent="0.25">
      <c r="A1209" s="687" t="s">
        <v>79</v>
      </c>
      <c r="B1209" s="597" t="s">
        <v>307</v>
      </c>
      <c r="C1209" s="376" t="s">
        <v>26</v>
      </c>
      <c r="D1209" s="377">
        <f t="shared" si="233"/>
        <v>2.5000000000000001E-2</v>
      </c>
      <c r="E1209" s="224">
        <f t="shared" si="234"/>
        <v>2.5000000000000001E-2</v>
      </c>
      <c r="F1209" s="378"/>
      <c r="G1209" s="245">
        <f t="shared" si="235"/>
        <v>2.5000000000000001E-2</v>
      </c>
      <c r="H1209" s="379"/>
      <c r="I1209" s="378"/>
      <c r="J1209" s="379"/>
      <c r="K1209" s="224">
        <f t="shared" si="236"/>
        <v>2.5000000000000001E-2</v>
      </c>
      <c r="L1209" s="314"/>
      <c r="M1209" s="315">
        <v>2.5000000000000001E-2</v>
      </c>
      <c r="N1209" s="795">
        <f t="shared" si="237"/>
        <v>0</v>
      </c>
      <c r="O1209" s="845"/>
      <c r="P1209" s="812"/>
    </row>
    <row r="1210" spans="1:16" ht="13.5" customHeight="1" x14ac:dyDescent="0.25">
      <c r="A1210" s="688"/>
      <c r="B1210" s="690"/>
      <c r="C1210" s="380" t="s">
        <v>74</v>
      </c>
      <c r="D1210" s="230">
        <f t="shared" si="233"/>
        <v>1</v>
      </c>
      <c r="E1210" s="230">
        <f t="shared" si="234"/>
        <v>1</v>
      </c>
      <c r="F1210" s="231"/>
      <c r="G1210" s="381">
        <f t="shared" si="235"/>
        <v>1</v>
      </c>
      <c r="H1210" s="382"/>
      <c r="I1210" s="231"/>
      <c r="J1210" s="382"/>
      <c r="K1210" s="230">
        <f t="shared" si="236"/>
        <v>1</v>
      </c>
      <c r="L1210" s="322"/>
      <c r="M1210" s="323">
        <v>1</v>
      </c>
      <c r="N1210" s="797">
        <f t="shared" si="237"/>
        <v>0</v>
      </c>
      <c r="O1210" s="846"/>
      <c r="P1210" s="813"/>
    </row>
    <row r="1211" spans="1:16" ht="13.5" customHeight="1" thickBot="1" x14ac:dyDescent="0.3">
      <c r="A1211" s="689"/>
      <c r="B1211" s="691"/>
      <c r="C1211" s="383" t="s">
        <v>23</v>
      </c>
      <c r="D1211" s="384">
        <f t="shared" si="233"/>
        <v>49.174999999999997</v>
      </c>
      <c r="E1211" s="384">
        <f t="shared" si="234"/>
        <v>49.174999999999997</v>
      </c>
      <c r="F1211" s="385"/>
      <c r="G1211" s="260">
        <f t="shared" si="235"/>
        <v>49.174999999999997</v>
      </c>
      <c r="H1211" s="386"/>
      <c r="I1211" s="385"/>
      <c r="J1211" s="386"/>
      <c r="K1211" s="384">
        <f t="shared" si="236"/>
        <v>49.174999999999997</v>
      </c>
      <c r="L1211" s="387"/>
      <c r="M1211" s="388">
        <v>49.174999999999997</v>
      </c>
      <c r="N1211" s="798">
        <f t="shared" si="237"/>
        <v>0</v>
      </c>
      <c r="O1211" s="847"/>
      <c r="P1211" s="841"/>
    </row>
    <row r="1212" spans="1:16" ht="13.5" customHeight="1" x14ac:dyDescent="0.25">
      <c r="A1212" s="687" t="s">
        <v>81</v>
      </c>
      <c r="B1212" s="597" t="s">
        <v>308</v>
      </c>
      <c r="C1212" s="376" t="s">
        <v>26</v>
      </c>
      <c r="D1212" s="377">
        <f t="shared" si="233"/>
        <v>2.5000000000000001E-2</v>
      </c>
      <c r="E1212" s="224">
        <f t="shared" si="234"/>
        <v>2.5000000000000001E-2</v>
      </c>
      <c r="F1212" s="378"/>
      <c r="G1212" s="245">
        <f t="shared" si="235"/>
        <v>2.5000000000000001E-2</v>
      </c>
      <c r="H1212" s="379"/>
      <c r="I1212" s="378"/>
      <c r="J1212" s="379"/>
      <c r="K1212" s="224">
        <f t="shared" si="236"/>
        <v>2.5000000000000001E-2</v>
      </c>
      <c r="L1212" s="314"/>
      <c r="M1212" s="315">
        <v>2.5000000000000001E-2</v>
      </c>
      <c r="N1212" s="795">
        <f t="shared" si="237"/>
        <v>0</v>
      </c>
      <c r="O1212" s="845"/>
      <c r="P1212" s="812"/>
    </row>
    <row r="1213" spans="1:16" ht="13.5" customHeight="1" x14ac:dyDescent="0.25">
      <c r="A1213" s="688"/>
      <c r="B1213" s="690"/>
      <c r="C1213" s="380" t="s">
        <v>74</v>
      </c>
      <c r="D1213" s="230">
        <f t="shared" si="233"/>
        <v>1</v>
      </c>
      <c r="E1213" s="230">
        <f t="shared" si="234"/>
        <v>1</v>
      </c>
      <c r="F1213" s="231"/>
      <c r="G1213" s="381">
        <f t="shared" si="235"/>
        <v>1</v>
      </c>
      <c r="H1213" s="382"/>
      <c r="I1213" s="231"/>
      <c r="J1213" s="382"/>
      <c r="K1213" s="230">
        <f t="shared" si="236"/>
        <v>1</v>
      </c>
      <c r="L1213" s="322"/>
      <c r="M1213" s="323">
        <v>1</v>
      </c>
      <c r="N1213" s="797">
        <f t="shared" si="237"/>
        <v>0</v>
      </c>
      <c r="O1213" s="846"/>
      <c r="P1213" s="813"/>
    </row>
    <row r="1214" spans="1:16" ht="13.5" customHeight="1" thickBot="1" x14ac:dyDescent="0.3">
      <c r="A1214" s="689"/>
      <c r="B1214" s="691"/>
      <c r="C1214" s="383" t="s">
        <v>23</v>
      </c>
      <c r="D1214" s="384">
        <f t="shared" si="233"/>
        <v>49.174999999999997</v>
      </c>
      <c r="E1214" s="384">
        <f t="shared" si="234"/>
        <v>49.174999999999997</v>
      </c>
      <c r="F1214" s="385"/>
      <c r="G1214" s="260">
        <f t="shared" si="235"/>
        <v>49.174999999999997</v>
      </c>
      <c r="H1214" s="386"/>
      <c r="I1214" s="385"/>
      <c r="J1214" s="386"/>
      <c r="K1214" s="384">
        <f t="shared" si="236"/>
        <v>49.174999999999997</v>
      </c>
      <c r="L1214" s="387"/>
      <c r="M1214" s="388">
        <v>49.174999999999997</v>
      </c>
      <c r="N1214" s="798">
        <f t="shared" si="237"/>
        <v>0</v>
      </c>
      <c r="O1214" s="847"/>
      <c r="P1214" s="841"/>
    </row>
    <row r="1215" spans="1:16" ht="13.5" customHeight="1" x14ac:dyDescent="0.25">
      <c r="A1215" s="708" t="s">
        <v>83</v>
      </c>
      <c r="B1215" s="710" t="s">
        <v>309</v>
      </c>
      <c r="C1215" s="420" t="s">
        <v>26</v>
      </c>
      <c r="D1215" s="377">
        <f t="shared" si="233"/>
        <v>3.9999999999999994E-2</v>
      </c>
      <c r="E1215" s="224">
        <f t="shared" si="234"/>
        <v>3.9999999999999994E-2</v>
      </c>
      <c r="F1215" s="378"/>
      <c r="G1215" s="245">
        <f t="shared" si="235"/>
        <v>3.9999999999999994E-2</v>
      </c>
      <c r="H1215" s="379"/>
      <c r="I1215" s="378"/>
      <c r="J1215" s="379"/>
      <c r="K1215" s="224">
        <f t="shared" si="236"/>
        <v>3.9999999999999994E-2</v>
      </c>
      <c r="L1215" s="314"/>
      <c r="M1215" s="315">
        <f>M1218+M1221</f>
        <v>3.9999999999999994E-2</v>
      </c>
      <c r="N1215" s="795">
        <f t="shared" si="237"/>
        <v>0</v>
      </c>
      <c r="O1215" s="845">
        <f>O1218+O1221</f>
        <v>0</v>
      </c>
      <c r="P1215" s="812">
        <f>P1218+P1221</f>
        <v>0</v>
      </c>
    </row>
    <row r="1216" spans="1:16" ht="13.5" customHeight="1" x14ac:dyDescent="0.25">
      <c r="A1216" s="709"/>
      <c r="B1216" s="711"/>
      <c r="C1216" s="421" t="s">
        <v>74</v>
      </c>
      <c r="D1216" s="230">
        <f t="shared" si="233"/>
        <v>2</v>
      </c>
      <c r="E1216" s="230">
        <f t="shared" si="234"/>
        <v>2</v>
      </c>
      <c r="F1216" s="231"/>
      <c r="G1216" s="381">
        <f t="shared" si="235"/>
        <v>2</v>
      </c>
      <c r="H1216" s="382"/>
      <c r="I1216" s="231"/>
      <c r="J1216" s="382"/>
      <c r="K1216" s="230">
        <f t="shared" si="236"/>
        <v>2</v>
      </c>
      <c r="L1216" s="322"/>
      <c r="M1216" s="323">
        <f>M1219+M1222</f>
        <v>2</v>
      </c>
      <c r="N1216" s="797">
        <f t="shared" si="237"/>
        <v>0</v>
      </c>
      <c r="O1216" s="846">
        <f>O1219+O1222</f>
        <v>0</v>
      </c>
      <c r="P1216" s="813">
        <f>P1219+P1222</f>
        <v>0</v>
      </c>
    </row>
    <row r="1217" spans="1:16" ht="13.5" customHeight="1" thickBot="1" x14ac:dyDescent="0.3">
      <c r="A1217" s="709"/>
      <c r="B1217" s="711"/>
      <c r="C1217" s="422" t="s">
        <v>23</v>
      </c>
      <c r="D1217" s="384">
        <f t="shared" si="233"/>
        <v>98.35</v>
      </c>
      <c r="E1217" s="384">
        <f t="shared" si="234"/>
        <v>98.35</v>
      </c>
      <c r="F1217" s="385"/>
      <c r="G1217" s="260">
        <f t="shared" si="235"/>
        <v>98.35</v>
      </c>
      <c r="H1217" s="386"/>
      <c r="I1217" s="385"/>
      <c r="J1217" s="386"/>
      <c r="K1217" s="384">
        <f t="shared" si="236"/>
        <v>98.35</v>
      </c>
      <c r="L1217" s="387"/>
      <c r="M1217" s="388">
        <f>M1220+M1223</f>
        <v>98.35</v>
      </c>
      <c r="N1217" s="798">
        <f t="shared" si="237"/>
        <v>0</v>
      </c>
      <c r="O1217" s="847">
        <f>O1220+O1223</f>
        <v>0</v>
      </c>
      <c r="P1217" s="841">
        <f>P1220+P1223</f>
        <v>0</v>
      </c>
    </row>
    <row r="1218" spans="1:16" ht="13.5" customHeight="1" x14ac:dyDescent="0.25">
      <c r="A1218" s="692" t="s">
        <v>297</v>
      </c>
      <c r="B1218" s="695" t="s">
        <v>309</v>
      </c>
      <c r="C1218" s="414" t="s">
        <v>26</v>
      </c>
      <c r="D1218" s="404"/>
      <c r="E1218" s="405"/>
      <c r="F1218" s="406"/>
      <c r="G1218" s="407"/>
      <c r="H1218" s="405"/>
      <c r="I1218" s="406"/>
      <c r="J1218" s="407"/>
      <c r="K1218" s="405"/>
      <c r="L1218" s="406"/>
      <c r="M1218" s="407">
        <v>1.9699999999999999E-2</v>
      </c>
      <c r="N1218" s="806"/>
      <c r="O1218" s="850"/>
      <c r="P1218" s="819"/>
    </row>
    <row r="1219" spans="1:16" ht="13.5" customHeight="1" x14ac:dyDescent="0.25">
      <c r="A1219" s="693"/>
      <c r="B1219" s="696"/>
      <c r="C1219" s="415" t="s">
        <v>74</v>
      </c>
      <c r="D1219" s="397"/>
      <c r="E1219" s="398"/>
      <c r="F1219" s="399"/>
      <c r="G1219" s="400"/>
      <c r="H1219" s="398"/>
      <c r="I1219" s="399"/>
      <c r="J1219" s="400"/>
      <c r="K1219" s="398"/>
      <c r="L1219" s="399"/>
      <c r="M1219" s="400">
        <v>1</v>
      </c>
      <c r="N1219" s="803"/>
      <c r="O1219" s="851"/>
      <c r="P1219" s="817"/>
    </row>
    <row r="1220" spans="1:16" ht="13.5" customHeight="1" x14ac:dyDescent="0.25">
      <c r="A1220" s="694"/>
      <c r="B1220" s="697"/>
      <c r="C1220" s="416" t="s">
        <v>23</v>
      </c>
      <c r="D1220" s="397"/>
      <c r="E1220" s="398"/>
      <c r="F1220" s="399"/>
      <c r="G1220" s="400"/>
      <c r="H1220" s="398"/>
      <c r="I1220" s="399"/>
      <c r="J1220" s="400"/>
      <c r="K1220" s="398"/>
      <c r="L1220" s="399"/>
      <c r="M1220" s="400">
        <v>48.436999999999998</v>
      </c>
      <c r="N1220" s="803"/>
      <c r="O1220" s="851"/>
      <c r="P1220" s="817"/>
    </row>
    <row r="1221" spans="1:16" ht="13.5" customHeight="1" x14ac:dyDescent="0.25">
      <c r="A1221" s="698" t="s">
        <v>298</v>
      </c>
      <c r="B1221" s="699" t="s">
        <v>309</v>
      </c>
      <c r="C1221" s="415" t="s">
        <v>26</v>
      </c>
      <c r="D1221" s="397"/>
      <c r="E1221" s="398"/>
      <c r="F1221" s="399"/>
      <c r="G1221" s="400"/>
      <c r="H1221" s="398"/>
      <c r="I1221" s="399"/>
      <c r="J1221" s="400"/>
      <c r="K1221" s="398"/>
      <c r="L1221" s="399"/>
      <c r="M1221" s="400">
        <v>2.0299999999999999E-2</v>
      </c>
      <c r="N1221" s="803"/>
      <c r="O1221" s="851"/>
      <c r="P1221" s="817"/>
    </row>
    <row r="1222" spans="1:16" ht="13.5" customHeight="1" x14ac:dyDescent="0.25">
      <c r="A1222" s="693"/>
      <c r="B1222" s="696"/>
      <c r="C1222" s="415" t="s">
        <v>74</v>
      </c>
      <c r="D1222" s="397"/>
      <c r="E1222" s="398"/>
      <c r="F1222" s="399"/>
      <c r="G1222" s="400"/>
      <c r="H1222" s="398"/>
      <c r="I1222" s="399"/>
      <c r="J1222" s="400"/>
      <c r="K1222" s="398"/>
      <c r="L1222" s="399"/>
      <c r="M1222" s="400">
        <v>1</v>
      </c>
      <c r="N1222" s="803"/>
      <c r="O1222" s="851"/>
      <c r="P1222" s="817"/>
    </row>
    <row r="1223" spans="1:16" ht="13.5" customHeight="1" thickBot="1" x14ac:dyDescent="0.3">
      <c r="A1223" s="701"/>
      <c r="B1223" s="700"/>
      <c r="C1223" s="423" t="s">
        <v>23</v>
      </c>
      <c r="D1223" s="410"/>
      <c r="E1223" s="411"/>
      <c r="F1223" s="412"/>
      <c r="G1223" s="413"/>
      <c r="H1223" s="411"/>
      <c r="I1223" s="412"/>
      <c r="J1223" s="413"/>
      <c r="K1223" s="411"/>
      <c r="L1223" s="412"/>
      <c r="M1223" s="413">
        <v>49.912999999999997</v>
      </c>
      <c r="N1223" s="809"/>
      <c r="O1223" s="852"/>
      <c r="P1223" s="820"/>
    </row>
    <row r="1224" spans="1:16" ht="22.2" customHeight="1" x14ac:dyDescent="0.25">
      <c r="A1224" s="702" t="s">
        <v>85</v>
      </c>
      <c r="B1224" s="705" t="s">
        <v>245</v>
      </c>
      <c r="C1224" s="424" t="s">
        <v>26</v>
      </c>
      <c r="D1224" s="377">
        <f>E1224</f>
        <v>0.51200000000000001</v>
      </c>
      <c r="E1224" s="224">
        <f t="shared" ref="E1224:E1226" si="238">G1224+F1224</f>
        <v>0.51200000000000001</v>
      </c>
      <c r="F1224" s="378"/>
      <c r="G1224" s="245">
        <f>K1224</f>
        <v>0.51200000000000001</v>
      </c>
      <c r="H1224" s="379"/>
      <c r="I1224" s="378"/>
      <c r="J1224" s="379"/>
      <c r="K1224" s="224">
        <f>M1224+L1224</f>
        <v>0.51200000000000001</v>
      </c>
      <c r="L1224" s="314"/>
      <c r="M1224" s="425">
        <f>M1227+M1230+M1233+M1236+M1239+M1242+M1245</f>
        <v>0.51200000000000001</v>
      </c>
      <c r="N1224" s="795">
        <f>P1224+O1224</f>
        <v>0</v>
      </c>
      <c r="O1224" s="845">
        <f>O1227+O1230+O1233+O1236+O1239+O1242+O1245</f>
        <v>0</v>
      </c>
      <c r="P1224" s="812">
        <f>P1227+P1230+P1233+P1236+P1239+P1242+P1245</f>
        <v>0</v>
      </c>
    </row>
    <row r="1225" spans="1:16" ht="22.2" customHeight="1" x14ac:dyDescent="0.25">
      <c r="A1225" s="703"/>
      <c r="B1225" s="706"/>
      <c r="C1225" s="426" t="s">
        <v>74</v>
      </c>
      <c r="D1225" s="230">
        <f t="shared" ref="D1225:D1226" si="239">E1225</f>
        <v>7</v>
      </c>
      <c r="E1225" s="230">
        <f t="shared" si="238"/>
        <v>7</v>
      </c>
      <c r="F1225" s="231"/>
      <c r="G1225" s="381">
        <f t="shared" ref="G1225:G1226" si="240">K1225</f>
        <v>7</v>
      </c>
      <c r="H1225" s="382"/>
      <c r="I1225" s="231"/>
      <c r="J1225" s="382"/>
      <c r="K1225" s="230">
        <f>M1225+L1225</f>
        <v>7</v>
      </c>
      <c r="L1225" s="322"/>
      <c r="M1225" s="427">
        <f t="shared" ref="M1225:M1226" si="241">M1228+M1231+M1234+M1237+M1240+M1243+M1246</f>
        <v>7</v>
      </c>
      <c r="N1225" s="797">
        <f>P1225+O1225</f>
        <v>0</v>
      </c>
      <c r="O1225" s="846">
        <f t="shared" ref="O1225:P1226" si="242">O1228+O1231+O1234+O1237+O1240+O1243+O1246</f>
        <v>0</v>
      </c>
      <c r="P1225" s="813">
        <f t="shared" si="242"/>
        <v>0</v>
      </c>
    </row>
    <row r="1226" spans="1:16" ht="22.2" customHeight="1" thickBot="1" x14ac:dyDescent="0.3">
      <c r="A1226" s="704"/>
      <c r="B1226" s="707"/>
      <c r="C1226" s="428" t="s">
        <v>23</v>
      </c>
      <c r="D1226" s="384">
        <f t="shared" si="239"/>
        <v>770.00000000000011</v>
      </c>
      <c r="E1226" s="384">
        <f t="shared" si="238"/>
        <v>770.00000000000011</v>
      </c>
      <c r="F1226" s="385"/>
      <c r="G1226" s="260">
        <f t="shared" si="240"/>
        <v>770.00000000000011</v>
      </c>
      <c r="H1226" s="386"/>
      <c r="I1226" s="385"/>
      <c r="J1226" s="386"/>
      <c r="K1226" s="384">
        <f>M1226+L1226</f>
        <v>770.00000000000011</v>
      </c>
      <c r="L1226" s="387"/>
      <c r="M1226" s="429">
        <f t="shared" si="241"/>
        <v>770.00000000000011</v>
      </c>
      <c r="N1226" s="798">
        <f>P1226+O1226</f>
        <v>0</v>
      </c>
      <c r="O1226" s="853">
        <f t="shared" si="242"/>
        <v>0</v>
      </c>
      <c r="P1226" s="821">
        <f t="shared" si="242"/>
        <v>0</v>
      </c>
    </row>
    <row r="1227" spans="1:16" ht="13.5" customHeight="1" x14ac:dyDescent="0.25">
      <c r="A1227" s="692" t="s">
        <v>297</v>
      </c>
      <c r="B1227" s="695" t="s">
        <v>245</v>
      </c>
      <c r="C1227" s="414" t="s">
        <v>26</v>
      </c>
      <c r="D1227" s="404"/>
      <c r="E1227" s="405"/>
      <c r="F1227" s="406"/>
      <c r="G1227" s="407"/>
      <c r="H1227" s="405"/>
      <c r="I1227" s="406"/>
      <c r="J1227" s="407"/>
      <c r="K1227" s="405"/>
      <c r="L1227" s="406"/>
      <c r="M1227" s="407">
        <v>7.2900000000000006E-2</v>
      </c>
      <c r="N1227" s="806"/>
      <c r="O1227" s="850"/>
      <c r="P1227" s="819"/>
    </row>
    <row r="1228" spans="1:16" ht="13.5" customHeight="1" x14ac:dyDescent="0.25">
      <c r="A1228" s="693"/>
      <c r="B1228" s="696"/>
      <c r="C1228" s="415" t="s">
        <v>74</v>
      </c>
      <c r="D1228" s="397"/>
      <c r="E1228" s="398"/>
      <c r="F1228" s="399"/>
      <c r="G1228" s="400"/>
      <c r="H1228" s="398"/>
      <c r="I1228" s="399"/>
      <c r="J1228" s="400"/>
      <c r="K1228" s="398"/>
      <c r="L1228" s="399"/>
      <c r="M1228" s="400">
        <v>1</v>
      </c>
      <c r="N1228" s="803"/>
      <c r="O1228" s="851"/>
      <c r="P1228" s="817"/>
    </row>
    <row r="1229" spans="1:16" ht="13.5" customHeight="1" x14ac:dyDescent="0.25">
      <c r="A1229" s="694"/>
      <c r="B1229" s="697"/>
      <c r="C1229" s="416" t="s">
        <v>23</v>
      </c>
      <c r="D1229" s="397"/>
      <c r="E1229" s="398"/>
      <c r="F1229" s="399"/>
      <c r="G1229" s="400"/>
      <c r="H1229" s="398"/>
      <c r="I1229" s="399"/>
      <c r="J1229" s="400"/>
      <c r="K1229" s="398"/>
      <c r="L1229" s="399"/>
      <c r="M1229" s="400">
        <v>109.63500000000001</v>
      </c>
      <c r="N1229" s="803"/>
      <c r="O1229" s="851"/>
      <c r="P1229" s="817"/>
    </row>
    <row r="1230" spans="1:16" ht="13.5" customHeight="1" x14ac:dyDescent="0.25">
      <c r="A1230" s="698" t="s">
        <v>298</v>
      </c>
      <c r="B1230" s="699" t="s">
        <v>245</v>
      </c>
      <c r="C1230" s="415" t="s">
        <v>26</v>
      </c>
      <c r="D1230" s="404"/>
      <c r="E1230" s="405"/>
      <c r="F1230" s="406"/>
      <c r="G1230" s="407"/>
      <c r="H1230" s="405"/>
      <c r="I1230" s="406"/>
      <c r="J1230" s="407"/>
      <c r="K1230" s="405"/>
      <c r="L1230" s="406"/>
      <c r="M1230" s="407">
        <v>7.3499999999999996E-2</v>
      </c>
      <c r="N1230" s="806"/>
      <c r="O1230" s="850"/>
      <c r="P1230" s="819"/>
    </row>
    <row r="1231" spans="1:16" ht="13.5" customHeight="1" x14ac:dyDescent="0.25">
      <c r="A1231" s="693"/>
      <c r="B1231" s="696"/>
      <c r="C1231" s="415" t="s">
        <v>74</v>
      </c>
      <c r="D1231" s="397"/>
      <c r="E1231" s="398"/>
      <c r="F1231" s="399"/>
      <c r="G1231" s="400"/>
      <c r="H1231" s="398"/>
      <c r="I1231" s="399"/>
      <c r="J1231" s="400"/>
      <c r="K1231" s="398"/>
      <c r="L1231" s="399"/>
      <c r="M1231" s="400">
        <v>1</v>
      </c>
      <c r="N1231" s="803"/>
      <c r="O1231" s="851"/>
      <c r="P1231" s="817"/>
    </row>
    <row r="1232" spans="1:16" ht="13.5" customHeight="1" x14ac:dyDescent="0.25">
      <c r="A1232" s="694"/>
      <c r="B1232" s="697"/>
      <c r="C1232" s="416" t="s">
        <v>23</v>
      </c>
      <c r="D1232" s="397"/>
      <c r="E1232" s="398"/>
      <c r="F1232" s="399"/>
      <c r="G1232" s="400"/>
      <c r="H1232" s="398"/>
      <c r="I1232" s="399"/>
      <c r="J1232" s="400"/>
      <c r="K1232" s="398"/>
      <c r="L1232" s="399"/>
      <c r="M1232" s="400">
        <v>110.53700000000001</v>
      </c>
      <c r="N1232" s="803"/>
      <c r="O1232" s="851"/>
      <c r="P1232" s="817"/>
    </row>
    <row r="1233" spans="1:16" ht="13.5" customHeight="1" x14ac:dyDescent="0.25">
      <c r="A1233" s="698" t="s">
        <v>299</v>
      </c>
      <c r="B1233" s="699" t="s">
        <v>245</v>
      </c>
      <c r="C1233" s="415" t="s">
        <v>26</v>
      </c>
      <c r="D1233" s="404"/>
      <c r="E1233" s="405"/>
      <c r="F1233" s="406"/>
      <c r="G1233" s="407"/>
      <c r="H1233" s="405"/>
      <c r="I1233" s="406"/>
      <c r="J1233" s="407"/>
      <c r="K1233" s="405"/>
      <c r="L1233" s="406"/>
      <c r="M1233" s="407">
        <v>7.3099999999999998E-2</v>
      </c>
      <c r="N1233" s="806"/>
      <c r="O1233" s="850"/>
      <c r="P1233" s="819"/>
    </row>
    <row r="1234" spans="1:16" ht="13.5" customHeight="1" x14ac:dyDescent="0.25">
      <c r="A1234" s="693"/>
      <c r="B1234" s="696"/>
      <c r="C1234" s="415" t="s">
        <v>74</v>
      </c>
      <c r="D1234" s="397"/>
      <c r="E1234" s="398"/>
      <c r="F1234" s="399"/>
      <c r="G1234" s="400"/>
      <c r="H1234" s="398"/>
      <c r="I1234" s="399"/>
      <c r="J1234" s="400"/>
      <c r="K1234" s="398"/>
      <c r="L1234" s="399"/>
      <c r="M1234" s="400">
        <v>1</v>
      </c>
      <c r="N1234" s="803"/>
      <c r="O1234" s="851"/>
      <c r="P1234" s="817"/>
    </row>
    <row r="1235" spans="1:16" ht="13.5" customHeight="1" x14ac:dyDescent="0.25">
      <c r="A1235" s="694"/>
      <c r="B1235" s="697"/>
      <c r="C1235" s="416" t="s">
        <v>23</v>
      </c>
      <c r="D1235" s="397"/>
      <c r="E1235" s="398"/>
      <c r="F1235" s="399"/>
      <c r="G1235" s="400"/>
      <c r="H1235" s="398"/>
      <c r="I1235" s="399"/>
      <c r="J1235" s="400"/>
      <c r="K1235" s="398"/>
      <c r="L1235" s="399"/>
      <c r="M1235" s="400">
        <v>109.93600000000001</v>
      </c>
      <c r="N1235" s="803"/>
      <c r="O1235" s="851"/>
      <c r="P1235" s="817"/>
    </row>
    <row r="1236" spans="1:16" ht="13.5" customHeight="1" x14ac:dyDescent="0.25">
      <c r="A1236" s="698" t="s">
        <v>300</v>
      </c>
      <c r="B1236" s="699" t="s">
        <v>245</v>
      </c>
      <c r="C1236" s="415" t="s">
        <v>26</v>
      </c>
      <c r="D1236" s="404"/>
      <c r="E1236" s="405"/>
      <c r="F1236" s="406"/>
      <c r="G1236" s="407"/>
      <c r="H1236" s="405"/>
      <c r="I1236" s="406"/>
      <c r="J1236" s="407"/>
      <c r="K1236" s="405"/>
      <c r="L1236" s="406"/>
      <c r="M1236" s="407">
        <v>7.3099999999999998E-2</v>
      </c>
      <c r="N1236" s="806"/>
      <c r="O1236" s="850"/>
      <c r="P1236" s="819"/>
    </row>
    <row r="1237" spans="1:16" ht="13.5" customHeight="1" x14ac:dyDescent="0.25">
      <c r="A1237" s="693"/>
      <c r="B1237" s="696"/>
      <c r="C1237" s="415" t="s">
        <v>74</v>
      </c>
      <c r="D1237" s="397"/>
      <c r="E1237" s="398"/>
      <c r="F1237" s="399"/>
      <c r="G1237" s="400"/>
      <c r="H1237" s="398"/>
      <c r="I1237" s="399"/>
      <c r="J1237" s="400"/>
      <c r="K1237" s="398"/>
      <c r="L1237" s="399"/>
      <c r="M1237" s="400">
        <v>1</v>
      </c>
      <c r="N1237" s="803"/>
      <c r="O1237" s="851"/>
      <c r="P1237" s="817"/>
    </row>
    <row r="1238" spans="1:16" ht="13.5" customHeight="1" x14ac:dyDescent="0.25">
      <c r="A1238" s="694"/>
      <c r="B1238" s="697"/>
      <c r="C1238" s="416" t="s">
        <v>23</v>
      </c>
      <c r="D1238" s="397"/>
      <c r="E1238" s="398"/>
      <c r="F1238" s="399"/>
      <c r="G1238" s="400"/>
      <c r="H1238" s="398"/>
      <c r="I1238" s="399"/>
      <c r="J1238" s="400"/>
      <c r="K1238" s="398"/>
      <c r="L1238" s="399"/>
      <c r="M1238" s="400">
        <v>109.93600000000001</v>
      </c>
      <c r="N1238" s="803"/>
      <c r="O1238" s="851"/>
      <c r="P1238" s="817"/>
    </row>
    <row r="1239" spans="1:16" ht="13.5" customHeight="1" x14ac:dyDescent="0.25">
      <c r="A1239" s="698" t="s">
        <v>301</v>
      </c>
      <c r="B1239" s="699" t="s">
        <v>245</v>
      </c>
      <c r="C1239" s="415" t="s">
        <v>26</v>
      </c>
      <c r="D1239" s="404"/>
      <c r="E1239" s="405"/>
      <c r="F1239" s="406"/>
      <c r="G1239" s="407"/>
      <c r="H1239" s="405"/>
      <c r="I1239" s="406"/>
      <c r="J1239" s="407"/>
      <c r="K1239" s="405"/>
      <c r="L1239" s="406"/>
      <c r="M1239" s="407">
        <v>7.2900000000000006E-2</v>
      </c>
      <c r="N1239" s="806"/>
      <c r="O1239" s="850"/>
      <c r="P1239" s="819"/>
    </row>
    <row r="1240" spans="1:16" ht="13.5" customHeight="1" x14ac:dyDescent="0.25">
      <c r="A1240" s="693"/>
      <c r="B1240" s="696"/>
      <c r="C1240" s="415" t="s">
        <v>74</v>
      </c>
      <c r="D1240" s="397"/>
      <c r="E1240" s="398"/>
      <c r="F1240" s="399"/>
      <c r="G1240" s="400"/>
      <c r="H1240" s="398"/>
      <c r="I1240" s="399"/>
      <c r="J1240" s="400"/>
      <c r="K1240" s="398"/>
      <c r="L1240" s="399"/>
      <c r="M1240" s="400">
        <v>1</v>
      </c>
      <c r="N1240" s="803"/>
      <c r="O1240" s="851"/>
      <c r="P1240" s="817"/>
    </row>
    <row r="1241" spans="1:16" ht="13.5" customHeight="1" x14ac:dyDescent="0.25">
      <c r="A1241" s="694"/>
      <c r="B1241" s="697"/>
      <c r="C1241" s="416" t="s">
        <v>23</v>
      </c>
      <c r="D1241" s="397"/>
      <c r="E1241" s="398"/>
      <c r="F1241" s="399"/>
      <c r="G1241" s="400"/>
      <c r="H1241" s="398"/>
      <c r="I1241" s="399"/>
      <c r="J1241" s="400"/>
      <c r="K1241" s="398"/>
      <c r="L1241" s="399"/>
      <c r="M1241" s="400">
        <v>109.63500000000001</v>
      </c>
      <c r="N1241" s="803"/>
      <c r="O1241" s="851"/>
      <c r="P1241" s="817"/>
    </row>
    <row r="1242" spans="1:16" ht="13.5" customHeight="1" x14ac:dyDescent="0.25">
      <c r="A1242" s="698" t="s">
        <v>310</v>
      </c>
      <c r="B1242" s="699" t="s">
        <v>245</v>
      </c>
      <c r="C1242" s="415" t="s">
        <v>26</v>
      </c>
      <c r="D1242" s="404"/>
      <c r="E1242" s="405"/>
      <c r="F1242" s="406"/>
      <c r="G1242" s="407"/>
      <c r="H1242" s="405"/>
      <c r="I1242" s="406"/>
      <c r="J1242" s="407"/>
      <c r="K1242" s="405"/>
      <c r="L1242" s="406"/>
      <c r="M1242" s="407">
        <v>7.2800000000000004E-2</v>
      </c>
      <c r="N1242" s="806"/>
      <c r="O1242" s="850"/>
      <c r="P1242" s="819"/>
    </row>
    <row r="1243" spans="1:16" ht="13.5" customHeight="1" x14ac:dyDescent="0.25">
      <c r="A1243" s="693"/>
      <c r="B1243" s="696"/>
      <c r="C1243" s="415" t="s">
        <v>74</v>
      </c>
      <c r="D1243" s="397"/>
      <c r="E1243" s="398"/>
      <c r="F1243" s="399"/>
      <c r="G1243" s="400"/>
      <c r="H1243" s="398"/>
      <c r="I1243" s="399"/>
      <c r="J1243" s="400"/>
      <c r="K1243" s="398"/>
      <c r="L1243" s="399"/>
      <c r="M1243" s="400">
        <v>1</v>
      </c>
      <c r="N1243" s="803"/>
      <c r="O1243" s="851"/>
      <c r="P1243" s="817"/>
    </row>
    <row r="1244" spans="1:16" ht="13.5" customHeight="1" x14ac:dyDescent="0.25">
      <c r="A1244" s="694"/>
      <c r="B1244" s="697"/>
      <c r="C1244" s="416" t="s">
        <v>23</v>
      </c>
      <c r="D1244" s="397"/>
      <c r="E1244" s="398"/>
      <c r="F1244" s="399"/>
      <c r="G1244" s="400"/>
      <c r="H1244" s="398"/>
      <c r="I1244" s="399"/>
      <c r="J1244" s="400"/>
      <c r="K1244" s="398"/>
      <c r="L1244" s="399"/>
      <c r="M1244" s="400">
        <v>109.48399999999999</v>
      </c>
      <c r="N1244" s="803"/>
      <c r="O1244" s="851"/>
      <c r="P1244" s="817"/>
    </row>
    <row r="1245" spans="1:16" ht="13.5" customHeight="1" x14ac:dyDescent="0.25">
      <c r="A1245" s="698" t="s">
        <v>311</v>
      </c>
      <c r="B1245" s="699" t="s">
        <v>245</v>
      </c>
      <c r="C1245" s="415" t="s">
        <v>26</v>
      </c>
      <c r="D1245" s="404"/>
      <c r="E1245" s="405"/>
      <c r="F1245" s="406"/>
      <c r="G1245" s="407"/>
      <c r="H1245" s="405"/>
      <c r="I1245" s="406"/>
      <c r="J1245" s="407"/>
      <c r="K1245" s="405"/>
      <c r="L1245" s="406"/>
      <c r="M1245" s="407">
        <v>7.3700000000000002E-2</v>
      </c>
      <c r="N1245" s="806"/>
      <c r="O1245" s="850"/>
      <c r="P1245" s="819"/>
    </row>
    <row r="1246" spans="1:16" ht="13.5" customHeight="1" x14ac:dyDescent="0.25">
      <c r="A1246" s="693"/>
      <c r="B1246" s="696"/>
      <c r="C1246" s="415" t="s">
        <v>74</v>
      </c>
      <c r="D1246" s="397"/>
      <c r="E1246" s="398"/>
      <c r="F1246" s="399"/>
      <c r="G1246" s="400"/>
      <c r="H1246" s="398"/>
      <c r="I1246" s="399"/>
      <c r="J1246" s="400"/>
      <c r="K1246" s="398"/>
      <c r="L1246" s="399"/>
      <c r="M1246" s="400">
        <v>1</v>
      </c>
      <c r="N1246" s="803"/>
      <c r="O1246" s="851"/>
      <c r="P1246" s="817"/>
    </row>
    <row r="1247" spans="1:16" ht="13.5" customHeight="1" thickBot="1" x14ac:dyDescent="0.3">
      <c r="A1247" s="693"/>
      <c r="B1247" s="696"/>
      <c r="C1247" s="430" t="s">
        <v>23</v>
      </c>
      <c r="D1247" s="431"/>
      <c r="E1247" s="432"/>
      <c r="F1247" s="433"/>
      <c r="G1247" s="434"/>
      <c r="H1247" s="432"/>
      <c r="I1247" s="433"/>
      <c r="J1247" s="434"/>
      <c r="K1247" s="432"/>
      <c r="L1247" s="433"/>
      <c r="M1247" s="434">
        <v>110.837</v>
      </c>
      <c r="N1247" s="814"/>
      <c r="O1247" s="854"/>
      <c r="P1247" s="843"/>
    </row>
    <row r="1248" spans="1:16" ht="16.2" customHeight="1" x14ac:dyDescent="0.25">
      <c r="A1248" s="702" t="s">
        <v>87</v>
      </c>
      <c r="B1248" s="705" t="s">
        <v>246</v>
      </c>
      <c r="C1248" s="424" t="s">
        <v>26</v>
      </c>
      <c r="D1248" s="377">
        <f t="shared" ref="D1248:D1259" si="243">E1248</f>
        <v>0.10100000000000001</v>
      </c>
      <c r="E1248" s="224">
        <f t="shared" ref="E1248:E1259" si="244">G1248+F1248</f>
        <v>0.10100000000000001</v>
      </c>
      <c r="F1248" s="378"/>
      <c r="G1248" s="245">
        <f t="shared" ref="G1248:G1259" si="245">K1248</f>
        <v>0.10100000000000001</v>
      </c>
      <c r="H1248" s="379"/>
      <c r="I1248" s="378"/>
      <c r="J1248" s="379"/>
      <c r="K1248" s="224">
        <f t="shared" ref="K1248:K1259" si="246">M1248+L1248</f>
        <v>0.10100000000000001</v>
      </c>
      <c r="L1248" s="314"/>
      <c r="M1248" s="315">
        <v>0.10100000000000001</v>
      </c>
      <c r="N1248" s="795">
        <f t="shared" ref="N1248:N1259" si="247">P1248+O1248</f>
        <v>0</v>
      </c>
      <c r="O1248" s="845"/>
      <c r="P1248" s="812"/>
    </row>
    <row r="1249" spans="1:16" ht="16.2" customHeight="1" x14ac:dyDescent="0.25">
      <c r="A1249" s="703"/>
      <c r="B1249" s="706"/>
      <c r="C1249" s="426" t="s">
        <v>74</v>
      </c>
      <c r="D1249" s="230">
        <f t="shared" si="243"/>
        <v>1</v>
      </c>
      <c r="E1249" s="230">
        <f t="shared" si="244"/>
        <v>1</v>
      </c>
      <c r="F1249" s="231"/>
      <c r="G1249" s="381">
        <f t="shared" si="245"/>
        <v>1</v>
      </c>
      <c r="H1249" s="382"/>
      <c r="I1249" s="231"/>
      <c r="J1249" s="382"/>
      <c r="K1249" s="230">
        <f t="shared" si="246"/>
        <v>1</v>
      </c>
      <c r="L1249" s="322"/>
      <c r="M1249" s="323">
        <v>1</v>
      </c>
      <c r="N1249" s="797">
        <f t="shared" si="247"/>
        <v>0</v>
      </c>
      <c r="O1249" s="846"/>
      <c r="P1249" s="813"/>
    </row>
    <row r="1250" spans="1:16" ht="16.2" customHeight="1" thickBot="1" x14ac:dyDescent="0.3">
      <c r="A1250" s="704"/>
      <c r="B1250" s="707"/>
      <c r="C1250" s="428" t="s">
        <v>23</v>
      </c>
      <c r="D1250" s="384">
        <f t="shared" si="243"/>
        <v>60.5</v>
      </c>
      <c r="E1250" s="384">
        <f t="shared" si="244"/>
        <v>60.5</v>
      </c>
      <c r="F1250" s="385"/>
      <c r="G1250" s="260">
        <f t="shared" si="245"/>
        <v>60.5</v>
      </c>
      <c r="H1250" s="386"/>
      <c r="I1250" s="385"/>
      <c r="J1250" s="386"/>
      <c r="K1250" s="384">
        <f t="shared" si="246"/>
        <v>60.5</v>
      </c>
      <c r="L1250" s="387"/>
      <c r="M1250" s="388">
        <v>60.5</v>
      </c>
      <c r="N1250" s="798">
        <f t="shared" si="247"/>
        <v>0</v>
      </c>
      <c r="O1250" s="847"/>
      <c r="P1250" s="841"/>
    </row>
    <row r="1251" spans="1:16" ht="16.2" customHeight="1" x14ac:dyDescent="0.25">
      <c r="A1251" s="702" t="s">
        <v>89</v>
      </c>
      <c r="B1251" s="705" t="s">
        <v>247</v>
      </c>
      <c r="C1251" s="424" t="s">
        <v>26</v>
      </c>
      <c r="D1251" s="377">
        <f t="shared" si="243"/>
        <v>2.1999999999999999E-2</v>
      </c>
      <c r="E1251" s="224">
        <f t="shared" si="244"/>
        <v>2.1999999999999999E-2</v>
      </c>
      <c r="F1251" s="378"/>
      <c r="G1251" s="245">
        <f t="shared" si="245"/>
        <v>2.1999999999999999E-2</v>
      </c>
      <c r="H1251" s="379"/>
      <c r="I1251" s="378"/>
      <c r="J1251" s="379"/>
      <c r="K1251" s="224">
        <f t="shared" si="246"/>
        <v>2.1999999999999999E-2</v>
      </c>
      <c r="L1251" s="314"/>
      <c r="M1251" s="315">
        <v>2.1999999999999999E-2</v>
      </c>
      <c r="N1251" s="795">
        <f t="shared" si="247"/>
        <v>0</v>
      </c>
      <c r="O1251" s="845"/>
      <c r="P1251" s="812"/>
    </row>
    <row r="1252" spans="1:16" ht="16.2" customHeight="1" x14ac:dyDescent="0.25">
      <c r="A1252" s="703"/>
      <c r="B1252" s="706"/>
      <c r="C1252" s="426" t="s">
        <v>74</v>
      </c>
      <c r="D1252" s="230">
        <f t="shared" si="243"/>
        <v>1</v>
      </c>
      <c r="E1252" s="230">
        <f t="shared" si="244"/>
        <v>1</v>
      </c>
      <c r="F1252" s="231"/>
      <c r="G1252" s="381">
        <f t="shared" si="245"/>
        <v>1</v>
      </c>
      <c r="H1252" s="382"/>
      <c r="I1252" s="231"/>
      <c r="J1252" s="382"/>
      <c r="K1252" s="230">
        <f t="shared" si="246"/>
        <v>1</v>
      </c>
      <c r="L1252" s="322"/>
      <c r="M1252" s="323">
        <v>1</v>
      </c>
      <c r="N1252" s="797">
        <f t="shared" si="247"/>
        <v>0</v>
      </c>
      <c r="O1252" s="846"/>
      <c r="P1252" s="813"/>
    </row>
    <row r="1253" spans="1:16" ht="16.2" customHeight="1" thickBot="1" x14ac:dyDescent="0.3">
      <c r="A1253" s="704"/>
      <c r="B1253" s="707"/>
      <c r="C1253" s="428" t="s">
        <v>23</v>
      </c>
      <c r="D1253" s="384">
        <f t="shared" si="243"/>
        <v>39.174999999999997</v>
      </c>
      <c r="E1253" s="384">
        <f t="shared" si="244"/>
        <v>39.174999999999997</v>
      </c>
      <c r="F1253" s="385"/>
      <c r="G1253" s="260">
        <f t="shared" si="245"/>
        <v>39.174999999999997</v>
      </c>
      <c r="H1253" s="386"/>
      <c r="I1253" s="385"/>
      <c r="J1253" s="386"/>
      <c r="K1253" s="384">
        <f t="shared" si="246"/>
        <v>39.174999999999997</v>
      </c>
      <c r="L1253" s="387"/>
      <c r="M1253" s="388">
        <v>39.174999999999997</v>
      </c>
      <c r="N1253" s="798">
        <f t="shared" si="247"/>
        <v>0</v>
      </c>
      <c r="O1253" s="847"/>
      <c r="P1253" s="841"/>
    </row>
    <row r="1254" spans="1:16" ht="16.2" customHeight="1" x14ac:dyDescent="0.25">
      <c r="A1254" s="703" t="s">
        <v>91</v>
      </c>
      <c r="B1254" s="706" t="s">
        <v>248</v>
      </c>
      <c r="C1254" s="435" t="s">
        <v>26</v>
      </c>
      <c r="D1254" s="377">
        <f t="shared" si="243"/>
        <v>3.2000000000000001E-2</v>
      </c>
      <c r="E1254" s="224">
        <f t="shared" si="244"/>
        <v>3.2000000000000001E-2</v>
      </c>
      <c r="F1254" s="378"/>
      <c r="G1254" s="245">
        <f t="shared" si="245"/>
        <v>3.2000000000000001E-2</v>
      </c>
      <c r="H1254" s="379"/>
      <c r="I1254" s="378"/>
      <c r="J1254" s="379"/>
      <c r="K1254" s="224">
        <f t="shared" si="246"/>
        <v>3.2000000000000001E-2</v>
      </c>
      <c r="L1254" s="314"/>
      <c r="M1254" s="418">
        <v>3.2000000000000001E-2</v>
      </c>
      <c r="N1254" s="795">
        <f t="shared" si="247"/>
        <v>0</v>
      </c>
      <c r="O1254" s="848"/>
      <c r="P1254" s="816"/>
    </row>
    <row r="1255" spans="1:16" ht="16.2" customHeight="1" x14ac:dyDescent="0.25">
      <c r="A1255" s="703"/>
      <c r="B1255" s="706"/>
      <c r="C1255" s="426" t="s">
        <v>74</v>
      </c>
      <c r="D1255" s="230">
        <f t="shared" si="243"/>
        <v>1</v>
      </c>
      <c r="E1255" s="230">
        <f t="shared" si="244"/>
        <v>1</v>
      </c>
      <c r="F1255" s="231"/>
      <c r="G1255" s="381">
        <f t="shared" si="245"/>
        <v>1</v>
      </c>
      <c r="H1255" s="382"/>
      <c r="I1255" s="231"/>
      <c r="J1255" s="382"/>
      <c r="K1255" s="230">
        <f t="shared" si="246"/>
        <v>1</v>
      </c>
      <c r="L1255" s="322"/>
      <c r="M1255" s="323">
        <v>1</v>
      </c>
      <c r="N1255" s="797">
        <f t="shared" si="247"/>
        <v>0</v>
      </c>
      <c r="O1255" s="846"/>
      <c r="P1255" s="813"/>
    </row>
    <row r="1256" spans="1:16" ht="16.2" customHeight="1" thickBot="1" x14ac:dyDescent="0.3">
      <c r="A1256" s="704"/>
      <c r="B1256" s="707"/>
      <c r="C1256" s="428" t="s">
        <v>23</v>
      </c>
      <c r="D1256" s="384">
        <f t="shared" si="243"/>
        <v>49.174999999999997</v>
      </c>
      <c r="E1256" s="384">
        <f t="shared" si="244"/>
        <v>49.174999999999997</v>
      </c>
      <c r="F1256" s="385"/>
      <c r="G1256" s="260">
        <f t="shared" si="245"/>
        <v>49.174999999999997</v>
      </c>
      <c r="H1256" s="386"/>
      <c r="I1256" s="385"/>
      <c r="J1256" s="386"/>
      <c r="K1256" s="384">
        <f t="shared" si="246"/>
        <v>49.174999999999997</v>
      </c>
      <c r="L1256" s="387"/>
      <c r="M1256" s="388">
        <v>49.174999999999997</v>
      </c>
      <c r="N1256" s="798">
        <f t="shared" si="247"/>
        <v>0</v>
      </c>
      <c r="O1256" s="847"/>
      <c r="P1256" s="841"/>
    </row>
    <row r="1257" spans="1:16" ht="16.2" customHeight="1" x14ac:dyDescent="0.25">
      <c r="A1257" s="702" t="s">
        <v>93</v>
      </c>
      <c r="B1257" s="705" t="s">
        <v>249</v>
      </c>
      <c r="C1257" s="424" t="s">
        <v>26</v>
      </c>
      <c r="D1257" s="377">
        <f t="shared" si="243"/>
        <v>0.379</v>
      </c>
      <c r="E1257" s="224">
        <f t="shared" si="244"/>
        <v>0.379</v>
      </c>
      <c r="F1257" s="378"/>
      <c r="G1257" s="245">
        <f t="shared" si="245"/>
        <v>0.379</v>
      </c>
      <c r="H1257" s="379"/>
      <c r="I1257" s="378"/>
      <c r="J1257" s="379"/>
      <c r="K1257" s="224">
        <f t="shared" si="246"/>
        <v>0.379</v>
      </c>
      <c r="L1257" s="314"/>
      <c r="M1257" s="425">
        <f>M1260+M1263+M1266+M1269</f>
        <v>0.379</v>
      </c>
      <c r="N1257" s="795">
        <f t="shared" si="247"/>
        <v>0</v>
      </c>
      <c r="O1257" s="845">
        <f>O1260+O1263+O1266+O1269</f>
        <v>0</v>
      </c>
      <c r="P1257" s="812">
        <f>P1260+P1263+P1266+P1269</f>
        <v>0</v>
      </c>
    </row>
    <row r="1258" spans="1:16" ht="16.2" customHeight="1" x14ac:dyDescent="0.25">
      <c r="A1258" s="703"/>
      <c r="B1258" s="706"/>
      <c r="C1258" s="426" t="s">
        <v>74</v>
      </c>
      <c r="D1258" s="230">
        <f t="shared" si="243"/>
        <v>4</v>
      </c>
      <c r="E1258" s="230">
        <f t="shared" si="244"/>
        <v>4</v>
      </c>
      <c r="F1258" s="231"/>
      <c r="G1258" s="381">
        <f t="shared" si="245"/>
        <v>4</v>
      </c>
      <c r="H1258" s="382"/>
      <c r="I1258" s="231"/>
      <c r="J1258" s="382"/>
      <c r="K1258" s="230">
        <f t="shared" si="246"/>
        <v>4</v>
      </c>
      <c r="L1258" s="322"/>
      <c r="M1258" s="427">
        <f>M1261+M1264+M1267+M1270</f>
        <v>4</v>
      </c>
      <c r="N1258" s="797">
        <f t="shared" si="247"/>
        <v>0</v>
      </c>
      <c r="O1258" s="846">
        <f>O1261+O1264+O1267+O1270</f>
        <v>0</v>
      </c>
      <c r="P1258" s="813">
        <f>P1261+P1264+P1267+P1270</f>
        <v>0</v>
      </c>
    </row>
    <row r="1259" spans="1:16" ht="16.2" customHeight="1" thickBot="1" x14ac:dyDescent="0.3">
      <c r="A1259" s="704"/>
      <c r="B1259" s="707"/>
      <c r="C1259" s="428" t="s">
        <v>23</v>
      </c>
      <c r="D1259" s="384">
        <f t="shared" si="243"/>
        <v>440</v>
      </c>
      <c r="E1259" s="384">
        <f t="shared" si="244"/>
        <v>440</v>
      </c>
      <c r="F1259" s="385"/>
      <c r="G1259" s="260">
        <f t="shared" si="245"/>
        <v>440</v>
      </c>
      <c r="H1259" s="386"/>
      <c r="I1259" s="385"/>
      <c r="J1259" s="386"/>
      <c r="K1259" s="384">
        <f t="shared" si="246"/>
        <v>440</v>
      </c>
      <c r="L1259" s="387"/>
      <c r="M1259" s="429">
        <f>M1262+M1265+M1268+M1271</f>
        <v>440</v>
      </c>
      <c r="N1259" s="798">
        <f t="shared" si="247"/>
        <v>0</v>
      </c>
      <c r="O1259" s="853">
        <f>O1262+O1265+O1268+O1271</f>
        <v>0</v>
      </c>
      <c r="P1259" s="821">
        <f>P1262+P1265+P1268+P1271</f>
        <v>0</v>
      </c>
    </row>
    <row r="1260" spans="1:16" ht="13.5" customHeight="1" x14ac:dyDescent="0.25">
      <c r="A1260" s="692" t="s">
        <v>297</v>
      </c>
      <c r="B1260" s="695" t="s">
        <v>249</v>
      </c>
      <c r="C1260" s="414" t="s">
        <v>26</v>
      </c>
      <c r="D1260" s="391"/>
      <c r="E1260" s="392"/>
      <c r="F1260" s="393"/>
      <c r="G1260" s="394"/>
      <c r="H1260" s="392"/>
      <c r="I1260" s="393"/>
      <c r="J1260" s="394"/>
      <c r="K1260" s="392"/>
      <c r="L1260" s="393"/>
      <c r="M1260" s="394">
        <v>9.4799999999999995E-2</v>
      </c>
      <c r="N1260" s="800"/>
      <c r="O1260" s="855"/>
      <c r="P1260" s="844"/>
    </row>
    <row r="1261" spans="1:16" ht="13.5" customHeight="1" x14ac:dyDescent="0.25">
      <c r="A1261" s="693"/>
      <c r="B1261" s="696"/>
      <c r="C1261" s="415" t="s">
        <v>74</v>
      </c>
      <c r="D1261" s="397"/>
      <c r="E1261" s="398"/>
      <c r="F1261" s="399"/>
      <c r="G1261" s="400"/>
      <c r="H1261" s="398"/>
      <c r="I1261" s="399"/>
      <c r="J1261" s="400"/>
      <c r="K1261" s="398"/>
      <c r="L1261" s="399"/>
      <c r="M1261" s="400">
        <v>1</v>
      </c>
      <c r="N1261" s="803"/>
      <c r="O1261" s="851"/>
      <c r="P1261" s="817"/>
    </row>
    <row r="1262" spans="1:16" ht="13.5" customHeight="1" x14ac:dyDescent="0.25">
      <c r="A1262" s="694"/>
      <c r="B1262" s="697"/>
      <c r="C1262" s="416" t="s">
        <v>23</v>
      </c>
      <c r="D1262" s="397"/>
      <c r="E1262" s="398"/>
      <c r="F1262" s="399"/>
      <c r="G1262" s="400"/>
      <c r="H1262" s="398"/>
      <c r="I1262" s="399"/>
      <c r="J1262" s="400"/>
      <c r="K1262" s="398"/>
      <c r="L1262" s="399"/>
      <c r="M1262" s="400">
        <v>110.05800000000001</v>
      </c>
      <c r="N1262" s="803"/>
      <c r="O1262" s="851"/>
      <c r="P1262" s="817"/>
    </row>
    <row r="1263" spans="1:16" ht="13.5" customHeight="1" x14ac:dyDescent="0.25">
      <c r="A1263" s="698" t="s">
        <v>298</v>
      </c>
      <c r="B1263" s="699" t="s">
        <v>249</v>
      </c>
      <c r="C1263" s="415" t="s">
        <v>26</v>
      </c>
      <c r="D1263" s="404"/>
      <c r="E1263" s="405"/>
      <c r="F1263" s="406"/>
      <c r="G1263" s="407"/>
      <c r="H1263" s="405"/>
      <c r="I1263" s="406"/>
      <c r="J1263" s="407"/>
      <c r="K1263" s="405"/>
      <c r="L1263" s="406"/>
      <c r="M1263" s="407">
        <v>9.5000000000000001E-2</v>
      </c>
      <c r="N1263" s="806"/>
      <c r="O1263" s="850"/>
      <c r="P1263" s="819"/>
    </row>
    <row r="1264" spans="1:16" ht="13.5" customHeight="1" x14ac:dyDescent="0.25">
      <c r="A1264" s="693"/>
      <c r="B1264" s="696"/>
      <c r="C1264" s="415" t="s">
        <v>74</v>
      </c>
      <c r="D1264" s="397"/>
      <c r="E1264" s="398"/>
      <c r="F1264" s="399"/>
      <c r="G1264" s="400"/>
      <c r="H1264" s="398"/>
      <c r="I1264" s="399"/>
      <c r="J1264" s="400"/>
      <c r="K1264" s="398"/>
      <c r="L1264" s="399"/>
      <c r="M1264" s="400">
        <v>1</v>
      </c>
      <c r="N1264" s="803"/>
      <c r="O1264" s="851"/>
      <c r="P1264" s="817"/>
    </row>
    <row r="1265" spans="1:16" ht="13.5" customHeight="1" x14ac:dyDescent="0.25">
      <c r="A1265" s="694"/>
      <c r="B1265" s="697"/>
      <c r="C1265" s="416" t="s">
        <v>23</v>
      </c>
      <c r="D1265" s="397"/>
      <c r="E1265" s="398"/>
      <c r="F1265" s="399"/>
      <c r="G1265" s="400"/>
      <c r="H1265" s="398"/>
      <c r="I1265" s="399"/>
      <c r="J1265" s="400"/>
      <c r="K1265" s="398"/>
      <c r="L1265" s="399"/>
      <c r="M1265" s="400">
        <v>110.29</v>
      </c>
      <c r="N1265" s="803"/>
      <c r="O1265" s="851"/>
      <c r="P1265" s="817"/>
    </row>
    <row r="1266" spans="1:16" ht="13.5" customHeight="1" x14ac:dyDescent="0.25">
      <c r="A1266" s="698" t="s">
        <v>299</v>
      </c>
      <c r="B1266" s="699" t="s">
        <v>249</v>
      </c>
      <c r="C1266" s="396" t="s">
        <v>26</v>
      </c>
      <c r="D1266" s="397"/>
      <c r="E1266" s="405"/>
      <c r="F1266" s="406"/>
      <c r="G1266" s="407"/>
      <c r="H1266" s="405"/>
      <c r="I1266" s="406"/>
      <c r="J1266" s="407"/>
      <c r="K1266" s="405"/>
      <c r="L1266" s="406"/>
      <c r="M1266" s="407">
        <v>9.4700000000000006E-2</v>
      </c>
      <c r="N1266" s="806"/>
      <c r="O1266" s="850"/>
      <c r="P1266" s="819"/>
    </row>
    <row r="1267" spans="1:16" ht="13.5" customHeight="1" x14ac:dyDescent="0.25">
      <c r="A1267" s="693"/>
      <c r="B1267" s="696"/>
      <c r="C1267" s="396" t="s">
        <v>74</v>
      </c>
      <c r="D1267" s="397"/>
      <c r="E1267" s="398"/>
      <c r="F1267" s="399"/>
      <c r="G1267" s="400"/>
      <c r="H1267" s="398"/>
      <c r="I1267" s="399"/>
      <c r="J1267" s="400"/>
      <c r="K1267" s="398"/>
      <c r="L1267" s="399"/>
      <c r="M1267" s="400">
        <v>1</v>
      </c>
      <c r="N1267" s="803"/>
      <c r="O1267" s="851"/>
      <c r="P1267" s="817"/>
    </row>
    <row r="1268" spans="1:16" ht="13.5" customHeight="1" x14ac:dyDescent="0.25">
      <c r="A1268" s="694"/>
      <c r="B1268" s="697"/>
      <c r="C1268" s="402" t="s">
        <v>23</v>
      </c>
      <c r="D1268" s="397"/>
      <c r="E1268" s="398"/>
      <c r="F1268" s="399"/>
      <c r="G1268" s="400"/>
      <c r="H1268" s="398"/>
      <c r="I1268" s="399"/>
      <c r="J1268" s="400"/>
      <c r="K1268" s="398"/>
      <c r="L1268" s="399"/>
      <c r="M1268" s="400">
        <v>109.94199999999999</v>
      </c>
      <c r="N1268" s="803"/>
      <c r="O1268" s="851"/>
      <c r="P1268" s="817"/>
    </row>
    <row r="1269" spans="1:16" ht="13.5" customHeight="1" x14ac:dyDescent="0.25">
      <c r="A1269" s="693" t="s">
        <v>300</v>
      </c>
      <c r="B1269" s="696" t="s">
        <v>249</v>
      </c>
      <c r="C1269" s="402" t="s">
        <v>26</v>
      </c>
      <c r="D1269" s="404"/>
      <c r="E1269" s="405"/>
      <c r="F1269" s="406"/>
      <c r="G1269" s="407"/>
      <c r="H1269" s="405"/>
      <c r="I1269" s="406"/>
      <c r="J1269" s="407"/>
      <c r="K1269" s="405"/>
      <c r="L1269" s="406"/>
      <c r="M1269" s="407">
        <v>9.4500000000000001E-2</v>
      </c>
      <c r="N1269" s="806"/>
      <c r="O1269" s="850"/>
      <c r="P1269" s="819"/>
    </row>
    <row r="1270" spans="1:16" ht="13.5" customHeight="1" x14ac:dyDescent="0.25">
      <c r="A1270" s="693"/>
      <c r="B1270" s="696"/>
      <c r="C1270" s="396" t="s">
        <v>74</v>
      </c>
      <c r="D1270" s="397"/>
      <c r="E1270" s="398"/>
      <c r="F1270" s="399"/>
      <c r="G1270" s="400"/>
      <c r="H1270" s="398"/>
      <c r="I1270" s="399"/>
      <c r="J1270" s="400"/>
      <c r="K1270" s="398"/>
      <c r="L1270" s="399"/>
      <c r="M1270" s="400">
        <v>1</v>
      </c>
      <c r="N1270" s="803"/>
      <c r="O1270" s="851"/>
      <c r="P1270" s="817"/>
    </row>
    <row r="1271" spans="1:16" ht="13.5" customHeight="1" thickBot="1" x14ac:dyDescent="0.3">
      <c r="A1271" s="701"/>
      <c r="B1271" s="700"/>
      <c r="C1271" s="409" t="s">
        <v>23</v>
      </c>
      <c r="D1271" s="410"/>
      <c r="E1271" s="411"/>
      <c r="F1271" s="412"/>
      <c r="G1271" s="413"/>
      <c r="H1271" s="411"/>
      <c r="I1271" s="412"/>
      <c r="J1271" s="413"/>
      <c r="K1271" s="411"/>
      <c r="L1271" s="412"/>
      <c r="M1271" s="413">
        <v>109.71</v>
      </c>
      <c r="N1271" s="809"/>
      <c r="O1271" s="852"/>
      <c r="P1271" s="820"/>
    </row>
    <row r="1272" spans="1:16" ht="13.5" customHeight="1" x14ac:dyDescent="0.25">
      <c r="A1272" s="702" t="s">
        <v>95</v>
      </c>
      <c r="B1272" s="705" t="s">
        <v>251</v>
      </c>
      <c r="C1272" s="424" t="s">
        <v>26</v>
      </c>
      <c r="D1272" s="377">
        <f>E1272</f>
        <v>0.23799999999999999</v>
      </c>
      <c r="E1272" s="224">
        <f t="shared" ref="E1272:E1274" si="248">G1272+F1272</f>
        <v>0.23799999999999999</v>
      </c>
      <c r="F1272" s="378"/>
      <c r="G1272" s="245">
        <f>K1272</f>
        <v>0.23799999999999999</v>
      </c>
      <c r="H1272" s="379"/>
      <c r="I1272" s="378"/>
      <c r="J1272" s="379"/>
      <c r="K1272" s="224">
        <f>M1272+L1272</f>
        <v>0.23799999999999999</v>
      </c>
      <c r="L1272" s="314"/>
      <c r="M1272" s="315">
        <f>M1275+M1278+M1281</f>
        <v>0.23799999999999999</v>
      </c>
      <c r="N1272" s="795">
        <f>P1272+O1272</f>
        <v>0</v>
      </c>
      <c r="O1272" s="845">
        <f>O1275+O1278+O1281</f>
        <v>0</v>
      </c>
      <c r="P1272" s="812">
        <f>P1275+P1278+P1281</f>
        <v>0</v>
      </c>
    </row>
    <row r="1273" spans="1:16" ht="13.5" customHeight="1" x14ac:dyDescent="0.25">
      <c r="A1273" s="703"/>
      <c r="B1273" s="706"/>
      <c r="C1273" s="426" t="s">
        <v>74</v>
      </c>
      <c r="D1273" s="230">
        <f t="shared" ref="D1273:D1274" si="249">E1273</f>
        <v>3</v>
      </c>
      <c r="E1273" s="230">
        <f t="shared" si="248"/>
        <v>3</v>
      </c>
      <c r="F1273" s="231"/>
      <c r="G1273" s="381">
        <f t="shared" ref="G1273:G1274" si="250">K1273</f>
        <v>3</v>
      </c>
      <c r="H1273" s="382"/>
      <c r="I1273" s="231"/>
      <c r="J1273" s="382"/>
      <c r="K1273" s="230">
        <f>M1273+L1273</f>
        <v>3</v>
      </c>
      <c r="L1273" s="322"/>
      <c r="M1273" s="323">
        <f>M1276+M1279+M1282</f>
        <v>3</v>
      </c>
      <c r="N1273" s="797">
        <f>P1273+O1273</f>
        <v>0</v>
      </c>
      <c r="O1273" s="846">
        <f>O1276+O1279+O1282</f>
        <v>0</v>
      </c>
      <c r="P1273" s="813">
        <f>P1276+P1279+P1282</f>
        <v>0</v>
      </c>
    </row>
    <row r="1274" spans="1:16" ht="13.5" customHeight="1" thickBot="1" x14ac:dyDescent="0.3">
      <c r="A1274" s="704"/>
      <c r="B1274" s="707"/>
      <c r="C1274" s="428" t="s">
        <v>23</v>
      </c>
      <c r="D1274" s="384">
        <f t="shared" si="249"/>
        <v>330</v>
      </c>
      <c r="E1274" s="384">
        <f t="shared" si="248"/>
        <v>330</v>
      </c>
      <c r="F1274" s="385"/>
      <c r="G1274" s="260">
        <f t="shared" si="250"/>
        <v>330</v>
      </c>
      <c r="H1274" s="386"/>
      <c r="I1274" s="385"/>
      <c r="J1274" s="386"/>
      <c r="K1274" s="384">
        <f>M1274+L1274</f>
        <v>330</v>
      </c>
      <c r="L1274" s="387"/>
      <c r="M1274" s="388">
        <f>M1277+M1280+M1283</f>
        <v>330</v>
      </c>
      <c r="N1274" s="798">
        <f>P1274+O1274</f>
        <v>0</v>
      </c>
      <c r="O1274" s="847">
        <f>O1277+O1280+O1283</f>
        <v>0</v>
      </c>
      <c r="P1274" s="841">
        <f>P1277+P1280+P1283</f>
        <v>0</v>
      </c>
    </row>
    <row r="1275" spans="1:16" ht="13.5" customHeight="1" x14ac:dyDescent="0.25">
      <c r="A1275" s="693" t="s">
        <v>297</v>
      </c>
      <c r="B1275" s="696" t="s">
        <v>251</v>
      </c>
      <c r="C1275" s="416" t="s">
        <v>26</v>
      </c>
      <c r="D1275" s="404"/>
      <c r="E1275" s="405"/>
      <c r="F1275" s="406"/>
      <c r="G1275" s="407"/>
      <c r="H1275" s="405"/>
      <c r="I1275" s="406"/>
      <c r="J1275" s="407"/>
      <c r="K1275" s="405"/>
      <c r="L1275" s="406"/>
      <c r="M1275" s="407">
        <v>7.9699999999999993E-2</v>
      </c>
      <c r="N1275" s="806"/>
      <c r="O1275" s="850"/>
      <c r="P1275" s="819"/>
    </row>
    <row r="1276" spans="1:16" ht="13.5" customHeight="1" x14ac:dyDescent="0.25">
      <c r="A1276" s="693"/>
      <c r="B1276" s="696"/>
      <c r="C1276" s="415" t="s">
        <v>74</v>
      </c>
      <c r="D1276" s="397"/>
      <c r="E1276" s="398"/>
      <c r="F1276" s="399"/>
      <c r="G1276" s="400"/>
      <c r="H1276" s="398"/>
      <c r="I1276" s="399"/>
      <c r="J1276" s="400"/>
      <c r="K1276" s="398"/>
      <c r="L1276" s="399"/>
      <c r="M1276" s="400">
        <v>1</v>
      </c>
      <c r="N1276" s="803"/>
      <c r="O1276" s="851"/>
      <c r="P1276" s="817"/>
    </row>
    <row r="1277" spans="1:16" ht="13.5" customHeight="1" x14ac:dyDescent="0.25">
      <c r="A1277" s="694"/>
      <c r="B1277" s="697"/>
      <c r="C1277" s="416" t="s">
        <v>23</v>
      </c>
      <c r="D1277" s="397"/>
      <c r="E1277" s="398"/>
      <c r="F1277" s="399"/>
      <c r="G1277" s="400"/>
      <c r="H1277" s="398"/>
      <c r="I1277" s="399"/>
      <c r="J1277" s="400"/>
      <c r="K1277" s="398"/>
      <c r="L1277" s="399"/>
      <c r="M1277" s="400">
        <v>110.508</v>
      </c>
      <c r="N1277" s="803"/>
      <c r="O1277" s="851"/>
      <c r="P1277" s="817"/>
    </row>
    <row r="1278" spans="1:16" ht="13.5" customHeight="1" x14ac:dyDescent="0.25">
      <c r="A1278" s="698" t="s">
        <v>298</v>
      </c>
      <c r="B1278" s="699" t="s">
        <v>251</v>
      </c>
      <c r="C1278" s="415" t="s">
        <v>26</v>
      </c>
      <c r="D1278" s="404"/>
      <c r="E1278" s="405"/>
      <c r="F1278" s="406"/>
      <c r="G1278" s="407"/>
      <c r="H1278" s="405"/>
      <c r="I1278" s="406"/>
      <c r="J1278" s="407"/>
      <c r="K1278" s="405"/>
      <c r="L1278" s="406"/>
      <c r="M1278" s="407">
        <v>7.9399999999999998E-2</v>
      </c>
      <c r="N1278" s="806"/>
      <c r="O1278" s="850"/>
      <c r="P1278" s="819"/>
    </row>
    <row r="1279" spans="1:16" ht="13.5" customHeight="1" x14ac:dyDescent="0.25">
      <c r="A1279" s="693"/>
      <c r="B1279" s="696"/>
      <c r="C1279" s="415" t="s">
        <v>74</v>
      </c>
      <c r="D1279" s="397"/>
      <c r="E1279" s="398"/>
      <c r="F1279" s="399"/>
      <c r="G1279" s="400"/>
      <c r="H1279" s="398"/>
      <c r="I1279" s="399"/>
      <c r="J1279" s="400"/>
      <c r="K1279" s="398"/>
      <c r="L1279" s="399"/>
      <c r="M1279" s="400">
        <v>1</v>
      </c>
      <c r="N1279" s="803"/>
      <c r="O1279" s="851"/>
      <c r="P1279" s="817"/>
    </row>
    <row r="1280" spans="1:16" ht="13.5" customHeight="1" x14ac:dyDescent="0.25">
      <c r="A1280" s="694"/>
      <c r="B1280" s="697"/>
      <c r="C1280" s="416" t="s">
        <v>23</v>
      </c>
      <c r="D1280" s="397"/>
      <c r="E1280" s="398"/>
      <c r="F1280" s="399"/>
      <c r="G1280" s="400"/>
      <c r="H1280" s="398"/>
      <c r="I1280" s="399"/>
      <c r="J1280" s="400"/>
      <c r="K1280" s="398"/>
      <c r="L1280" s="399"/>
      <c r="M1280" s="400">
        <v>110.093</v>
      </c>
      <c r="N1280" s="803"/>
      <c r="O1280" s="851"/>
      <c r="P1280" s="817"/>
    </row>
    <row r="1281" spans="1:16" ht="13.5" customHeight="1" x14ac:dyDescent="0.25">
      <c r="A1281" s="693" t="s">
        <v>299</v>
      </c>
      <c r="B1281" s="696" t="s">
        <v>251</v>
      </c>
      <c r="C1281" s="402" t="s">
        <v>26</v>
      </c>
      <c r="D1281" s="404"/>
      <c r="E1281" s="405"/>
      <c r="F1281" s="406"/>
      <c r="G1281" s="407"/>
      <c r="H1281" s="405"/>
      <c r="I1281" s="406"/>
      <c r="J1281" s="407"/>
      <c r="K1281" s="405"/>
      <c r="L1281" s="406"/>
      <c r="M1281" s="407">
        <v>7.8899999999999998E-2</v>
      </c>
      <c r="N1281" s="806"/>
      <c r="O1281" s="850"/>
      <c r="P1281" s="819"/>
    </row>
    <row r="1282" spans="1:16" ht="13.5" customHeight="1" x14ac:dyDescent="0.25">
      <c r="A1282" s="693"/>
      <c r="B1282" s="696"/>
      <c r="C1282" s="396" t="s">
        <v>74</v>
      </c>
      <c r="D1282" s="397"/>
      <c r="E1282" s="398"/>
      <c r="F1282" s="399"/>
      <c r="G1282" s="400"/>
      <c r="H1282" s="398"/>
      <c r="I1282" s="399"/>
      <c r="J1282" s="400"/>
      <c r="K1282" s="398"/>
      <c r="L1282" s="399"/>
      <c r="M1282" s="400">
        <v>1</v>
      </c>
      <c r="N1282" s="803"/>
      <c r="O1282" s="851"/>
      <c r="P1282" s="817"/>
    </row>
    <row r="1283" spans="1:16" ht="13.5" customHeight="1" thickBot="1" x14ac:dyDescent="0.3">
      <c r="A1283" s="701"/>
      <c r="B1283" s="700"/>
      <c r="C1283" s="409" t="s">
        <v>23</v>
      </c>
      <c r="D1283" s="410"/>
      <c r="E1283" s="411"/>
      <c r="F1283" s="412"/>
      <c r="G1283" s="413"/>
      <c r="H1283" s="411"/>
      <c r="I1283" s="412"/>
      <c r="J1283" s="413"/>
      <c r="K1283" s="411"/>
      <c r="L1283" s="412"/>
      <c r="M1283" s="413">
        <v>109.399</v>
      </c>
      <c r="N1283" s="809"/>
      <c r="O1283" s="852"/>
      <c r="P1283" s="820"/>
    </row>
    <row r="1284" spans="1:16" ht="13.5" customHeight="1" x14ac:dyDescent="0.25">
      <c r="A1284" s="702" t="s">
        <v>98</v>
      </c>
      <c r="B1284" s="705" t="s">
        <v>312</v>
      </c>
      <c r="C1284" s="424" t="s">
        <v>26</v>
      </c>
      <c r="D1284" s="377">
        <f>E1284</f>
        <v>0.15200000000000002</v>
      </c>
      <c r="E1284" s="224">
        <f t="shared" ref="E1284:E1286" si="251">G1284+F1284</f>
        <v>0.15200000000000002</v>
      </c>
      <c r="F1284" s="378"/>
      <c r="G1284" s="245">
        <f>K1284</f>
        <v>0.15200000000000002</v>
      </c>
      <c r="H1284" s="379"/>
      <c r="I1284" s="378"/>
      <c r="J1284" s="379"/>
      <c r="K1284" s="224">
        <f>M1284+L1284</f>
        <v>0.15200000000000002</v>
      </c>
      <c r="L1284" s="314"/>
      <c r="M1284" s="315">
        <f>M1287+M1290</f>
        <v>0.15200000000000002</v>
      </c>
      <c r="N1284" s="795">
        <f>P1284+O1284</f>
        <v>0</v>
      </c>
      <c r="O1284" s="845">
        <f>O1287+O1290</f>
        <v>0</v>
      </c>
      <c r="P1284" s="812">
        <f>P1287+P1290</f>
        <v>0</v>
      </c>
    </row>
    <row r="1285" spans="1:16" ht="13.5" customHeight="1" x14ac:dyDescent="0.25">
      <c r="A1285" s="703"/>
      <c r="B1285" s="706"/>
      <c r="C1285" s="426" t="s">
        <v>74</v>
      </c>
      <c r="D1285" s="230">
        <f t="shared" ref="D1285:D1286" si="252">E1285</f>
        <v>2</v>
      </c>
      <c r="E1285" s="230">
        <f t="shared" si="251"/>
        <v>2</v>
      </c>
      <c r="F1285" s="231"/>
      <c r="G1285" s="381">
        <f t="shared" ref="G1285:G1286" si="253">K1285</f>
        <v>2</v>
      </c>
      <c r="H1285" s="382"/>
      <c r="I1285" s="231"/>
      <c r="J1285" s="382"/>
      <c r="K1285" s="230">
        <f>M1285+L1285</f>
        <v>2</v>
      </c>
      <c r="L1285" s="322"/>
      <c r="M1285" s="323">
        <f>M1288+M1291</f>
        <v>2</v>
      </c>
      <c r="N1285" s="797">
        <f>P1285+O1285</f>
        <v>0</v>
      </c>
      <c r="O1285" s="846">
        <f>O1288+O1291</f>
        <v>0</v>
      </c>
      <c r="P1285" s="813">
        <f>P1288+P1291</f>
        <v>0</v>
      </c>
    </row>
    <row r="1286" spans="1:16" ht="13.5" customHeight="1" thickBot="1" x14ac:dyDescent="0.3">
      <c r="A1286" s="704"/>
      <c r="B1286" s="707"/>
      <c r="C1286" s="428" t="s">
        <v>23</v>
      </c>
      <c r="D1286" s="384">
        <f t="shared" si="252"/>
        <v>110.6</v>
      </c>
      <c r="E1286" s="384">
        <f t="shared" si="251"/>
        <v>110.6</v>
      </c>
      <c r="F1286" s="385"/>
      <c r="G1286" s="260">
        <f t="shared" si="253"/>
        <v>110.6</v>
      </c>
      <c r="H1286" s="386"/>
      <c r="I1286" s="385"/>
      <c r="J1286" s="386"/>
      <c r="K1286" s="384">
        <f>M1286+L1286</f>
        <v>110.6</v>
      </c>
      <c r="L1286" s="387"/>
      <c r="M1286" s="388">
        <f>M1289+M1292</f>
        <v>110.6</v>
      </c>
      <c r="N1286" s="798">
        <f>P1286+O1286</f>
        <v>0</v>
      </c>
      <c r="O1286" s="847">
        <f>O1289+O1292</f>
        <v>0</v>
      </c>
      <c r="P1286" s="841">
        <f>P1289+P1292</f>
        <v>0</v>
      </c>
    </row>
    <row r="1287" spans="1:16" ht="13.5" customHeight="1" x14ac:dyDescent="0.25">
      <c r="A1287" s="693" t="s">
        <v>297</v>
      </c>
      <c r="B1287" s="696" t="s">
        <v>312</v>
      </c>
      <c r="C1287" s="402" t="s">
        <v>26</v>
      </c>
      <c r="D1287" s="404"/>
      <c r="E1287" s="405"/>
      <c r="F1287" s="406"/>
      <c r="G1287" s="407"/>
      <c r="H1287" s="405"/>
      <c r="I1287" s="406"/>
      <c r="J1287" s="407"/>
      <c r="K1287" s="405"/>
      <c r="L1287" s="406"/>
      <c r="M1287" s="407">
        <v>7.5700000000000003E-2</v>
      </c>
      <c r="N1287" s="806"/>
      <c r="O1287" s="850"/>
      <c r="P1287" s="819"/>
    </row>
    <row r="1288" spans="1:16" ht="13.5" customHeight="1" x14ac:dyDescent="0.25">
      <c r="A1288" s="693"/>
      <c r="B1288" s="696"/>
      <c r="C1288" s="396" t="s">
        <v>74</v>
      </c>
      <c r="D1288" s="397"/>
      <c r="E1288" s="398"/>
      <c r="F1288" s="399"/>
      <c r="G1288" s="400"/>
      <c r="H1288" s="398"/>
      <c r="I1288" s="399"/>
      <c r="J1288" s="400"/>
      <c r="K1288" s="398"/>
      <c r="L1288" s="399"/>
      <c r="M1288" s="400">
        <v>1</v>
      </c>
      <c r="N1288" s="803"/>
      <c r="O1288" s="851"/>
      <c r="P1288" s="817"/>
    </row>
    <row r="1289" spans="1:16" ht="13.5" customHeight="1" thickBot="1" x14ac:dyDescent="0.3">
      <c r="A1289" s="694"/>
      <c r="B1289" s="700"/>
      <c r="C1289" s="409" t="s">
        <v>23</v>
      </c>
      <c r="D1289" s="397"/>
      <c r="E1289" s="398"/>
      <c r="F1289" s="399"/>
      <c r="G1289" s="400"/>
      <c r="H1289" s="398"/>
      <c r="I1289" s="399"/>
      <c r="J1289" s="400"/>
      <c r="K1289" s="398"/>
      <c r="L1289" s="399"/>
      <c r="M1289" s="400">
        <v>55.082000000000001</v>
      </c>
      <c r="N1289" s="803"/>
      <c r="O1289" s="851"/>
      <c r="P1289" s="817"/>
    </row>
    <row r="1290" spans="1:16" ht="13.5" customHeight="1" x14ac:dyDescent="0.25">
      <c r="A1290" s="698" t="s">
        <v>298</v>
      </c>
      <c r="B1290" s="696" t="s">
        <v>312</v>
      </c>
      <c r="C1290" s="402" t="s">
        <v>26</v>
      </c>
      <c r="D1290" s="404"/>
      <c r="E1290" s="405"/>
      <c r="F1290" s="406"/>
      <c r="G1290" s="407"/>
      <c r="H1290" s="405"/>
      <c r="I1290" s="406"/>
      <c r="J1290" s="407"/>
      <c r="K1290" s="405"/>
      <c r="L1290" s="406"/>
      <c r="M1290" s="407">
        <v>7.6300000000000007E-2</v>
      </c>
      <c r="N1290" s="806"/>
      <c r="O1290" s="850"/>
      <c r="P1290" s="819"/>
    </row>
    <row r="1291" spans="1:16" ht="13.5" customHeight="1" x14ac:dyDescent="0.25">
      <c r="A1291" s="693"/>
      <c r="B1291" s="696"/>
      <c r="C1291" s="396" t="s">
        <v>74</v>
      </c>
      <c r="D1291" s="397"/>
      <c r="E1291" s="398"/>
      <c r="F1291" s="399"/>
      <c r="G1291" s="400"/>
      <c r="H1291" s="398"/>
      <c r="I1291" s="399"/>
      <c r="J1291" s="400"/>
      <c r="K1291" s="398"/>
      <c r="L1291" s="399"/>
      <c r="M1291" s="400">
        <v>1</v>
      </c>
      <c r="N1291" s="803"/>
      <c r="O1291" s="851"/>
      <c r="P1291" s="817"/>
    </row>
    <row r="1292" spans="1:16" ht="13.5" customHeight="1" thickBot="1" x14ac:dyDescent="0.3">
      <c r="A1292" s="701"/>
      <c r="B1292" s="700"/>
      <c r="C1292" s="409" t="s">
        <v>23</v>
      </c>
      <c r="D1292" s="410"/>
      <c r="E1292" s="411"/>
      <c r="F1292" s="412"/>
      <c r="G1292" s="413"/>
      <c r="H1292" s="411"/>
      <c r="I1292" s="412"/>
      <c r="J1292" s="413"/>
      <c r="K1292" s="411"/>
      <c r="L1292" s="412"/>
      <c r="M1292" s="413">
        <v>55.518000000000001</v>
      </c>
      <c r="N1292" s="809"/>
      <c r="O1292" s="852"/>
      <c r="P1292" s="820"/>
    </row>
    <row r="1293" spans="1:16" ht="13.5" customHeight="1" x14ac:dyDescent="0.25">
      <c r="A1293" s="703" t="s">
        <v>100</v>
      </c>
      <c r="B1293" s="706" t="s">
        <v>259</v>
      </c>
      <c r="C1293" s="435" t="s">
        <v>26</v>
      </c>
      <c r="D1293" s="377">
        <f>E1293</f>
        <v>0.3931</v>
      </c>
      <c r="E1293" s="224">
        <f t="shared" ref="E1293:E1538" si="254">G1293+F1293</f>
        <v>0.3931</v>
      </c>
      <c r="F1293" s="378"/>
      <c r="G1293" s="245">
        <f>K1293</f>
        <v>0.3931</v>
      </c>
      <c r="H1293" s="379"/>
      <c r="I1293" s="378"/>
      <c r="J1293" s="379"/>
      <c r="K1293" s="224">
        <f>M1293+L1293</f>
        <v>0.3931</v>
      </c>
      <c r="L1293" s="314"/>
      <c r="M1293" s="425">
        <f>M1296+M1299+M1302+M1305</f>
        <v>0.3931</v>
      </c>
      <c r="N1293" s="795">
        <f>P1293+O1293</f>
        <v>0</v>
      </c>
      <c r="O1293" s="845">
        <f>O1296+O1299+O1302+O1305</f>
        <v>0</v>
      </c>
      <c r="P1293" s="812">
        <f>P1296+P1299+P1302+P1305</f>
        <v>0</v>
      </c>
    </row>
    <row r="1294" spans="1:16" ht="13.5" customHeight="1" x14ac:dyDescent="0.25">
      <c r="A1294" s="703"/>
      <c r="B1294" s="706"/>
      <c r="C1294" s="426" t="s">
        <v>74</v>
      </c>
      <c r="D1294" s="230">
        <f t="shared" ref="D1294:D1538" si="255">E1294</f>
        <v>4</v>
      </c>
      <c r="E1294" s="230">
        <f t="shared" si="254"/>
        <v>4</v>
      </c>
      <c r="F1294" s="231"/>
      <c r="G1294" s="381">
        <f t="shared" ref="G1294:G1538" si="256">K1294</f>
        <v>4</v>
      </c>
      <c r="H1294" s="382"/>
      <c r="I1294" s="231"/>
      <c r="J1294" s="382"/>
      <c r="K1294" s="230">
        <f>M1294+L1294</f>
        <v>4</v>
      </c>
      <c r="L1294" s="322"/>
      <c r="M1294" s="427">
        <f t="shared" ref="M1294:M1295" si="257">M1297+M1300+M1303+M1306</f>
        <v>4</v>
      </c>
      <c r="N1294" s="797">
        <f>P1294+O1294</f>
        <v>0</v>
      </c>
      <c r="O1294" s="846">
        <f t="shared" ref="O1294:P1295" si="258">O1297+O1300+O1303+O1306</f>
        <v>0</v>
      </c>
      <c r="P1294" s="813">
        <f t="shared" si="258"/>
        <v>0</v>
      </c>
    </row>
    <row r="1295" spans="1:16" ht="13.5" customHeight="1" thickBot="1" x14ac:dyDescent="0.3">
      <c r="A1295" s="703"/>
      <c r="B1295" s="706"/>
      <c r="C1295" s="436" t="s">
        <v>23</v>
      </c>
      <c r="D1295" s="437">
        <f t="shared" si="255"/>
        <v>440</v>
      </c>
      <c r="E1295" s="437">
        <f t="shared" si="254"/>
        <v>440</v>
      </c>
      <c r="F1295" s="438"/>
      <c r="G1295" s="439">
        <f t="shared" si="256"/>
        <v>440</v>
      </c>
      <c r="H1295" s="440"/>
      <c r="I1295" s="438"/>
      <c r="J1295" s="440"/>
      <c r="K1295" s="437">
        <f>M1295+L1295</f>
        <v>440</v>
      </c>
      <c r="L1295" s="329"/>
      <c r="M1295" s="441">
        <f t="shared" si="257"/>
        <v>440</v>
      </c>
      <c r="N1295" s="815">
        <f>P1295+O1295</f>
        <v>0</v>
      </c>
      <c r="O1295" s="848">
        <f t="shared" si="258"/>
        <v>0</v>
      </c>
      <c r="P1295" s="816">
        <f t="shared" si="258"/>
        <v>0</v>
      </c>
    </row>
    <row r="1296" spans="1:16" ht="13.2" customHeight="1" x14ac:dyDescent="0.25">
      <c r="A1296" s="692" t="s">
        <v>297</v>
      </c>
      <c r="B1296" s="695" t="s">
        <v>259</v>
      </c>
      <c r="C1296" s="390" t="s">
        <v>26</v>
      </c>
      <c r="D1296" s="391"/>
      <c r="E1296" s="392"/>
      <c r="F1296" s="393"/>
      <c r="G1296" s="394"/>
      <c r="H1296" s="392"/>
      <c r="I1296" s="393"/>
      <c r="J1296" s="394"/>
      <c r="K1296" s="392"/>
      <c r="L1296" s="393"/>
      <c r="M1296" s="394">
        <v>9.8299999999999998E-2</v>
      </c>
      <c r="N1296" s="800"/>
      <c r="O1296" s="855"/>
      <c r="P1296" s="844"/>
    </row>
    <row r="1297" spans="1:16" ht="13.5" customHeight="1" x14ac:dyDescent="0.25">
      <c r="A1297" s="693"/>
      <c r="B1297" s="696"/>
      <c r="C1297" s="396" t="s">
        <v>74</v>
      </c>
      <c r="D1297" s="397"/>
      <c r="E1297" s="398"/>
      <c r="F1297" s="399"/>
      <c r="G1297" s="400"/>
      <c r="H1297" s="398"/>
      <c r="I1297" s="399"/>
      <c r="J1297" s="400"/>
      <c r="K1297" s="398"/>
      <c r="L1297" s="399"/>
      <c r="M1297" s="400">
        <v>1</v>
      </c>
      <c r="N1297" s="803"/>
      <c r="O1297" s="851"/>
      <c r="P1297" s="817"/>
    </row>
    <row r="1298" spans="1:16" ht="13.5" customHeight="1" x14ac:dyDescent="0.25">
      <c r="A1298" s="694"/>
      <c r="B1298" s="697"/>
      <c r="C1298" s="402" t="s">
        <v>23</v>
      </c>
      <c r="D1298" s="397"/>
      <c r="E1298" s="398"/>
      <c r="F1298" s="399"/>
      <c r="G1298" s="400"/>
      <c r="H1298" s="398"/>
      <c r="I1298" s="399"/>
      <c r="J1298" s="400"/>
      <c r="K1298" s="398"/>
      <c r="L1298" s="399"/>
      <c r="M1298" s="400">
        <v>109.944</v>
      </c>
      <c r="N1298" s="803"/>
      <c r="O1298" s="851"/>
      <c r="P1298" s="817"/>
    </row>
    <row r="1299" spans="1:16" ht="13.5" customHeight="1" x14ac:dyDescent="0.25">
      <c r="A1299" s="698" t="s">
        <v>298</v>
      </c>
      <c r="B1299" s="699" t="s">
        <v>259</v>
      </c>
      <c r="C1299" s="396" t="s">
        <v>26</v>
      </c>
      <c r="D1299" s="397"/>
      <c r="E1299" s="398"/>
      <c r="F1299" s="399"/>
      <c r="G1299" s="400"/>
      <c r="H1299" s="398"/>
      <c r="I1299" s="399"/>
      <c r="J1299" s="400"/>
      <c r="K1299" s="398"/>
      <c r="L1299" s="399"/>
      <c r="M1299" s="400">
        <v>9.8799999999999999E-2</v>
      </c>
      <c r="N1299" s="803"/>
      <c r="O1299" s="851"/>
      <c r="P1299" s="817"/>
    </row>
    <row r="1300" spans="1:16" ht="13.5" customHeight="1" x14ac:dyDescent="0.25">
      <c r="A1300" s="693"/>
      <c r="B1300" s="696"/>
      <c r="C1300" s="396" t="s">
        <v>74</v>
      </c>
      <c r="D1300" s="397"/>
      <c r="E1300" s="398"/>
      <c r="F1300" s="399"/>
      <c r="G1300" s="400"/>
      <c r="H1300" s="398"/>
      <c r="I1300" s="399"/>
      <c r="J1300" s="400"/>
      <c r="K1300" s="398"/>
      <c r="L1300" s="399"/>
      <c r="M1300" s="400">
        <v>1</v>
      </c>
      <c r="N1300" s="803"/>
      <c r="O1300" s="851"/>
      <c r="P1300" s="817"/>
    </row>
    <row r="1301" spans="1:16" ht="13.5" customHeight="1" x14ac:dyDescent="0.25">
      <c r="A1301" s="694"/>
      <c r="B1301" s="697"/>
      <c r="C1301" s="402" t="s">
        <v>23</v>
      </c>
      <c r="D1301" s="397"/>
      <c r="E1301" s="398"/>
      <c r="F1301" s="399"/>
      <c r="G1301" s="400"/>
      <c r="H1301" s="398"/>
      <c r="I1301" s="399"/>
      <c r="J1301" s="400"/>
      <c r="K1301" s="398"/>
      <c r="L1301" s="399"/>
      <c r="M1301" s="400">
        <v>110.616</v>
      </c>
      <c r="N1301" s="803"/>
      <c r="O1301" s="851"/>
      <c r="P1301" s="817"/>
    </row>
    <row r="1302" spans="1:16" ht="13.5" customHeight="1" x14ac:dyDescent="0.25">
      <c r="A1302" s="698" t="s">
        <v>299</v>
      </c>
      <c r="B1302" s="699" t="s">
        <v>259</v>
      </c>
      <c r="C1302" s="396" t="s">
        <v>26</v>
      </c>
      <c r="D1302" s="431"/>
      <c r="E1302" s="432"/>
      <c r="F1302" s="433"/>
      <c r="G1302" s="434"/>
      <c r="H1302" s="432"/>
      <c r="I1302" s="433"/>
      <c r="J1302" s="434"/>
      <c r="K1302" s="432"/>
      <c r="L1302" s="433"/>
      <c r="M1302" s="442">
        <v>9.7699999999999995E-2</v>
      </c>
      <c r="N1302" s="814"/>
      <c r="O1302" s="851"/>
      <c r="P1302" s="817"/>
    </row>
    <row r="1303" spans="1:16" ht="13.5" customHeight="1" x14ac:dyDescent="0.25">
      <c r="A1303" s="693"/>
      <c r="B1303" s="696"/>
      <c r="C1303" s="396" t="s">
        <v>74</v>
      </c>
      <c r="D1303" s="431"/>
      <c r="E1303" s="432"/>
      <c r="F1303" s="433"/>
      <c r="G1303" s="434"/>
      <c r="H1303" s="432"/>
      <c r="I1303" s="433"/>
      <c r="J1303" s="434"/>
      <c r="K1303" s="432"/>
      <c r="L1303" s="433"/>
      <c r="M1303" s="400">
        <v>1</v>
      </c>
      <c r="N1303" s="814"/>
      <c r="O1303" s="851"/>
      <c r="P1303" s="817"/>
    </row>
    <row r="1304" spans="1:16" ht="13.5" customHeight="1" x14ac:dyDescent="0.25">
      <c r="A1304" s="694"/>
      <c r="B1304" s="697"/>
      <c r="C1304" s="402" t="s">
        <v>23</v>
      </c>
      <c r="D1304" s="397"/>
      <c r="E1304" s="398"/>
      <c r="F1304" s="399"/>
      <c r="G1304" s="400"/>
      <c r="H1304" s="398"/>
      <c r="I1304" s="399"/>
      <c r="J1304" s="400"/>
      <c r="K1304" s="398"/>
      <c r="L1304" s="399"/>
      <c r="M1304" s="442">
        <v>109.384</v>
      </c>
      <c r="N1304" s="803"/>
      <c r="O1304" s="851"/>
      <c r="P1304" s="817"/>
    </row>
    <row r="1305" spans="1:16" ht="18" customHeight="1" x14ac:dyDescent="0.25">
      <c r="A1305" s="693" t="s">
        <v>300</v>
      </c>
      <c r="B1305" s="696" t="s">
        <v>259</v>
      </c>
      <c r="C1305" s="402" t="s">
        <v>26</v>
      </c>
      <c r="D1305" s="443"/>
      <c r="E1305" s="444"/>
      <c r="F1305" s="445"/>
      <c r="G1305" s="446"/>
      <c r="H1305" s="444"/>
      <c r="I1305" s="445"/>
      <c r="J1305" s="446"/>
      <c r="K1305" s="444"/>
      <c r="L1305" s="445"/>
      <c r="M1305" s="447">
        <v>9.8299999999999998E-2</v>
      </c>
      <c r="N1305" s="818"/>
      <c r="O1305" s="850"/>
      <c r="P1305" s="819"/>
    </row>
    <row r="1306" spans="1:16" ht="18" customHeight="1" x14ac:dyDescent="0.25">
      <c r="A1306" s="693"/>
      <c r="B1306" s="696"/>
      <c r="C1306" s="396" t="s">
        <v>74</v>
      </c>
      <c r="D1306" s="431"/>
      <c r="E1306" s="432"/>
      <c r="F1306" s="433"/>
      <c r="G1306" s="434"/>
      <c r="H1306" s="432"/>
      <c r="I1306" s="433"/>
      <c r="J1306" s="434"/>
      <c r="K1306" s="432"/>
      <c r="L1306" s="433"/>
      <c r="M1306" s="400">
        <v>1</v>
      </c>
      <c r="N1306" s="814"/>
      <c r="O1306" s="851"/>
      <c r="P1306" s="817"/>
    </row>
    <row r="1307" spans="1:16" ht="18" customHeight="1" thickBot="1" x14ac:dyDescent="0.3">
      <c r="A1307" s="701"/>
      <c r="B1307" s="700"/>
      <c r="C1307" s="409" t="s">
        <v>23</v>
      </c>
      <c r="D1307" s="410"/>
      <c r="E1307" s="411"/>
      <c r="F1307" s="412"/>
      <c r="G1307" s="413"/>
      <c r="H1307" s="411"/>
      <c r="I1307" s="412"/>
      <c r="J1307" s="413"/>
      <c r="K1307" s="411"/>
      <c r="L1307" s="412"/>
      <c r="M1307" s="448">
        <v>110.056</v>
      </c>
      <c r="N1307" s="809"/>
      <c r="O1307" s="852"/>
      <c r="P1307" s="820"/>
    </row>
    <row r="1308" spans="1:16" ht="13.5" customHeight="1" x14ac:dyDescent="0.25">
      <c r="A1308" s="703" t="s">
        <v>103</v>
      </c>
      <c r="B1308" s="706" t="s">
        <v>313</v>
      </c>
      <c r="C1308" s="435" t="s">
        <v>26</v>
      </c>
      <c r="D1308" s="449">
        <f t="shared" si="255"/>
        <v>0.39700000000000002</v>
      </c>
      <c r="E1308" s="233">
        <f t="shared" si="254"/>
        <v>0.39700000000000002</v>
      </c>
      <c r="F1308" s="450"/>
      <c r="G1308" s="249">
        <f t="shared" si="256"/>
        <v>0.39700000000000002</v>
      </c>
      <c r="H1308" s="451"/>
      <c r="I1308" s="450"/>
      <c r="J1308" s="451"/>
      <c r="K1308" s="233">
        <f t="shared" ref="K1308:K1538" si="259">M1308+L1308</f>
        <v>0.39700000000000002</v>
      </c>
      <c r="L1308" s="452"/>
      <c r="M1308" s="315">
        <f>M1311+M1314</f>
        <v>0.39700000000000002</v>
      </c>
      <c r="N1308" s="732">
        <f t="shared" ref="N1308:N1538" si="260">P1308+O1308</f>
        <v>0</v>
      </c>
      <c r="O1308" s="845">
        <f>O1311+O1314</f>
        <v>0</v>
      </c>
      <c r="P1308" s="812">
        <f>P1311+P1314</f>
        <v>0</v>
      </c>
    </row>
    <row r="1309" spans="1:16" ht="13.5" customHeight="1" x14ac:dyDescent="0.25">
      <c r="A1309" s="703"/>
      <c r="B1309" s="706"/>
      <c r="C1309" s="426" t="s">
        <v>74</v>
      </c>
      <c r="D1309" s="230">
        <f t="shared" si="255"/>
        <v>2</v>
      </c>
      <c r="E1309" s="230">
        <f t="shared" si="254"/>
        <v>2</v>
      </c>
      <c r="F1309" s="231"/>
      <c r="G1309" s="381">
        <f t="shared" si="256"/>
        <v>2</v>
      </c>
      <c r="H1309" s="382"/>
      <c r="I1309" s="231"/>
      <c r="J1309" s="382"/>
      <c r="K1309" s="230">
        <f t="shared" si="259"/>
        <v>2</v>
      </c>
      <c r="L1309" s="322"/>
      <c r="M1309" s="323">
        <f>M1312+M1315</f>
        <v>2</v>
      </c>
      <c r="N1309" s="797">
        <f t="shared" si="260"/>
        <v>0</v>
      </c>
      <c r="O1309" s="846">
        <f>O1312+O1315</f>
        <v>0</v>
      </c>
      <c r="P1309" s="813">
        <f>P1312+P1315</f>
        <v>0</v>
      </c>
    </row>
    <row r="1310" spans="1:16" ht="13.5" customHeight="1" thickBot="1" x14ac:dyDescent="0.3">
      <c r="A1310" s="704"/>
      <c r="B1310" s="707"/>
      <c r="C1310" s="428" t="s">
        <v>23</v>
      </c>
      <c r="D1310" s="384">
        <f t="shared" si="255"/>
        <v>255</v>
      </c>
      <c r="E1310" s="384">
        <f t="shared" si="254"/>
        <v>255</v>
      </c>
      <c r="F1310" s="385"/>
      <c r="G1310" s="260">
        <f t="shared" si="256"/>
        <v>255</v>
      </c>
      <c r="H1310" s="386"/>
      <c r="I1310" s="385"/>
      <c r="J1310" s="386"/>
      <c r="K1310" s="384">
        <f t="shared" si="259"/>
        <v>255</v>
      </c>
      <c r="L1310" s="387"/>
      <c r="M1310" s="388">
        <f>M1313+M1316</f>
        <v>255</v>
      </c>
      <c r="N1310" s="798">
        <f t="shared" si="260"/>
        <v>0</v>
      </c>
      <c r="O1310" s="847">
        <f>O1313+O1316</f>
        <v>0</v>
      </c>
      <c r="P1310" s="841">
        <f>P1313+P1316</f>
        <v>0</v>
      </c>
    </row>
    <row r="1311" spans="1:16" ht="13.5" customHeight="1" x14ac:dyDescent="0.25">
      <c r="A1311" s="692" t="s">
        <v>297</v>
      </c>
      <c r="B1311" s="696" t="s">
        <v>313</v>
      </c>
      <c r="C1311" s="414" t="s">
        <v>26</v>
      </c>
      <c r="D1311" s="404"/>
      <c r="E1311" s="405"/>
      <c r="F1311" s="406"/>
      <c r="G1311" s="407"/>
      <c r="H1311" s="405"/>
      <c r="I1311" s="406"/>
      <c r="J1311" s="407"/>
      <c r="K1311" s="405"/>
      <c r="L1311" s="406"/>
      <c r="M1311" s="407">
        <v>0.19900000000000001</v>
      </c>
      <c r="N1311" s="806"/>
      <c r="O1311" s="850"/>
      <c r="P1311" s="819"/>
    </row>
    <row r="1312" spans="1:16" ht="13.5" customHeight="1" x14ac:dyDescent="0.25">
      <c r="A1312" s="693"/>
      <c r="B1312" s="696"/>
      <c r="C1312" s="415" t="s">
        <v>74</v>
      </c>
      <c r="D1312" s="397"/>
      <c r="E1312" s="398"/>
      <c r="F1312" s="399"/>
      <c r="G1312" s="400"/>
      <c r="H1312" s="398"/>
      <c r="I1312" s="399"/>
      <c r="J1312" s="400"/>
      <c r="K1312" s="398"/>
      <c r="L1312" s="399"/>
      <c r="M1312" s="400">
        <v>1</v>
      </c>
      <c r="N1312" s="803"/>
      <c r="O1312" s="851"/>
      <c r="P1312" s="817"/>
    </row>
    <row r="1313" spans="1:16" ht="13.5" customHeight="1" thickBot="1" x14ac:dyDescent="0.3">
      <c r="A1313" s="694"/>
      <c r="B1313" s="700"/>
      <c r="C1313" s="416" t="s">
        <v>23</v>
      </c>
      <c r="D1313" s="397"/>
      <c r="E1313" s="398"/>
      <c r="F1313" s="399"/>
      <c r="G1313" s="400"/>
      <c r="H1313" s="398"/>
      <c r="I1313" s="399"/>
      <c r="J1313" s="400"/>
      <c r="K1313" s="398"/>
      <c r="L1313" s="399"/>
      <c r="M1313" s="400">
        <v>105.378</v>
      </c>
      <c r="N1313" s="803"/>
      <c r="O1313" s="851"/>
      <c r="P1313" s="817"/>
    </row>
    <row r="1314" spans="1:16" ht="13.5" customHeight="1" x14ac:dyDescent="0.25">
      <c r="A1314" s="693" t="s">
        <v>298</v>
      </c>
      <c r="B1314" s="696" t="s">
        <v>313</v>
      </c>
      <c r="C1314" s="402" t="s">
        <v>26</v>
      </c>
      <c r="D1314" s="404"/>
      <c r="E1314" s="405"/>
      <c r="F1314" s="406"/>
      <c r="G1314" s="407"/>
      <c r="H1314" s="405"/>
      <c r="I1314" s="406"/>
      <c r="J1314" s="407"/>
      <c r="K1314" s="405"/>
      <c r="L1314" s="406"/>
      <c r="M1314" s="407">
        <v>0.19800000000000001</v>
      </c>
      <c r="N1314" s="806"/>
      <c r="O1314" s="850"/>
      <c r="P1314" s="819"/>
    </row>
    <row r="1315" spans="1:16" ht="13.5" customHeight="1" x14ac:dyDescent="0.25">
      <c r="A1315" s="693"/>
      <c r="B1315" s="696"/>
      <c r="C1315" s="396" t="s">
        <v>74</v>
      </c>
      <c r="D1315" s="397"/>
      <c r="E1315" s="398"/>
      <c r="F1315" s="399"/>
      <c r="G1315" s="400"/>
      <c r="H1315" s="398"/>
      <c r="I1315" s="399"/>
      <c r="J1315" s="400"/>
      <c r="K1315" s="398"/>
      <c r="L1315" s="399"/>
      <c r="M1315" s="400">
        <v>1</v>
      </c>
      <c r="N1315" s="803"/>
      <c r="O1315" s="851"/>
      <c r="P1315" s="817"/>
    </row>
    <row r="1316" spans="1:16" ht="13.5" customHeight="1" thickBot="1" x14ac:dyDescent="0.3">
      <c r="A1316" s="701"/>
      <c r="B1316" s="700"/>
      <c r="C1316" s="409" t="s">
        <v>23</v>
      </c>
      <c r="D1316" s="410"/>
      <c r="E1316" s="411"/>
      <c r="F1316" s="412"/>
      <c r="G1316" s="413"/>
      <c r="H1316" s="411"/>
      <c r="I1316" s="412"/>
      <c r="J1316" s="413"/>
      <c r="K1316" s="411"/>
      <c r="L1316" s="412"/>
      <c r="M1316" s="413">
        <v>149.62200000000001</v>
      </c>
      <c r="N1316" s="809"/>
      <c r="O1316" s="852"/>
      <c r="P1316" s="820"/>
    </row>
    <row r="1317" spans="1:16" ht="13.5" customHeight="1" x14ac:dyDescent="0.25">
      <c r="A1317" s="702" t="s">
        <v>105</v>
      </c>
      <c r="B1317" s="705" t="s">
        <v>271</v>
      </c>
      <c r="C1317" s="424" t="s">
        <v>26</v>
      </c>
      <c r="D1317" s="377">
        <f t="shared" si="255"/>
        <v>0.54900000000000015</v>
      </c>
      <c r="E1317" s="224">
        <f t="shared" si="254"/>
        <v>0.54900000000000015</v>
      </c>
      <c r="F1317" s="378"/>
      <c r="G1317" s="245">
        <f t="shared" si="256"/>
        <v>0.54900000000000015</v>
      </c>
      <c r="H1317" s="379"/>
      <c r="I1317" s="378"/>
      <c r="J1317" s="379"/>
      <c r="K1317" s="224">
        <f t="shared" si="259"/>
        <v>0.54900000000000015</v>
      </c>
      <c r="L1317" s="314"/>
      <c r="M1317" s="425">
        <f>M1320+M1323+M1326+M1329+M1332+M1335+M1338+M1341</f>
        <v>0.54900000000000015</v>
      </c>
      <c r="N1317" s="795">
        <f t="shared" ref="N1317:N1547" si="261">P1317+O1317</f>
        <v>0</v>
      </c>
      <c r="O1317" s="845">
        <f>O1320+O1323+O1326+O1329+O1332+O1335+O1338+O1341</f>
        <v>0</v>
      </c>
      <c r="P1317" s="812">
        <f>P1320+P1323+P1326+P1329+P1332+P1335+P1338+P1341</f>
        <v>0</v>
      </c>
    </row>
    <row r="1318" spans="1:16" ht="13.5" customHeight="1" x14ac:dyDescent="0.25">
      <c r="A1318" s="703"/>
      <c r="B1318" s="706"/>
      <c r="C1318" s="426" t="s">
        <v>74</v>
      </c>
      <c r="D1318" s="230">
        <f t="shared" si="255"/>
        <v>8</v>
      </c>
      <c r="E1318" s="230">
        <f t="shared" si="254"/>
        <v>8</v>
      </c>
      <c r="F1318" s="231"/>
      <c r="G1318" s="381">
        <f t="shared" si="256"/>
        <v>8</v>
      </c>
      <c r="H1318" s="382"/>
      <c r="I1318" s="231"/>
      <c r="J1318" s="382"/>
      <c r="K1318" s="230">
        <f t="shared" si="259"/>
        <v>8</v>
      </c>
      <c r="L1318" s="322"/>
      <c r="M1318" s="427">
        <f t="shared" ref="M1318:M1319" si="262">M1321+M1324+M1327+M1330+M1333+M1336+M1339+M1342</f>
        <v>8</v>
      </c>
      <c r="N1318" s="797">
        <f t="shared" si="261"/>
        <v>0</v>
      </c>
      <c r="O1318" s="846">
        <f t="shared" ref="O1318:P1319" si="263">O1321+O1324+O1327+O1330+O1333+O1336+O1339+O1342</f>
        <v>0</v>
      </c>
      <c r="P1318" s="813">
        <f t="shared" si="263"/>
        <v>0</v>
      </c>
    </row>
    <row r="1319" spans="1:16" ht="13.5" customHeight="1" thickBot="1" x14ac:dyDescent="0.3">
      <c r="A1319" s="704"/>
      <c r="B1319" s="707"/>
      <c r="C1319" s="428" t="s">
        <v>23</v>
      </c>
      <c r="D1319" s="384">
        <f t="shared" si="255"/>
        <v>880.00000000000011</v>
      </c>
      <c r="E1319" s="384">
        <f t="shared" si="254"/>
        <v>880.00000000000011</v>
      </c>
      <c r="F1319" s="385"/>
      <c r="G1319" s="260">
        <f t="shared" si="256"/>
        <v>880.00000000000011</v>
      </c>
      <c r="H1319" s="386"/>
      <c r="I1319" s="385"/>
      <c r="J1319" s="386"/>
      <c r="K1319" s="384">
        <f t="shared" si="259"/>
        <v>880.00000000000011</v>
      </c>
      <c r="L1319" s="387"/>
      <c r="M1319" s="453">
        <f t="shared" si="262"/>
        <v>880.00000000000011</v>
      </c>
      <c r="N1319" s="798">
        <f t="shared" si="261"/>
        <v>0</v>
      </c>
      <c r="O1319" s="853">
        <f t="shared" si="263"/>
        <v>0</v>
      </c>
      <c r="P1319" s="821">
        <f t="shared" si="263"/>
        <v>0</v>
      </c>
    </row>
    <row r="1320" spans="1:16" ht="13.5" customHeight="1" x14ac:dyDescent="0.25">
      <c r="A1320" s="692" t="s">
        <v>297</v>
      </c>
      <c r="B1320" s="695" t="s">
        <v>271</v>
      </c>
      <c r="C1320" s="414" t="s">
        <v>26</v>
      </c>
      <c r="D1320" s="404"/>
      <c r="E1320" s="405"/>
      <c r="F1320" s="406"/>
      <c r="G1320" s="407"/>
      <c r="H1320" s="405"/>
      <c r="I1320" s="406"/>
      <c r="J1320" s="407"/>
      <c r="K1320" s="405"/>
      <c r="L1320" s="406"/>
      <c r="M1320" s="407">
        <v>6.88E-2</v>
      </c>
      <c r="N1320" s="806"/>
      <c r="O1320" s="850"/>
      <c r="P1320" s="819"/>
    </row>
    <row r="1321" spans="1:16" ht="13.5" customHeight="1" x14ac:dyDescent="0.25">
      <c r="A1321" s="693"/>
      <c r="B1321" s="696"/>
      <c r="C1321" s="415" t="s">
        <v>74</v>
      </c>
      <c r="D1321" s="397"/>
      <c r="E1321" s="398"/>
      <c r="F1321" s="399"/>
      <c r="G1321" s="400"/>
      <c r="H1321" s="398"/>
      <c r="I1321" s="399"/>
      <c r="J1321" s="400"/>
      <c r="K1321" s="398"/>
      <c r="L1321" s="399"/>
      <c r="M1321" s="400">
        <v>1</v>
      </c>
      <c r="N1321" s="803"/>
      <c r="O1321" s="851"/>
      <c r="P1321" s="817"/>
    </row>
    <row r="1322" spans="1:16" ht="13.5" customHeight="1" x14ac:dyDescent="0.25">
      <c r="A1322" s="694"/>
      <c r="B1322" s="697"/>
      <c r="C1322" s="416" t="s">
        <v>23</v>
      </c>
      <c r="D1322" s="397"/>
      <c r="E1322" s="398"/>
      <c r="F1322" s="399"/>
      <c r="G1322" s="400"/>
      <c r="H1322" s="398"/>
      <c r="I1322" s="399"/>
      <c r="J1322" s="400"/>
      <c r="K1322" s="398"/>
      <c r="L1322" s="399"/>
      <c r="M1322" s="400">
        <v>110.28100000000001</v>
      </c>
      <c r="N1322" s="803"/>
      <c r="O1322" s="851"/>
      <c r="P1322" s="817"/>
    </row>
    <row r="1323" spans="1:16" ht="13.5" customHeight="1" x14ac:dyDescent="0.25">
      <c r="A1323" s="698" t="s">
        <v>298</v>
      </c>
      <c r="B1323" s="699" t="s">
        <v>271</v>
      </c>
      <c r="C1323" s="415" t="s">
        <v>26</v>
      </c>
      <c r="D1323" s="404"/>
      <c r="E1323" s="405"/>
      <c r="F1323" s="406"/>
      <c r="G1323" s="407"/>
      <c r="H1323" s="405"/>
      <c r="I1323" s="406"/>
      <c r="J1323" s="407"/>
      <c r="K1323" s="405"/>
      <c r="L1323" s="406"/>
      <c r="M1323" s="407">
        <v>6.8199999999999997E-2</v>
      </c>
      <c r="N1323" s="806"/>
      <c r="O1323" s="850"/>
      <c r="P1323" s="819"/>
    </row>
    <row r="1324" spans="1:16" ht="13.5" customHeight="1" x14ac:dyDescent="0.25">
      <c r="A1324" s="693"/>
      <c r="B1324" s="696"/>
      <c r="C1324" s="415" t="s">
        <v>74</v>
      </c>
      <c r="D1324" s="397"/>
      <c r="E1324" s="398"/>
      <c r="F1324" s="399"/>
      <c r="G1324" s="400"/>
      <c r="H1324" s="398"/>
      <c r="I1324" s="399"/>
      <c r="J1324" s="400"/>
      <c r="K1324" s="398"/>
      <c r="L1324" s="399"/>
      <c r="M1324" s="400">
        <v>1</v>
      </c>
      <c r="N1324" s="803"/>
      <c r="O1324" s="851"/>
      <c r="P1324" s="817"/>
    </row>
    <row r="1325" spans="1:16" ht="13.5" customHeight="1" x14ac:dyDescent="0.25">
      <c r="A1325" s="694"/>
      <c r="B1325" s="697"/>
      <c r="C1325" s="416" t="s">
        <v>23</v>
      </c>
      <c r="D1325" s="397"/>
      <c r="E1325" s="398"/>
      <c r="F1325" s="399"/>
      <c r="G1325" s="400"/>
      <c r="H1325" s="398"/>
      <c r="I1325" s="399"/>
      <c r="J1325" s="400"/>
      <c r="K1325" s="398"/>
      <c r="L1325" s="399"/>
      <c r="M1325" s="400">
        <v>109.319</v>
      </c>
      <c r="N1325" s="803"/>
      <c r="O1325" s="851"/>
      <c r="P1325" s="817"/>
    </row>
    <row r="1326" spans="1:16" ht="13.5" customHeight="1" x14ac:dyDescent="0.25">
      <c r="A1326" s="698" t="s">
        <v>299</v>
      </c>
      <c r="B1326" s="699" t="s">
        <v>271</v>
      </c>
      <c r="C1326" s="415" t="s">
        <v>26</v>
      </c>
      <c r="D1326" s="404"/>
      <c r="E1326" s="405"/>
      <c r="F1326" s="406"/>
      <c r="G1326" s="407"/>
      <c r="H1326" s="405"/>
      <c r="I1326" s="406"/>
      <c r="J1326" s="407"/>
      <c r="K1326" s="405"/>
      <c r="L1326" s="406"/>
      <c r="M1326" s="407">
        <v>6.8400000000000002E-2</v>
      </c>
      <c r="N1326" s="806"/>
      <c r="O1326" s="850"/>
      <c r="P1326" s="819"/>
    </row>
    <row r="1327" spans="1:16" ht="13.5" customHeight="1" x14ac:dyDescent="0.25">
      <c r="A1327" s="693"/>
      <c r="B1327" s="696"/>
      <c r="C1327" s="415" t="s">
        <v>74</v>
      </c>
      <c r="D1327" s="397"/>
      <c r="E1327" s="398"/>
      <c r="F1327" s="399"/>
      <c r="G1327" s="400"/>
      <c r="H1327" s="398"/>
      <c r="I1327" s="399"/>
      <c r="J1327" s="400"/>
      <c r="K1327" s="398"/>
      <c r="L1327" s="399"/>
      <c r="M1327" s="400">
        <v>1</v>
      </c>
      <c r="N1327" s="803"/>
      <c r="O1327" s="851"/>
      <c r="P1327" s="817"/>
    </row>
    <row r="1328" spans="1:16" ht="13.5" customHeight="1" x14ac:dyDescent="0.25">
      <c r="A1328" s="694"/>
      <c r="B1328" s="697"/>
      <c r="C1328" s="416" t="s">
        <v>23</v>
      </c>
      <c r="D1328" s="397"/>
      <c r="E1328" s="398"/>
      <c r="F1328" s="399"/>
      <c r="G1328" s="400"/>
      <c r="H1328" s="398"/>
      <c r="I1328" s="399"/>
      <c r="J1328" s="400"/>
      <c r="K1328" s="398"/>
      <c r="L1328" s="399"/>
      <c r="M1328" s="400">
        <v>109.639</v>
      </c>
      <c r="N1328" s="803"/>
      <c r="O1328" s="851"/>
      <c r="P1328" s="817"/>
    </row>
    <row r="1329" spans="1:16" ht="13.5" customHeight="1" x14ac:dyDescent="0.25">
      <c r="A1329" s="698" t="s">
        <v>300</v>
      </c>
      <c r="B1329" s="699" t="s">
        <v>271</v>
      </c>
      <c r="C1329" s="415" t="s">
        <v>26</v>
      </c>
      <c r="D1329" s="404"/>
      <c r="E1329" s="405"/>
      <c r="F1329" s="406"/>
      <c r="G1329" s="407"/>
      <c r="H1329" s="405"/>
      <c r="I1329" s="406"/>
      <c r="J1329" s="407"/>
      <c r="K1329" s="405"/>
      <c r="L1329" s="406"/>
      <c r="M1329" s="407">
        <v>7.0900000000000005E-2</v>
      </c>
      <c r="N1329" s="806"/>
      <c r="O1329" s="850"/>
      <c r="P1329" s="819"/>
    </row>
    <row r="1330" spans="1:16" ht="13.5" customHeight="1" x14ac:dyDescent="0.25">
      <c r="A1330" s="693"/>
      <c r="B1330" s="696"/>
      <c r="C1330" s="415" t="s">
        <v>74</v>
      </c>
      <c r="D1330" s="397"/>
      <c r="E1330" s="398"/>
      <c r="F1330" s="399"/>
      <c r="G1330" s="400"/>
      <c r="H1330" s="398"/>
      <c r="I1330" s="399"/>
      <c r="J1330" s="400"/>
      <c r="K1330" s="398"/>
      <c r="L1330" s="399"/>
      <c r="M1330" s="400">
        <v>1</v>
      </c>
      <c r="N1330" s="803"/>
      <c r="O1330" s="851"/>
      <c r="P1330" s="817"/>
    </row>
    <row r="1331" spans="1:16" ht="13.5" customHeight="1" x14ac:dyDescent="0.25">
      <c r="A1331" s="694"/>
      <c r="B1331" s="697"/>
      <c r="C1331" s="416" t="s">
        <v>23</v>
      </c>
      <c r="D1331" s="397"/>
      <c r="E1331" s="398"/>
      <c r="F1331" s="399"/>
      <c r="G1331" s="400"/>
      <c r="H1331" s="398"/>
      <c r="I1331" s="399"/>
      <c r="J1331" s="400"/>
      <c r="K1331" s="398"/>
      <c r="L1331" s="399"/>
      <c r="M1331" s="400">
        <v>113.646</v>
      </c>
      <c r="N1331" s="803"/>
      <c r="O1331" s="851"/>
      <c r="P1331" s="817"/>
    </row>
    <row r="1332" spans="1:16" ht="13.5" customHeight="1" x14ac:dyDescent="0.25">
      <c r="A1332" s="698" t="s">
        <v>301</v>
      </c>
      <c r="B1332" s="699" t="s">
        <v>271</v>
      </c>
      <c r="C1332" s="415" t="s">
        <v>26</v>
      </c>
      <c r="D1332" s="404"/>
      <c r="E1332" s="405"/>
      <c r="F1332" s="406"/>
      <c r="G1332" s="407"/>
      <c r="H1332" s="405"/>
      <c r="I1332" s="406"/>
      <c r="J1332" s="407"/>
      <c r="K1332" s="405"/>
      <c r="L1332" s="406"/>
      <c r="M1332" s="407">
        <v>6.7799999999999999E-2</v>
      </c>
      <c r="N1332" s="806"/>
      <c r="O1332" s="850"/>
      <c r="P1332" s="819"/>
    </row>
    <row r="1333" spans="1:16" ht="13.5" customHeight="1" x14ac:dyDescent="0.25">
      <c r="A1333" s="693"/>
      <c r="B1333" s="696"/>
      <c r="C1333" s="415" t="s">
        <v>74</v>
      </c>
      <c r="D1333" s="397"/>
      <c r="E1333" s="398"/>
      <c r="F1333" s="399"/>
      <c r="G1333" s="400"/>
      <c r="H1333" s="398"/>
      <c r="I1333" s="399"/>
      <c r="J1333" s="400"/>
      <c r="K1333" s="398"/>
      <c r="L1333" s="399"/>
      <c r="M1333" s="400">
        <v>1</v>
      </c>
      <c r="N1333" s="803"/>
      <c r="O1333" s="851"/>
      <c r="P1333" s="817"/>
    </row>
    <row r="1334" spans="1:16" ht="13.5" customHeight="1" x14ac:dyDescent="0.25">
      <c r="A1334" s="694"/>
      <c r="B1334" s="697"/>
      <c r="C1334" s="416" t="s">
        <v>23</v>
      </c>
      <c r="D1334" s="397"/>
      <c r="E1334" s="398"/>
      <c r="F1334" s="399"/>
      <c r="G1334" s="400"/>
      <c r="H1334" s="398"/>
      <c r="I1334" s="399"/>
      <c r="J1334" s="400"/>
      <c r="K1334" s="398"/>
      <c r="L1334" s="399"/>
      <c r="M1334" s="400">
        <v>108.678</v>
      </c>
      <c r="N1334" s="803"/>
      <c r="O1334" s="851"/>
      <c r="P1334" s="817"/>
    </row>
    <row r="1335" spans="1:16" ht="13.5" customHeight="1" x14ac:dyDescent="0.25">
      <c r="A1335" s="698" t="s">
        <v>310</v>
      </c>
      <c r="B1335" s="699" t="s">
        <v>271</v>
      </c>
      <c r="C1335" s="415" t="s">
        <v>26</v>
      </c>
      <c r="D1335" s="404"/>
      <c r="E1335" s="405"/>
      <c r="F1335" s="406"/>
      <c r="G1335" s="407"/>
      <c r="H1335" s="405"/>
      <c r="I1335" s="406"/>
      <c r="J1335" s="407"/>
      <c r="K1335" s="405"/>
      <c r="L1335" s="406"/>
      <c r="M1335" s="407">
        <v>6.7900000000000002E-2</v>
      </c>
      <c r="N1335" s="806"/>
      <c r="O1335" s="850"/>
      <c r="P1335" s="819"/>
    </row>
    <row r="1336" spans="1:16" ht="13.5" customHeight="1" x14ac:dyDescent="0.25">
      <c r="A1336" s="693"/>
      <c r="B1336" s="696"/>
      <c r="C1336" s="415" t="s">
        <v>74</v>
      </c>
      <c r="D1336" s="397"/>
      <c r="E1336" s="398"/>
      <c r="F1336" s="399"/>
      <c r="G1336" s="400"/>
      <c r="H1336" s="398"/>
      <c r="I1336" s="399"/>
      <c r="J1336" s="400"/>
      <c r="K1336" s="398"/>
      <c r="L1336" s="399"/>
      <c r="M1336" s="400">
        <v>1</v>
      </c>
      <c r="N1336" s="803"/>
      <c r="O1336" s="851"/>
      <c r="P1336" s="817"/>
    </row>
    <row r="1337" spans="1:16" ht="13.5" customHeight="1" x14ac:dyDescent="0.25">
      <c r="A1337" s="694"/>
      <c r="B1337" s="697"/>
      <c r="C1337" s="416" t="s">
        <v>23</v>
      </c>
      <c r="D1337" s="397"/>
      <c r="E1337" s="398"/>
      <c r="F1337" s="399"/>
      <c r="G1337" s="400"/>
      <c r="H1337" s="398"/>
      <c r="I1337" s="399"/>
      <c r="J1337" s="400"/>
      <c r="K1337" s="398"/>
      <c r="L1337" s="399"/>
      <c r="M1337" s="400">
        <v>108.83799999999999</v>
      </c>
      <c r="N1337" s="803"/>
      <c r="O1337" s="851"/>
      <c r="P1337" s="817"/>
    </row>
    <row r="1338" spans="1:16" ht="13.5" customHeight="1" x14ac:dyDescent="0.25">
      <c r="A1338" s="698" t="s">
        <v>311</v>
      </c>
      <c r="B1338" s="699" t="s">
        <v>271</v>
      </c>
      <c r="C1338" s="415" t="s">
        <v>26</v>
      </c>
      <c r="D1338" s="397"/>
      <c r="E1338" s="398"/>
      <c r="F1338" s="399"/>
      <c r="G1338" s="400"/>
      <c r="H1338" s="398"/>
      <c r="I1338" s="399"/>
      <c r="J1338" s="400"/>
      <c r="K1338" s="398"/>
      <c r="L1338" s="399"/>
      <c r="M1338" s="400">
        <v>6.9000000000000006E-2</v>
      </c>
      <c r="N1338" s="803"/>
      <c r="O1338" s="851"/>
      <c r="P1338" s="817"/>
    </row>
    <row r="1339" spans="1:16" ht="13.5" customHeight="1" x14ac:dyDescent="0.25">
      <c r="A1339" s="693"/>
      <c r="B1339" s="696"/>
      <c r="C1339" s="415" t="s">
        <v>74</v>
      </c>
      <c r="D1339" s="397"/>
      <c r="E1339" s="398"/>
      <c r="F1339" s="399"/>
      <c r="G1339" s="400"/>
      <c r="H1339" s="398"/>
      <c r="I1339" s="399"/>
      <c r="J1339" s="400"/>
      <c r="K1339" s="398"/>
      <c r="L1339" s="399"/>
      <c r="M1339" s="400">
        <v>1</v>
      </c>
      <c r="N1339" s="803"/>
      <c r="O1339" s="851"/>
      <c r="P1339" s="817"/>
    </row>
    <row r="1340" spans="1:16" ht="13.5" customHeight="1" x14ac:dyDescent="0.25">
      <c r="A1340" s="694"/>
      <c r="B1340" s="697"/>
      <c r="C1340" s="416" t="s">
        <v>23</v>
      </c>
      <c r="D1340" s="397"/>
      <c r="E1340" s="398"/>
      <c r="F1340" s="399"/>
      <c r="G1340" s="400"/>
      <c r="H1340" s="398"/>
      <c r="I1340" s="399"/>
      <c r="J1340" s="400"/>
      <c r="K1340" s="398"/>
      <c r="L1340" s="399"/>
      <c r="M1340" s="400">
        <v>110.601</v>
      </c>
      <c r="N1340" s="803"/>
      <c r="O1340" s="851"/>
      <c r="P1340" s="817"/>
    </row>
    <row r="1341" spans="1:16" ht="13.5" customHeight="1" x14ac:dyDescent="0.25">
      <c r="A1341" s="693" t="s">
        <v>314</v>
      </c>
      <c r="B1341" s="696" t="s">
        <v>271</v>
      </c>
      <c r="C1341" s="416" t="s">
        <v>26</v>
      </c>
      <c r="D1341" s="404"/>
      <c r="E1341" s="405"/>
      <c r="F1341" s="406"/>
      <c r="G1341" s="407"/>
      <c r="H1341" s="405"/>
      <c r="I1341" s="406"/>
      <c r="J1341" s="407"/>
      <c r="K1341" s="405"/>
      <c r="L1341" s="406"/>
      <c r="M1341" s="407">
        <v>6.8000000000000005E-2</v>
      </c>
      <c r="N1341" s="806"/>
      <c r="O1341" s="850"/>
      <c r="P1341" s="819"/>
    </row>
    <row r="1342" spans="1:16" ht="13.5" customHeight="1" x14ac:dyDescent="0.25">
      <c r="A1342" s="693"/>
      <c r="B1342" s="696"/>
      <c r="C1342" s="415" t="s">
        <v>74</v>
      </c>
      <c r="D1342" s="397"/>
      <c r="E1342" s="398"/>
      <c r="F1342" s="399"/>
      <c r="G1342" s="400"/>
      <c r="H1342" s="398"/>
      <c r="I1342" s="399"/>
      <c r="J1342" s="400"/>
      <c r="K1342" s="398"/>
      <c r="L1342" s="399"/>
      <c r="M1342" s="400">
        <v>1</v>
      </c>
      <c r="N1342" s="803"/>
      <c r="O1342" s="851"/>
      <c r="P1342" s="817"/>
    </row>
    <row r="1343" spans="1:16" ht="13.5" customHeight="1" thickBot="1" x14ac:dyDescent="0.3">
      <c r="A1343" s="693"/>
      <c r="B1343" s="697"/>
      <c r="C1343" s="430" t="s">
        <v>23</v>
      </c>
      <c r="D1343" s="431"/>
      <c r="E1343" s="432"/>
      <c r="F1343" s="433"/>
      <c r="G1343" s="434"/>
      <c r="H1343" s="432"/>
      <c r="I1343" s="433"/>
      <c r="J1343" s="434"/>
      <c r="K1343" s="432"/>
      <c r="L1343" s="433"/>
      <c r="M1343" s="434">
        <v>108.998</v>
      </c>
      <c r="N1343" s="814"/>
      <c r="O1343" s="854"/>
      <c r="P1343" s="843"/>
    </row>
    <row r="1344" spans="1:16" ht="16.2" customHeight="1" x14ac:dyDescent="0.25">
      <c r="A1344" s="702" t="s">
        <v>109</v>
      </c>
      <c r="B1344" s="705" t="s">
        <v>273</v>
      </c>
      <c r="C1344" s="424" t="s">
        <v>26</v>
      </c>
      <c r="D1344" s="377">
        <f t="shared" si="255"/>
        <v>0.246</v>
      </c>
      <c r="E1344" s="224">
        <f t="shared" si="254"/>
        <v>0.246</v>
      </c>
      <c r="F1344" s="378"/>
      <c r="G1344" s="245">
        <f t="shared" si="256"/>
        <v>0.246</v>
      </c>
      <c r="H1344" s="379"/>
      <c r="I1344" s="378"/>
      <c r="J1344" s="379"/>
      <c r="K1344" s="224">
        <f t="shared" si="259"/>
        <v>0.246</v>
      </c>
      <c r="L1344" s="314"/>
      <c r="M1344" s="425">
        <f>M1347+M1350+M1353+M1356</f>
        <v>0.246</v>
      </c>
      <c r="N1344" s="795">
        <f t="shared" ref="N1344:N1556" si="264">P1344+O1344</f>
        <v>0</v>
      </c>
      <c r="O1344" s="845">
        <f>O1347+O1350+O1353+O1356</f>
        <v>0</v>
      </c>
      <c r="P1344" s="812">
        <f>P1347+P1350+P1353+P1356</f>
        <v>0</v>
      </c>
    </row>
    <row r="1345" spans="1:16" ht="16.2" customHeight="1" x14ac:dyDescent="0.25">
      <c r="A1345" s="703"/>
      <c r="B1345" s="706"/>
      <c r="C1345" s="426" t="s">
        <v>74</v>
      </c>
      <c r="D1345" s="230">
        <f t="shared" si="255"/>
        <v>4</v>
      </c>
      <c r="E1345" s="230">
        <f t="shared" si="254"/>
        <v>4</v>
      </c>
      <c r="F1345" s="231"/>
      <c r="G1345" s="381">
        <f t="shared" si="256"/>
        <v>4</v>
      </c>
      <c r="H1345" s="382"/>
      <c r="I1345" s="231"/>
      <c r="J1345" s="382"/>
      <c r="K1345" s="230">
        <f t="shared" si="259"/>
        <v>4</v>
      </c>
      <c r="L1345" s="322"/>
      <c r="M1345" s="427">
        <f t="shared" ref="M1345:M1346" si="265">M1348+M1351+M1354+M1357</f>
        <v>4</v>
      </c>
      <c r="N1345" s="797">
        <f t="shared" si="264"/>
        <v>0</v>
      </c>
      <c r="O1345" s="846">
        <f t="shared" ref="O1345:P1346" si="266">O1348+O1351+O1354+O1357</f>
        <v>0</v>
      </c>
      <c r="P1345" s="813">
        <f t="shared" si="266"/>
        <v>0</v>
      </c>
    </row>
    <row r="1346" spans="1:16" ht="16.2" customHeight="1" thickBot="1" x14ac:dyDescent="0.3">
      <c r="A1346" s="704"/>
      <c r="B1346" s="707"/>
      <c r="C1346" s="428" t="s">
        <v>23</v>
      </c>
      <c r="D1346" s="384">
        <f t="shared" si="255"/>
        <v>440</v>
      </c>
      <c r="E1346" s="384">
        <f t="shared" si="254"/>
        <v>440</v>
      </c>
      <c r="F1346" s="385"/>
      <c r="G1346" s="260">
        <f t="shared" si="256"/>
        <v>440</v>
      </c>
      <c r="H1346" s="386"/>
      <c r="I1346" s="385"/>
      <c r="J1346" s="386"/>
      <c r="K1346" s="384">
        <f t="shared" si="259"/>
        <v>440</v>
      </c>
      <c r="L1346" s="387"/>
      <c r="M1346" s="441">
        <f t="shared" si="265"/>
        <v>440</v>
      </c>
      <c r="N1346" s="798">
        <f t="shared" si="264"/>
        <v>0</v>
      </c>
      <c r="O1346" s="848">
        <f t="shared" si="266"/>
        <v>0</v>
      </c>
      <c r="P1346" s="816">
        <f t="shared" si="266"/>
        <v>0</v>
      </c>
    </row>
    <row r="1347" spans="1:16" ht="13.5" customHeight="1" x14ac:dyDescent="0.25">
      <c r="A1347" s="692" t="s">
        <v>297</v>
      </c>
      <c r="B1347" s="695" t="s">
        <v>273</v>
      </c>
      <c r="C1347" s="414" t="s">
        <v>26</v>
      </c>
      <c r="D1347" s="404"/>
      <c r="E1347" s="405"/>
      <c r="F1347" s="406"/>
      <c r="G1347" s="407"/>
      <c r="H1347" s="405"/>
      <c r="I1347" s="406"/>
      <c r="J1347" s="407"/>
      <c r="K1347" s="405"/>
      <c r="L1347" s="406"/>
      <c r="M1347" s="394">
        <v>6.2E-2</v>
      </c>
      <c r="N1347" s="806"/>
      <c r="O1347" s="855"/>
      <c r="P1347" s="844"/>
    </row>
    <row r="1348" spans="1:16" ht="13.5" customHeight="1" x14ac:dyDescent="0.25">
      <c r="A1348" s="693"/>
      <c r="B1348" s="696"/>
      <c r="C1348" s="415" t="s">
        <v>74</v>
      </c>
      <c r="D1348" s="397"/>
      <c r="E1348" s="398"/>
      <c r="F1348" s="399"/>
      <c r="G1348" s="400"/>
      <c r="H1348" s="398"/>
      <c r="I1348" s="399"/>
      <c r="J1348" s="400"/>
      <c r="K1348" s="398"/>
      <c r="L1348" s="399"/>
      <c r="M1348" s="400">
        <v>1</v>
      </c>
      <c r="N1348" s="803"/>
      <c r="O1348" s="851"/>
      <c r="P1348" s="817"/>
    </row>
    <row r="1349" spans="1:16" ht="13.5" customHeight="1" x14ac:dyDescent="0.25">
      <c r="A1349" s="694"/>
      <c r="B1349" s="697"/>
      <c r="C1349" s="415" t="s">
        <v>23</v>
      </c>
      <c r="D1349" s="397"/>
      <c r="E1349" s="398"/>
      <c r="F1349" s="399"/>
      <c r="G1349" s="400"/>
      <c r="H1349" s="398"/>
      <c r="I1349" s="399"/>
      <c r="J1349" s="400"/>
      <c r="K1349" s="398"/>
      <c r="L1349" s="399"/>
      <c r="M1349" s="400">
        <v>110.89400000000001</v>
      </c>
      <c r="N1349" s="803"/>
      <c r="O1349" s="851"/>
      <c r="P1349" s="817"/>
    </row>
    <row r="1350" spans="1:16" ht="16.2" customHeight="1" x14ac:dyDescent="0.25">
      <c r="A1350" s="698" t="s">
        <v>298</v>
      </c>
      <c r="B1350" s="699" t="s">
        <v>273</v>
      </c>
      <c r="C1350" s="415" t="s">
        <v>26</v>
      </c>
      <c r="D1350" s="397"/>
      <c r="E1350" s="398"/>
      <c r="F1350" s="399"/>
      <c r="G1350" s="400"/>
      <c r="H1350" s="398"/>
      <c r="I1350" s="399"/>
      <c r="J1350" s="400"/>
      <c r="K1350" s="398"/>
      <c r="L1350" s="399"/>
      <c r="M1350" s="400">
        <v>6.13E-2</v>
      </c>
      <c r="N1350" s="803"/>
      <c r="O1350" s="851"/>
      <c r="P1350" s="817"/>
    </row>
    <row r="1351" spans="1:16" ht="16.2" customHeight="1" x14ac:dyDescent="0.25">
      <c r="A1351" s="693"/>
      <c r="B1351" s="696"/>
      <c r="C1351" s="415" t="s">
        <v>74</v>
      </c>
      <c r="D1351" s="397"/>
      <c r="E1351" s="398"/>
      <c r="F1351" s="399"/>
      <c r="G1351" s="400"/>
      <c r="H1351" s="398"/>
      <c r="I1351" s="399"/>
      <c r="J1351" s="400"/>
      <c r="K1351" s="398"/>
      <c r="L1351" s="399"/>
      <c r="M1351" s="400">
        <v>1</v>
      </c>
      <c r="N1351" s="803"/>
      <c r="O1351" s="851"/>
      <c r="P1351" s="817"/>
    </row>
    <row r="1352" spans="1:16" ht="16.2" customHeight="1" x14ac:dyDescent="0.25">
      <c r="A1352" s="694"/>
      <c r="B1352" s="697"/>
      <c r="C1352" s="415">
        <v>109.64</v>
      </c>
      <c r="D1352" s="397"/>
      <c r="E1352" s="398"/>
      <c r="F1352" s="399"/>
      <c r="G1352" s="400"/>
      <c r="H1352" s="398"/>
      <c r="I1352" s="399"/>
      <c r="J1352" s="400"/>
      <c r="K1352" s="398"/>
      <c r="L1352" s="399"/>
      <c r="M1352" s="400">
        <v>109.642</v>
      </c>
      <c r="N1352" s="803"/>
      <c r="O1352" s="851"/>
      <c r="P1352" s="817"/>
    </row>
    <row r="1353" spans="1:16" ht="13.5" customHeight="1" x14ac:dyDescent="0.25">
      <c r="A1353" s="698" t="s">
        <v>299</v>
      </c>
      <c r="B1353" s="699" t="s">
        <v>273</v>
      </c>
      <c r="C1353" s="415" t="s">
        <v>26</v>
      </c>
      <c r="D1353" s="397"/>
      <c r="E1353" s="398"/>
      <c r="F1353" s="399"/>
      <c r="G1353" s="400"/>
      <c r="H1353" s="398"/>
      <c r="I1353" s="399"/>
      <c r="J1353" s="400"/>
      <c r="K1353" s="398"/>
      <c r="L1353" s="399"/>
      <c r="M1353" s="442">
        <v>6.1699999999999998E-2</v>
      </c>
      <c r="N1353" s="803"/>
      <c r="O1353" s="851"/>
      <c r="P1353" s="817"/>
    </row>
    <row r="1354" spans="1:16" ht="13.5" customHeight="1" x14ac:dyDescent="0.25">
      <c r="A1354" s="693"/>
      <c r="B1354" s="696"/>
      <c r="C1354" s="415" t="s">
        <v>74</v>
      </c>
      <c r="D1354" s="397"/>
      <c r="E1354" s="398"/>
      <c r="F1354" s="399"/>
      <c r="G1354" s="400"/>
      <c r="H1354" s="398"/>
      <c r="I1354" s="399"/>
      <c r="J1354" s="400"/>
      <c r="K1354" s="398"/>
      <c r="L1354" s="399"/>
      <c r="M1354" s="400">
        <v>1</v>
      </c>
      <c r="N1354" s="803"/>
      <c r="O1354" s="851"/>
      <c r="P1354" s="817"/>
    </row>
    <row r="1355" spans="1:16" ht="13.5" customHeight="1" x14ac:dyDescent="0.25">
      <c r="A1355" s="694"/>
      <c r="B1355" s="697"/>
      <c r="C1355" s="415" t="s">
        <v>23</v>
      </c>
      <c r="D1355" s="397"/>
      <c r="E1355" s="398"/>
      <c r="F1355" s="399"/>
      <c r="G1355" s="400"/>
      <c r="H1355" s="398"/>
      <c r="I1355" s="399"/>
      <c r="J1355" s="400"/>
      <c r="K1355" s="398"/>
      <c r="L1355" s="399"/>
      <c r="M1355" s="442">
        <v>110.358</v>
      </c>
      <c r="N1355" s="803"/>
      <c r="O1355" s="851"/>
      <c r="P1355" s="817"/>
    </row>
    <row r="1356" spans="1:16" ht="13.5" customHeight="1" x14ac:dyDescent="0.25">
      <c r="A1356" s="698" t="s">
        <v>300</v>
      </c>
      <c r="B1356" s="696" t="s">
        <v>273</v>
      </c>
      <c r="C1356" s="402" t="s">
        <v>26</v>
      </c>
      <c r="D1356" s="397"/>
      <c r="E1356" s="398"/>
      <c r="F1356" s="399"/>
      <c r="G1356" s="400"/>
      <c r="H1356" s="398"/>
      <c r="I1356" s="399"/>
      <c r="J1356" s="400"/>
      <c r="K1356" s="398"/>
      <c r="L1356" s="399"/>
      <c r="M1356" s="447">
        <v>6.0999999999999999E-2</v>
      </c>
      <c r="N1356" s="803"/>
      <c r="O1356" s="850"/>
      <c r="P1356" s="819"/>
    </row>
    <row r="1357" spans="1:16" ht="13.5" customHeight="1" x14ac:dyDescent="0.25">
      <c r="A1357" s="693"/>
      <c r="B1357" s="696"/>
      <c r="C1357" s="396" t="s">
        <v>74</v>
      </c>
      <c r="D1357" s="397"/>
      <c r="E1357" s="398"/>
      <c r="F1357" s="399"/>
      <c r="G1357" s="400"/>
      <c r="H1357" s="398"/>
      <c r="I1357" s="399"/>
      <c r="J1357" s="400"/>
      <c r="K1357" s="398"/>
      <c r="L1357" s="399"/>
      <c r="M1357" s="400">
        <v>1</v>
      </c>
      <c r="N1357" s="803"/>
      <c r="O1357" s="851"/>
      <c r="P1357" s="817"/>
    </row>
    <row r="1358" spans="1:16" ht="13.5" customHeight="1" thickBot="1" x14ac:dyDescent="0.3">
      <c r="A1358" s="694"/>
      <c r="B1358" s="700"/>
      <c r="C1358" s="409" t="s">
        <v>23</v>
      </c>
      <c r="D1358" s="454"/>
      <c r="E1358" s="454"/>
      <c r="F1358" s="455"/>
      <c r="G1358" s="456"/>
      <c r="H1358" s="457"/>
      <c r="I1358" s="455"/>
      <c r="J1358" s="457"/>
      <c r="K1358" s="454"/>
      <c r="L1358" s="445"/>
      <c r="M1358" s="448">
        <v>109.10599999999999</v>
      </c>
      <c r="N1358" s="822"/>
      <c r="O1358" s="852"/>
      <c r="P1358" s="820"/>
    </row>
    <row r="1359" spans="1:16" ht="18" customHeight="1" x14ac:dyDescent="0.25">
      <c r="A1359" s="702" t="s">
        <v>109</v>
      </c>
      <c r="B1359" s="705" t="s">
        <v>315</v>
      </c>
      <c r="C1359" s="424" t="s">
        <v>26</v>
      </c>
      <c r="D1359" s="377">
        <f t="shared" si="255"/>
        <v>0.112</v>
      </c>
      <c r="E1359" s="224">
        <f t="shared" si="254"/>
        <v>0.112</v>
      </c>
      <c r="F1359" s="378"/>
      <c r="G1359" s="245">
        <f t="shared" si="256"/>
        <v>0.112</v>
      </c>
      <c r="H1359" s="379"/>
      <c r="I1359" s="378"/>
      <c r="J1359" s="379"/>
      <c r="K1359" s="224">
        <f t="shared" si="259"/>
        <v>0.112</v>
      </c>
      <c r="L1359" s="314"/>
      <c r="M1359" s="315">
        <f>M1362+M1365</f>
        <v>0.112</v>
      </c>
      <c r="N1359" s="795">
        <f t="shared" ref="N1359:N1556" si="267">P1359+O1359</f>
        <v>5.6000000000000001E-2</v>
      </c>
      <c r="O1359" s="845">
        <f>O1362+O1365</f>
        <v>0</v>
      </c>
      <c r="P1359" s="812">
        <f>P1362+P1365</f>
        <v>5.6000000000000001E-2</v>
      </c>
    </row>
    <row r="1360" spans="1:16" ht="18" customHeight="1" x14ac:dyDescent="0.25">
      <c r="A1360" s="703"/>
      <c r="B1360" s="706"/>
      <c r="C1360" s="426" t="s">
        <v>74</v>
      </c>
      <c r="D1360" s="230">
        <f t="shared" si="255"/>
        <v>2</v>
      </c>
      <c r="E1360" s="230">
        <f t="shared" si="254"/>
        <v>2</v>
      </c>
      <c r="F1360" s="231"/>
      <c r="G1360" s="381">
        <f t="shared" si="256"/>
        <v>2</v>
      </c>
      <c r="H1360" s="382"/>
      <c r="I1360" s="231"/>
      <c r="J1360" s="382"/>
      <c r="K1360" s="230">
        <f t="shared" si="259"/>
        <v>2</v>
      </c>
      <c r="L1360" s="322"/>
      <c r="M1360" s="323">
        <f>M1363+M1366</f>
        <v>2</v>
      </c>
      <c r="N1360" s="797">
        <f t="shared" si="267"/>
        <v>1</v>
      </c>
      <c r="O1360" s="846">
        <f>O1363+O1366</f>
        <v>0</v>
      </c>
      <c r="P1360" s="813">
        <f>P1363+P1366</f>
        <v>1</v>
      </c>
    </row>
    <row r="1361" spans="1:16" ht="18" customHeight="1" thickBot="1" x14ac:dyDescent="0.3">
      <c r="A1361" s="704"/>
      <c r="B1361" s="707"/>
      <c r="C1361" s="428" t="s">
        <v>23</v>
      </c>
      <c r="D1361" s="384">
        <f t="shared" si="255"/>
        <v>220</v>
      </c>
      <c r="E1361" s="384">
        <f t="shared" si="254"/>
        <v>220</v>
      </c>
      <c r="F1361" s="385"/>
      <c r="G1361" s="260">
        <f t="shared" si="256"/>
        <v>220</v>
      </c>
      <c r="H1361" s="386"/>
      <c r="I1361" s="385"/>
      <c r="J1361" s="386"/>
      <c r="K1361" s="384">
        <f t="shared" si="259"/>
        <v>220</v>
      </c>
      <c r="L1361" s="387"/>
      <c r="M1361" s="388">
        <f>M1364+M1367</f>
        <v>220</v>
      </c>
      <c r="N1361" s="798">
        <f t="shared" si="267"/>
        <v>105.84533999999999</v>
      </c>
      <c r="O1361" s="847">
        <f>O1364+O1367</f>
        <v>0</v>
      </c>
      <c r="P1361" s="841">
        <f>P1364+P1367</f>
        <v>105.84533999999999</v>
      </c>
    </row>
    <row r="1362" spans="1:16" ht="18" customHeight="1" x14ac:dyDescent="0.25">
      <c r="A1362" s="692" t="s">
        <v>297</v>
      </c>
      <c r="B1362" s="695" t="s">
        <v>315</v>
      </c>
      <c r="C1362" s="414" t="s">
        <v>26</v>
      </c>
      <c r="D1362" s="404"/>
      <c r="E1362" s="405"/>
      <c r="F1362" s="406"/>
      <c r="G1362" s="407"/>
      <c r="H1362" s="405"/>
      <c r="I1362" s="406"/>
      <c r="J1362" s="407"/>
      <c r="K1362" s="405"/>
      <c r="L1362" s="406"/>
      <c r="M1362" s="394">
        <v>5.6000000000000001E-2</v>
      </c>
      <c r="N1362" s="806"/>
      <c r="O1362" s="855"/>
      <c r="P1362" s="844"/>
    </row>
    <row r="1363" spans="1:16" ht="18" customHeight="1" x14ac:dyDescent="0.25">
      <c r="A1363" s="693"/>
      <c r="B1363" s="696"/>
      <c r="C1363" s="415" t="s">
        <v>74</v>
      </c>
      <c r="D1363" s="397"/>
      <c r="E1363" s="398"/>
      <c r="F1363" s="399"/>
      <c r="G1363" s="400"/>
      <c r="H1363" s="398"/>
      <c r="I1363" s="399"/>
      <c r="J1363" s="400"/>
      <c r="K1363" s="398"/>
      <c r="L1363" s="399"/>
      <c r="M1363" s="400">
        <v>1</v>
      </c>
      <c r="N1363" s="803"/>
      <c r="O1363" s="851"/>
      <c r="P1363" s="817"/>
    </row>
    <row r="1364" spans="1:16" ht="18" customHeight="1" x14ac:dyDescent="0.25">
      <c r="A1364" s="694"/>
      <c r="B1364" s="697"/>
      <c r="C1364" s="415" t="s">
        <v>23</v>
      </c>
      <c r="D1364" s="397"/>
      <c r="E1364" s="398"/>
      <c r="F1364" s="399"/>
      <c r="G1364" s="400"/>
      <c r="H1364" s="398"/>
      <c r="I1364" s="399"/>
      <c r="J1364" s="400"/>
      <c r="K1364" s="398"/>
      <c r="L1364" s="399"/>
      <c r="M1364" s="400">
        <v>109.995</v>
      </c>
      <c r="N1364" s="803"/>
      <c r="O1364" s="851"/>
      <c r="P1364" s="817"/>
    </row>
    <row r="1365" spans="1:16" ht="18" customHeight="1" x14ac:dyDescent="0.25">
      <c r="A1365" s="698" t="s">
        <v>298</v>
      </c>
      <c r="B1365" s="699" t="s">
        <v>315</v>
      </c>
      <c r="C1365" s="415" t="s">
        <v>26</v>
      </c>
      <c r="D1365" s="397"/>
      <c r="E1365" s="398"/>
      <c r="F1365" s="399"/>
      <c r="G1365" s="400"/>
      <c r="H1365" s="398"/>
      <c r="I1365" s="399"/>
      <c r="J1365" s="400"/>
      <c r="K1365" s="398"/>
      <c r="L1365" s="399"/>
      <c r="M1365" s="400">
        <v>5.6000000000000001E-2</v>
      </c>
      <c r="N1365" s="803"/>
      <c r="O1365" s="851"/>
      <c r="P1365" s="817">
        <v>5.6000000000000001E-2</v>
      </c>
    </row>
    <row r="1366" spans="1:16" ht="18" customHeight="1" x14ac:dyDescent="0.25">
      <c r="A1366" s="693"/>
      <c r="B1366" s="696"/>
      <c r="C1366" s="415" t="s">
        <v>74</v>
      </c>
      <c r="D1366" s="397"/>
      <c r="E1366" s="398"/>
      <c r="F1366" s="399"/>
      <c r="G1366" s="400"/>
      <c r="H1366" s="398"/>
      <c r="I1366" s="399"/>
      <c r="J1366" s="400"/>
      <c r="K1366" s="398"/>
      <c r="L1366" s="399"/>
      <c r="M1366" s="400">
        <v>1</v>
      </c>
      <c r="N1366" s="803"/>
      <c r="O1366" s="851"/>
      <c r="P1366" s="817">
        <v>1</v>
      </c>
    </row>
    <row r="1367" spans="1:16" ht="18" customHeight="1" thickBot="1" x14ac:dyDescent="0.3">
      <c r="A1367" s="694"/>
      <c r="B1367" s="697"/>
      <c r="C1367" s="415" t="s">
        <v>23</v>
      </c>
      <c r="D1367" s="397"/>
      <c r="E1367" s="398"/>
      <c r="F1367" s="399"/>
      <c r="G1367" s="400"/>
      <c r="H1367" s="398"/>
      <c r="I1367" s="399"/>
      <c r="J1367" s="400"/>
      <c r="K1367" s="398"/>
      <c r="L1367" s="399"/>
      <c r="M1367" s="400">
        <v>110.005</v>
      </c>
      <c r="N1367" s="803"/>
      <c r="O1367" s="851"/>
      <c r="P1367" s="817">
        <v>105.84533999999999</v>
      </c>
    </row>
    <row r="1368" spans="1:16" ht="16.2" customHeight="1" x14ac:dyDescent="0.25">
      <c r="A1368" s="702" t="s">
        <v>120</v>
      </c>
      <c r="B1368" s="705" t="s">
        <v>214</v>
      </c>
      <c r="C1368" s="424" t="s">
        <v>26</v>
      </c>
      <c r="D1368" s="377">
        <f t="shared" si="255"/>
        <v>0.50900000000000001</v>
      </c>
      <c r="E1368" s="224">
        <f t="shared" si="254"/>
        <v>0.50900000000000001</v>
      </c>
      <c r="F1368" s="378"/>
      <c r="G1368" s="245">
        <f t="shared" si="256"/>
        <v>0.50900000000000001</v>
      </c>
      <c r="H1368" s="379"/>
      <c r="I1368" s="378"/>
      <c r="J1368" s="379"/>
      <c r="K1368" s="224">
        <f t="shared" si="259"/>
        <v>0.50900000000000001</v>
      </c>
      <c r="L1368" s="314"/>
      <c r="M1368" s="425">
        <f>M1371+M1374+M1377+M1380+M1383</f>
        <v>0.50900000000000001</v>
      </c>
      <c r="N1368" s="795">
        <f t="shared" ref="N1368:N1556" si="268">P1368+O1368</f>
        <v>0</v>
      </c>
      <c r="O1368" s="845">
        <f>O1371+O1374+O1377+O1380+O1383</f>
        <v>0</v>
      </c>
      <c r="P1368" s="812">
        <f>P1371+P1374+P1377+P1380+P1383</f>
        <v>0</v>
      </c>
    </row>
    <row r="1369" spans="1:16" ht="16.2" customHeight="1" x14ac:dyDescent="0.25">
      <c r="A1369" s="703"/>
      <c r="B1369" s="706"/>
      <c r="C1369" s="426" t="s">
        <v>74</v>
      </c>
      <c r="D1369" s="230">
        <f t="shared" si="255"/>
        <v>5</v>
      </c>
      <c r="E1369" s="230">
        <f t="shared" si="254"/>
        <v>5</v>
      </c>
      <c r="F1369" s="231"/>
      <c r="G1369" s="381">
        <f t="shared" si="256"/>
        <v>5</v>
      </c>
      <c r="H1369" s="382"/>
      <c r="I1369" s="231"/>
      <c r="J1369" s="382"/>
      <c r="K1369" s="230">
        <f t="shared" si="259"/>
        <v>5</v>
      </c>
      <c r="L1369" s="322"/>
      <c r="M1369" s="427">
        <f>M1372+M1375+M1378+M1381+M1384</f>
        <v>5</v>
      </c>
      <c r="N1369" s="797">
        <f t="shared" si="268"/>
        <v>0</v>
      </c>
      <c r="O1369" s="846">
        <f>O1372+O1375+O1378+O1381+O1384</f>
        <v>0</v>
      </c>
      <c r="P1369" s="813">
        <f>P1372+P1375+P1378+P1381+P1384</f>
        <v>0</v>
      </c>
    </row>
    <row r="1370" spans="1:16" ht="16.2" customHeight="1" thickBot="1" x14ac:dyDescent="0.3">
      <c r="A1370" s="704"/>
      <c r="B1370" s="707"/>
      <c r="C1370" s="428" t="s">
        <v>23</v>
      </c>
      <c r="D1370" s="384">
        <f t="shared" si="255"/>
        <v>550</v>
      </c>
      <c r="E1370" s="384">
        <f t="shared" si="254"/>
        <v>550</v>
      </c>
      <c r="F1370" s="385"/>
      <c r="G1370" s="260">
        <f t="shared" si="256"/>
        <v>550</v>
      </c>
      <c r="H1370" s="386"/>
      <c r="I1370" s="385"/>
      <c r="J1370" s="386"/>
      <c r="K1370" s="384">
        <f t="shared" si="259"/>
        <v>550</v>
      </c>
      <c r="L1370" s="387"/>
      <c r="M1370" s="441">
        <f>M1373+M1376+M1379+M1382+M1385</f>
        <v>550</v>
      </c>
      <c r="N1370" s="798">
        <f t="shared" si="268"/>
        <v>0</v>
      </c>
      <c r="O1370" s="848">
        <f>O1373+O1376+O1379+O1382+O1385</f>
        <v>0</v>
      </c>
      <c r="P1370" s="816">
        <f>P1373+P1376+P1379+P1382+P1385</f>
        <v>0</v>
      </c>
    </row>
    <row r="1371" spans="1:16" ht="13.5" customHeight="1" x14ac:dyDescent="0.25">
      <c r="A1371" s="692" t="s">
        <v>297</v>
      </c>
      <c r="B1371" s="695" t="s">
        <v>214</v>
      </c>
      <c r="C1371" s="414" t="s">
        <v>26</v>
      </c>
      <c r="D1371" s="391"/>
      <c r="E1371" s="392"/>
      <c r="F1371" s="393"/>
      <c r="G1371" s="394"/>
      <c r="H1371" s="392"/>
      <c r="I1371" s="393"/>
      <c r="J1371" s="394"/>
      <c r="K1371" s="392"/>
      <c r="L1371" s="393"/>
      <c r="M1371" s="394">
        <v>0.1009</v>
      </c>
      <c r="N1371" s="800"/>
      <c r="O1371" s="855"/>
      <c r="P1371" s="844"/>
    </row>
    <row r="1372" spans="1:16" ht="13.5" customHeight="1" x14ac:dyDescent="0.25">
      <c r="A1372" s="693"/>
      <c r="B1372" s="696"/>
      <c r="C1372" s="415" t="s">
        <v>74</v>
      </c>
      <c r="D1372" s="397"/>
      <c r="E1372" s="398"/>
      <c r="F1372" s="399"/>
      <c r="G1372" s="400"/>
      <c r="H1372" s="398"/>
      <c r="I1372" s="399"/>
      <c r="J1372" s="400"/>
      <c r="K1372" s="398"/>
      <c r="L1372" s="399"/>
      <c r="M1372" s="400">
        <v>1</v>
      </c>
      <c r="N1372" s="803"/>
      <c r="O1372" s="851"/>
      <c r="P1372" s="817"/>
    </row>
    <row r="1373" spans="1:16" ht="13.5" customHeight="1" x14ac:dyDescent="0.25">
      <c r="A1373" s="694"/>
      <c r="B1373" s="697"/>
      <c r="C1373" s="415" t="s">
        <v>23</v>
      </c>
      <c r="D1373" s="397"/>
      <c r="E1373" s="398"/>
      <c r="F1373" s="399"/>
      <c r="G1373" s="400"/>
      <c r="H1373" s="398"/>
      <c r="I1373" s="399"/>
      <c r="J1373" s="400"/>
      <c r="K1373" s="398"/>
      <c r="L1373" s="399"/>
      <c r="M1373" s="400">
        <v>109.02800000000001</v>
      </c>
      <c r="N1373" s="803"/>
      <c r="O1373" s="851"/>
      <c r="P1373" s="817"/>
    </row>
    <row r="1374" spans="1:16" ht="13.5" customHeight="1" x14ac:dyDescent="0.25">
      <c r="A1374" s="698" t="s">
        <v>298</v>
      </c>
      <c r="B1374" s="699" t="s">
        <v>214</v>
      </c>
      <c r="C1374" s="415" t="s">
        <v>26</v>
      </c>
      <c r="D1374" s="397"/>
      <c r="E1374" s="398"/>
      <c r="F1374" s="399"/>
      <c r="G1374" s="400"/>
      <c r="H1374" s="398"/>
      <c r="I1374" s="399"/>
      <c r="J1374" s="400"/>
      <c r="K1374" s="398"/>
      <c r="L1374" s="399"/>
      <c r="M1374" s="400">
        <v>0.1018</v>
      </c>
      <c r="N1374" s="803"/>
      <c r="O1374" s="851"/>
      <c r="P1374" s="817"/>
    </row>
    <row r="1375" spans="1:16" ht="13.5" customHeight="1" x14ac:dyDescent="0.25">
      <c r="A1375" s="693"/>
      <c r="B1375" s="696"/>
      <c r="C1375" s="415" t="s">
        <v>74</v>
      </c>
      <c r="D1375" s="397"/>
      <c r="E1375" s="398"/>
      <c r="F1375" s="399"/>
      <c r="G1375" s="400"/>
      <c r="H1375" s="398"/>
      <c r="I1375" s="399"/>
      <c r="J1375" s="400"/>
      <c r="K1375" s="398"/>
      <c r="L1375" s="399"/>
      <c r="M1375" s="400">
        <v>1</v>
      </c>
      <c r="N1375" s="803"/>
      <c r="O1375" s="851"/>
      <c r="P1375" s="817"/>
    </row>
    <row r="1376" spans="1:16" ht="13.5" customHeight="1" x14ac:dyDescent="0.25">
      <c r="A1376" s="694"/>
      <c r="B1376" s="697"/>
      <c r="C1376" s="415" t="s">
        <v>23</v>
      </c>
      <c r="D1376" s="397"/>
      <c r="E1376" s="398"/>
      <c r="F1376" s="399"/>
      <c r="G1376" s="400"/>
      <c r="H1376" s="398"/>
      <c r="I1376" s="399"/>
      <c r="J1376" s="400"/>
      <c r="K1376" s="398"/>
      <c r="L1376" s="399"/>
      <c r="M1376" s="400">
        <v>110</v>
      </c>
      <c r="N1376" s="803"/>
      <c r="O1376" s="851"/>
      <c r="P1376" s="817"/>
    </row>
    <row r="1377" spans="1:16" ht="13.5" customHeight="1" x14ac:dyDescent="0.25">
      <c r="A1377" s="698" t="s">
        <v>299</v>
      </c>
      <c r="B1377" s="699" t="s">
        <v>214</v>
      </c>
      <c r="C1377" s="415" t="s">
        <v>26</v>
      </c>
      <c r="D1377" s="397"/>
      <c r="E1377" s="398"/>
      <c r="F1377" s="399"/>
      <c r="G1377" s="400"/>
      <c r="H1377" s="398"/>
      <c r="I1377" s="399"/>
      <c r="J1377" s="400"/>
      <c r="K1377" s="398"/>
      <c r="L1377" s="399"/>
      <c r="M1377" s="442">
        <v>0.1033</v>
      </c>
      <c r="N1377" s="803"/>
      <c r="O1377" s="851"/>
      <c r="P1377" s="817"/>
    </row>
    <row r="1378" spans="1:16" ht="13.5" customHeight="1" x14ac:dyDescent="0.25">
      <c r="A1378" s="693"/>
      <c r="B1378" s="696"/>
      <c r="C1378" s="415" t="s">
        <v>74</v>
      </c>
      <c r="D1378" s="397"/>
      <c r="E1378" s="398"/>
      <c r="F1378" s="399"/>
      <c r="G1378" s="400"/>
      <c r="H1378" s="398"/>
      <c r="I1378" s="399"/>
      <c r="J1378" s="400"/>
      <c r="K1378" s="398"/>
      <c r="L1378" s="399"/>
      <c r="M1378" s="400">
        <v>1</v>
      </c>
      <c r="N1378" s="803"/>
      <c r="O1378" s="851"/>
      <c r="P1378" s="817"/>
    </row>
    <row r="1379" spans="1:16" ht="13.5" customHeight="1" x14ac:dyDescent="0.25">
      <c r="A1379" s="694"/>
      <c r="B1379" s="697"/>
      <c r="C1379" s="415" t="s">
        <v>23</v>
      </c>
      <c r="D1379" s="397"/>
      <c r="E1379" s="398"/>
      <c r="F1379" s="399"/>
      <c r="G1379" s="400"/>
      <c r="H1379" s="398"/>
      <c r="I1379" s="399"/>
      <c r="J1379" s="400"/>
      <c r="K1379" s="398"/>
      <c r="L1379" s="399"/>
      <c r="M1379" s="442">
        <v>111.62</v>
      </c>
      <c r="N1379" s="803"/>
      <c r="O1379" s="851"/>
      <c r="P1379" s="817"/>
    </row>
    <row r="1380" spans="1:16" ht="13.5" customHeight="1" x14ac:dyDescent="0.25">
      <c r="A1380" s="698" t="s">
        <v>300</v>
      </c>
      <c r="B1380" s="699" t="s">
        <v>214</v>
      </c>
      <c r="C1380" s="415" t="s">
        <v>26</v>
      </c>
      <c r="D1380" s="397"/>
      <c r="E1380" s="398"/>
      <c r="F1380" s="399"/>
      <c r="G1380" s="400"/>
      <c r="H1380" s="398"/>
      <c r="I1380" s="399"/>
      <c r="J1380" s="400"/>
      <c r="K1380" s="398"/>
      <c r="L1380" s="399"/>
      <c r="M1380" s="447">
        <v>0.10199999999999999</v>
      </c>
      <c r="N1380" s="803"/>
      <c r="O1380" s="850"/>
      <c r="P1380" s="819"/>
    </row>
    <row r="1381" spans="1:16" ht="13.5" customHeight="1" x14ac:dyDescent="0.25">
      <c r="A1381" s="693"/>
      <c r="B1381" s="696"/>
      <c r="C1381" s="415" t="s">
        <v>74</v>
      </c>
      <c r="D1381" s="397"/>
      <c r="E1381" s="398"/>
      <c r="F1381" s="399"/>
      <c r="G1381" s="400"/>
      <c r="H1381" s="398"/>
      <c r="I1381" s="399"/>
      <c r="J1381" s="400"/>
      <c r="K1381" s="398"/>
      <c r="L1381" s="399"/>
      <c r="M1381" s="400">
        <v>1</v>
      </c>
      <c r="N1381" s="803"/>
      <c r="O1381" s="851"/>
      <c r="P1381" s="817"/>
    </row>
    <row r="1382" spans="1:16" ht="13.5" customHeight="1" x14ac:dyDescent="0.25">
      <c r="A1382" s="694"/>
      <c r="B1382" s="697"/>
      <c r="C1382" s="416" t="s">
        <v>23</v>
      </c>
      <c r="D1382" s="454"/>
      <c r="E1382" s="454"/>
      <c r="F1382" s="455"/>
      <c r="G1382" s="456"/>
      <c r="H1382" s="457"/>
      <c r="I1382" s="455"/>
      <c r="J1382" s="457"/>
      <c r="K1382" s="454"/>
      <c r="L1382" s="445"/>
      <c r="M1382" s="442">
        <v>110.21599999999999</v>
      </c>
      <c r="N1382" s="822"/>
      <c r="O1382" s="851"/>
      <c r="P1382" s="817"/>
    </row>
    <row r="1383" spans="1:16" ht="13.5" customHeight="1" x14ac:dyDescent="0.25">
      <c r="A1383" s="693" t="s">
        <v>301</v>
      </c>
      <c r="B1383" s="696" t="s">
        <v>214</v>
      </c>
      <c r="C1383" s="402" t="s">
        <v>26</v>
      </c>
      <c r="D1383" s="397"/>
      <c r="E1383" s="398"/>
      <c r="F1383" s="399"/>
      <c r="G1383" s="400"/>
      <c r="H1383" s="398"/>
      <c r="I1383" s="399"/>
      <c r="J1383" s="400"/>
      <c r="K1383" s="398"/>
      <c r="L1383" s="399"/>
      <c r="M1383" s="447">
        <v>0.10100000000000001</v>
      </c>
      <c r="N1383" s="803"/>
      <c r="O1383" s="850"/>
      <c r="P1383" s="819"/>
    </row>
    <row r="1384" spans="1:16" ht="13.5" customHeight="1" x14ac:dyDescent="0.25">
      <c r="A1384" s="693"/>
      <c r="B1384" s="696"/>
      <c r="C1384" s="396" t="s">
        <v>74</v>
      </c>
      <c r="D1384" s="397"/>
      <c r="E1384" s="398"/>
      <c r="F1384" s="399"/>
      <c r="G1384" s="400"/>
      <c r="H1384" s="398"/>
      <c r="I1384" s="399"/>
      <c r="J1384" s="400"/>
      <c r="K1384" s="398"/>
      <c r="L1384" s="399"/>
      <c r="M1384" s="400">
        <v>1</v>
      </c>
      <c r="N1384" s="803"/>
      <c r="O1384" s="851"/>
      <c r="P1384" s="817"/>
    </row>
    <row r="1385" spans="1:16" ht="13.5" customHeight="1" thickBot="1" x14ac:dyDescent="0.3">
      <c r="A1385" s="701"/>
      <c r="B1385" s="700"/>
      <c r="C1385" s="409" t="s">
        <v>23</v>
      </c>
      <c r="D1385" s="458"/>
      <c r="E1385" s="458"/>
      <c r="F1385" s="459"/>
      <c r="G1385" s="460"/>
      <c r="H1385" s="461"/>
      <c r="I1385" s="459"/>
      <c r="J1385" s="461"/>
      <c r="K1385" s="458"/>
      <c r="L1385" s="462"/>
      <c r="M1385" s="448">
        <v>109.136</v>
      </c>
      <c r="N1385" s="823"/>
      <c r="O1385" s="852"/>
      <c r="P1385" s="820"/>
    </row>
    <row r="1386" spans="1:16" ht="15" customHeight="1" x14ac:dyDescent="0.25">
      <c r="A1386" s="703" t="s">
        <v>122</v>
      </c>
      <c r="B1386" s="706" t="s">
        <v>316</v>
      </c>
      <c r="C1386" s="435" t="s">
        <v>26</v>
      </c>
      <c r="D1386" s="449">
        <f t="shared" si="255"/>
        <v>0.50700000000000001</v>
      </c>
      <c r="E1386" s="233">
        <f t="shared" si="254"/>
        <v>0.50700000000000001</v>
      </c>
      <c r="F1386" s="450"/>
      <c r="G1386" s="249">
        <f t="shared" si="256"/>
        <v>0.50700000000000001</v>
      </c>
      <c r="H1386" s="451"/>
      <c r="I1386" s="450"/>
      <c r="J1386" s="451"/>
      <c r="K1386" s="233">
        <f t="shared" si="259"/>
        <v>0.50700000000000001</v>
      </c>
      <c r="L1386" s="452"/>
      <c r="M1386" s="425">
        <f>M1389+M1392+M1395+M1398+M1401+M1404+M1407</f>
        <v>0.50700000000000001</v>
      </c>
      <c r="N1386" s="732">
        <f t="shared" ref="N1386:N1556" si="269">P1386+O1386</f>
        <v>0</v>
      </c>
      <c r="O1386" s="845">
        <f>O1389+O1392+O1395+O1398+O1401+O1404+O1407</f>
        <v>0</v>
      </c>
      <c r="P1386" s="812">
        <f>P1389+P1392+P1395+P1398+P1401+P1404+P1407</f>
        <v>0</v>
      </c>
    </row>
    <row r="1387" spans="1:16" ht="15" customHeight="1" x14ac:dyDescent="0.25">
      <c r="A1387" s="703"/>
      <c r="B1387" s="706"/>
      <c r="C1387" s="426" t="s">
        <v>74</v>
      </c>
      <c r="D1387" s="230">
        <f t="shared" si="255"/>
        <v>7</v>
      </c>
      <c r="E1387" s="230">
        <f t="shared" si="254"/>
        <v>7</v>
      </c>
      <c r="F1387" s="231"/>
      <c r="G1387" s="381">
        <f t="shared" si="256"/>
        <v>7</v>
      </c>
      <c r="H1387" s="382"/>
      <c r="I1387" s="231"/>
      <c r="J1387" s="382"/>
      <c r="K1387" s="230">
        <f t="shared" si="259"/>
        <v>7</v>
      </c>
      <c r="L1387" s="322"/>
      <c r="M1387" s="427">
        <f t="shared" ref="M1387:M1388" si="270">M1390+M1393+M1396+M1399+M1402+M1405+M1408</f>
        <v>7</v>
      </c>
      <c r="N1387" s="797">
        <f t="shared" si="269"/>
        <v>0</v>
      </c>
      <c r="O1387" s="846">
        <f t="shared" ref="O1387:P1388" si="271">O1390+O1393+O1396+O1399+O1402+O1405+O1408</f>
        <v>0</v>
      </c>
      <c r="P1387" s="813">
        <f t="shared" si="271"/>
        <v>0</v>
      </c>
    </row>
    <row r="1388" spans="1:16" ht="15" customHeight="1" thickBot="1" x14ac:dyDescent="0.3">
      <c r="A1388" s="704"/>
      <c r="B1388" s="707"/>
      <c r="C1388" s="428" t="s">
        <v>23</v>
      </c>
      <c r="D1388" s="384">
        <f t="shared" si="255"/>
        <v>770</v>
      </c>
      <c r="E1388" s="384">
        <f t="shared" si="254"/>
        <v>770</v>
      </c>
      <c r="F1388" s="385"/>
      <c r="G1388" s="260">
        <f t="shared" si="256"/>
        <v>770</v>
      </c>
      <c r="H1388" s="386"/>
      <c r="I1388" s="385"/>
      <c r="J1388" s="386"/>
      <c r="K1388" s="384">
        <f t="shared" si="259"/>
        <v>770</v>
      </c>
      <c r="L1388" s="387"/>
      <c r="M1388" s="429">
        <f t="shared" si="270"/>
        <v>770</v>
      </c>
      <c r="N1388" s="798">
        <f t="shared" si="269"/>
        <v>0</v>
      </c>
      <c r="O1388" s="853">
        <f t="shared" si="271"/>
        <v>0</v>
      </c>
      <c r="P1388" s="821">
        <f t="shared" si="271"/>
        <v>0</v>
      </c>
    </row>
    <row r="1389" spans="1:16" ht="13.5" customHeight="1" x14ac:dyDescent="0.25">
      <c r="A1389" s="692" t="s">
        <v>297</v>
      </c>
      <c r="B1389" s="695" t="s">
        <v>316</v>
      </c>
      <c r="C1389" s="414" t="s">
        <v>26</v>
      </c>
      <c r="D1389" s="404"/>
      <c r="E1389" s="405"/>
      <c r="F1389" s="406"/>
      <c r="G1389" s="407"/>
      <c r="H1389" s="405"/>
      <c r="I1389" s="406"/>
      <c r="J1389" s="407"/>
      <c r="K1389" s="405"/>
      <c r="L1389" s="406"/>
      <c r="M1389" s="407">
        <v>7.2400000000000006E-2</v>
      </c>
      <c r="N1389" s="806"/>
      <c r="O1389" s="850"/>
      <c r="P1389" s="819"/>
    </row>
    <row r="1390" spans="1:16" ht="13.5" customHeight="1" x14ac:dyDescent="0.25">
      <c r="A1390" s="693"/>
      <c r="B1390" s="696"/>
      <c r="C1390" s="415" t="s">
        <v>74</v>
      </c>
      <c r="D1390" s="397"/>
      <c r="E1390" s="398"/>
      <c r="F1390" s="399"/>
      <c r="G1390" s="400"/>
      <c r="H1390" s="398"/>
      <c r="I1390" s="399"/>
      <c r="J1390" s="400"/>
      <c r="K1390" s="398"/>
      <c r="L1390" s="399"/>
      <c r="M1390" s="400">
        <v>1</v>
      </c>
      <c r="N1390" s="803"/>
      <c r="O1390" s="851"/>
      <c r="P1390" s="817"/>
    </row>
    <row r="1391" spans="1:16" ht="13.5" customHeight="1" x14ac:dyDescent="0.25">
      <c r="A1391" s="694"/>
      <c r="B1391" s="697"/>
      <c r="C1391" s="416" t="s">
        <v>23</v>
      </c>
      <c r="D1391" s="397"/>
      <c r="E1391" s="398"/>
      <c r="F1391" s="399"/>
      <c r="G1391" s="400"/>
      <c r="H1391" s="398"/>
      <c r="I1391" s="399"/>
      <c r="J1391" s="400"/>
      <c r="K1391" s="398"/>
      <c r="L1391" s="399"/>
      <c r="M1391" s="400">
        <v>109.95699999999999</v>
      </c>
      <c r="N1391" s="803"/>
      <c r="O1391" s="851"/>
      <c r="P1391" s="817"/>
    </row>
    <row r="1392" spans="1:16" ht="13.5" customHeight="1" x14ac:dyDescent="0.25">
      <c r="A1392" s="698" t="s">
        <v>298</v>
      </c>
      <c r="B1392" s="699" t="s">
        <v>316</v>
      </c>
      <c r="C1392" s="415" t="s">
        <v>26</v>
      </c>
      <c r="D1392" s="404"/>
      <c r="E1392" s="405"/>
      <c r="F1392" s="406"/>
      <c r="G1392" s="407"/>
      <c r="H1392" s="405"/>
      <c r="I1392" s="406"/>
      <c r="J1392" s="407"/>
      <c r="K1392" s="405"/>
      <c r="L1392" s="406"/>
      <c r="M1392" s="407">
        <v>7.2700000000000001E-2</v>
      </c>
      <c r="N1392" s="806"/>
      <c r="O1392" s="850"/>
      <c r="P1392" s="819"/>
    </row>
    <row r="1393" spans="1:16" ht="13.5" customHeight="1" x14ac:dyDescent="0.25">
      <c r="A1393" s="693"/>
      <c r="B1393" s="696"/>
      <c r="C1393" s="415" t="s">
        <v>74</v>
      </c>
      <c r="D1393" s="397"/>
      <c r="E1393" s="398"/>
      <c r="F1393" s="399"/>
      <c r="G1393" s="400"/>
      <c r="H1393" s="398"/>
      <c r="I1393" s="399"/>
      <c r="J1393" s="400"/>
      <c r="K1393" s="398"/>
      <c r="L1393" s="399"/>
      <c r="M1393" s="400">
        <v>1</v>
      </c>
      <c r="N1393" s="803"/>
      <c r="O1393" s="851"/>
      <c r="P1393" s="817"/>
    </row>
    <row r="1394" spans="1:16" ht="13.5" customHeight="1" x14ac:dyDescent="0.25">
      <c r="A1394" s="694"/>
      <c r="B1394" s="697"/>
      <c r="C1394" s="416" t="s">
        <v>23</v>
      </c>
      <c r="D1394" s="397"/>
      <c r="E1394" s="398"/>
      <c r="F1394" s="399"/>
      <c r="G1394" s="400"/>
      <c r="H1394" s="398"/>
      <c r="I1394" s="399"/>
      <c r="J1394" s="400"/>
      <c r="K1394" s="398"/>
      <c r="L1394" s="399"/>
      <c r="M1394" s="400">
        <v>110.41200000000001</v>
      </c>
      <c r="N1394" s="803"/>
      <c r="O1394" s="851"/>
      <c r="P1394" s="817"/>
    </row>
    <row r="1395" spans="1:16" ht="13.5" customHeight="1" x14ac:dyDescent="0.25">
      <c r="A1395" s="698" t="s">
        <v>299</v>
      </c>
      <c r="B1395" s="699" t="s">
        <v>316</v>
      </c>
      <c r="C1395" s="415" t="s">
        <v>26</v>
      </c>
      <c r="D1395" s="404"/>
      <c r="E1395" s="405"/>
      <c r="F1395" s="406"/>
      <c r="G1395" s="407"/>
      <c r="H1395" s="405"/>
      <c r="I1395" s="406"/>
      <c r="J1395" s="407"/>
      <c r="K1395" s="405"/>
      <c r="L1395" s="406"/>
      <c r="M1395" s="407">
        <v>7.17E-2</v>
      </c>
      <c r="N1395" s="806"/>
      <c r="O1395" s="850"/>
      <c r="P1395" s="819"/>
    </row>
    <row r="1396" spans="1:16" ht="13.5" customHeight="1" x14ac:dyDescent="0.25">
      <c r="A1396" s="693"/>
      <c r="B1396" s="696"/>
      <c r="C1396" s="415" t="s">
        <v>74</v>
      </c>
      <c r="D1396" s="397"/>
      <c r="E1396" s="398"/>
      <c r="F1396" s="399"/>
      <c r="G1396" s="400"/>
      <c r="H1396" s="398"/>
      <c r="I1396" s="399"/>
      <c r="J1396" s="400"/>
      <c r="K1396" s="398"/>
      <c r="L1396" s="399"/>
      <c r="M1396" s="400">
        <v>1</v>
      </c>
      <c r="N1396" s="803"/>
      <c r="O1396" s="851"/>
      <c r="P1396" s="817"/>
    </row>
    <row r="1397" spans="1:16" ht="13.5" customHeight="1" x14ac:dyDescent="0.25">
      <c r="A1397" s="694"/>
      <c r="B1397" s="697"/>
      <c r="C1397" s="416" t="s">
        <v>23</v>
      </c>
      <c r="D1397" s="397"/>
      <c r="E1397" s="398"/>
      <c r="F1397" s="399"/>
      <c r="G1397" s="400"/>
      <c r="H1397" s="398"/>
      <c r="I1397" s="399"/>
      <c r="J1397" s="400"/>
      <c r="K1397" s="398"/>
      <c r="L1397" s="399"/>
      <c r="M1397" s="400">
        <v>108.893</v>
      </c>
      <c r="N1397" s="803"/>
      <c r="O1397" s="851"/>
      <c r="P1397" s="817"/>
    </row>
    <row r="1398" spans="1:16" ht="13.5" customHeight="1" x14ac:dyDescent="0.25">
      <c r="A1398" s="698" t="s">
        <v>300</v>
      </c>
      <c r="B1398" s="699" t="s">
        <v>316</v>
      </c>
      <c r="C1398" s="415" t="s">
        <v>26</v>
      </c>
      <c r="D1398" s="404"/>
      <c r="E1398" s="405"/>
      <c r="F1398" s="406"/>
      <c r="G1398" s="407"/>
      <c r="H1398" s="405"/>
      <c r="I1398" s="406"/>
      <c r="J1398" s="407"/>
      <c r="K1398" s="405"/>
      <c r="L1398" s="406"/>
      <c r="M1398" s="407">
        <v>7.2499999999999995E-2</v>
      </c>
      <c r="N1398" s="806"/>
      <c r="O1398" s="850"/>
      <c r="P1398" s="819"/>
    </row>
    <row r="1399" spans="1:16" ht="13.5" customHeight="1" x14ac:dyDescent="0.25">
      <c r="A1399" s="693"/>
      <c r="B1399" s="696"/>
      <c r="C1399" s="415" t="s">
        <v>74</v>
      </c>
      <c r="D1399" s="397"/>
      <c r="E1399" s="398"/>
      <c r="F1399" s="399"/>
      <c r="G1399" s="400"/>
      <c r="H1399" s="398"/>
      <c r="I1399" s="399"/>
      <c r="J1399" s="400"/>
      <c r="K1399" s="398"/>
      <c r="L1399" s="399"/>
      <c r="M1399" s="400">
        <v>1</v>
      </c>
      <c r="N1399" s="803"/>
      <c r="O1399" s="851"/>
      <c r="P1399" s="817"/>
    </row>
    <row r="1400" spans="1:16" ht="13.5" customHeight="1" x14ac:dyDescent="0.25">
      <c r="A1400" s="694"/>
      <c r="B1400" s="697"/>
      <c r="C1400" s="416" t="s">
        <v>23</v>
      </c>
      <c r="D1400" s="397"/>
      <c r="E1400" s="398"/>
      <c r="F1400" s="399"/>
      <c r="G1400" s="400"/>
      <c r="H1400" s="398"/>
      <c r="I1400" s="399"/>
      <c r="J1400" s="400"/>
      <c r="K1400" s="398"/>
      <c r="L1400" s="399"/>
      <c r="M1400" s="400">
        <v>110.108</v>
      </c>
      <c r="N1400" s="803"/>
      <c r="O1400" s="851"/>
      <c r="P1400" s="817"/>
    </row>
    <row r="1401" spans="1:16" ht="13.5" customHeight="1" x14ac:dyDescent="0.25">
      <c r="A1401" s="698" t="s">
        <v>301</v>
      </c>
      <c r="B1401" s="699" t="s">
        <v>316</v>
      </c>
      <c r="C1401" s="415" t="s">
        <v>26</v>
      </c>
      <c r="D1401" s="404"/>
      <c r="E1401" s="405"/>
      <c r="F1401" s="406"/>
      <c r="G1401" s="407"/>
      <c r="H1401" s="405"/>
      <c r="I1401" s="406"/>
      <c r="J1401" s="407"/>
      <c r="K1401" s="405"/>
      <c r="L1401" s="406"/>
      <c r="M1401" s="407">
        <v>7.22E-2</v>
      </c>
      <c r="N1401" s="806"/>
      <c r="O1401" s="850"/>
      <c r="P1401" s="819"/>
    </row>
    <row r="1402" spans="1:16" ht="13.5" customHeight="1" x14ac:dyDescent="0.25">
      <c r="A1402" s="693"/>
      <c r="B1402" s="696"/>
      <c r="C1402" s="415" t="s">
        <v>74</v>
      </c>
      <c r="D1402" s="397"/>
      <c r="E1402" s="398"/>
      <c r="F1402" s="399"/>
      <c r="G1402" s="400"/>
      <c r="H1402" s="398"/>
      <c r="I1402" s="399"/>
      <c r="J1402" s="400"/>
      <c r="K1402" s="398"/>
      <c r="L1402" s="399"/>
      <c r="M1402" s="400">
        <v>1</v>
      </c>
      <c r="N1402" s="803"/>
      <c r="O1402" s="851"/>
      <c r="P1402" s="817"/>
    </row>
    <row r="1403" spans="1:16" ht="13.5" customHeight="1" x14ac:dyDescent="0.25">
      <c r="A1403" s="694"/>
      <c r="B1403" s="697"/>
      <c r="C1403" s="416" t="s">
        <v>23</v>
      </c>
      <c r="D1403" s="397"/>
      <c r="E1403" s="398"/>
      <c r="F1403" s="399"/>
      <c r="G1403" s="400"/>
      <c r="H1403" s="398"/>
      <c r="I1403" s="399"/>
      <c r="J1403" s="400"/>
      <c r="K1403" s="398"/>
      <c r="L1403" s="399"/>
      <c r="M1403" s="400">
        <v>109.654</v>
      </c>
      <c r="N1403" s="803"/>
      <c r="O1403" s="851"/>
      <c r="P1403" s="817"/>
    </row>
    <row r="1404" spans="1:16" ht="13.5" customHeight="1" x14ac:dyDescent="0.25">
      <c r="A1404" s="698" t="s">
        <v>310</v>
      </c>
      <c r="B1404" s="699" t="s">
        <v>316</v>
      </c>
      <c r="C1404" s="415" t="s">
        <v>26</v>
      </c>
      <c r="D1404" s="404"/>
      <c r="E1404" s="405"/>
      <c r="F1404" s="406"/>
      <c r="G1404" s="407"/>
      <c r="H1404" s="405"/>
      <c r="I1404" s="406"/>
      <c r="J1404" s="407"/>
      <c r="K1404" s="405"/>
      <c r="L1404" s="406"/>
      <c r="M1404" s="407">
        <v>7.2499999999999995E-2</v>
      </c>
      <c r="N1404" s="806"/>
      <c r="O1404" s="850"/>
      <c r="P1404" s="819"/>
    </row>
    <row r="1405" spans="1:16" ht="13.5" customHeight="1" x14ac:dyDescent="0.25">
      <c r="A1405" s="693"/>
      <c r="B1405" s="696"/>
      <c r="C1405" s="415" t="s">
        <v>74</v>
      </c>
      <c r="D1405" s="397"/>
      <c r="E1405" s="398"/>
      <c r="F1405" s="399"/>
      <c r="G1405" s="400"/>
      <c r="H1405" s="398"/>
      <c r="I1405" s="399"/>
      <c r="J1405" s="400"/>
      <c r="K1405" s="398"/>
      <c r="L1405" s="399"/>
      <c r="M1405" s="400">
        <v>1</v>
      </c>
      <c r="N1405" s="803"/>
      <c r="O1405" s="851"/>
      <c r="P1405" s="817"/>
    </row>
    <row r="1406" spans="1:16" ht="13.5" customHeight="1" x14ac:dyDescent="0.25">
      <c r="A1406" s="694"/>
      <c r="B1406" s="697"/>
      <c r="C1406" s="416" t="s">
        <v>23</v>
      </c>
      <c r="D1406" s="397"/>
      <c r="E1406" s="398"/>
      <c r="F1406" s="399"/>
      <c r="G1406" s="400"/>
      <c r="H1406" s="398"/>
      <c r="I1406" s="399"/>
      <c r="J1406" s="400"/>
      <c r="K1406" s="398"/>
      <c r="L1406" s="399"/>
      <c r="M1406" s="400">
        <v>110.108</v>
      </c>
      <c r="N1406" s="803"/>
      <c r="O1406" s="851"/>
      <c r="P1406" s="817"/>
    </row>
    <row r="1407" spans="1:16" ht="13.5" customHeight="1" x14ac:dyDescent="0.25">
      <c r="A1407" s="698" t="s">
        <v>311</v>
      </c>
      <c r="B1407" s="699" t="s">
        <v>316</v>
      </c>
      <c r="C1407" s="415" t="s">
        <v>26</v>
      </c>
      <c r="D1407" s="404"/>
      <c r="E1407" s="405"/>
      <c r="F1407" s="406"/>
      <c r="G1407" s="407"/>
      <c r="H1407" s="405"/>
      <c r="I1407" s="406"/>
      <c r="J1407" s="407"/>
      <c r="K1407" s="405"/>
      <c r="L1407" s="406"/>
      <c r="M1407" s="407">
        <v>7.2999999999999995E-2</v>
      </c>
      <c r="N1407" s="806"/>
      <c r="O1407" s="850"/>
      <c r="P1407" s="819"/>
    </row>
    <row r="1408" spans="1:16" ht="13.5" customHeight="1" x14ac:dyDescent="0.25">
      <c r="A1408" s="693"/>
      <c r="B1408" s="696"/>
      <c r="C1408" s="415" t="s">
        <v>74</v>
      </c>
      <c r="D1408" s="397"/>
      <c r="E1408" s="398"/>
      <c r="F1408" s="399"/>
      <c r="G1408" s="400"/>
      <c r="H1408" s="398"/>
      <c r="I1408" s="399"/>
      <c r="J1408" s="400"/>
      <c r="K1408" s="398"/>
      <c r="L1408" s="399"/>
      <c r="M1408" s="400">
        <v>1</v>
      </c>
      <c r="N1408" s="803"/>
      <c r="O1408" s="851"/>
      <c r="P1408" s="817"/>
    </row>
    <row r="1409" spans="1:16" ht="13.5" customHeight="1" thickBot="1" x14ac:dyDescent="0.3">
      <c r="A1409" s="693"/>
      <c r="B1409" s="696"/>
      <c r="C1409" s="430" t="s">
        <v>23</v>
      </c>
      <c r="D1409" s="431"/>
      <c r="E1409" s="432"/>
      <c r="F1409" s="433"/>
      <c r="G1409" s="434"/>
      <c r="H1409" s="432"/>
      <c r="I1409" s="433"/>
      <c r="J1409" s="434"/>
      <c r="K1409" s="432"/>
      <c r="L1409" s="433"/>
      <c r="M1409" s="434">
        <v>110.86799999999999</v>
      </c>
      <c r="N1409" s="814"/>
      <c r="O1409" s="854"/>
      <c r="P1409" s="843"/>
    </row>
    <row r="1410" spans="1:16" ht="13.5" customHeight="1" x14ac:dyDescent="0.25">
      <c r="A1410" s="702" t="s">
        <v>254</v>
      </c>
      <c r="B1410" s="705" t="s">
        <v>280</v>
      </c>
      <c r="C1410" s="424" t="s">
        <v>26</v>
      </c>
      <c r="D1410" s="377">
        <f t="shared" si="255"/>
        <v>4.0999999999999995E-2</v>
      </c>
      <c r="E1410" s="224">
        <f t="shared" si="254"/>
        <v>4.0999999999999995E-2</v>
      </c>
      <c r="F1410" s="378"/>
      <c r="G1410" s="245">
        <f t="shared" si="256"/>
        <v>4.0999999999999995E-2</v>
      </c>
      <c r="H1410" s="379"/>
      <c r="I1410" s="378"/>
      <c r="J1410" s="379"/>
      <c r="K1410" s="224">
        <f t="shared" si="259"/>
        <v>4.0999999999999995E-2</v>
      </c>
      <c r="L1410" s="314"/>
      <c r="M1410" s="315">
        <f>M1413+M1416</f>
        <v>4.0999999999999995E-2</v>
      </c>
      <c r="N1410" s="795">
        <f t="shared" ref="N1410:N1556" si="272">P1410+O1410</f>
        <v>0</v>
      </c>
      <c r="O1410" s="845">
        <f>O1413+O1416</f>
        <v>0</v>
      </c>
      <c r="P1410" s="812">
        <f>P1413+P1416</f>
        <v>0</v>
      </c>
    </row>
    <row r="1411" spans="1:16" ht="13.5" customHeight="1" x14ac:dyDescent="0.25">
      <c r="A1411" s="703"/>
      <c r="B1411" s="706"/>
      <c r="C1411" s="426" t="s">
        <v>74</v>
      </c>
      <c r="D1411" s="230">
        <f t="shared" si="255"/>
        <v>2</v>
      </c>
      <c r="E1411" s="230">
        <f t="shared" si="254"/>
        <v>2</v>
      </c>
      <c r="F1411" s="231"/>
      <c r="G1411" s="381">
        <f t="shared" si="256"/>
        <v>2</v>
      </c>
      <c r="H1411" s="382"/>
      <c r="I1411" s="231"/>
      <c r="J1411" s="382"/>
      <c r="K1411" s="230">
        <f t="shared" si="259"/>
        <v>2</v>
      </c>
      <c r="L1411" s="322"/>
      <c r="M1411" s="323">
        <f>M1414+M1417</f>
        <v>2</v>
      </c>
      <c r="N1411" s="797">
        <f t="shared" si="272"/>
        <v>0</v>
      </c>
      <c r="O1411" s="846">
        <f>O1414+O1417</f>
        <v>0</v>
      </c>
      <c r="P1411" s="813">
        <f>P1414+P1417</f>
        <v>0</v>
      </c>
    </row>
    <row r="1412" spans="1:16" ht="13.5" customHeight="1" thickBot="1" x14ac:dyDescent="0.3">
      <c r="A1412" s="704"/>
      <c r="B1412" s="707"/>
      <c r="C1412" s="428" t="s">
        <v>23</v>
      </c>
      <c r="D1412" s="384">
        <f t="shared" si="255"/>
        <v>98.35</v>
      </c>
      <c r="E1412" s="384">
        <f t="shared" si="254"/>
        <v>98.35</v>
      </c>
      <c r="F1412" s="385"/>
      <c r="G1412" s="260">
        <f t="shared" si="256"/>
        <v>98.35</v>
      </c>
      <c r="H1412" s="386"/>
      <c r="I1412" s="385"/>
      <c r="J1412" s="386"/>
      <c r="K1412" s="384">
        <f t="shared" si="259"/>
        <v>98.35</v>
      </c>
      <c r="L1412" s="387"/>
      <c r="M1412" s="388">
        <f>M1415+M1418</f>
        <v>98.35</v>
      </c>
      <c r="N1412" s="798">
        <f t="shared" si="272"/>
        <v>0</v>
      </c>
      <c r="O1412" s="847">
        <f>O1415+O1418</f>
        <v>0</v>
      </c>
      <c r="P1412" s="841">
        <f>P1415+P1418</f>
        <v>0</v>
      </c>
    </row>
    <row r="1413" spans="1:16" ht="13.5" customHeight="1" x14ac:dyDescent="0.25">
      <c r="A1413" s="692" t="s">
        <v>297</v>
      </c>
      <c r="B1413" s="695" t="s">
        <v>280</v>
      </c>
      <c r="C1413" s="414" t="s">
        <v>26</v>
      </c>
      <c r="D1413" s="404"/>
      <c r="E1413" s="405"/>
      <c r="F1413" s="406"/>
      <c r="G1413" s="407"/>
      <c r="H1413" s="405"/>
      <c r="I1413" s="406"/>
      <c r="J1413" s="407"/>
      <c r="K1413" s="405"/>
      <c r="L1413" s="406"/>
      <c r="M1413" s="407">
        <v>2.07E-2</v>
      </c>
      <c r="N1413" s="806"/>
      <c r="O1413" s="850"/>
      <c r="P1413" s="819"/>
    </row>
    <row r="1414" spans="1:16" ht="13.5" customHeight="1" x14ac:dyDescent="0.25">
      <c r="A1414" s="693"/>
      <c r="B1414" s="696"/>
      <c r="C1414" s="415" t="s">
        <v>74</v>
      </c>
      <c r="D1414" s="397"/>
      <c r="E1414" s="398"/>
      <c r="F1414" s="399"/>
      <c r="G1414" s="400"/>
      <c r="H1414" s="398"/>
      <c r="I1414" s="399"/>
      <c r="J1414" s="400"/>
      <c r="K1414" s="398"/>
      <c r="L1414" s="399"/>
      <c r="M1414" s="400">
        <v>1</v>
      </c>
      <c r="N1414" s="803"/>
      <c r="O1414" s="851"/>
      <c r="P1414" s="817"/>
    </row>
    <row r="1415" spans="1:16" ht="13.5" customHeight="1" x14ac:dyDescent="0.25">
      <c r="A1415" s="694"/>
      <c r="B1415" s="697"/>
      <c r="C1415" s="416" t="s">
        <v>23</v>
      </c>
      <c r="D1415" s="397"/>
      <c r="E1415" s="398"/>
      <c r="F1415" s="399"/>
      <c r="G1415" s="400"/>
      <c r="H1415" s="398"/>
      <c r="I1415" s="399"/>
      <c r="J1415" s="400"/>
      <c r="K1415" s="398"/>
      <c r="L1415" s="399"/>
      <c r="M1415" s="400">
        <v>49.655000000000001</v>
      </c>
      <c r="N1415" s="803"/>
      <c r="O1415" s="851"/>
      <c r="P1415" s="817"/>
    </row>
    <row r="1416" spans="1:16" ht="13.5" customHeight="1" x14ac:dyDescent="0.25">
      <c r="A1416" s="698" t="s">
        <v>298</v>
      </c>
      <c r="B1416" s="699" t="s">
        <v>280</v>
      </c>
      <c r="C1416" s="415" t="s">
        <v>26</v>
      </c>
      <c r="D1416" s="404"/>
      <c r="E1416" s="405"/>
      <c r="F1416" s="406"/>
      <c r="G1416" s="407"/>
      <c r="H1416" s="405"/>
      <c r="I1416" s="406"/>
      <c r="J1416" s="407"/>
      <c r="K1416" s="405"/>
      <c r="L1416" s="406"/>
      <c r="M1416" s="407">
        <v>2.0299999999999999E-2</v>
      </c>
      <c r="N1416" s="806"/>
      <c r="O1416" s="850"/>
      <c r="P1416" s="819"/>
    </row>
    <row r="1417" spans="1:16" ht="13.5" customHeight="1" x14ac:dyDescent="0.25">
      <c r="A1417" s="693"/>
      <c r="B1417" s="696"/>
      <c r="C1417" s="415" t="s">
        <v>74</v>
      </c>
      <c r="D1417" s="397"/>
      <c r="E1417" s="398"/>
      <c r="F1417" s="399"/>
      <c r="G1417" s="400"/>
      <c r="H1417" s="398"/>
      <c r="I1417" s="399"/>
      <c r="J1417" s="400"/>
      <c r="K1417" s="398"/>
      <c r="L1417" s="399"/>
      <c r="M1417" s="400">
        <v>1</v>
      </c>
      <c r="N1417" s="803"/>
      <c r="O1417" s="851"/>
      <c r="P1417" s="817"/>
    </row>
    <row r="1418" spans="1:16" ht="13.5" customHeight="1" thickBot="1" x14ac:dyDescent="0.3">
      <c r="A1418" s="694"/>
      <c r="B1418" s="697"/>
      <c r="C1418" s="416" t="s">
        <v>23</v>
      </c>
      <c r="D1418" s="397"/>
      <c r="E1418" s="398"/>
      <c r="F1418" s="399"/>
      <c r="G1418" s="400"/>
      <c r="H1418" s="398"/>
      <c r="I1418" s="399"/>
      <c r="J1418" s="400"/>
      <c r="K1418" s="398"/>
      <c r="L1418" s="399"/>
      <c r="M1418" s="400">
        <v>48.695</v>
      </c>
      <c r="N1418" s="803"/>
      <c r="O1418" s="851"/>
      <c r="P1418" s="817"/>
    </row>
    <row r="1419" spans="1:16" ht="13.5" customHeight="1" x14ac:dyDescent="0.25">
      <c r="A1419" s="702" t="s">
        <v>256</v>
      </c>
      <c r="B1419" s="705" t="s">
        <v>282</v>
      </c>
      <c r="C1419" s="424" t="s">
        <v>26</v>
      </c>
      <c r="D1419" s="377">
        <f t="shared" si="255"/>
        <v>0.26278000000000001</v>
      </c>
      <c r="E1419" s="224">
        <f t="shared" si="254"/>
        <v>0.26278000000000001</v>
      </c>
      <c r="F1419" s="378"/>
      <c r="G1419" s="245">
        <f t="shared" si="256"/>
        <v>0.26278000000000001</v>
      </c>
      <c r="H1419" s="379"/>
      <c r="I1419" s="378"/>
      <c r="J1419" s="379"/>
      <c r="K1419" s="224">
        <f t="shared" si="259"/>
        <v>0.26278000000000001</v>
      </c>
      <c r="L1419" s="314"/>
      <c r="M1419" s="425">
        <f>M1422+M1425+M1428+M1431</f>
        <v>0.26278000000000001</v>
      </c>
      <c r="N1419" s="795">
        <f t="shared" ref="N1419:N1556" si="273">P1419+O1419</f>
        <v>0</v>
      </c>
      <c r="O1419" s="845">
        <f>O1422+O1425+O1428+O1431</f>
        <v>0</v>
      </c>
      <c r="P1419" s="812">
        <f>P1422+P1425+P1428+P1431</f>
        <v>0</v>
      </c>
    </row>
    <row r="1420" spans="1:16" ht="13.5" customHeight="1" x14ac:dyDescent="0.25">
      <c r="A1420" s="703"/>
      <c r="B1420" s="706"/>
      <c r="C1420" s="426" t="s">
        <v>74</v>
      </c>
      <c r="D1420" s="230">
        <f t="shared" si="255"/>
        <v>4</v>
      </c>
      <c r="E1420" s="230">
        <f t="shared" si="254"/>
        <v>4</v>
      </c>
      <c r="F1420" s="231"/>
      <c r="G1420" s="381">
        <f t="shared" si="256"/>
        <v>4</v>
      </c>
      <c r="H1420" s="382"/>
      <c r="I1420" s="231"/>
      <c r="J1420" s="382"/>
      <c r="K1420" s="230">
        <f t="shared" si="259"/>
        <v>4</v>
      </c>
      <c r="L1420" s="322"/>
      <c r="M1420" s="427">
        <f t="shared" ref="M1420:M1421" si="274">M1423+M1426+M1429+M1432</f>
        <v>4</v>
      </c>
      <c r="N1420" s="797">
        <f t="shared" si="273"/>
        <v>0</v>
      </c>
      <c r="O1420" s="846">
        <f t="shared" ref="O1420:P1421" si="275">O1423+O1426+O1429+O1432</f>
        <v>0</v>
      </c>
      <c r="P1420" s="813">
        <f t="shared" si="275"/>
        <v>0</v>
      </c>
    </row>
    <row r="1421" spans="1:16" customFormat="1" ht="13.8" thickBot="1" x14ac:dyDescent="0.3">
      <c r="A1421" s="704"/>
      <c r="B1421" s="707"/>
      <c r="C1421" s="428" t="s">
        <v>23</v>
      </c>
      <c r="D1421" s="384">
        <f t="shared" si="255"/>
        <v>440</v>
      </c>
      <c r="E1421" s="384">
        <f t="shared" si="254"/>
        <v>440</v>
      </c>
      <c r="F1421" s="385"/>
      <c r="G1421" s="260">
        <f t="shared" si="256"/>
        <v>440</v>
      </c>
      <c r="H1421" s="386"/>
      <c r="I1421" s="385"/>
      <c r="J1421" s="386"/>
      <c r="K1421" s="384">
        <f t="shared" si="259"/>
        <v>440</v>
      </c>
      <c r="L1421" s="387"/>
      <c r="M1421" s="441">
        <f t="shared" si="274"/>
        <v>440</v>
      </c>
      <c r="N1421" s="798">
        <f t="shared" si="273"/>
        <v>0</v>
      </c>
      <c r="O1421" s="848">
        <f t="shared" si="275"/>
        <v>0</v>
      </c>
      <c r="P1421" s="816">
        <f t="shared" si="275"/>
        <v>0</v>
      </c>
    </row>
    <row r="1422" spans="1:16" customFormat="1" ht="13.2" customHeight="1" x14ac:dyDescent="0.25">
      <c r="A1422" s="692" t="s">
        <v>297</v>
      </c>
      <c r="B1422" s="695" t="s">
        <v>282</v>
      </c>
      <c r="C1422" s="414" t="s">
        <v>26</v>
      </c>
      <c r="D1422" s="404"/>
      <c r="E1422" s="405"/>
      <c r="F1422" s="406"/>
      <c r="G1422" s="407"/>
      <c r="H1422" s="405"/>
      <c r="I1422" s="406"/>
      <c r="J1422" s="407"/>
      <c r="K1422" s="405"/>
      <c r="L1422" s="406"/>
      <c r="M1422" s="394">
        <v>6.5699999999999995E-2</v>
      </c>
      <c r="N1422" s="806"/>
      <c r="O1422" s="855"/>
      <c r="P1422" s="844"/>
    </row>
    <row r="1423" spans="1:16" customFormat="1" ht="13.2" customHeight="1" x14ac:dyDescent="0.25">
      <c r="A1423" s="693"/>
      <c r="B1423" s="696"/>
      <c r="C1423" s="415" t="s">
        <v>74</v>
      </c>
      <c r="D1423" s="397"/>
      <c r="E1423" s="398"/>
      <c r="F1423" s="399"/>
      <c r="G1423" s="400"/>
      <c r="H1423" s="398"/>
      <c r="I1423" s="399"/>
      <c r="J1423" s="400"/>
      <c r="K1423" s="398"/>
      <c r="L1423" s="399"/>
      <c r="M1423" s="400">
        <v>1</v>
      </c>
      <c r="N1423" s="803"/>
      <c r="O1423" s="851"/>
      <c r="P1423" s="817"/>
    </row>
    <row r="1424" spans="1:16" customFormat="1" ht="13.2" customHeight="1" x14ac:dyDescent="0.25">
      <c r="A1424" s="694"/>
      <c r="B1424" s="697"/>
      <c r="C1424" s="415" t="s">
        <v>23</v>
      </c>
      <c r="D1424" s="397"/>
      <c r="E1424" s="398"/>
      <c r="F1424" s="399"/>
      <c r="G1424" s="400"/>
      <c r="H1424" s="398"/>
      <c r="I1424" s="399"/>
      <c r="J1424" s="400"/>
      <c r="K1424" s="398"/>
      <c r="L1424" s="399"/>
      <c r="M1424" s="400">
        <v>109.916</v>
      </c>
      <c r="N1424" s="803"/>
      <c r="O1424" s="851"/>
      <c r="P1424" s="817"/>
    </row>
    <row r="1425" spans="1:16" customFormat="1" ht="13.2" customHeight="1" x14ac:dyDescent="0.25">
      <c r="A1425" s="698" t="s">
        <v>298</v>
      </c>
      <c r="B1425" s="699" t="s">
        <v>282</v>
      </c>
      <c r="C1425" s="415" t="s">
        <v>26</v>
      </c>
      <c r="D1425" s="397"/>
      <c r="E1425" s="398"/>
      <c r="F1425" s="399"/>
      <c r="G1425" s="400"/>
      <c r="H1425" s="398"/>
      <c r="I1425" s="399"/>
      <c r="J1425" s="400"/>
      <c r="K1425" s="398"/>
      <c r="L1425" s="399"/>
      <c r="M1425" s="400">
        <v>6.5500000000000003E-2</v>
      </c>
      <c r="N1425" s="803"/>
      <c r="O1425" s="851"/>
      <c r="P1425" s="817"/>
    </row>
    <row r="1426" spans="1:16" customFormat="1" ht="13.2" customHeight="1" x14ac:dyDescent="0.25">
      <c r="A1426" s="693"/>
      <c r="B1426" s="696"/>
      <c r="C1426" s="415" t="s">
        <v>74</v>
      </c>
      <c r="D1426" s="397"/>
      <c r="E1426" s="398"/>
      <c r="F1426" s="399"/>
      <c r="G1426" s="400"/>
      <c r="H1426" s="398"/>
      <c r="I1426" s="399"/>
      <c r="J1426" s="400"/>
      <c r="K1426" s="398"/>
      <c r="L1426" s="399"/>
      <c r="M1426" s="400">
        <v>1</v>
      </c>
      <c r="N1426" s="803"/>
      <c r="O1426" s="851"/>
      <c r="P1426" s="817"/>
    </row>
    <row r="1427" spans="1:16" customFormat="1" ht="13.2" customHeight="1" x14ac:dyDescent="0.25">
      <c r="A1427" s="694"/>
      <c r="B1427" s="697"/>
      <c r="C1427" s="415" t="s">
        <v>23</v>
      </c>
      <c r="D1427" s="397"/>
      <c r="E1427" s="398"/>
      <c r="F1427" s="399"/>
      <c r="G1427" s="400"/>
      <c r="H1427" s="398"/>
      <c r="I1427" s="399"/>
      <c r="J1427" s="400"/>
      <c r="K1427" s="398"/>
      <c r="L1427" s="399"/>
      <c r="M1427" s="400">
        <v>109.58199999999999</v>
      </c>
      <c r="N1427" s="803"/>
      <c r="O1427" s="851"/>
      <c r="P1427" s="817"/>
    </row>
    <row r="1428" spans="1:16" customFormat="1" ht="13.2" customHeight="1" x14ac:dyDescent="0.25">
      <c r="A1428" s="698" t="s">
        <v>299</v>
      </c>
      <c r="B1428" s="699" t="s">
        <v>282</v>
      </c>
      <c r="C1428" s="415" t="s">
        <v>26</v>
      </c>
      <c r="D1428" s="397"/>
      <c r="E1428" s="398"/>
      <c r="F1428" s="399"/>
      <c r="G1428" s="400"/>
      <c r="H1428" s="398"/>
      <c r="I1428" s="399"/>
      <c r="J1428" s="400"/>
      <c r="K1428" s="398"/>
      <c r="L1428" s="399"/>
      <c r="M1428" s="442">
        <v>6.6000000000000003E-2</v>
      </c>
      <c r="N1428" s="803"/>
      <c r="O1428" s="851"/>
      <c r="P1428" s="817"/>
    </row>
    <row r="1429" spans="1:16" customFormat="1" ht="13.2" customHeight="1" x14ac:dyDescent="0.25">
      <c r="A1429" s="693"/>
      <c r="B1429" s="696"/>
      <c r="C1429" s="415" t="s">
        <v>74</v>
      </c>
      <c r="D1429" s="397"/>
      <c r="E1429" s="398"/>
      <c r="F1429" s="399"/>
      <c r="G1429" s="400"/>
      <c r="H1429" s="398"/>
      <c r="I1429" s="399"/>
      <c r="J1429" s="400"/>
      <c r="K1429" s="398"/>
      <c r="L1429" s="399"/>
      <c r="M1429" s="400">
        <v>1</v>
      </c>
      <c r="N1429" s="803"/>
      <c r="O1429" s="851"/>
      <c r="P1429" s="817"/>
    </row>
    <row r="1430" spans="1:16" customFormat="1" ht="13.2" customHeight="1" x14ac:dyDescent="0.25">
      <c r="A1430" s="694"/>
      <c r="B1430" s="697"/>
      <c r="C1430" s="415" t="s">
        <v>23</v>
      </c>
      <c r="D1430" s="397"/>
      <c r="E1430" s="398"/>
      <c r="F1430" s="399"/>
      <c r="G1430" s="400"/>
      <c r="H1430" s="398"/>
      <c r="I1430" s="399"/>
      <c r="J1430" s="400"/>
      <c r="K1430" s="398"/>
      <c r="L1430" s="399"/>
      <c r="M1430" s="442">
        <v>110.41800000000001</v>
      </c>
      <c r="N1430" s="803"/>
      <c r="O1430" s="851"/>
      <c r="P1430" s="817"/>
    </row>
    <row r="1431" spans="1:16" customFormat="1" ht="13.2" customHeight="1" x14ac:dyDescent="0.25">
      <c r="A1431" s="698" t="s">
        <v>300</v>
      </c>
      <c r="B1431" s="696" t="s">
        <v>282</v>
      </c>
      <c r="C1431" s="402" t="s">
        <v>26</v>
      </c>
      <c r="D1431" s="397"/>
      <c r="E1431" s="398"/>
      <c r="F1431" s="399"/>
      <c r="G1431" s="400"/>
      <c r="H1431" s="398"/>
      <c r="I1431" s="399"/>
      <c r="J1431" s="400"/>
      <c r="K1431" s="398"/>
      <c r="L1431" s="399"/>
      <c r="M1431" s="447">
        <v>6.5579999999999999E-2</v>
      </c>
      <c r="N1431" s="803"/>
      <c r="O1431" s="850"/>
      <c r="P1431" s="819"/>
    </row>
    <row r="1432" spans="1:16" customFormat="1" ht="13.2" customHeight="1" x14ac:dyDescent="0.25">
      <c r="A1432" s="693"/>
      <c r="B1432" s="696"/>
      <c r="C1432" s="396" t="s">
        <v>74</v>
      </c>
      <c r="D1432" s="397"/>
      <c r="E1432" s="398"/>
      <c r="F1432" s="399"/>
      <c r="G1432" s="400"/>
      <c r="H1432" s="398"/>
      <c r="I1432" s="399"/>
      <c r="J1432" s="400"/>
      <c r="K1432" s="398"/>
      <c r="L1432" s="399"/>
      <c r="M1432" s="400">
        <v>1</v>
      </c>
      <c r="N1432" s="803"/>
      <c r="O1432" s="851"/>
      <c r="P1432" s="817"/>
    </row>
    <row r="1433" spans="1:16" customFormat="1" ht="13.8" customHeight="1" thickBot="1" x14ac:dyDescent="0.3">
      <c r="A1433" s="694"/>
      <c r="B1433" s="700"/>
      <c r="C1433" s="409" t="s">
        <v>23</v>
      </c>
      <c r="D1433" s="454"/>
      <c r="E1433" s="454"/>
      <c r="F1433" s="455"/>
      <c r="G1433" s="456"/>
      <c r="H1433" s="457"/>
      <c r="I1433" s="455"/>
      <c r="J1433" s="457"/>
      <c r="K1433" s="454"/>
      <c r="L1433" s="445"/>
      <c r="M1433" s="448">
        <v>110.084</v>
      </c>
      <c r="N1433" s="822"/>
      <c r="O1433" s="852"/>
      <c r="P1433" s="820"/>
    </row>
    <row r="1434" spans="1:16" customFormat="1" x14ac:dyDescent="0.25">
      <c r="A1434" s="702" t="s">
        <v>128</v>
      </c>
      <c r="B1434" s="705" t="s">
        <v>317</v>
      </c>
      <c r="C1434" s="424" t="s">
        <v>26</v>
      </c>
      <c r="D1434" s="377">
        <f t="shared" si="255"/>
        <v>3.2000000000000001E-2</v>
      </c>
      <c r="E1434" s="224">
        <f t="shared" si="254"/>
        <v>3.2000000000000001E-2</v>
      </c>
      <c r="F1434" s="378"/>
      <c r="G1434" s="245">
        <f t="shared" si="256"/>
        <v>3.2000000000000001E-2</v>
      </c>
      <c r="H1434" s="379"/>
      <c r="I1434" s="378"/>
      <c r="J1434" s="379"/>
      <c r="K1434" s="224">
        <f t="shared" si="259"/>
        <v>3.2000000000000001E-2</v>
      </c>
      <c r="L1434" s="314"/>
      <c r="M1434" s="315">
        <v>3.2000000000000001E-2</v>
      </c>
      <c r="N1434" s="795">
        <f t="shared" ref="N1434:N1556" si="276">P1434+O1434</f>
        <v>0</v>
      </c>
      <c r="O1434" s="845"/>
      <c r="P1434" s="812"/>
    </row>
    <row r="1435" spans="1:16" customFormat="1" x14ac:dyDescent="0.25">
      <c r="A1435" s="703"/>
      <c r="B1435" s="706"/>
      <c r="C1435" s="426" t="s">
        <v>74</v>
      </c>
      <c r="D1435" s="230">
        <f t="shared" si="255"/>
        <v>1</v>
      </c>
      <c r="E1435" s="230">
        <f t="shared" si="254"/>
        <v>1</v>
      </c>
      <c r="F1435" s="231"/>
      <c r="G1435" s="381">
        <f t="shared" si="256"/>
        <v>1</v>
      </c>
      <c r="H1435" s="382"/>
      <c r="I1435" s="231"/>
      <c r="J1435" s="382"/>
      <c r="K1435" s="230">
        <f t="shared" si="259"/>
        <v>1</v>
      </c>
      <c r="L1435" s="322"/>
      <c r="M1435" s="323">
        <v>1</v>
      </c>
      <c r="N1435" s="797">
        <f t="shared" si="276"/>
        <v>0</v>
      </c>
      <c r="O1435" s="846"/>
      <c r="P1435" s="813"/>
    </row>
    <row r="1436" spans="1:16" customFormat="1" ht="13.8" thickBot="1" x14ac:dyDescent="0.3">
      <c r="A1436" s="704"/>
      <c r="B1436" s="707"/>
      <c r="C1436" s="428" t="s">
        <v>23</v>
      </c>
      <c r="D1436" s="384">
        <f t="shared" si="255"/>
        <v>49.174999999999997</v>
      </c>
      <c r="E1436" s="384">
        <f t="shared" si="254"/>
        <v>49.174999999999997</v>
      </c>
      <c r="F1436" s="385"/>
      <c r="G1436" s="260">
        <f t="shared" si="256"/>
        <v>49.174999999999997</v>
      </c>
      <c r="H1436" s="386"/>
      <c r="I1436" s="385"/>
      <c r="J1436" s="386"/>
      <c r="K1436" s="384">
        <f t="shared" si="259"/>
        <v>49.174999999999997</v>
      </c>
      <c r="L1436" s="387"/>
      <c r="M1436" s="388">
        <v>49.174999999999997</v>
      </c>
      <c r="N1436" s="798">
        <f t="shared" si="276"/>
        <v>0</v>
      </c>
      <c r="O1436" s="847"/>
      <c r="P1436" s="841"/>
    </row>
    <row r="1437" spans="1:16" customFormat="1" ht="15" customHeight="1" x14ac:dyDescent="0.25">
      <c r="A1437" s="692" t="s">
        <v>132</v>
      </c>
      <c r="B1437" s="695" t="s">
        <v>284</v>
      </c>
      <c r="C1437" s="390" t="s">
        <v>26</v>
      </c>
      <c r="D1437" s="377">
        <f t="shared" si="255"/>
        <v>0.23099999999999998</v>
      </c>
      <c r="E1437" s="224">
        <f t="shared" si="254"/>
        <v>0.23099999999999998</v>
      </c>
      <c r="F1437" s="378"/>
      <c r="G1437" s="245">
        <f t="shared" si="256"/>
        <v>0.23099999999999998</v>
      </c>
      <c r="H1437" s="379"/>
      <c r="I1437" s="378"/>
      <c r="J1437" s="379"/>
      <c r="K1437" s="233">
        <f t="shared" si="259"/>
        <v>0.23099999999999998</v>
      </c>
      <c r="L1437" s="452"/>
      <c r="M1437" s="315">
        <f>M1440+M1443+M1446</f>
        <v>0.23099999999999998</v>
      </c>
      <c r="N1437" s="732">
        <f t="shared" si="276"/>
        <v>0</v>
      </c>
      <c r="O1437" s="845">
        <f>O1440+O1443+O1446</f>
        <v>0</v>
      </c>
      <c r="P1437" s="812">
        <f>P1440+P1443+P1446</f>
        <v>0</v>
      </c>
    </row>
    <row r="1438" spans="1:16" customFormat="1" ht="15" customHeight="1" x14ac:dyDescent="0.25">
      <c r="A1438" s="693"/>
      <c r="B1438" s="696"/>
      <c r="C1438" s="396" t="s">
        <v>74</v>
      </c>
      <c r="D1438" s="230">
        <f t="shared" si="255"/>
        <v>3</v>
      </c>
      <c r="E1438" s="230">
        <f t="shared" si="254"/>
        <v>3</v>
      </c>
      <c r="F1438" s="231"/>
      <c r="G1438" s="381">
        <f t="shared" si="256"/>
        <v>3</v>
      </c>
      <c r="H1438" s="382"/>
      <c r="I1438" s="231"/>
      <c r="J1438" s="382"/>
      <c r="K1438" s="230">
        <f t="shared" si="259"/>
        <v>3</v>
      </c>
      <c r="L1438" s="322"/>
      <c r="M1438" s="323">
        <f>M1441+M1444+M1447</f>
        <v>3</v>
      </c>
      <c r="N1438" s="797">
        <f t="shared" si="276"/>
        <v>0</v>
      </c>
      <c r="O1438" s="846">
        <f>O1441+O1444+O1447</f>
        <v>0</v>
      </c>
      <c r="P1438" s="813">
        <f>P1441+P1444+P1447</f>
        <v>0</v>
      </c>
    </row>
    <row r="1439" spans="1:16" customFormat="1" ht="15" customHeight="1" thickBot="1" x14ac:dyDescent="0.3">
      <c r="A1439" s="694"/>
      <c r="B1439" s="697"/>
      <c r="C1439" s="409" t="s">
        <v>23</v>
      </c>
      <c r="D1439" s="384">
        <f t="shared" si="255"/>
        <v>330</v>
      </c>
      <c r="E1439" s="384">
        <f t="shared" si="254"/>
        <v>330</v>
      </c>
      <c r="F1439" s="385"/>
      <c r="G1439" s="260">
        <f t="shared" si="256"/>
        <v>330</v>
      </c>
      <c r="H1439" s="386"/>
      <c r="I1439" s="385"/>
      <c r="J1439" s="386"/>
      <c r="K1439" s="384">
        <f t="shared" si="259"/>
        <v>330</v>
      </c>
      <c r="L1439" s="387"/>
      <c r="M1439" s="388">
        <f>M1442+M1445+M1448</f>
        <v>330</v>
      </c>
      <c r="N1439" s="798">
        <f t="shared" si="276"/>
        <v>0</v>
      </c>
      <c r="O1439" s="847">
        <f>O1442+O1445+O1448</f>
        <v>0</v>
      </c>
      <c r="P1439" s="841">
        <f>P1442+P1445+P1448</f>
        <v>0</v>
      </c>
    </row>
    <row r="1440" spans="1:16" customFormat="1" ht="15" customHeight="1" x14ac:dyDescent="0.25">
      <c r="A1440" s="693" t="s">
        <v>297</v>
      </c>
      <c r="B1440" s="696" t="s">
        <v>284</v>
      </c>
      <c r="C1440" s="416" t="s">
        <v>26</v>
      </c>
      <c r="D1440" s="404"/>
      <c r="E1440" s="405"/>
      <c r="F1440" s="406"/>
      <c r="G1440" s="407"/>
      <c r="H1440" s="405"/>
      <c r="I1440" s="406"/>
      <c r="J1440" s="407"/>
      <c r="K1440" s="405"/>
      <c r="L1440" s="406"/>
      <c r="M1440" s="407">
        <v>7.6999999999999999E-2</v>
      </c>
      <c r="N1440" s="806"/>
      <c r="O1440" s="850"/>
      <c r="P1440" s="819"/>
    </row>
    <row r="1441" spans="1:16" customFormat="1" ht="15" customHeight="1" x14ac:dyDescent="0.25">
      <c r="A1441" s="693"/>
      <c r="B1441" s="696"/>
      <c r="C1441" s="415" t="s">
        <v>74</v>
      </c>
      <c r="D1441" s="397"/>
      <c r="E1441" s="398"/>
      <c r="F1441" s="399"/>
      <c r="G1441" s="400"/>
      <c r="H1441" s="398"/>
      <c r="I1441" s="399"/>
      <c r="J1441" s="400"/>
      <c r="K1441" s="398"/>
      <c r="L1441" s="399"/>
      <c r="M1441" s="400">
        <v>1</v>
      </c>
      <c r="N1441" s="803"/>
      <c r="O1441" s="851"/>
      <c r="P1441" s="817"/>
    </row>
    <row r="1442" spans="1:16" customFormat="1" ht="15" customHeight="1" x14ac:dyDescent="0.25">
      <c r="A1442" s="694"/>
      <c r="B1442" s="697"/>
      <c r="C1442" s="416" t="s">
        <v>23</v>
      </c>
      <c r="D1442" s="397"/>
      <c r="E1442" s="398"/>
      <c r="F1442" s="399"/>
      <c r="G1442" s="400"/>
      <c r="H1442" s="398"/>
      <c r="I1442" s="399"/>
      <c r="J1442" s="400"/>
      <c r="K1442" s="398"/>
      <c r="L1442" s="399"/>
      <c r="M1442" s="400">
        <v>110</v>
      </c>
      <c r="N1442" s="803"/>
      <c r="O1442" s="851"/>
      <c r="P1442" s="817"/>
    </row>
    <row r="1443" spans="1:16" customFormat="1" ht="15" customHeight="1" x14ac:dyDescent="0.25">
      <c r="A1443" s="698" t="s">
        <v>298</v>
      </c>
      <c r="B1443" s="699" t="s">
        <v>284</v>
      </c>
      <c r="C1443" s="415" t="s">
        <v>26</v>
      </c>
      <c r="D1443" s="404"/>
      <c r="E1443" s="405"/>
      <c r="F1443" s="406"/>
      <c r="G1443" s="407"/>
      <c r="H1443" s="405"/>
      <c r="I1443" s="406"/>
      <c r="J1443" s="407"/>
      <c r="K1443" s="405"/>
      <c r="L1443" s="406"/>
      <c r="M1443" s="407">
        <v>7.6499999999999999E-2</v>
      </c>
      <c r="N1443" s="806"/>
      <c r="O1443" s="850"/>
      <c r="P1443" s="819"/>
    </row>
    <row r="1444" spans="1:16" customFormat="1" ht="15" customHeight="1" x14ac:dyDescent="0.25">
      <c r="A1444" s="693"/>
      <c r="B1444" s="696"/>
      <c r="C1444" s="415" t="s">
        <v>74</v>
      </c>
      <c r="D1444" s="397"/>
      <c r="E1444" s="398"/>
      <c r="F1444" s="399"/>
      <c r="G1444" s="400"/>
      <c r="H1444" s="398"/>
      <c r="I1444" s="399"/>
      <c r="J1444" s="400"/>
      <c r="K1444" s="398"/>
      <c r="L1444" s="399"/>
      <c r="M1444" s="400">
        <v>1</v>
      </c>
      <c r="N1444" s="803"/>
      <c r="O1444" s="851"/>
      <c r="P1444" s="817"/>
    </row>
    <row r="1445" spans="1:16" customFormat="1" ht="15" customHeight="1" x14ac:dyDescent="0.25">
      <c r="A1445" s="694"/>
      <c r="B1445" s="697"/>
      <c r="C1445" s="416" t="s">
        <v>23</v>
      </c>
      <c r="D1445" s="397"/>
      <c r="E1445" s="398"/>
      <c r="F1445" s="399"/>
      <c r="G1445" s="400"/>
      <c r="H1445" s="398"/>
      <c r="I1445" s="399"/>
      <c r="J1445" s="400"/>
      <c r="K1445" s="398"/>
      <c r="L1445" s="399"/>
      <c r="M1445" s="400">
        <v>109.286</v>
      </c>
      <c r="N1445" s="803"/>
      <c r="O1445" s="851"/>
      <c r="P1445" s="817"/>
    </row>
    <row r="1446" spans="1:16" customFormat="1" ht="15" customHeight="1" x14ac:dyDescent="0.25">
      <c r="A1446" s="693" t="s">
        <v>299</v>
      </c>
      <c r="B1446" s="696" t="s">
        <v>284</v>
      </c>
      <c r="C1446" s="402" t="s">
        <v>26</v>
      </c>
      <c r="D1446" s="404"/>
      <c r="E1446" s="405"/>
      <c r="F1446" s="406"/>
      <c r="G1446" s="407"/>
      <c r="H1446" s="405"/>
      <c r="I1446" s="406"/>
      <c r="J1446" s="407"/>
      <c r="K1446" s="405"/>
      <c r="L1446" s="406"/>
      <c r="M1446" s="407">
        <v>7.7499999999999999E-2</v>
      </c>
      <c r="N1446" s="806"/>
      <c r="O1446" s="850"/>
      <c r="P1446" s="819"/>
    </row>
    <row r="1447" spans="1:16" customFormat="1" ht="15" customHeight="1" x14ac:dyDescent="0.25">
      <c r="A1447" s="693"/>
      <c r="B1447" s="696"/>
      <c r="C1447" s="396" t="s">
        <v>74</v>
      </c>
      <c r="D1447" s="397"/>
      <c r="E1447" s="398"/>
      <c r="F1447" s="399"/>
      <c r="G1447" s="400"/>
      <c r="H1447" s="398"/>
      <c r="I1447" s="399"/>
      <c r="J1447" s="400"/>
      <c r="K1447" s="398"/>
      <c r="L1447" s="399"/>
      <c r="M1447" s="400">
        <v>1</v>
      </c>
      <c r="N1447" s="803"/>
      <c r="O1447" s="851"/>
      <c r="P1447" s="817"/>
    </row>
    <row r="1448" spans="1:16" customFormat="1" ht="15" customHeight="1" thickBot="1" x14ac:dyDescent="0.3">
      <c r="A1448" s="701"/>
      <c r="B1448" s="700"/>
      <c r="C1448" s="409" t="s">
        <v>23</v>
      </c>
      <c r="D1448" s="410"/>
      <c r="E1448" s="411"/>
      <c r="F1448" s="412"/>
      <c r="G1448" s="413"/>
      <c r="H1448" s="411"/>
      <c r="I1448" s="412"/>
      <c r="J1448" s="413"/>
      <c r="K1448" s="411"/>
      <c r="L1448" s="412"/>
      <c r="M1448" s="413">
        <v>110.714</v>
      </c>
      <c r="N1448" s="809"/>
      <c r="O1448" s="852"/>
      <c r="P1448" s="820"/>
    </row>
    <row r="1449" spans="1:16" customFormat="1" x14ac:dyDescent="0.25">
      <c r="A1449" s="702" t="s">
        <v>134</v>
      </c>
      <c r="B1449" s="705" t="s">
        <v>220</v>
      </c>
      <c r="C1449" s="424" t="s">
        <v>26</v>
      </c>
      <c r="D1449" s="377">
        <f t="shared" si="255"/>
        <v>1.6890000000000001</v>
      </c>
      <c r="E1449" s="224">
        <f t="shared" si="254"/>
        <v>1.6890000000000001</v>
      </c>
      <c r="F1449" s="378"/>
      <c r="G1449" s="245">
        <f t="shared" si="256"/>
        <v>1.6890000000000001</v>
      </c>
      <c r="H1449" s="379"/>
      <c r="I1449" s="378"/>
      <c r="J1449" s="379"/>
      <c r="K1449" s="224">
        <f t="shared" si="259"/>
        <v>1.6890000000000001</v>
      </c>
      <c r="L1449" s="314"/>
      <c r="M1449" s="427">
        <f>M1452+M1455+M1458+M1461+M1464+M1467</f>
        <v>1.6890000000000001</v>
      </c>
      <c r="N1449" s="795">
        <f t="shared" ref="N1449:N1556" si="277">P1449+O1449</f>
        <v>0</v>
      </c>
      <c r="O1449" s="846">
        <f>O1452+O1455+O1458+O1461+O1464+O1467</f>
        <v>0</v>
      </c>
      <c r="P1449" s="813">
        <f>P1452+P1455+P1458+P1461+P1464+P1467</f>
        <v>0</v>
      </c>
    </row>
    <row r="1450" spans="1:16" customFormat="1" x14ac:dyDescent="0.25">
      <c r="A1450" s="703"/>
      <c r="B1450" s="706"/>
      <c r="C1450" s="426" t="s">
        <v>74</v>
      </c>
      <c r="D1450" s="230">
        <f t="shared" si="255"/>
        <v>6</v>
      </c>
      <c r="E1450" s="230">
        <f t="shared" si="254"/>
        <v>6</v>
      </c>
      <c r="F1450" s="231"/>
      <c r="G1450" s="381">
        <f t="shared" si="256"/>
        <v>6</v>
      </c>
      <c r="H1450" s="382"/>
      <c r="I1450" s="231"/>
      <c r="J1450" s="382"/>
      <c r="K1450" s="230">
        <f t="shared" si="259"/>
        <v>6</v>
      </c>
      <c r="L1450" s="322"/>
      <c r="M1450" s="427">
        <f>M1453+M1456+M1459+M1462+M1465+M1468</f>
        <v>6</v>
      </c>
      <c r="N1450" s="797">
        <f t="shared" si="277"/>
        <v>0</v>
      </c>
      <c r="O1450" s="846">
        <f>O1453+O1456+O1459+O1462+O1465+O1468</f>
        <v>0</v>
      </c>
      <c r="P1450" s="813">
        <f>P1453+P1456+P1459+P1462+P1465+P1468</f>
        <v>0</v>
      </c>
    </row>
    <row r="1451" spans="1:16" customFormat="1" ht="13.8" thickBot="1" x14ac:dyDescent="0.3">
      <c r="A1451" s="704"/>
      <c r="B1451" s="707"/>
      <c r="C1451" s="428" t="s">
        <v>23</v>
      </c>
      <c r="D1451" s="384">
        <f t="shared" si="255"/>
        <v>1210</v>
      </c>
      <c r="E1451" s="384">
        <f t="shared" si="254"/>
        <v>1210</v>
      </c>
      <c r="F1451" s="385"/>
      <c r="G1451" s="260">
        <f t="shared" si="256"/>
        <v>1210</v>
      </c>
      <c r="H1451" s="386"/>
      <c r="I1451" s="385"/>
      <c r="J1451" s="386"/>
      <c r="K1451" s="384">
        <f t="shared" si="259"/>
        <v>1210</v>
      </c>
      <c r="L1451" s="387"/>
      <c r="M1451" s="427">
        <f>M1454+M1457+M1460+M1463+M1466+M1469</f>
        <v>1210</v>
      </c>
      <c r="N1451" s="798">
        <f t="shared" si="277"/>
        <v>0</v>
      </c>
      <c r="O1451" s="846">
        <f>O1454+O1457+O1460+O1463+O1466+O1469</f>
        <v>0</v>
      </c>
      <c r="P1451" s="813">
        <f>P1454+P1457+P1460+P1463+P1466+P1469</f>
        <v>0</v>
      </c>
    </row>
    <row r="1452" spans="1:16" customFormat="1" ht="13.2" customHeight="1" x14ac:dyDescent="0.25">
      <c r="A1452" s="692" t="s">
        <v>297</v>
      </c>
      <c r="B1452" s="695" t="s">
        <v>220</v>
      </c>
      <c r="C1452" s="414" t="s">
        <v>26</v>
      </c>
      <c r="D1452" s="391"/>
      <c r="E1452" s="392"/>
      <c r="F1452" s="393"/>
      <c r="G1452" s="394"/>
      <c r="H1452" s="392"/>
      <c r="I1452" s="393"/>
      <c r="J1452" s="394"/>
      <c r="K1452" s="392"/>
      <c r="L1452" s="393"/>
      <c r="M1452" s="394">
        <v>0.30449999999999999</v>
      </c>
      <c r="N1452" s="800"/>
      <c r="O1452" s="855"/>
      <c r="P1452" s="844"/>
    </row>
    <row r="1453" spans="1:16" customFormat="1" ht="13.2" customHeight="1" x14ac:dyDescent="0.25">
      <c r="A1453" s="693"/>
      <c r="B1453" s="696"/>
      <c r="C1453" s="415" t="s">
        <v>74</v>
      </c>
      <c r="D1453" s="397"/>
      <c r="E1453" s="398"/>
      <c r="F1453" s="399"/>
      <c r="G1453" s="400"/>
      <c r="H1453" s="398"/>
      <c r="I1453" s="399"/>
      <c r="J1453" s="400"/>
      <c r="K1453" s="398"/>
      <c r="L1453" s="399"/>
      <c r="M1453" s="400">
        <v>1</v>
      </c>
      <c r="N1453" s="803"/>
      <c r="O1453" s="851"/>
      <c r="P1453" s="817"/>
    </row>
    <row r="1454" spans="1:16" customFormat="1" ht="13.2" customHeight="1" x14ac:dyDescent="0.25">
      <c r="A1454" s="694"/>
      <c r="B1454" s="697"/>
      <c r="C1454" s="415" t="s">
        <v>23</v>
      </c>
      <c r="D1454" s="397"/>
      <c r="E1454" s="398"/>
      <c r="F1454" s="399"/>
      <c r="G1454" s="400"/>
      <c r="H1454" s="398"/>
      <c r="I1454" s="399"/>
      <c r="J1454" s="400"/>
      <c r="K1454" s="398"/>
      <c r="L1454" s="399"/>
      <c r="M1454" s="400">
        <v>218.14400000000001</v>
      </c>
      <c r="N1454" s="803"/>
      <c r="O1454" s="851"/>
      <c r="P1454" s="817"/>
    </row>
    <row r="1455" spans="1:16" customFormat="1" ht="13.2" customHeight="1" x14ac:dyDescent="0.25">
      <c r="A1455" s="698" t="s">
        <v>298</v>
      </c>
      <c r="B1455" s="699" t="s">
        <v>220</v>
      </c>
      <c r="C1455" s="415" t="s">
        <v>26</v>
      </c>
      <c r="D1455" s="397"/>
      <c r="E1455" s="398"/>
      <c r="F1455" s="399"/>
      <c r="G1455" s="400"/>
      <c r="H1455" s="398"/>
      <c r="I1455" s="399"/>
      <c r="J1455" s="400"/>
      <c r="K1455" s="398"/>
      <c r="L1455" s="399"/>
      <c r="M1455" s="400">
        <v>0.30370000000000003</v>
      </c>
      <c r="N1455" s="803"/>
      <c r="O1455" s="851"/>
      <c r="P1455" s="817"/>
    </row>
    <row r="1456" spans="1:16" customFormat="1" ht="13.2" customHeight="1" x14ac:dyDescent="0.25">
      <c r="A1456" s="693"/>
      <c r="B1456" s="696"/>
      <c r="C1456" s="415" t="s">
        <v>74</v>
      </c>
      <c r="D1456" s="397"/>
      <c r="E1456" s="398"/>
      <c r="F1456" s="399"/>
      <c r="G1456" s="400"/>
      <c r="H1456" s="398"/>
      <c r="I1456" s="399"/>
      <c r="J1456" s="400"/>
      <c r="K1456" s="398"/>
      <c r="L1456" s="399"/>
      <c r="M1456" s="400">
        <v>1</v>
      </c>
      <c r="N1456" s="803"/>
      <c r="O1456" s="851"/>
      <c r="P1456" s="817"/>
    </row>
    <row r="1457" spans="1:16" customFormat="1" ht="13.2" customHeight="1" x14ac:dyDescent="0.25">
      <c r="A1457" s="694"/>
      <c r="B1457" s="697"/>
      <c r="C1457" s="415" t="s">
        <v>23</v>
      </c>
      <c r="D1457" s="397"/>
      <c r="E1457" s="398"/>
      <c r="F1457" s="399"/>
      <c r="G1457" s="400"/>
      <c r="H1457" s="398"/>
      <c r="I1457" s="399"/>
      <c r="J1457" s="400"/>
      <c r="K1457" s="398"/>
      <c r="L1457" s="399"/>
      <c r="M1457" s="400">
        <v>217.57</v>
      </c>
      <c r="N1457" s="803"/>
      <c r="O1457" s="851"/>
      <c r="P1457" s="817"/>
    </row>
    <row r="1458" spans="1:16" customFormat="1" ht="13.2" customHeight="1" x14ac:dyDescent="0.25">
      <c r="A1458" s="698" t="s">
        <v>299</v>
      </c>
      <c r="B1458" s="699" t="s">
        <v>220</v>
      </c>
      <c r="C1458" s="415" t="s">
        <v>26</v>
      </c>
      <c r="D1458" s="397"/>
      <c r="E1458" s="398"/>
      <c r="F1458" s="399"/>
      <c r="G1458" s="400"/>
      <c r="H1458" s="398"/>
      <c r="I1458" s="399"/>
      <c r="J1458" s="400"/>
      <c r="K1458" s="398"/>
      <c r="L1458" s="399"/>
      <c r="M1458" s="442">
        <v>0.30430000000000001</v>
      </c>
      <c r="N1458" s="803"/>
      <c r="O1458" s="851"/>
      <c r="P1458" s="817"/>
    </row>
    <row r="1459" spans="1:16" customFormat="1" ht="13.2" customHeight="1" x14ac:dyDescent="0.25">
      <c r="A1459" s="693"/>
      <c r="B1459" s="696"/>
      <c r="C1459" s="415" t="s">
        <v>74</v>
      </c>
      <c r="D1459" s="397"/>
      <c r="E1459" s="398"/>
      <c r="F1459" s="399"/>
      <c r="G1459" s="400"/>
      <c r="H1459" s="398"/>
      <c r="I1459" s="399"/>
      <c r="J1459" s="400"/>
      <c r="K1459" s="398"/>
      <c r="L1459" s="399"/>
      <c r="M1459" s="400">
        <v>1</v>
      </c>
      <c r="N1459" s="803"/>
      <c r="O1459" s="851"/>
      <c r="P1459" s="817"/>
    </row>
    <row r="1460" spans="1:16" customFormat="1" ht="13.2" customHeight="1" x14ac:dyDescent="0.25">
      <c r="A1460" s="694"/>
      <c r="B1460" s="697"/>
      <c r="C1460" s="415" t="s">
        <v>23</v>
      </c>
      <c r="D1460" s="397"/>
      <c r="E1460" s="398"/>
      <c r="F1460" s="399"/>
      <c r="G1460" s="400"/>
      <c r="H1460" s="398"/>
      <c r="I1460" s="399"/>
      <c r="J1460" s="400"/>
      <c r="K1460" s="398"/>
      <c r="L1460" s="399"/>
      <c r="M1460" s="442">
        <v>218</v>
      </c>
      <c r="N1460" s="803"/>
      <c r="O1460" s="851"/>
      <c r="P1460" s="817"/>
    </row>
    <row r="1461" spans="1:16" customFormat="1" ht="13.2" customHeight="1" x14ac:dyDescent="0.25">
      <c r="A1461" s="698" t="s">
        <v>300</v>
      </c>
      <c r="B1461" s="699" t="s">
        <v>220</v>
      </c>
      <c r="C1461" s="415" t="s">
        <v>26</v>
      </c>
      <c r="D1461" s="397"/>
      <c r="E1461" s="398"/>
      <c r="F1461" s="399"/>
      <c r="G1461" s="400"/>
      <c r="H1461" s="398"/>
      <c r="I1461" s="399"/>
      <c r="J1461" s="400"/>
      <c r="K1461" s="398"/>
      <c r="L1461" s="399"/>
      <c r="M1461" s="447">
        <v>0.30420000000000003</v>
      </c>
      <c r="N1461" s="803"/>
      <c r="O1461" s="850"/>
      <c r="P1461" s="819"/>
    </row>
    <row r="1462" spans="1:16" customFormat="1" ht="13.2" customHeight="1" x14ac:dyDescent="0.25">
      <c r="A1462" s="693"/>
      <c r="B1462" s="696"/>
      <c r="C1462" s="415" t="s">
        <v>74</v>
      </c>
      <c r="D1462" s="397"/>
      <c r="E1462" s="398"/>
      <c r="F1462" s="399"/>
      <c r="G1462" s="400"/>
      <c r="H1462" s="398"/>
      <c r="I1462" s="399"/>
      <c r="J1462" s="400"/>
      <c r="K1462" s="398"/>
      <c r="L1462" s="399"/>
      <c r="M1462" s="400">
        <v>1</v>
      </c>
      <c r="N1462" s="803"/>
      <c r="O1462" s="851"/>
      <c r="P1462" s="817"/>
    </row>
    <row r="1463" spans="1:16" customFormat="1" ht="13.2" customHeight="1" x14ac:dyDescent="0.25">
      <c r="A1463" s="694"/>
      <c r="B1463" s="697"/>
      <c r="C1463" s="416" t="s">
        <v>23</v>
      </c>
      <c r="D1463" s="454"/>
      <c r="E1463" s="454"/>
      <c r="F1463" s="455"/>
      <c r="G1463" s="456"/>
      <c r="H1463" s="457"/>
      <c r="I1463" s="455"/>
      <c r="J1463" s="457"/>
      <c r="K1463" s="454"/>
      <c r="L1463" s="445"/>
      <c r="M1463" s="442">
        <v>217.93</v>
      </c>
      <c r="N1463" s="822"/>
      <c r="O1463" s="851"/>
      <c r="P1463" s="817"/>
    </row>
    <row r="1464" spans="1:16" customFormat="1" ht="13.2" customHeight="1" x14ac:dyDescent="0.25">
      <c r="A1464" s="698" t="s">
        <v>301</v>
      </c>
      <c r="B1464" s="699" t="s">
        <v>220</v>
      </c>
      <c r="C1464" s="396" t="s">
        <v>26</v>
      </c>
      <c r="D1464" s="397"/>
      <c r="E1464" s="398"/>
      <c r="F1464" s="399"/>
      <c r="G1464" s="400"/>
      <c r="H1464" s="398"/>
      <c r="I1464" s="399"/>
      <c r="J1464" s="400"/>
      <c r="K1464" s="398"/>
      <c r="L1464" s="399"/>
      <c r="M1464" s="442">
        <v>0.30399999999999999</v>
      </c>
      <c r="N1464" s="803"/>
      <c r="O1464" s="851"/>
      <c r="P1464" s="817"/>
    </row>
    <row r="1465" spans="1:16" customFormat="1" ht="13.2" customHeight="1" x14ac:dyDescent="0.25">
      <c r="A1465" s="693"/>
      <c r="B1465" s="696"/>
      <c r="C1465" s="396" t="s">
        <v>74</v>
      </c>
      <c r="D1465" s="397"/>
      <c r="E1465" s="398"/>
      <c r="F1465" s="399"/>
      <c r="G1465" s="400"/>
      <c r="H1465" s="398"/>
      <c r="I1465" s="399"/>
      <c r="J1465" s="400"/>
      <c r="K1465" s="398"/>
      <c r="L1465" s="399"/>
      <c r="M1465" s="400">
        <v>1</v>
      </c>
      <c r="N1465" s="803"/>
      <c r="O1465" s="851"/>
      <c r="P1465" s="817"/>
    </row>
    <row r="1466" spans="1:16" customFormat="1" ht="13.8" customHeight="1" x14ac:dyDescent="0.25">
      <c r="A1466" s="694"/>
      <c r="B1466" s="697"/>
      <c r="C1466" s="402" t="s">
        <v>23</v>
      </c>
      <c r="D1466" s="463"/>
      <c r="E1466" s="463"/>
      <c r="F1466" s="464"/>
      <c r="G1466" s="465"/>
      <c r="H1466" s="466"/>
      <c r="I1466" s="464"/>
      <c r="J1466" s="466"/>
      <c r="K1466" s="463"/>
      <c r="L1466" s="406"/>
      <c r="M1466" s="442">
        <v>217.786</v>
      </c>
      <c r="N1466" s="824"/>
      <c r="O1466" s="851"/>
      <c r="P1466" s="817"/>
    </row>
    <row r="1467" spans="1:16" customFormat="1" ht="13.8" customHeight="1" x14ac:dyDescent="0.25">
      <c r="A1467" s="693" t="s">
        <v>310</v>
      </c>
      <c r="B1467" s="696" t="s">
        <v>318</v>
      </c>
      <c r="C1467" s="402" t="s">
        <v>26</v>
      </c>
      <c r="D1467" s="404"/>
      <c r="E1467" s="405"/>
      <c r="F1467" s="406"/>
      <c r="G1467" s="407"/>
      <c r="H1467" s="405"/>
      <c r="I1467" s="406"/>
      <c r="J1467" s="407"/>
      <c r="K1467" s="405"/>
      <c r="L1467" s="406"/>
      <c r="M1467" s="447">
        <v>0.16830000000000001</v>
      </c>
      <c r="N1467" s="806"/>
      <c r="O1467" s="850"/>
      <c r="P1467" s="819"/>
    </row>
    <row r="1468" spans="1:16" customFormat="1" ht="13.8" customHeight="1" x14ac:dyDescent="0.25">
      <c r="A1468" s="693"/>
      <c r="B1468" s="696"/>
      <c r="C1468" s="396" t="s">
        <v>74</v>
      </c>
      <c r="D1468" s="397"/>
      <c r="E1468" s="398"/>
      <c r="F1468" s="399"/>
      <c r="G1468" s="400"/>
      <c r="H1468" s="398"/>
      <c r="I1468" s="399"/>
      <c r="J1468" s="400"/>
      <c r="K1468" s="398"/>
      <c r="L1468" s="399"/>
      <c r="M1468" s="400">
        <v>1</v>
      </c>
      <c r="N1468" s="803"/>
      <c r="O1468" s="851"/>
      <c r="P1468" s="817"/>
    </row>
    <row r="1469" spans="1:16" customFormat="1" ht="13.8" customHeight="1" thickBot="1" x14ac:dyDescent="0.3">
      <c r="A1469" s="701"/>
      <c r="B1469" s="700"/>
      <c r="C1469" s="409" t="s">
        <v>23</v>
      </c>
      <c r="D1469" s="458"/>
      <c r="E1469" s="458"/>
      <c r="F1469" s="459"/>
      <c r="G1469" s="460"/>
      <c r="H1469" s="461"/>
      <c r="I1469" s="459"/>
      <c r="J1469" s="461"/>
      <c r="K1469" s="458"/>
      <c r="L1469" s="462"/>
      <c r="M1469" s="448">
        <v>120.57</v>
      </c>
      <c r="N1469" s="823"/>
      <c r="O1469" s="852"/>
      <c r="P1469" s="820"/>
    </row>
    <row r="1470" spans="1:16" customFormat="1" x14ac:dyDescent="0.25">
      <c r="A1470" s="702" t="s">
        <v>136</v>
      </c>
      <c r="B1470" s="705" t="s">
        <v>291</v>
      </c>
      <c r="C1470" s="424" t="s">
        <v>26</v>
      </c>
      <c r="D1470" s="377">
        <f t="shared" si="255"/>
        <v>0.27999999999999997</v>
      </c>
      <c r="E1470" s="224">
        <f t="shared" si="254"/>
        <v>0.27999999999999997</v>
      </c>
      <c r="F1470" s="378"/>
      <c r="G1470" s="245">
        <f t="shared" si="256"/>
        <v>0.27999999999999997</v>
      </c>
      <c r="H1470" s="379"/>
      <c r="I1470" s="378"/>
      <c r="J1470" s="379"/>
      <c r="K1470" s="224">
        <f t="shared" si="259"/>
        <v>0.27999999999999997</v>
      </c>
      <c r="L1470" s="314"/>
      <c r="M1470" s="425">
        <f>M1473+M1476+M1479+M1482</f>
        <v>0.27999999999999997</v>
      </c>
      <c r="N1470" s="795">
        <f t="shared" ref="N1470:N1556" si="278">P1470+O1470</f>
        <v>0</v>
      </c>
      <c r="O1470" s="845">
        <f>O1473+O1476+O1479+O1482</f>
        <v>0</v>
      </c>
      <c r="P1470" s="812">
        <f>P1473+P1476+P1479+P1482</f>
        <v>0</v>
      </c>
    </row>
    <row r="1471" spans="1:16" customFormat="1" x14ac:dyDescent="0.25">
      <c r="A1471" s="703"/>
      <c r="B1471" s="706"/>
      <c r="C1471" s="426" t="s">
        <v>74</v>
      </c>
      <c r="D1471" s="230">
        <f t="shared" si="255"/>
        <v>4</v>
      </c>
      <c r="E1471" s="230">
        <f t="shared" si="254"/>
        <v>4</v>
      </c>
      <c r="F1471" s="231"/>
      <c r="G1471" s="381">
        <f t="shared" si="256"/>
        <v>4</v>
      </c>
      <c r="H1471" s="382"/>
      <c r="I1471" s="231"/>
      <c r="J1471" s="382"/>
      <c r="K1471" s="230">
        <f t="shared" si="259"/>
        <v>4</v>
      </c>
      <c r="L1471" s="322"/>
      <c r="M1471" s="427">
        <f t="shared" ref="M1471:M1472" si="279">M1474+M1477+M1480+M1483</f>
        <v>4</v>
      </c>
      <c r="N1471" s="797">
        <f t="shared" si="278"/>
        <v>0</v>
      </c>
      <c r="O1471" s="846">
        <f t="shared" ref="O1471:P1472" si="280">O1474+O1477+O1480+O1483</f>
        <v>0</v>
      </c>
      <c r="P1471" s="813">
        <f t="shared" si="280"/>
        <v>0</v>
      </c>
    </row>
    <row r="1472" spans="1:16" customFormat="1" ht="13.8" thickBot="1" x14ac:dyDescent="0.3">
      <c r="A1472" s="704"/>
      <c r="B1472" s="707"/>
      <c r="C1472" s="428" t="s">
        <v>23</v>
      </c>
      <c r="D1472" s="384">
        <f t="shared" si="255"/>
        <v>440</v>
      </c>
      <c r="E1472" s="384">
        <f t="shared" si="254"/>
        <v>440</v>
      </c>
      <c r="F1472" s="385"/>
      <c r="G1472" s="260">
        <f t="shared" si="256"/>
        <v>440</v>
      </c>
      <c r="H1472" s="386"/>
      <c r="I1472" s="385"/>
      <c r="J1472" s="386"/>
      <c r="K1472" s="384">
        <f t="shared" si="259"/>
        <v>440</v>
      </c>
      <c r="L1472" s="387"/>
      <c r="M1472" s="441">
        <f t="shared" si="279"/>
        <v>440</v>
      </c>
      <c r="N1472" s="798">
        <f t="shared" si="278"/>
        <v>0</v>
      </c>
      <c r="O1472" s="848">
        <f t="shared" si="280"/>
        <v>0</v>
      </c>
      <c r="P1472" s="816">
        <f t="shared" si="280"/>
        <v>0</v>
      </c>
    </row>
    <row r="1473" spans="1:16" customFormat="1" ht="13.2" customHeight="1" x14ac:dyDescent="0.25">
      <c r="A1473" s="692" t="s">
        <v>297</v>
      </c>
      <c r="B1473" s="695" t="s">
        <v>291</v>
      </c>
      <c r="C1473" s="414" t="s">
        <v>26</v>
      </c>
      <c r="D1473" s="404"/>
      <c r="E1473" s="405"/>
      <c r="F1473" s="406"/>
      <c r="G1473" s="407"/>
      <c r="H1473" s="405"/>
      <c r="I1473" s="406"/>
      <c r="J1473" s="407"/>
      <c r="K1473" s="405"/>
      <c r="L1473" s="406"/>
      <c r="M1473" s="394">
        <v>6.9800000000000001E-2</v>
      </c>
      <c r="N1473" s="806"/>
      <c r="O1473" s="855"/>
      <c r="P1473" s="844"/>
    </row>
    <row r="1474" spans="1:16" customFormat="1" ht="13.2" customHeight="1" x14ac:dyDescent="0.25">
      <c r="A1474" s="693"/>
      <c r="B1474" s="696"/>
      <c r="C1474" s="415" t="s">
        <v>74</v>
      </c>
      <c r="D1474" s="397"/>
      <c r="E1474" s="398"/>
      <c r="F1474" s="399"/>
      <c r="G1474" s="400"/>
      <c r="H1474" s="398"/>
      <c r="I1474" s="399"/>
      <c r="J1474" s="400"/>
      <c r="K1474" s="398"/>
      <c r="L1474" s="399"/>
      <c r="M1474" s="400">
        <v>1</v>
      </c>
      <c r="N1474" s="803"/>
      <c r="O1474" s="851"/>
      <c r="P1474" s="817"/>
    </row>
    <row r="1475" spans="1:16" customFormat="1" ht="13.8" customHeight="1" x14ac:dyDescent="0.25">
      <c r="A1475" s="694"/>
      <c r="B1475" s="697"/>
      <c r="C1475" s="415" t="s">
        <v>23</v>
      </c>
      <c r="D1475" s="397"/>
      <c r="E1475" s="398"/>
      <c r="F1475" s="399"/>
      <c r="G1475" s="400"/>
      <c r="H1475" s="398"/>
      <c r="I1475" s="399"/>
      <c r="J1475" s="400"/>
      <c r="K1475" s="398"/>
      <c r="L1475" s="399"/>
      <c r="M1475" s="400">
        <v>109.68600000000001</v>
      </c>
      <c r="N1475" s="803"/>
      <c r="O1475" s="851"/>
      <c r="P1475" s="817"/>
    </row>
    <row r="1476" spans="1:16" customFormat="1" ht="13.2" customHeight="1" x14ac:dyDescent="0.25">
      <c r="A1476" s="698" t="s">
        <v>298</v>
      </c>
      <c r="B1476" s="699" t="s">
        <v>291</v>
      </c>
      <c r="C1476" s="415" t="s">
        <v>26</v>
      </c>
      <c r="D1476" s="397"/>
      <c r="E1476" s="398"/>
      <c r="F1476" s="399"/>
      <c r="G1476" s="400"/>
      <c r="H1476" s="398"/>
      <c r="I1476" s="399"/>
      <c r="J1476" s="400"/>
      <c r="K1476" s="398"/>
      <c r="L1476" s="399"/>
      <c r="M1476" s="400">
        <v>7.0499999999999993E-2</v>
      </c>
      <c r="N1476" s="803"/>
      <c r="O1476" s="851"/>
      <c r="P1476" s="817"/>
    </row>
    <row r="1477" spans="1:16" customFormat="1" ht="13.2" customHeight="1" x14ac:dyDescent="0.25">
      <c r="A1477" s="693"/>
      <c r="B1477" s="696"/>
      <c r="C1477" s="415" t="s">
        <v>74</v>
      </c>
      <c r="D1477" s="397"/>
      <c r="E1477" s="398"/>
      <c r="F1477" s="399"/>
      <c r="G1477" s="400"/>
      <c r="H1477" s="398"/>
      <c r="I1477" s="399"/>
      <c r="J1477" s="400"/>
      <c r="K1477" s="398"/>
      <c r="L1477" s="399"/>
      <c r="M1477" s="400">
        <v>1</v>
      </c>
      <c r="N1477" s="803"/>
      <c r="O1477" s="851"/>
      <c r="P1477" s="817"/>
    </row>
    <row r="1478" spans="1:16" customFormat="1" ht="13.8" customHeight="1" x14ac:dyDescent="0.25">
      <c r="A1478" s="694"/>
      <c r="B1478" s="697"/>
      <c r="C1478" s="415" t="s">
        <v>23</v>
      </c>
      <c r="D1478" s="397"/>
      <c r="E1478" s="398"/>
      <c r="F1478" s="399"/>
      <c r="G1478" s="400"/>
      <c r="H1478" s="398"/>
      <c r="I1478" s="399"/>
      <c r="J1478" s="400"/>
      <c r="K1478" s="398"/>
      <c r="L1478" s="399"/>
      <c r="M1478" s="400">
        <v>110.786</v>
      </c>
      <c r="N1478" s="803"/>
      <c r="O1478" s="851"/>
      <c r="P1478" s="817"/>
    </row>
    <row r="1479" spans="1:16" customFormat="1" ht="13.2" customHeight="1" x14ac:dyDescent="0.25">
      <c r="A1479" s="698" t="s">
        <v>299</v>
      </c>
      <c r="B1479" s="699" t="s">
        <v>291</v>
      </c>
      <c r="C1479" s="416" t="s">
        <v>26</v>
      </c>
      <c r="D1479" s="397"/>
      <c r="E1479" s="398"/>
      <c r="F1479" s="399"/>
      <c r="G1479" s="400"/>
      <c r="H1479" s="398"/>
      <c r="I1479" s="399"/>
      <c r="J1479" s="400"/>
      <c r="K1479" s="398"/>
      <c r="L1479" s="399"/>
      <c r="M1479" s="442">
        <v>7.0000000000000007E-2</v>
      </c>
      <c r="N1479" s="803"/>
      <c r="O1479" s="851"/>
      <c r="P1479" s="817"/>
    </row>
    <row r="1480" spans="1:16" customFormat="1" ht="13.2" customHeight="1" x14ac:dyDescent="0.25">
      <c r="A1480" s="693"/>
      <c r="B1480" s="696"/>
      <c r="C1480" s="415" t="s">
        <v>74</v>
      </c>
      <c r="D1480" s="397"/>
      <c r="E1480" s="398"/>
      <c r="F1480" s="399"/>
      <c r="G1480" s="400"/>
      <c r="H1480" s="398"/>
      <c r="I1480" s="399"/>
      <c r="J1480" s="400"/>
      <c r="K1480" s="398"/>
      <c r="L1480" s="399"/>
      <c r="M1480" s="400">
        <v>1</v>
      </c>
      <c r="N1480" s="803"/>
      <c r="O1480" s="851"/>
      <c r="P1480" s="817"/>
    </row>
    <row r="1481" spans="1:16" customFormat="1" ht="13.8" customHeight="1" x14ac:dyDescent="0.25">
      <c r="A1481" s="694"/>
      <c r="B1481" s="697"/>
      <c r="C1481" s="415" t="s">
        <v>23</v>
      </c>
      <c r="D1481" s="397"/>
      <c r="E1481" s="398"/>
      <c r="F1481" s="399"/>
      <c r="G1481" s="400"/>
      <c r="H1481" s="398"/>
      <c r="I1481" s="399"/>
      <c r="J1481" s="400"/>
      <c r="K1481" s="398"/>
      <c r="L1481" s="399"/>
      <c r="M1481" s="442">
        <v>110</v>
      </c>
      <c r="N1481" s="803"/>
      <c r="O1481" s="851"/>
      <c r="P1481" s="817"/>
    </row>
    <row r="1482" spans="1:16" customFormat="1" ht="13.2" customHeight="1" x14ac:dyDescent="0.25">
      <c r="A1482" s="693" t="s">
        <v>300</v>
      </c>
      <c r="B1482" s="696" t="s">
        <v>291</v>
      </c>
      <c r="C1482" s="402" t="s">
        <v>26</v>
      </c>
      <c r="D1482" s="397"/>
      <c r="E1482" s="398"/>
      <c r="F1482" s="399"/>
      <c r="G1482" s="400"/>
      <c r="H1482" s="398"/>
      <c r="I1482" s="399"/>
      <c r="J1482" s="400"/>
      <c r="K1482" s="398"/>
      <c r="L1482" s="399"/>
      <c r="M1482" s="447">
        <v>6.9699999999999998E-2</v>
      </c>
      <c r="N1482" s="803"/>
      <c r="O1482" s="850"/>
      <c r="P1482" s="819"/>
    </row>
    <row r="1483" spans="1:16" customFormat="1" ht="13.2" customHeight="1" x14ac:dyDescent="0.25">
      <c r="A1483" s="693"/>
      <c r="B1483" s="696"/>
      <c r="C1483" s="396" t="s">
        <v>74</v>
      </c>
      <c r="D1483" s="397"/>
      <c r="E1483" s="398"/>
      <c r="F1483" s="399"/>
      <c r="G1483" s="400"/>
      <c r="H1483" s="398"/>
      <c r="I1483" s="399"/>
      <c r="J1483" s="400"/>
      <c r="K1483" s="398"/>
      <c r="L1483" s="399"/>
      <c r="M1483" s="400">
        <v>1</v>
      </c>
      <c r="N1483" s="803"/>
      <c r="O1483" s="851"/>
      <c r="P1483" s="817"/>
    </row>
    <row r="1484" spans="1:16" customFormat="1" ht="13.8" customHeight="1" thickBot="1" x14ac:dyDescent="0.3">
      <c r="A1484" s="694"/>
      <c r="B1484" s="700"/>
      <c r="C1484" s="409" t="s">
        <v>23</v>
      </c>
      <c r="D1484" s="454"/>
      <c r="E1484" s="454"/>
      <c r="F1484" s="455"/>
      <c r="G1484" s="456"/>
      <c r="H1484" s="457"/>
      <c r="I1484" s="455"/>
      <c r="J1484" s="457"/>
      <c r="K1484" s="454"/>
      <c r="L1484" s="445"/>
      <c r="M1484" s="448">
        <v>109.52800000000001</v>
      </c>
      <c r="N1484" s="822"/>
      <c r="O1484" s="852"/>
      <c r="P1484" s="820"/>
    </row>
    <row r="1485" spans="1:16" customFormat="1" ht="13.2" customHeight="1" x14ac:dyDescent="0.25">
      <c r="A1485" s="702" t="s">
        <v>262</v>
      </c>
      <c r="B1485" s="705" t="s">
        <v>224</v>
      </c>
      <c r="C1485" s="424" t="s">
        <v>26</v>
      </c>
      <c r="D1485" s="377">
        <f t="shared" si="255"/>
        <v>0.28300000000000003</v>
      </c>
      <c r="E1485" s="224">
        <f t="shared" si="254"/>
        <v>0.28300000000000003</v>
      </c>
      <c r="F1485" s="378"/>
      <c r="G1485" s="245">
        <f t="shared" si="256"/>
        <v>0.28300000000000003</v>
      </c>
      <c r="H1485" s="379"/>
      <c r="I1485" s="378"/>
      <c r="J1485" s="379"/>
      <c r="K1485" s="224">
        <f t="shared" ref="K1485:K1487" si="281">M1485+L1485</f>
        <v>0.28300000000000003</v>
      </c>
      <c r="L1485" s="314"/>
      <c r="M1485" s="425">
        <f>M1488+M1491+M1494+M1497</f>
        <v>0.28300000000000003</v>
      </c>
      <c r="N1485" s="795">
        <f t="shared" ref="N1485:N1487" si="282">P1485+O1485</f>
        <v>0</v>
      </c>
      <c r="O1485" s="845">
        <f>O1488+O1491+O1494+O1497</f>
        <v>0</v>
      </c>
      <c r="P1485" s="812">
        <f>P1488+P1491+P1494+P1497</f>
        <v>0</v>
      </c>
    </row>
    <row r="1486" spans="1:16" customFormat="1" ht="13.2" customHeight="1" x14ac:dyDescent="0.25">
      <c r="A1486" s="703"/>
      <c r="B1486" s="706"/>
      <c r="C1486" s="426" t="s">
        <v>74</v>
      </c>
      <c r="D1486" s="230">
        <f t="shared" si="255"/>
        <v>4</v>
      </c>
      <c r="E1486" s="230">
        <f t="shared" si="254"/>
        <v>4</v>
      </c>
      <c r="F1486" s="231"/>
      <c r="G1486" s="381">
        <f t="shared" si="256"/>
        <v>4</v>
      </c>
      <c r="H1486" s="382"/>
      <c r="I1486" s="231"/>
      <c r="J1486" s="382"/>
      <c r="K1486" s="230">
        <f t="shared" si="281"/>
        <v>4</v>
      </c>
      <c r="L1486" s="322"/>
      <c r="M1486" s="427">
        <f t="shared" ref="M1486:M1487" si="283">M1489+M1492+M1495+M1498</f>
        <v>4</v>
      </c>
      <c r="N1486" s="797">
        <f t="shared" si="282"/>
        <v>0</v>
      </c>
      <c r="O1486" s="846">
        <f t="shared" ref="O1486:P1487" si="284">O1489+O1492+O1495+O1498</f>
        <v>0</v>
      </c>
      <c r="P1486" s="813">
        <f t="shared" si="284"/>
        <v>0</v>
      </c>
    </row>
    <row r="1487" spans="1:16" customFormat="1" ht="13.8" customHeight="1" thickBot="1" x14ac:dyDescent="0.3">
      <c r="A1487" s="704"/>
      <c r="B1487" s="707"/>
      <c r="C1487" s="428" t="s">
        <v>23</v>
      </c>
      <c r="D1487" s="384">
        <f t="shared" si="255"/>
        <v>440</v>
      </c>
      <c r="E1487" s="384">
        <f t="shared" si="254"/>
        <v>440</v>
      </c>
      <c r="F1487" s="385"/>
      <c r="G1487" s="260">
        <f t="shared" si="256"/>
        <v>440</v>
      </c>
      <c r="H1487" s="386"/>
      <c r="I1487" s="385"/>
      <c r="J1487" s="386"/>
      <c r="K1487" s="384">
        <f t="shared" si="281"/>
        <v>440</v>
      </c>
      <c r="L1487" s="387"/>
      <c r="M1487" s="441">
        <f t="shared" si="283"/>
        <v>440</v>
      </c>
      <c r="N1487" s="798">
        <f t="shared" si="282"/>
        <v>0</v>
      </c>
      <c r="O1487" s="848">
        <f t="shared" si="284"/>
        <v>0</v>
      </c>
      <c r="P1487" s="816">
        <f t="shared" si="284"/>
        <v>0</v>
      </c>
    </row>
    <row r="1488" spans="1:16" customFormat="1" ht="12" customHeight="1" x14ac:dyDescent="0.25">
      <c r="A1488" s="692" t="s">
        <v>297</v>
      </c>
      <c r="B1488" s="695" t="s">
        <v>291</v>
      </c>
      <c r="C1488" s="414" t="s">
        <v>26</v>
      </c>
      <c r="D1488" s="404"/>
      <c r="E1488" s="405"/>
      <c r="F1488" s="406"/>
      <c r="G1488" s="407"/>
      <c r="H1488" s="405"/>
      <c r="I1488" s="406"/>
      <c r="J1488" s="407"/>
      <c r="K1488" s="405"/>
      <c r="L1488" s="406"/>
      <c r="M1488" s="394">
        <v>7.0499999999999993E-2</v>
      </c>
      <c r="N1488" s="806"/>
      <c r="O1488" s="855"/>
      <c r="P1488" s="844"/>
    </row>
    <row r="1489" spans="1:16" customFormat="1" ht="12" customHeight="1" x14ac:dyDescent="0.25">
      <c r="A1489" s="693"/>
      <c r="B1489" s="696"/>
      <c r="C1489" s="415" t="s">
        <v>74</v>
      </c>
      <c r="D1489" s="397"/>
      <c r="E1489" s="398"/>
      <c r="F1489" s="399"/>
      <c r="G1489" s="400"/>
      <c r="H1489" s="398"/>
      <c r="I1489" s="399"/>
      <c r="J1489" s="400"/>
      <c r="K1489" s="398"/>
      <c r="L1489" s="399"/>
      <c r="M1489" s="400">
        <v>1</v>
      </c>
      <c r="N1489" s="803"/>
      <c r="O1489" s="851"/>
      <c r="P1489" s="817"/>
    </row>
    <row r="1490" spans="1:16" customFormat="1" ht="12" customHeight="1" x14ac:dyDescent="0.25">
      <c r="A1490" s="694"/>
      <c r="B1490" s="697"/>
      <c r="C1490" s="415" t="s">
        <v>23</v>
      </c>
      <c r="D1490" s="397"/>
      <c r="E1490" s="398"/>
      <c r="F1490" s="399"/>
      <c r="G1490" s="400"/>
      <c r="H1490" s="398"/>
      <c r="I1490" s="399"/>
      <c r="J1490" s="400"/>
      <c r="K1490" s="398"/>
      <c r="L1490" s="399"/>
      <c r="M1490" s="400">
        <v>109.611</v>
      </c>
      <c r="N1490" s="803"/>
      <c r="O1490" s="851"/>
      <c r="P1490" s="817"/>
    </row>
    <row r="1491" spans="1:16" customFormat="1" ht="12" customHeight="1" x14ac:dyDescent="0.25">
      <c r="A1491" s="698" t="s">
        <v>298</v>
      </c>
      <c r="B1491" s="699" t="s">
        <v>291</v>
      </c>
      <c r="C1491" s="415" t="s">
        <v>26</v>
      </c>
      <c r="D1491" s="397"/>
      <c r="E1491" s="398"/>
      <c r="F1491" s="399"/>
      <c r="G1491" s="400"/>
      <c r="H1491" s="398"/>
      <c r="I1491" s="399"/>
      <c r="J1491" s="400"/>
      <c r="K1491" s="398"/>
      <c r="L1491" s="399"/>
      <c r="M1491" s="400">
        <v>7.0999999999999994E-2</v>
      </c>
      <c r="N1491" s="803"/>
      <c r="O1491" s="851"/>
      <c r="P1491" s="817"/>
    </row>
    <row r="1492" spans="1:16" customFormat="1" ht="12" customHeight="1" x14ac:dyDescent="0.25">
      <c r="A1492" s="693"/>
      <c r="B1492" s="696"/>
      <c r="C1492" s="415" t="s">
        <v>74</v>
      </c>
      <c r="D1492" s="397"/>
      <c r="E1492" s="398"/>
      <c r="F1492" s="399"/>
      <c r="G1492" s="400"/>
      <c r="H1492" s="398"/>
      <c r="I1492" s="399"/>
      <c r="J1492" s="400"/>
      <c r="K1492" s="398"/>
      <c r="L1492" s="399"/>
      <c r="M1492" s="400">
        <v>1</v>
      </c>
      <c r="N1492" s="803"/>
      <c r="O1492" s="851"/>
      <c r="P1492" s="817"/>
    </row>
    <row r="1493" spans="1:16" customFormat="1" ht="12" customHeight="1" x14ac:dyDescent="0.25">
      <c r="A1493" s="694"/>
      <c r="B1493" s="697"/>
      <c r="C1493" s="415" t="s">
        <v>23</v>
      </c>
      <c r="D1493" s="397"/>
      <c r="E1493" s="398"/>
      <c r="F1493" s="399"/>
      <c r="G1493" s="400"/>
      <c r="H1493" s="398"/>
      <c r="I1493" s="399"/>
      <c r="J1493" s="400"/>
      <c r="K1493" s="398"/>
      <c r="L1493" s="399"/>
      <c r="M1493" s="400">
        <v>110.389</v>
      </c>
      <c r="N1493" s="803"/>
      <c r="O1493" s="851"/>
      <c r="P1493" s="817"/>
    </row>
    <row r="1494" spans="1:16" customFormat="1" ht="12" customHeight="1" x14ac:dyDescent="0.25">
      <c r="A1494" s="698" t="s">
        <v>299</v>
      </c>
      <c r="B1494" s="699" t="s">
        <v>291</v>
      </c>
      <c r="C1494" s="415" t="s">
        <v>26</v>
      </c>
      <c r="D1494" s="397"/>
      <c r="E1494" s="398"/>
      <c r="F1494" s="399"/>
      <c r="G1494" s="400"/>
      <c r="H1494" s="398"/>
      <c r="I1494" s="399"/>
      <c r="J1494" s="400"/>
      <c r="K1494" s="398"/>
      <c r="L1494" s="399"/>
      <c r="M1494" s="442">
        <v>7.0699999999999999E-2</v>
      </c>
      <c r="N1494" s="803"/>
      <c r="O1494" s="851"/>
      <c r="P1494" s="817"/>
    </row>
    <row r="1495" spans="1:16" customFormat="1" ht="12" customHeight="1" x14ac:dyDescent="0.25">
      <c r="A1495" s="693"/>
      <c r="B1495" s="696"/>
      <c r="C1495" s="415" t="s">
        <v>74</v>
      </c>
      <c r="D1495" s="397"/>
      <c r="E1495" s="398"/>
      <c r="F1495" s="399"/>
      <c r="G1495" s="400"/>
      <c r="H1495" s="398"/>
      <c r="I1495" s="399"/>
      <c r="J1495" s="400"/>
      <c r="K1495" s="398"/>
      <c r="L1495" s="399"/>
      <c r="M1495" s="400">
        <v>1</v>
      </c>
      <c r="N1495" s="803"/>
      <c r="O1495" s="851"/>
      <c r="P1495" s="817"/>
    </row>
    <row r="1496" spans="1:16" customFormat="1" ht="12" customHeight="1" x14ac:dyDescent="0.25">
      <c r="A1496" s="694"/>
      <c r="B1496" s="697"/>
      <c r="C1496" s="415" t="s">
        <v>23</v>
      </c>
      <c r="D1496" s="397"/>
      <c r="E1496" s="398"/>
      <c r="F1496" s="399"/>
      <c r="G1496" s="400"/>
      <c r="H1496" s="398"/>
      <c r="I1496" s="399"/>
      <c r="J1496" s="400"/>
      <c r="K1496" s="398"/>
      <c r="L1496" s="399"/>
      <c r="M1496" s="442">
        <v>109.922</v>
      </c>
      <c r="N1496" s="803"/>
      <c r="O1496" s="851"/>
      <c r="P1496" s="817"/>
    </row>
    <row r="1497" spans="1:16" customFormat="1" ht="13.8" customHeight="1" x14ac:dyDescent="0.25">
      <c r="A1497" s="693" t="s">
        <v>300</v>
      </c>
      <c r="B1497" s="696" t="s">
        <v>291</v>
      </c>
      <c r="C1497" s="402" t="s">
        <v>26</v>
      </c>
      <c r="D1497" s="397"/>
      <c r="E1497" s="398"/>
      <c r="F1497" s="399"/>
      <c r="G1497" s="400"/>
      <c r="H1497" s="398"/>
      <c r="I1497" s="399"/>
      <c r="J1497" s="400"/>
      <c r="K1497" s="398"/>
      <c r="L1497" s="399"/>
      <c r="M1497" s="447">
        <v>7.0800000000000002E-2</v>
      </c>
      <c r="N1497" s="803"/>
      <c r="O1497" s="850"/>
      <c r="P1497" s="819"/>
    </row>
    <row r="1498" spans="1:16" customFormat="1" ht="13.8" customHeight="1" x14ac:dyDescent="0.25">
      <c r="A1498" s="693"/>
      <c r="B1498" s="696"/>
      <c r="C1498" s="396" t="s">
        <v>74</v>
      </c>
      <c r="D1498" s="397"/>
      <c r="E1498" s="398"/>
      <c r="F1498" s="399"/>
      <c r="G1498" s="400"/>
      <c r="H1498" s="398"/>
      <c r="I1498" s="399"/>
      <c r="J1498" s="400"/>
      <c r="K1498" s="398"/>
      <c r="L1498" s="399"/>
      <c r="M1498" s="400">
        <v>1</v>
      </c>
      <c r="N1498" s="803"/>
      <c r="O1498" s="851"/>
      <c r="P1498" s="817"/>
    </row>
    <row r="1499" spans="1:16" customFormat="1" ht="13.8" customHeight="1" thickBot="1" x14ac:dyDescent="0.3">
      <c r="A1499" s="694"/>
      <c r="B1499" s="700"/>
      <c r="C1499" s="409" t="s">
        <v>23</v>
      </c>
      <c r="D1499" s="454"/>
      <c r="E1499" s="454"/>
      <c r="F1499" s="455"/>
      <c r="G1499" s="456"/>
      <c r="H1499" s="457"/>
      <c r="I1499" s="455"/>
      <c r="J1499" s="457"/>
      <c r="K1499" s="454"/>
      <c r="L1499" s="445"/>
      <c r="M1499" s="448">
        <v>110.078</v>
      </c>
      <c r="N1499" s="822"/>
      <c r="O1499" s="852"/>
      <c r="P1499" s="820"/>
    </row>
    <row r="1500" spans="1:16" customFormat="1" ht="13.2" customHeight="1" x14ac:dyDescent="0.25">
      <c r="A1500" s="702" t="s">
        <v>264</v>
      </c>
      <c r="B1500" s="705" t="s">
        <v>226</v>
      </c>
      <c r="C1500" s="424" t="s">
        <v>26</v>
      </c>
      <c r="D1500" s="377">
        <f t="shared" si="255"/>
        <v>0.45640000000000003</v>
      </c>
      <c r="E1500" s="224">
        <f t="shared" si="254"/>
        <v>0.45640000000000003</v>
      </c>
      <c r="F1500" s="378"/>
      <c r="G1500" s="245">
        <f t="shared" si="256"/>
        <v>0.45640000000000003</v>
      </c>
      <c r="H1500" s="379"/>
      <c r="I1500" s="378"/>
      <c r="J1500" s="379"/>
      <c r="K1500" s="224">
        <f t="shared" si="259"/>
        <v>0.45640000000000003</v>
      </c>
      <c r="L1500" s="314"/>
      <c r="M1500" s="425">
        <f>M1503+M1506+M1509+M1512+M1515+M1518</f>
        <v>0.45640000000000003</v>
      </c>
      <c r="N1500" s="795">
        <f t="shared" ref="N1500:N1556" si="285">P1500+O1500</f>
        <v>0</v>
      </c>
      <c r="O1500" s="845">
        <f>O1503+O1506+O1509+O1512+O1515+O1518</f>
        <v>0</v>
      </c>
      <c r="P1500" s="812">
        <f>P1503+P1506+P1509+P1512+P1515+P1518</f>
        <v>0</v>
      </c>
    </row>
    <row r="1501" spans="1:16" customFormat="1" ht="13.2" customHeight="1" x14ac:dyDescent="0.25">
      <c r="A1501" s="703"/>
      <c r="B1501" s="706"/>
      <c r="C1501" s="426" t="s">
        <v>74</v>
      </c>
      <c r="D1501" s="230">
        <f t="shared" si="255"/>
        <v>6</v>
      </c>
      <c r="E1501" s="230">
        <f t="shared" si="254"/>
        <v>6</v>
      </c>
      <c r="F1501" s="231"/>
      <c r="G1501" s="381">
        <f t="shared" si="256"/>
        <v>6</v>
      </c>
      <c r="H1501" s="382"/>
      <c r="I1501" s="231"/>
      <c r="J1501" s="382"/>
      <c r="K1501" s="230">
        <f t="shared" si="259"/>
        <v>6</v>
      </c>
      <c r="L1501" s="322"/>
      <c r="M1501" s="427">
        <f t="shared" ref="M1501:M1502" si="286">M1504+M1507+M1510+M1513+M1516+M1519</f>
        <v>6</v>
      </c>
      <c r="N1501" s="797">
        <f t="shared" si="285"/>
        <v>0</v>
      </c>
      <c r="O1501" s="846">
        <f t="shared" ref="O1501:P1502" si="287">O1504+O1507+O1510+O1513+O1516+O1519</f>
        <v>0</v>
      </c>
      <c r="P1501" s="813">
        <f t="shared" si="287"/>
        <v>0</v>
      </c>
    </row>
    <row r="1502" spans="1:16" customFormat="1" ht="13.8" customHeight="1" thickBot="1" x14ac:dyDescent="0.3">
      <c r="A1502" s="704"/>
      <c r="B1502" s="707"/>
      <c r="C1502" s="428" t="s">
        <v>23</v>
      </c>
      <c r="D1502" s="384">
        <f t="shared" si="255"/>
        <v>660.00099999999998</v>
      </c>
      <c r="E1502" s="384">
        <f t="shared" si="254"/>
        <v>660.00099999999998</v>
      </c>
      <c r="F1502" s="385"/>
      <c r="G1502" s="260">
        <f t="shared" si="256"/>
        <v>660.00099999999998</v>
      </c>
      <c r="H1502" s="386"/>
      <c r="I1502" s="385"/>
      <c r="J1502" s="386"/>
      <c r="K1502" s="384">
        <f t="shared" si="259"/>
        <v>660.00099999999998</v>
      </c>
      <c r="L1502" s="387"/>
      <c r="M1502" s="441">
        <f t="shared" si="286"/>
        <v>660.00099999999998</v>
      </c>
      <c r="N1502" s="798">
        <f t="shared" si="285"/>
        <v>0</v>
      </c>
      <c r="O1502" s="848">
        <f t="shared" si="287"/>
        <v>0</v>
      </c>
      <c r="P1502" s="816">
        <f t="shared" si="287"/>
        <v>0</v>
      </c>
    </row>
    <row r="1503" spans="1:16" customFormat="1" ht="13.8" customHeight="1" x14ac:dyDescent="0.25">
      <c r="A1503" s="692" t="s">
        <v>297</v>
      </c>
      <c r="B1503" s="695" t="s">
        <v>226</v>
      </c>
      <c r="C1503" s="414" t="s">
        <v>26</v>
      </c>
      <c r="D1503" s="391"/>
      <c r="E1503" s="392"/>
      <c r="F1503" s="393"/>
      <c r="G1503" s="394"/>
      <c r="H1503" s="392"/>
      <c r="I1503" s="393"/>
      <c r="J1503" s="394"/>
      <c r="K1503" s="392"/>
      <c r="L1503" s="393"/>
      <c r="M1503" s="394">
        <v>7.5999999999999998E-2</v>
      </c>
      <c r="N1503" s="800"/>
      <c r="O1503" s="855"/>
      <c r="P1503" s="844"/>
    </row>
    <row r="1504" spans="1:16" customFormat="1" ht="13.8" customHeight="1" x14ac:dyDescent="0.25">
      <c r="A1504" s="693"/>
      <c r="B1504" s="696"/>
      <c r="C1504" s="415" t="s">
        <v>74</v>
      </c>
      <c r="D1504" s="397"/>
      <c r="E1504" s="398"/>
      <c r="F1504" s="399"/>
      <c r="G1504" s="400"/>
      <c r="H1504" s="398"/>
      <c r="I1504" s="399"/>
      <c r="J1504" s="400"/>
      <c r="K1504" s="398"/>
      <c r="L1504" s="399"/>
      <c r="M1504" s="400">
        <v>1</v>
      </c>
      <c r="N1504" s="803"/>
      <c r="O1504" s="851"/>
      <c r="P1504" s="817"/>
    </row>
    <row r="1505" spans="1:16" customFormat="1" ht="13.8" customHeight="1" x14ac:dyDescent="0.25">
      <c r="A1505" s="694"/>
      <c r="B1505" s="697"/>
      <c r="C1505" s="415" t="s">
        <v>23</v>
      </c>
      <c r="D1505" s="397"/>
      <c r="E1505" s="398"/>
      <c r="F1505" s="399"/>
      <c r="G1505" s="400"/>
      <c r="H1505" s="398"/>
      <c r="I1505" s="399"/>
      <c r="J1505" s="400"/>
      <c r="K1505" s="398"/>
      <c r="L1505" s="399"/>
      <c r="M1505" s="400">
        <v>109.904</v>
      </c>
      <c r="N1505" s="803"/>
      <c r="O1505" s="851"/>
      <c r="P1505" s="817"/>
    </row>
    <row r="1506" spans="1:16" customFormat="1" ht="13.8" customHeight="1" x14ac:dyDescent="0.25">
      <c r="A1506" s="698" t="s">
        <v>298</v>
      </c>
      <c r="B1506" s="699" t="s">
        <v>226</v>
      </c>
      <c r="C1506" s="415" t="s">
        <v>26</v>
      </c>
      <c r="D1506" s="397"/>
      <c r="E1506" s="398"/>
      <c r="F1506" s="399"/>
      <c r="G1506" s="400"/>
      <c r="H1506" s="398"/>
      <c r="I1506" s="399"/>
      <c r="J1506" s="400"/>
      <c r="K1506" s="398"/>
      <c r="L1506" s="399"/>
      <c r="M1506" s="400">
        <v>7.6100000000000001E-2</v>
      </c>
      <c r="N1506" s="803"/>
      <c r="O1506" s="851"/>
      <c r="P1506" s="817"/>
    </row>
    <row r="1507" spans="1:16" customFormat="1" ht="13.8" customHeight="1" x14ac:dyDescent="0.25">
      <c r="A1507" s="693"/>
      <c r="B1507" s="696"/>
      <c r="C1507" s="415" t="s">
        <v>74</v>
      </c>
      <c r="D1507" s="397"/>
      <c r="E1507" s="398"/>
      <c r="F1507" s="399"/>
      <c r="G1507" s="400"/>
      <c r="H1507" s="398"/>
      <c r="I1507" s="399"/>
      <c r="J1507" s="400"/>
      <c r="K1507" s="398"/>
      <c r="L1507" s="399"/>
      <c r="M1507" s="400">
        <v>1</v>
      </c>
      <c r="N1507" s="803"/>
      <c r="O1507" s="851"/>
      <c r="P1507" s="817"/>
    </row>
    <row r="1508" spans="1:16" customFormat="1" ht="13.8" customHeight="1" x14ac:dyDescent="0.25">
      <c r="A1508" s="694"/>
      <c r="B1508" s="697"/>
      <c r="C1508" s="415" t="s">
        <v>23</v>
      </c>
      <c r="D1508" s="397"/>
      <c r="E1508" s="398"/>
      <c r="F1508" s="399"/>
      <c r="G1508" s="400"/>
      <c r="H1508" s="398"/>
      <c r="I1508" s="399"/>
      <c r="J1508" s="400"/>
      <c r="K1508" s="398"/>
      <c r="L1508" s="399"/>
      <c r="M1508" s="400">
        <v>110.048</v>
      </c>
      <c r="N1508" s="803"/>
      <c r="O1508" s="851"/>
      <c r="P1508" s="817"/>
    </row>
    <row r="1509" spans="1:16" customFormat="1" ht="13.8" customHeight="1" x14ac:dyDescent="0.25">
      <c r="A1509" s="698" t="s">
        <v>299</v>
      </c>
      <c r="B1509" s="699" t="s">
        <v>226</v>
      </c>
      <c r="C1509" s="415" t="s">
        <v>26</v>
      </c>
      <c r="D1509" s="397"/>
      <c r="E1509" s="398"/>
      <c r="F1509" s="399"/>
      <c r="G1509" s="400"/>
      <c r="H1509" s="398"/>
      <c r="I1509" s="399"/>
      <c r="J1509" s="400"/>
      <c r="K1509" s="398"/>
      <c r="L1509" s="399"/>
      <c r="M1509" s="442">
        <v>7.6100000000000001E-2</v>
      </c>
      <c r="N1509" s="803"/>
      <c r="O1509" s="851"/>
      <c r="P1509" s="817"/>
    </row>
    <row r="1510" spans="1:16" customFormat="1" ht="13.8" customHeight="1" x14ac:dyDescent="0.25">
      <c r="A1510" s="693"/>
      <c r="B1510" s="696"/>
      <c r="C1510" s="415" t="s">
        <v>74</v>
      </c>
      <c r="D1510" s="397"/>
      <c r="E1510" s="398"/>
      <c r="F1510" s="399"/>
      <c r="G1510" s="400"/>
      <c r="H1510" s="398"/>
      <c r="I1510" s="399"/>
      <c r="J1510" s="400"/>
      <c r="K1510" s="398"/>
      <c r="L1510" s="399"/>
      <c r="M1510" s="400">
        <v>1</v>
      </c>
      <c r="N1510" s="803"/>
      <c r="O1510" s="851"/>
      <c r="P1510" s="817"/>
    </row>
    <row r="1511" spans="1:16" customFormat="1" ht="13.8" customHeight="1" x14ac:dyDescent="0.25">
      <c r="A1511" s="694"/>
      <c r="B1511" s="697"/>
      <c r="C1511" s="415" t="s">
        <v>23</v>
      </c>
      <c r="D1511" s="397"/>
      <c r="E1511" s="398"/>
      <c r="F1511" s="399"/>
      <c r="G1511" s="400"/>
      <c r="H1511" s="398"/>
      <c r="I1511" s="399"/>
      <c r="J1511" s="400"/>
      <c r="K1511" s="398"/>
      <c r="L1511" s="399"/>
      <c r="M1511" s="442">
        <v>110.03400000000001</v>
      </c>
      <c r="N1511" s="803"/>
      <c r="O1511" s="851"/>
      <c r="P1511" s="817"/>
    </row>
    <row r="1512" spans="1:16" customFormat="1" ht="13.8" customHeight="1" x14ac:dyDescent="0.25">
      <c r="A1512" s="693" t="s">
        <v>300</v>
      </c>
      <c r="B1512" s="699" t="s">
        <v>226</v>
      </c>
      <c r="C1512" s="415" t="s">
        <v>26</v>
      </c>
      <c r="D1512" s="397"/>
      <c r="E1512" s="398"/>
      <c r="F1512" s="399"/>
      <c r="G1512" s="400"/>
      <c r="H1512" s="398"/>
      <c r="I1512" s="399"/>
      <c r="J1512" s="400"/>
      <c r="K1512" s="398"/>
      <c r="L1512" s="399"/>
      <c r="M1512" s="447">
        <v>7.6100000000000001E-2</v>
      </c>
      <c r="N1512" s="803"/>
      <c r="O1512" s="850"/>
      <c r="P1512" s="819"/>
    </row>
    <row r="1513" spans="1:16" customFormat="1" ht="13.8" customHeight="1" x14ac:dyDescent="0.25">
      <c r="A1513" s="693"/>
      <c r="B1513" s="696"/>
      <c r="C1513" s="415" t="s">
        <v>74</v>
      </c>
      <c r="D1513" s="397"/>
      <c r="E1513" s="398"/>
      <c r="F1513" s="399"/>
      <c r="G1513" s="400"/>
      <c r="H1513" s="398"/>
      <c r="I1513" s="399"/>
      <c r="J1513" s="400"/>
      <c r="K1513" s="398"/>
      <c r="L1513" s="399"/>
      <c r="M1513" s="400">
        <v>1</v>
      </c>
      <c r="N1513" s="803"/>
      <c r="O1513" s="851"/>
      <c r="P1513" s="817"/>
    </row>
    <row r="1514" spans="1:16" customFormat="1" ht="13.8" customHeight="1" x14ac:dyDescent="0.25">
      <c r="A1514" s="694"/>
      <c r="B1514" s="697"/>
      <c r="C1514" s="416" t="s">
        <v>23</v>
      </c>
      <c r="D1514" s="454"/>
      <c r="E1514" s="454"/>
      <c r="F1514" s="455"/>
      <c r="G1514" s="456"/>
      <c r="H1514" s="457"/>
      <c r="I1514" s="455"/>
      <c r="J1514" s="457"/>
      <c r="K1514" s="454"/>
      <c r="L1514" s="445"/>
      <c r="M1514" s="442">
        <v>110.03400000000001</v>
      </c>
      <c r="N1514" s="822"/>
      <c r="O1514" s="851"/>
      <c r="P1514" s="817"/>
    </row>
    <row r="1515" spans="1:16" customFormat="1" ht="13.8" customHeight="1" x14ac:dyDescent="0.25">
      <c r="A1515" s="693" t="s">
        <v>301</v>
      </c>
      <c r="B1515" s="699" t="s">
        <v>226</v>
      </c>
      <c r="C1515" s="396" t="s">
        <v>26</v>
      </c>
      <c r="D1515" s="397"/>
      <c r="E1515" s="398"/>
      <c r="F1515" s="399"/>
      <c r="G1515" s="400"/>
      <c r="H1515" s="398"/>
      <c r="I1515" s="399"/>
      <c r="J1515" s="400"/>
      <c r="K1515" s="398"/>
      <c r="L1515" s="399"/>
      <c r="M1515" s="442">
        <v>7.5999999999999998E-2</v>
      </c>
      <c r="N1515" s="803"/>
      <c r="O1515" s="851"/>
      <c r="P1515" s="817"/>
    </row>
    <row r="1516" spans="1:16" customFormat="1" ht="13.8" customHeight="1" x14ac:dyDescent="0.25">
      <c r="A1516" s="693"/>
      <c r="B1516" s="696"/>
      <c r="C1516" s="396" t="s">
        <v>74</v>
      </c>
      <c r="D1516" s="397"/>
      <c r="E1516" s="398"/>
      <c r="F1516" s="399"/>
      <c r="G1516" s="400"/>
      <c r="H1516" s="398"/>
      <c r="I1516" s="399"/>
      <c r="J1516" s="400"/>
      <c r="K1516" s="398"/>
      <c r="L1516" s="399"/>
      <c r="M1516" s="400">
        <v>1</v>
      </c>
      <c r="N1516" s="803"/>
      <c r="O1516" s="851"/>
      <c r="P1516" s="817"/>
    </row>
    <row r="1517" spans="1:16" customFormat="1" ht="13.8" customHeight="1" x14ac:dyDescent="0.25">
      <c r="A1517" s="694"/>
      <c r="B1517" s="697"/>
      <c r="C1517" s="402" t="s">
        <v>23</v>
      </c>
      <c r="D1517" s="463"/>
      <c r="E1517" s="463"/>
      <c r="F1517" s="464"/>
      <c r="G1517" s="465"/>
      <c r="H1517" s="466"/>
      <c r="I1517" s="464"/>
      <c r="J1517" s="466"/>
      <c r="K1517" s="463"/>
      <c r="L1517" s="406"/>
      <c r="M1517" s="442">
        <v>109.904</v>
      </c>
      <c r="N1517" s="824"/>
      <c r="O1517" s="851"/>
      <c r="P1517" s="817"/>
    </row>
    <row r="1518" spans="1:16" customFormat="1" ht="13.8" customHeight="1" x14ac:dyDescent="0.25">
      <c r="A1518" s="693" t="s">
        <v>310</v>
      </c>
      <c r="B1518" s="696" t="s">
        <v>226</v>
      </c>
      <c r="C1518" s="402" t="s">
        <v>26</v>
      </c>
      <c r="D1518" s="404"/>
      <c r="E1518" s="405"/>
      <c r="F1518" s="406"/>
      <c r="G1518" s="407"/>
      <c r="H1518" s="405"/>
      <c r="I1518" s="406"/>
      <c r="J1518" s="407"/>
      <c r="K1518" s="405"/>
      <c r="L1518" s="406"/>
      <c r="M1518" s="447">
        <v>7.6100000000000001E-2</v>
      </c>
      <c r="N1518" s="806"/>
      <c r="O1518" s="850"/>
      <c r="P1518" s="819"/>
    </row>
    <row r="1519" spans="1:16" customFormat="1" ht="13.8" customHeight="1" x14ac:dyDescent="0.25">
      <c r="A1519" s="693"/>
      <c r="B1519" s="696"/>
      <c r="C1519" s="396" t="s">
        <v>74</v>
      </c>
      <c r="D1519" s="397"/>
      <c r="E1519" s="398"/>
      <c r="F1519" s="399"/>
      <c r="G1519" s="400"/>
      <c r="H1519" s="398"/>
      <c r="I1519" s="399"/>
      <c r="J1519" s="400"/>
      <c r="K1519" s="398"/>
      <c r="L1519" s="399"/>
      <c r="M1519" s="400">
        <v>1</v>
      </c>
      <c r="N1519" s="803"/>
      <c r="O1519" s="851"/>
      <c r="P1519" s="817"/>
    </row>
    <row r="1520" spans="1:16" customFormat="1" ht="13.8" customHeight="1" thickBot="1" x14ac:dyDescent="0.3">
      <c r="A1520" s="694"/>
      <c r="B1520" s="700"/>
      <c r="C1520" s="409" t="s">
        <v>23</v>
      </c>
      <c r="D1520" s="458"/>
      <c r="E1520" s="458"/>
      <c r="F1520" s="459"/>
      <c r="G1520" s="460"/>
      <c r="H1520" s="461"/>
      <c r="I1520" s="459"/>
      <c r="J1520" s="461"/>
      <c r="K1520" s="458"/>
      <c r="L1520" s="462"/>
      <c r="M1520" s="448">
        <v>110.077</v>
      </c>
      <c r="N1520" s="823"/>
      <c r="O1520" s="852"/>
      <c r="P1520" s="820"/>
    </row>
    <row r="1521" spans="1:16" customFormat="1" ht="13.2" customHeight="1" x14ac:dyDescent="0.25">
      <c r="A1521" s="702" t="s">
        <v>266</v>
      </c>
      <c r="B1521" s="705" t="s">
        <v>294</v>
      </c>
      <c r="C1521" s="424" t="s">
        <v>26</v>
      </c>
      <c r="D1521" s="377">
        <f t="shared" si="255"/>
        <v>0.30280000000000001</v>
      </c>
      <c r="E1521" s="224">
        <f t="shared" si="254"/>
        <v>0.30280000000000001</v>
      </c>
      <c r="F1521" s="378"/>
      <c r="G1521" s="245">
        <f t="shared" si="256"/>
        <v>0.30280000000000001</v>
      </c>
      <c r="H1521" s="379"/>
      <c r="I1521" s="378"/>
      <c r="J1521" s="379"/>
      <c r="K1521" s="224">
        <f t="shared" si="259"/>
        <v>0.30280000000000001</v>
      </c>
      <c r="L1521" s="314"/>
      <c r="M1521" s="425">
        <f>M1524+M1527+M1530+M1533</f>
        <v>0.30280000000000001</v>
      </c>
      <c r="N1521" s="795">
        <f t="shared" ref="N1521:N1556" si="288">P1521+O1521</f>
        <v>0</v>
      </c>
      <c r="O1521" s="845">
        <f>O1524+O1527+O1530+O1533</f>
        <v>0</v>
      </c>
      <c r="P1521" s="812">
        <f>P1524+P1527+P1530+P1533</f>
        <v>0</v>
      </c>
    </row>
    <row r="1522" spans="1:16" customFormat="1" ht="13.2" customHeight="1" x14ac:dyDescent="0.25">
      <c r="A1522" s="703"/>
      <c r="B1522" s="706"/>
      <c r="C1522" s="426" t="s">
        <v>74</v>
      </c>
      <c r="D1522" s="230">
        <f t="shared" si="255"/>
        <v>4</v>
      </c>
      <c r="E1522" s="230">
        <f t="shared" si="254"/>
        <v>4</v>
      </c>
      <c r="F1522" s="231"/>
      <c r="G1522" s="381">
        <f t="shared" si="256"/>
        <v>4</v>
      </c>
      <c r="H1522" s="382"/>
      <c r="I1522" s="231"/>
      <c r="J1522" s="382"/>
      <c r="K1522" s="230">
        <f t="shared" si="259"/>
        <v>4</v>
      </c>
      <c r="L1522" s="322"/>
      <c r="M1522" s="427">
        <f t="shared" ref="M1522:M1523" si="289">M1525+M1528+M1531+M1534</f>
        <v>4</v>
      </c>
      <c r="N1522" s="797">
        <f t="shared" si="288"/>
        <v>0</v>
      </c>
      <c r="O1522" s="846">
        <f t="shared" ref="O1522:P1523" si="290">O1525+O1528+O1531+O1534</f>
        <v>0</v>
      </c>
      <c r="P1522" s="813">
        <f t="shared" si="290"/>
        <v>0</v>
      </c>
    </row>
    <row r="1523" spans="1:16" customFormat="1" ht="13.8" customHeight="1" thickBot="1" x14ac:dyDescent="0.3">
      <c r="A1523" s="704"/>
      <c r="B1523" s="707"/>
      <c r="C1523" s="428" t="s">
        <v>23</v>
      </c>
      <c r="D1523" s="384">
        <f t="shared" si="255"/>
        <v>440</v>
      </c>
      <c r="E1523" s="384">
        <f t="shared" si="254"/>
        <v>440</v>
      </c>
      <c r="F1523" s="385"/>
      <c r="G1523" s="260">
        <f t="shared" si="256"/>
        <v>440</v>
      </c>
      <c r="H1523" s="386"/>
      <c r="I1523" s="385"/>
      <c r="J1523" s="386"/>
      <c r="K1523" s="384">
        <f t="shared" si="259"/>
        <v>440</v>
      </c>
      <c r="L1523" s="387"/>
      <c r="M1523" s="441">
        <f t="shared" si="289"/>
        <v>440</v>
      </c>
      <c r="N1523" s="798">
        <f t="shared" si="288"/>
        <v>0</v>
      </c>
      <c r="O1523" s="848">
        <f t="shared" si="290"/>
        <v>0</v>
      </c>
      <c r="P1523" s="816">
        <f t="shared" si="290"/>
        <v>0</v>
      </c>
    </row>
    <row r="1524" spans="1:16" customFormat="1" ht="12.6" customHeight="1" x14ac:dyDescent="0.25">
      <c r="A1524" s="692" t="s">
        <v>297</v>
      </c>
      <c r="B1524" s="695" t="s">
        <v>294</v>
      </c>
      <c r="C1524" s="414" t="s">
        <v>26</v>
      </c>
      <c r="D1524" s="391"/>
      <c r="E1524" s="392"/>
      <c r="F1524" s="393"/>
      <c r="G1524" s="394"/>
      <c r="H1524" s="392"/>
      <c r="I1524" s="393"/>
      <c r="J1524" s="394"/>
      <c r="K1524" s="392"/>
      <c r="L1524" s="393"/>
      <c r="M1524" s="394">
        <v>7.5899999999999995E-2</v>
      </c>
      <c r="N1524" s="800"/>
      <c r="O1524" s="855"/>
      <c r="P1524" s="844"/>
    </row>
    <row r="1525" spans="1:16" customFormat="1" ht="12.6" customHeight="1" x14ac:dyDescent="0.25">
      <c r="A1525" s="693"/>
      <c r="B1525" s="696"/>
      <c r="C1525" s="415" t="s">
        <v>74</v>
      </c>
      <c r="D1525" s="397"/>
      <c r="E1525" s="398"/>
      <c r="F1525" s="399"/>
      <c r="G1525" s="400"/>
      <c r="H1525" s="398"/>
      <c r="I1525" s="399"/>
      <c r="J1525" s="400"/>
      <c r="K1525" s="398"/>
      <c r="L1525" s="399"/>
      <c r="M1525" s="400">
        <v>1</v>
      </c>
      <c r="N1525" s="803"/>
      <c r="O1525" s="851"/>
      <c r="P1525" s="817"/>
    </row>
    <row r="1526" spans="1:16" customFormat="1" ht="12.6" customHeight="1" x14ac:dyDescent="0.25">
      <c r="A1526" s="694"/>
      <c r="B1526" s="697"/>
      <c r="C1526" s="415" t="s">
        <v>23</v>
      </c>
      <c r="D1526" s="397"/>
      <c r="E1526" s="398"/>
      <c r="F1526" s="399"/>
      <c r="G1526" s="400"/>
      <c r="H1526" s="398"/>
      <c r="I1526" s="399"/>
      <c r="J1526" s="400"/>
      <c r="K1526" s="398"/>
      <c r="L1526" s="399"/>
      <c r="M1526" s="400">
        <v>110.291</v>
      </c>
      <c r="N1526" s="803"/>
      <c r="O1526" s="851"/>
      <c r="P1526" s="817"/>
    </row>
    <row r="1527" spans="1:16" customFormat="1" ht="12.6" customHeight="1" x14ac:dyDescent="0.25">
      <c r="A1527" s="698" t="s">
        <v>298</v>
      </c>
      <c r="B1527" s="699" t="s">
        <v>294</v>
      </c>
      <c r="C1527" s="415" t="s">
        <v>26</v>
      </c>
      <c r="D1527" s="397"/>
      <c r="E1527" s="398"/>
      <c r="F1527" s="399"/>
      <c r="G1527" s="400"/>
      <c r="H1527" s="398"/>
      <c r="I1527" s="399"/>
      <c r="J1527" s="400"/>
      <c r="K1527" s="398"/>
      <c r="L1527" s="399"/>
      <c r="M1527" s="400">
        <v>7.5700000000000003E-2</v>
      </c>
      <c r="N1527" s="803"/>
      <c r="O1527" s="851"/>
      <c r="P1527" s="817"/>
    </row>
    <row r="1528" spans="1:16" customFormat="1" ht="12.6" customHeight="1" x14ac:dyDescent="0.25">
      <c r="A1528" s="693"/>
      <c r="B1528" s="696"/>
      <c r="C1528" s="415" t="s">
        <v>74</v>
      </c>
      <c r="D1528" s="397"/>
      <c r="E1528" s="398"/>
      <c r="F1528" s="399"/>
      <c r="G1528" s="400"/>
      <c r="H1528" s="398"/>
      <c r="I1528" s="399"/>
      <c r="J1528" s="400"/>
      <c r="K1528" s="398"/>
      <c r="L1528" s="399"/>
      <c r="M1528" s="400">
        <v>1</v>
      </c>
      <c r="N1528" s="803"/>
      <c r="O1528" s="851"/>
      <c r="P1528" s="817"/>
    </row>
    <row r="1529" spans="1:16" customFormat="1" ht="13.8" customHeight="1" x14ac:dyDescent="0.25">
      <c r="A1529" s="694"/>
      <c r="B1529" s="697"/>
      <c r="C1529" s="415" t="s">
        <v>23</v>
      </c>
      <c r="D1529" s="397"/>
      <c r="E1529" s="398"/>
      <c r="F1529" s="399"/>
      <c r="G1529" s="400"/>
      <c r="H1529" s="398"/>
      <c r="I1529" s="399"/>
      <c r="J1529" s="400"/>
      <c r="K1529" s="398"/>
      <c r="L1529" s="399"/>
      <c r="M1529" s="400">
        <v>110</v>
      </c>
      <c r="N1529" s="803"/>
      <c r="O1529" s="851"/>
      <c r="P1529" s="817"/>
    </row>
    <row r="1530" spans="1:16" customFormat="1" ht="13.8" customHeight="1" x14ac:dyDescent="0.25">
      <c r="A1530" s="698" t="s">
        <v>299</v>
      </c>
      <c r="B1530" s="699" t="s">
        <v>294</v>
      </c>
      <c r="C1530" s="415" t="s">
        <v>26</v>
      </c>
      <c r="D1530" s="397"/>
      <c r="E1530" s="398"/>
      <c r="F1530" s="399"/>
      <c r="G1530" s="400"/>
      <c r="H1530" s="398"/>
      <c r="I1530" s="399"/>
      <c r="J1530" s="400"/>
      <c r="K1530" s="398"/>
      <c r="L1530" s="399"/>
      <c r="M1530" s="442">
        <v>7.5700000000000003E-2</v>
      </c>
      <c r="N1530" s="803"/>
      <c r="O1530" s="851"/>
      <c r="P1530" s="817"/>
    </row>
    <row r="1531" spans="1:16" customFormat="1" ht="13.8" customHeight="1" x14ac:dyDescent="0.25">
      <c r="A1531" s="693"/>
      <c r="B1531" s="696"/>
      <c r="C1531" s="415" t="s">
        <v>74</v>
      </c>
      <c r="D1531" s="397"/>
      <c r="E1531" s="398"/>
      <c r="F1531" s="399"/>
      <c r="G1531" s="400"/>
      <c r="H1531" s="398"/>
      <c r="I1531" s="399"/>
      <c r="J1531" s="400"/>
      <c r="K1531" s="398"/>
      <c r="L1531" s="399"/>
      <c r="M1531" s="400">
        <v>1</v>
      </c>
      <c r="N1531" s="803"/>
      <c r="O1531" s="851"/>
      <c r="P1531" s="817"/>
    </row>
    <row r="1532" spans="1:16" customFormat="1" ht="13.8" customHeight="1" x14ac:dyDescent="0.25">
      <c r="A1532" s="694"/>
      <c r="B1532" s="697"/>
      <c r="C1532" s="415" t="s">
        <v>23</v>
      </c>
      <c r="D1532" s="397"/>
      <c r="E1532" s="398"/>
      <c r="F1532" s="399"/>
      <c r="G1532" s="400"/>
      <c r="H1532" s="398"/>
      <c r="I1532" s="399"/>
      <c r="J1532" s="400"/>
      <c r="K1532" s="398"/>
      <c r="L1532" s="399"/>
      <c r="M1532" s="442">
        <v>110</v>
      </c>
      <c r="N1532" s="803"/>
      <c r="O1532" s="851"/>
      <c r="P1532" s="817"/>
    </row>
    <row r="1533" spans="1:16" customFormat="1" ht="13.8" customHeight="1" x14ac:dyDescent="0.25">
      <c r="A1533" s="693" t="s">
        <v>300</v>
      </c>
      <c r="B1533" s="699" t="s">
        <v>294</v>
      </c>
      <c r="C1533" s="415" t="s">
        <v>26</v>
      </c>
      <c r="D1533" s="397"/>
      <c r="E1533" s="398"/>
      <c r="F1533" s="399"/>
      <c r="G1533" s="400"/>
      <c r="H1533" s="398"/>
      <c r="I1533" s="399"/>
      <c r="J1533" s="400"/>
      <c r="K1533" s="398"/>
      <c r="L1533" s="399"/>
      <c r="M1533" s="447">
        <v>7.5499999999999998E-2</v>
      </c>
      <c r="N1533" s="803"/>
      <c r="O1533" s="850"/>
      <c r="P1533" s="819"/>
    </row>
    <row r="1534" spans="1:16" customFormat="1" ht="13.8" customHeight="1" x14ac:dyDescent="0.25">
      <c r="A1534" s="693"/>
      <c r="B1534" s="696"/>
      <c r="C1534" s="415" t="s">
        <v>74</v>
      </c>
      <c r="D1534" s="397"/>
      <c r="E1534" s="398"/>
      <c r="F1534" s="399"/>
      <c r="G1534" s="400"/>
      <c r="H1534" s="398"/>
      <c r="I1534" s="399"/>
      <c r="J1534" s="400"/>
      <c r="K1534" s="398"/>
      <c r="L1534" s="399"/>
      <c r="M1534" s="400">
        <v>1</v>
      </c>
      <c r="N1534" s="803"/>
      <c r="O1534" s="851"/>
      <c r="P1534" s="817"/>
    </row>
    <row r="1535" spans="1:16" customFormat="1" ht="15.6" customHeight="1" thickBot="1" x14ac:dyDescent="0.3">
      <c r="A1535" s="694"/>
      <c r="B1535" s="700"/>
      <c r="C1535" s="416" t="s">
        <v>23</v>
      </c>
      <c r="D1535" s="454"/>
      <c r="E1535" s="454"/>
      <c r="F1535" s="455"/>
      <c r="G1535" s="456"/>
      <c r="H1535" s="457"/>
      <c r="I1535" s="455"/>
      <c r="J1535" s="457"/>
      <c r="K1535" s="454"/>
      <c r="L1535" s="445"/>
      <c r="M1535" s="442">
        <v>109.709</v>
      </c>
      <c r="N1535" s="822"/>
      <c r="O1535" s="851"/>
      <c r="P1535" s="817"/>
    </row>
    <row r="1536" spans="1:16" customFormat="1" ht="15.6" customHeight="1" x14ac:dyDescent="0.25">
      <c r="A1536" s="702" t="s">
        <v>268</v>
      </c>
      <c r="B1536" s="705" t="s">
        <v>319</v>
      </c>
      <c r="C1536" s="424" t="s">
        <v>26</v>
      </c>
      <c r="D1536" s="377">
        <f t="shared" si="255"/>
        <v>0.37800000000000006</v>
      </c>
      <c r="E1536" s="224">
        <f t="shared" si="254"/>
        <v>0.37800000000000006</v>
      </c>
      <c r="F1536" s="378"/>
      <c r="G1536" s="245">
        <f t="shared" si="256"/>
        <v>0.37800000000000006</v>
      </c>
      <c r="H1536" s="379"/>
      <c r="I1536" s="378"/>
      <c r="J1536" s="379"/>
      <c r="K1536" s="224">
        <f t="shared" si="259"/>
        <v>0.37800000000000006</v>
      </c>
      <c r="L1536" s="314"/>
      <c r="M1536" s="425">
        <f>M1539+M1542+M1545+M1548+M1551+M1554</f>
        <v>0.37800000000000006</v>
      </c>
      <c r="N1536" s="795">
        <f t="shared" ref="N1536:N1556" si="291">P1536+O1536</f>
        <v>0</v>
      </c>
      <c r="O1536" s="845">
        <f>O1539+O1542+O1545+O1548+O1551+O1554</f>
        <v>0</v>
      </c>
      <c r="P1536" s="812">
        <f>P1539+P1542+P1545+P1548+P1551+P1554</f>
        <v>0</v>
      </c>
    </row>
    <row r="1537" spans="1:16" customFormat="1" ht="15.6" customHeight="1" x14ac:dyDescent="0.25">
      <c r="A1537" s="703"/>
      <c r="B1537" s="706"/>
      <c r="C1537" s="426" t="s">
        <v>74</v>
      </c>
      <c r="D1537" s="230">
        <f t="shared" si="255"/>
        <v>6</v>
      </c>
      <c r="E1537" s="230">
        <f t="shared" si="254"/>
        <v>6</v>
      </c>
      <c r="F1537" s="231"/>
      <c r="G1537" s="381">
        <f t="shared" si="256"/>
        <v>6</v>
      </c>
      <c r="H1537" s="382"/>
      <c r="I1537" s="231"/>
      <c r="J1537" s="382"/>
      <c r="K1537" s="230">
        <f t="shared" si="259"/>
        <v>6</v>
      </c>
      <c r="L1537" s="322"/>
      <c r="M1537" s="427">
        <f t="shared" ref="M1537:M1538" si="292">M1540+M1543+M1546+M1549+M1552+M1555</f>
        <v>6</v>
      </c>
      <c r="N1537" s="797">
        <f t="shared" si="291"/>
        <v>0</v>
      </c>
      <c r="O1537" s="846">
        <f t="shared" ref="O1537:P1538" si="293">O1540+O1543+O1546+O1549+O1552+O1555</f>
        <v>0</v>
      </c>
      <c r="P1537" s="813">
        <f t="shared" si="293"/>
        <v>0</v>
      </c>
    </row>
    <row r="1538" spans="1:16" customFormat="1" ht="15.6" customHeight="1" thickBot="1" x14ac:dyDescent="0.3">
      <c r="A1538" s="704"/>
      <c r="B1538" s="707"/>
      <c r="C1538" s="428" t="s">
        <v>23</v>
      </c>
      <c r="D1538" s="384">
        <f t="shared" si="255"/>
        <v>660</v>
      </c>
      <c r="E1538" s="384">
        <f t="shared" si="254"/>
        <v>660</v>
      </c>
      <c r="F1538" s="385"/>
      <c r="G1538" s="260">
        <f t="shared" si="256"/>
        <v>660</v>
      </c>
      <c r="H1538" s="386"/>
      <c r="I1538" s="385"/>
      <c r="J1538" s="386"/>
      <c r="K1538" s="384">
        <f t="shared" si="259"/>
        <v>660</v>
      </c>
      <c r="L1538" s="387"/>
      <c r="M1538" s="441">
        <f t="shared" si="292"/>
        <v>660</v>
      </c>
      <c r="N1538" s="798">
        <f t="shared" si="291"/>
        <v>0</v>
      </c>
      <c r="O1538" s="848">
        <f t="shared" si="293"/>
        <v>0</v>
      </c>
      <c r="P1538" s="816">
        <f t="shared" si="293"/>
        <v>0</v>
      </c>
    </row>
    <row r="1539" spans="1:16" customFormat="1" ht="13.8" customHeight="1" x14ac:dyDescent="0.25">
      <c r="A1539" s="692" t="s">
        <v>297</v>
      </c>
      <c r="B1539" s="695" t="s">
        <v>319</v>
      </c>
      <c r="C1539" s="414" t="s">
        <v>26</v>
      </c>
      <c r="D1539" s="391"/>
      <c r="E1539" s="392"/>
      <c r="F1539" s="393"/>
      <c r="G1539" s="394"/>
      <c r="H1539" s="392"/>
      <c r="I1539" s="393"/>
      <c r="J1539" s="394"/>
      <c r="K1539" s="392"/>
      <c r="L1539" s="393"/>
      <c r="M1539" s="394">
        <v>6.3E-2</v>
      </c>
      <c r="N1539" s="800"/>
      <c r="O1539" s="855"/>
      <c r="P1539" s="844"/>
    </row>
    <row r="1540" spans="1:16" customFormat="1" ht="13.8" customHeight="1" x14ac:dyDescent="0.25">
      <c r="A1540" s="693"/>
      <c r="B1540" s="696"/>
      <c r="C1540" s="415" t="s">
        <v>74</v>
      </c>
      <c r="D1540" s="397"/>
      <c r="E1540" s="398"/>
      <c r="F1540" s="399"/>
      <c r="G1540" s="400"/>
      <c r="H1540" s="398"/>
      <c r="I1540" s="399"/>
      <c r="J1540" s="400"/>
      <c r="K1540" s="398"/>
      <c r="L1540" s="399"/>
      <c r="M1540" s="400">
        <v>1</v>
      </c>
      <c r="N1540" s="803"/>
      <c r="O1540" s="851"/>
      <c r="P1540" s="817"/>
    </row>
    <row r="1541" spans="1:16" customFormat="1" ht="13.8" customHeight="1" x14ac:dyDescent="0.25">
      <c r="A1541" s="694"/>
      <c r="B1541" s="697"/>
      <c r="C1541" s="415" t="s">
        <v>23</v>
      </c>
      <c r="D1541" s="397"/>
      <c r="E1541" s="398"/>
      <c r="F1541" s="399"/>
      <c r="G1541" s="400"/>
      <c r="H1541" s="398"/>
      <c r="I1541" s="399"/>
      <c r="J1541" s="400"/>
      <c r="K1541" s="398"/>
      <c r="L1541" s="399"/>
      <c r="M1541" s="400">
        <v>110</v>
      </c>
      <c r="N1541" s="803"/>
      <c r="O1541" s="851"/>
      <c r="P1541" s="817"/>
    </row>
    <row r="1542" spans="1:16" customFormat="1" ht="13.8" customHeight="1" x14ac:dyDescent="0.25">
      <c r="A1542" s="698" t="s">
        <v>298</v>
      </c>
      <c r="B1542" s="699" t="s">
        <v>319</v>
      </c>
      <c r="C1542" s="415" t="s">
        <v>26</v>
      </c>
      <c r="D1542" s="397"/>
      <c r="E1542" s="398"/>
      <c r="F1542" s="399"/>
      <c r="G1542" s="400"/>
      <c r="H1542" s="398"/>
      <c r="I1542" s="399"/>
      <c r="J1542" s="400"/>
      <c r="K1542" s="398"/>
      <c r="L1542" s="399"/>
      <c r="M1542" s="400">
        <v>6.2899999999999998E-2</v>
      </c>
      <c r="N1542" s="803"/>
      <c r="O1542" s="851"/>
      <c r="P1542" s="817"/>
    </row>
    <row r="1543" spans="1:16" customFormat="1" ht="13.8" customHeight="1" x14ac:dyDescent="0.25">
      <c r="A1543" s="693"/>
      <c r="B1543" s="696"/>
      <c r="C1543" s="415" t="s">
        <v>74</v>
      </c>
      <c r="D1543" s="397"/>
      <c r="E1543" s="398"/>
      <c r="F1543" s="399"/>
      <c r="G1543" s="400"/>
      <c r="H1543" s="398"/>
      <c r="I1543" s="399"/>
      <c r="J1543" s="400"/>
      <c r="K1543" s="398"/>
      <c r="L1543" s="399"/>
      <c r="M1543" s="400">
        <v>1</v>
      </c>
      <c r="N1543" s="803"/>
      <c r="O1543" s="851"/>
      <c r="P1543" s="817"/>
    </row>
    <row r="1544" spans="1:16" customFormat="1" ht="13.8" customHeight="1" x14ac:dyDescent="0.25">
      <c r="A1544" s="694"/>
      <c r="B1544" s="697"/>
      <c r="C1544" s="415" t="s">
        <v>23</v>
      </c>
      <c r="D1544" s="397"/>
      <c r="E1544" s="398"/>
      <c r="F1544" s="399"/>
      <c r="G1544" s="400"/>
      <c r="H1544" s="398"/>
      <c r="I1544" s="399"/>
      <c r="J1544" s="400"/>
      <c r="K1544" s="398"/>
      <c r="L1544" s="399"/>
      <c r="M1544" s="400">
        <v>109.825</v>
      </c>
      <c r="N1544" s="803"/>
      <c r="O1544" s="851"/>
      <c r="P1544" s="817"/>
    </row>
    <row r="1545" spans="1:16" customFormat="1" ht="13.8" customHeight="1" x14ac:dyDescent="0.25">
      <c r="A1545" s="698" t="s">
        <v>299</v>
      </c>
      <c r="B1545" s="699" t="s">
        <v>319</v>
      </c>
      <c r="C1545" s="415" t="s">
        <v>26</v>
      </c>
      <c r="D1545" s="397"/>
      <c r="E1545" s="398"/>
      <c r="F1545" s="399"/>
      <c r="G1545" s="400"/>
      <c r="H1545" s="398"/>
      <c r="I1545" s="399"/>
      <c r="J1545" s="400"/>
      <c r="K1545" s="398"/>
      <c r="L1545" s="399"/>
      <c r="M1545" s="442">
        <v>6.2899999999999998E-2</v>
      </c>
      <c r="N1545" s="803"/>
      <c r="O1545" s="851"/>
      <c r="P1545" s="817"/>
    </row>
    <row r="1546" spans="1:16" customFormat="1" ht="13.8" customHeight="1" x14ac:dyDescent="0.25">
      <c r="A1546" s="693"/>
      <c r="B1546" s="696"/>
      <c r="C1546" s="415" t="s">
        <v>74</v>
      </c>
      <c r="D1546" s="397"/>
      <c r="E1546" s="398"/>
      <c r="F1546" s="399"/>
      <c r="G1546" s="400"/>
      <c r="H1546" s="398"/>
      <c r="I1546" s="399"/>
      <c r="J1546" s="400"/>
      <c r="K1546" s="398"/>
      <c r="L1546" s="399"/>
      <c r="M1546" s="400">
        <v>1</v>
      </c>
      <c r="N1546" s="803"/>
      <c r="O1546" s="851"/>
      <c r="P1546" s="817"/>
    </row>
    <row r="1547" spans="1:16" customFormat="1" ht="13.8" customHeight="1" x14ac:dyDescent="0.25">
      <c r="A1547" s="694"/>
      <c r="B1547" s="697"/>
      <c r="C1547" s="415" t="s">
        <v>23</v>
      </c>
      <c r="D1547" s="397"/>
      <c r="E1547" s="398"/>
      <c r="F1547" s="399"/>
      <c r="G1547" s="400"/>
      <c r="H1547" s="398"/>
      <c r="I1547" s="399"/>
      <c r="J1547" s="400"/>
      <c r="K1547" s="398"/>
      <c r="L1547" s="399"/>
      <c r="M1547" s="442">
        <v>109.825</v>
      </c>
      <c r="N1547" s="803"/>
      <c r="O1547" s="851"/>
      <c r="P1547" s="817"/>
    </row>
    <row r="1548" spans="1:16" customFormat="1" ht="13.8" customHeight="1" x14ac:dyDescent="0.25">
      <c r="A1548" s="693" t="s">
        <v>300</v>
      </c>
      <c r="B1548" s="699" t="s">
        <v>319</v>
      </c>
      <c r="C1548" s="415" t="s">
        <v>26</v>
      </c>
      <c r="D1548" s="397"/>
      <c r="E1548" s="398"/>
      <c r="F1548" s="399"/>
      <c r="G1548" s="400"/>
      <c r="H1548" s="398"/>
      <c r="I1548" s="399"/>
      <c r="J1548" s="400"/>
      <c r="K1548" s="398"/>
      <c r="L1548" s="399"/>
      <c r="M1548" s="447">
        <v>6.3399999999999998E-2</v>
      </c>
      <c r="N1548" s="803"/>
      <c r="O1548" s="850"/>
      <c r="P1548" s="819"/>
    </row>
    <row r="1549" spans="1:16" customFormat="1" ht="13.8" customHeight="1" x14ac:dyDescent="0.25">
      <c r="A1549" s="693"/>
      <c r="B1549" s="696"/>
      <c r="C1549" s="415" t="s">
        <v>74</v>
      </c>
      <c r="D1549" s="397"/>
      <c r="E1549" s="398"/>
      <c r="F1549" s="399"/>
      <c r="G1549" s="400"/>
      <c r="H1549" s="398"/>
      <c r="I1549" s="399"/>
      <c r="J1549" s="400"/>
      <c r="K1549" s="398"/>
      <c r="L1549" s="399"/>
      <c r="M1549" s="400">
        <v>1</v>
      </c>
      <c r="N1549" s="803"/>
      <c r="O1549" s="851"/>
      <c r="P1549" s="817"/>
    </row>
    <row r="1550" spans="1:16" customFormat="1" ht="13.8" customHeight="1" x14ac:dyDescent="0.25">
      <c r="A1550" s="694"/>
      <c r="B1550" s="697"/>
      <c r="C1550" s="416" t="s">
        <v>23</v>
      </c>
      <c r="D1550" s="454"/>
      <c r="E1550" s="454"/>
      <c r="F1550" s="455"/>
      <c r="G1550" s="456"/>
      <c r="H1550" s="457"/>
      <c r="I1550" s="455"/>
      <c r="J1550" s="457"/>
      <c r="K1550" s="454"/>
      <c r="L1550" s="445"/>
      <c r="M1550" s="442">
        <v>110.699</v>
      </c>
      <c r="N1550" s="822"/>
      <c r="O1550" s="851"/>
      <c r="P1550" s="817"/>
    </row>
    <row r="1551" spans="1:16" customFormat="1" ht="13.8" customHeight="1" x14ac:dyDescent="0.25">
      <c r="A1551" s="693" t="s">
        <v>301</v>
      </c>
      <c r="B1551" s="699" t="s">
        <v>319</v>
      </c>
      <c r="C1551" s="396" t="s">
        <v>26</v>
      </c>
      <c r="D1551" s="397"/>
      <c r="E1551" s="398"/>
      <c r="F1551" s="399"/>
      <c r="G1551" s="400"/>
      <c r="H1551" s="398"/>
      <c r="I1551" s="399"/>
      <c r="J1551" s="400"/>
      <c r="K1551" s="398"/>
      <c r="L1551" s="399"/>
      <c r="M1551" s="442">
        <v>6.2799999999999995E-2</v>
      </c>
      <c r="N1551" s="803"/>
      <c r="O1551" s="851"/>
      <c r="P1551" s="817"/>
    </row>
    <row r="1552" spans="1:16" customFormat="1" ht="13.8" customHeight="1" x14ac:dyDescent="0.25">
      <c r="A1552" s="693"/>
      <c r="B1552" s="696"/>
      <c r="C1552" s="396" t="s">
        <v>74</v>
      </c>
      <c r="D1552" s="397"/>
      <c r="E1552" s="398"/>
      <c r="F1552" s="399"/>
      <c r="G1552" s="400"/>
      <c r="H1552" s="398"/>
      <c r="I1552" s="399"/>
      <c r="J1552" s="400"/>
      <c r="K1552" s="398"/>
      <c r="L1552" s="399"/>
      <c r="M1552" s="400">
        <v>1</v>
      </c>
      <c r="N1552" s="803"/>
      <c r="O1552" s="851"/>
      <c r="P1552" s="817"/>
    </row>
    <row r="1553" spans="1:16" customFormat="1" ht="13.8" customHeight="1" x14ac:dyDescent="0.25">
      <c r="A1553" s="694"/>
      <c r="B1553" s="697"/>
      <c r="C1553" s="402" t="s">
        <v>23</v>
      </c>
      <c r="D1553" s="463"/>
      <c r="E1553" s="463"/>
      <c r="F1553" s="464"/>
      <c r="G1553" s="465"/>
      <c r="H1553" s="466"/>
      <c r="I1553" s="464"/>
      <c r="J1553" s="466"/>
      <c r="K1553" s="463"/>
      <c r="L1553" s="406"/>
      <c r="M1553" s="442">
        <v>109.651</v>
      </c>
      <c r="N1553" s="824"/>
      <c r="O1553" s="851"/>
      <c r="P1553" s="817"/>
    </row>
    <row r="1554" spans="1:16" customFormat="1" ht="13.8" customHeight="1" x14ac:dyDescent="0.25">
      <c r="A1554" s="693" t="s">
        <v>310</v>
      </c>
      <c r="B1554" s="699" t="s">
        <v>319</v>
      </c>
      <c r="C1554" s="402" t="s">
        <v>26</v>
      </c>
      <c r="D1554" s="404"/>
      <c r="E1554" s="405"/>
      <c r="F1554" s="406"/>
      <c r="G1554" s="407"/>
      <c r="H1554" s="405"/>
      <c r="I1554" s="406"/>
      <c r="J1554" s="407"/>
      <c r="K1554" s="405"/>
      <c r="L1554" s="406"/>
      <c r="M1554" s="447">
        <v>6.3E-2</v>
      </c>
      <c r="N1554" s="806"/>
      <c r="O1554" s="850"/>
      <c r="P1554" s="819"/>
    </row>
    <row r="1555" spans="1:16" customFormat="1" ht="13.8" customHeight="1" x14ac:dyDescent="0.25">
      <c r="A1555" s="693"/>
      <c r="B1555" s="696"/>
      <c r="C1555" s="396" t="s">
        <v>74</v>
      </c>
      <c r="D1555" s="397"/>
      <c r="E1555" s="398"/>
      <c r="F1555" s="399"/>
      <c r="G1555" s="400"/>
      <c r="H1555" s="398"/>
      <c r="I1555" s="399"/>
      <c r="J1555" s="400"/>
      <c r="K1555" s="398"/>
      <c r="L1555" s="399"/>
      <c r="M1555" s="400">
        <v>1</v>
      </c>
      <c r="N1555" s="803"/>
      <c r="O1555" s="851"/>
      <c r="P1555" s="817"/>
    </row>
    <row r="1556" spans="1:16" customFormat="1" ht="13.8" customHeight="1" thickBot="1" x14ac:dyDescent="0.3">
      <c r="A1556" s="694"/>
      <c r="B1556" s="700"/>
      <c r="C1556" s="409" t="s">
        <v>23</v>
      </c>
      <c r="D1556" s="458"/>
      <c r="E1556" s="458"/>
      <c r="F1556" s="459"/>
      <c r="G1556" s="460"/>
      <c r="H1556" s="461"/>
      <c r="I1556" s="459"/>
      <c r="J1556" s="461"/>
      <c r="K1556" s="458"/>
      <c r="L1556" s="462"/>
      <c r="M1556" s="448">
        <v>110</v>
      </c>
      <c r="N1556" s="823"/>
      <c r="O1556" s="852"/>
      <c r="P1556" s="820"/>
    </row>
    <row r="1557" spans="1:16" customFormat="1" ht="13.8" customHeight="1" x14ac:dyDescent="0.25">
      <c r="A1557" s="467"/>
      <c r="B1557" s="468"/>
      <c r="C1557" s="11"/>
      <c r="D1557" s="457"/>
      <c r="E1557" s="457"/>
      <c r="F1557" s="457"/>
      <c r="G1557" s="457"/>
      <c r="H1557" s="457"/>
      <c r="I1557" s="457"/>
      <c r="J1557" s="457"/>
      <c r="K1557" s="457"/>
      <c r="L1557" s="469"/>
      <c r="M1557" s="469"/>
      <c r="N1557" s="716"/>
      <c r="O1557" s="716"/>
      <c r="P1557" s="716"/>
    </row>
    <row r="1558" spans="1:16" customFormat="1" ht="11.4" customHeight="1" x14ac:dyDescent="0.35">
      <c r="A1558" s="190"/>
      <c r="B1558" s="712"/>
      <c r="C1558" s="712"/>
      <c r="D1558" s="712"/>
      <c r="E1558" s="470"/>
      <c r="F1558" s="471"/>
      <c r="G1558" s="471"/>
      <c r="H1558" s="188"/>
      <c r="I1558" s="6"/>
      <c r="J1558" s="6"/>
      <c r="K1558" s="6"/>
      <c r="L1558" s="6"/>
      <c r="M1558" s="6"/>
      <c r="N1558" s="716"/>
      <c r="O1558" s="716"/>
      <c r="P1558" s="716"/>
    </row>
    <row r="1559" spans="1:16" customFormat="1" ht="18" x14ac:dyDescent="0.35">
      <c r="A1559" s="190"/>
      <c r="B1559" s="471" t="s">
        <v>320</v>
      </c>
      <c r="C1559" s="472"/>
      <c r="D1559" s="188"/>
      <c r="E1559" s="473" t="s">
        <v>321</v>
      </c>
      <c r="F1559" s="6"/>
      <c r="G1559" s="6"/>
      <c r="H1559" s="188"/>
      <c r="I1559" s="6"/>
      <c r="J1559" s="6"/>
      <c r="K1559" s="6"/>
      <c r="L1559" s="6"/>
      <c r="M1559" s="6"/>
      <c r="N1559" s="716"/>
      <c r="O1559" s="716"/>
      <c r="P1559" s="716"/>
    </row>
    <row r="1560" spans="1:16" customFormat="1" ht="15.6" x14ac:dyDescent="0.3">
      <c r="A1560" s="190"/>
      <c r="B1560" s="6"/>
      <c r="C1560" s="472"/>
      <c r="D1560" s="188"/>
      <c r="E1560" s="188"/>
      <c r="F1560" s="6"/>
      <c r="G1560" s="6"/>
      <c r="H1560" s="188"/>
      <c r="I1560" s="6"/>
      <c r="J1560" s="6"/>
      <c r="K1560" s="6"/>
      <c r="L1560" s="6"/>
      <c r="M1560" s="6"/>
      <c r="N1560" s="716"/>
      <c r="O1560" s="716"/>
      <c r="P1560" s="716"/>
    </row>
    <row r="1561" spans="1:16" ht="23.25" customHeight="1" x14ac:dyDescent="0.25"/>
    <row r="1562" spans="1:16" ht="24.6" customHeight="1" x14ac:dyDescent="0.25"/>
    <row r="1563" spans="1:16" customFormat="1" ht="31.2" customHeight="1" x14ac:dyDescent="0.25">
      <c r="A1563" s="190"/>
      <c r="B1563" s="6" t="s">
        <v>187</v>
      </c>
      <c r="C1563" s="191"/>
      <c r="D1563" s="188"/>
      <c r="E1563" s="188"/>
      <c r="F1563" s="6"/>
      <c r="G1563" s="6"/>
      <c r="H1563" s="188"/>
      <c r="I1563" s="6"/>
      <c r="J1563" s="6"/>
      <c r="K1563" s="6"/>
      <c r="L1563" s="6"/>
      <c r="M1563" s="6"/>
      <c r="N1563" s="716"/>
      <c r="O1563" s="716"/>
      <c r="P1563" s="716"/>
    </row>
    <row r="1565" spans="1:16" customFormat="1" x14ac:dyDescent="0.25">
      <c r="A1565" s="190"/>
      <c r="B1565" s="6"/>
      <c r="C1565" s="6"/>
      <c r="D1565" s="188"/>
      <c r="E1565" s="188"/>
      <c r="F1565" s="6"/>
      <c r="G1565" s="6"/>
      <c r="H1565" s="188"/>
      <c r="I1565" s="6"/>
      <c r="J1565" s="6"/>
      <c r="K1565" s="6"/>
      <c r="L1565" s="6"/>
      <c r="M1565" s="6"/>
      <c r="N1565" s="716"/>
      <c r="O1565" s="716"/>
      <c r="P1565" s="716"/>
    </row>
    <row r="1566" spans="1:16" customFormat="1" x14ac:dyDescent="0.25">
      <c r="A1566" s="190"/>
      <c r="B1566" s="6"/>
      <c r="C1566" s="6"/>
      <c r="D1566" s="188"/>
      <c r="E1566" s="188"/>
      <c r="F1566" s="6"/>
      <c r="G1566" s="6"/>
      <c r="H1566" s="188"/>
      <c r="I1566" s="6"/>
      <c r="J1566" s="6"/>
      <c r="K1566" s="6"/>
      <c r="L1566" s="6"/>
      <c r="M1566" s="6"/>
      <c r="N1566" s="716"/>
      <c r="O1566" s="716"/>
      <c r="P1566" s="716"/>
    </row>
  </sheetData>
  <mergeCells count="1167">
    <mergeCell ref="N11:P11"/>
    <mergeCell ref="A1551:A1553"/>
    <mergeCell ref="B1551:B1553"/>
    <mergeCell ref="A1554:A1556"/>
    <mergeCell ref="B1554:B1556"/>
    <mergeCell ref="B1558:D1558"/>
    <mergeCell ref="A1542:A1544"/>
    <mergeCell ref="B1542:B1544"/>
    <mergeCell ref="A1545:A1547"/>
    <mergeCell ref="B1545:B1547"/>
    <mergeCell ref="A1548:A1550"/>
    <mergeCell ref="B1548:B1550"/>
    <mergeCell ref="A1533:A1535"/>
    <mergeCell ref="B1533:B1535"/>
    <mergeCell ref="A1536:A1538"/>
    <mergeCell ref="B1536:B1538"/>
    <mergeCell ref="A1539:A1541"/>
    <mergeCell ref="B1539:B1541"/>
    <mergeCell ref="A1524:A1526"/>
    <mergeCell ref="B1524:B1526"/>
    <mergeCell ref="A1527:A1529"/>
    <mergeCell ref="B1527:B1529"/>
    <mergeCell ref="A1530:A1532"/>
    <mergeCell ref="B1530:B1532"/>
    <mergeCell ref="A1515:A1517"/>
    <mergeCell ref="B1515:B1517"/>
    <mergeCell ref="A1518:A1520"/>
    <mergeCell ref="B1518:B1520"/>
    <mergeCell ref="A1521:A1523"/>
    <mergeCell ref="B1521:B1523"/>
    <mergeCell ref="A1506:A1508"/>
    <mergeCell ref="B1506:B1508"/>
    <mergeCell ref="A1509:A1511"/>
    <mergeCell ref="B1509:B1511"/>
    <mergeCell ref="A1512:A1514"/>
    <mergeCell ref="B1512:B1514"/>
    <mergeCell ref="A1497:A1499"/>
    <mergeCell ref="B1497:B1499"/>
    <mergeCell ref="A1500:A1502"/>
    <mergeCell ref="B1500:B1502"/>
    <mergeCell ref="A1503:A1505"/>
    <mergeCell ref="B1503:B1505"/>
    <mergeCell ref="A1488:A1490"/>
    <mergeCell ref="B1488:B1490"/>
    <mergeCell ref="A1491:A1493"/>
    <mergeCell ref="B1491:B1493"/>
    <mergeCell ref="A1494:A1496"/>
    <mergeCell ref="B1494:B1496"/>
    <mergeCell ref="A1479:A1481"/>
    <mergeCell ref="B1479:B1481"/>
    <mergeCell ref="A1482:A1484"/>
    <mergeCell ref="B1482:B1484"/>
    <mergeCell ref="A1485:A1487"/>
    <mergeCell ref="B1485:B1487"/>
    <mergeCell ref="A1470:A1472"/>
    <mergeCell ref="B1470:B1472"/>
    <mergeCell ref="A1473:A1475"/>
    <mergeCell ref="B1473:B1475"/>
    <mergeCell ref="A1476:A1478"/>
    <mergeCell ref="B1476:B1478"/>
    <mergeCell ref="A1461:A1463"/>
    <mergeCell ref="B1461:B1463"/>
    <mergeCell ref="A1464:A1466"/>
    <mergeCell ref="B1464:B1466"/>
    <mergeCell ref="A1467:A1469"/>
    <mergeCell ref="B1467:B1469"/>
    <mergeCell ref="A1452:A1454"/>
    <mergeCell ref="B1452:B1454"/>
    <mergeCell ref="A1455:A1457"/>
    <mergeCell ref="B1455:B1457"/>
    <mergeCell ref="A1458:A1460"/>
    <mergeCell ref="B1458:B1460"/>
    <mergeCell ref="A1443:A1445"/>
    <mergeCell ref="B1443:B1445"/>
    <mergeCell ref="A1446:A1448"/>
    <mergeCell ref="B1446:B1448"/>
    <mergeCell ref="A1449:A1451"/>
    <mergeCell ref="B1449:B1451"/>
    <mergeCell ref="A1434:A1436"/>
    <mergeCell ref="B1434:B1436"/>
    <mergeCell ref="A1437:A1439"/>
    <mergeCell ref="B1437:B1439"/>
    <mergeCell ref="A1440:A1442"/>
    <mergeCell ref="B1440:B1442"/>
    <mergeCell ref="A1425:A1427"/>
    <mergeCell ref="B1425:B1427"/>
    <mergeCell ref="A1428:A1430"/>
    <mergeCell ref="B1428:B1430"/>
    <mergeCell ref="A1431:A1433"/>
    <mergeCell ref="B1431:B1433"/>
    <mergeCell ref="A1416:A1418"/>
    <mergeCell ref="B1416:B1418"/>
    <mergeCell ref="A1419:A1421"/>
    <mergeCell ref="B1419:B1421"/>
    <mergeCell ref="A1422:A1424"/>
    <mergeCell ref="B1422:B1424"/>
    <mergeCell ref="A1407:A1409"/>
    <mergeCell ref="B1407:B1409"/>
    <mergeCell ref="A1410:A1412"/>
    <mergeCell ref="B1410:B1412"/>
    <mergeCell ref="A1413:A1415"/>
    <mergeCell ref="B1413:B1415"/>
    <mergeCell ref="A1398:A1400"/>
    <mergeCell ref="B1398:B1400"/>
    <mergeCell ref="A1401:A1403"/>
    <mergeCell ref="B1401:B1403"/>
    <mergeCell ref="A1404:A1406"/>
    <mergeCell ref="B1404:B1406"/>
    <mergeCell ref="A1389:A1391"/>
    <mergeCell ref="B1389:B1391"/>
    <mergeCell ref="A1392:A1394"/>
    <mergeCell ref="B1392:B1394"/>
    <mergeCell ref="A1395:A1397"/>
    <mergeCell ref="B1395:B1397"/>
    <mergeCell ref="A1380:A1382"/>
    <mergeCell ref="B1380:B1382"/>
    <mergeCell ref="A1383:A1385"/>
    <mergeCell ref="B1383:B1385"/>
    <mergeCell ref="A1386:A1388"/>
    <mergeCell ref="B1386:B1388"/>
    <mergeCell ref="A1371:A1373"/>
    <mergeCell ref="B1371:B1373"/>
    <mergeCell ref="A1374:A1376"/>
    <mergeCell ref="B1374:B1376"/>
    <mergeCell ref="A1377:A1379"/>
    <mergeCell ref="B1377:B1379"/>
    <mergeCell ref="A1362:A1364"/>
    <mergeCell ref="B1362:B1364"/>
    <mergeCell ref="A1365:A1367"/>
    <mergeCell ref="B1365:B1367"/>
    <mergeCell ref="A1368:A1370"/>
    <mergeCell ref="B1368:B1370"/>
    <mergeCell ref="A1353:A1355"/>
    <mergeCell ref="B1353:B1355"/>
    <mergeCell ref="A1356:A1358"/>
    <mergeCell ref="B1356:B1358"/>
    <mergeCell ref="A1359:A1361"/>
    <mergeCell ref="B1359:B1361"/>
    <mergeCell ref="A1344:A1346"/>
    <mergeCell ref="B1344:B1346"/>
    <mergeCell ref="A1347:A1349"/>
    <mergeCell ref="B1347:B1349"/>
    <mergeCell ref="A1350:A1352"/>
    <mergeCell ref="B1350:B1352"/>
    <mergeCell ref="A1335:A1337"/>
    <mergeCell ref="B1335:B1337"/>
    <mergeCell ref="A1338:A1340"/>
    <mergeCell ref="B1338:B1340"/>
    <mergeCell ref="A1341:A1343"/>
    <mergeCell ref="B1341:B1343"/>
    <mergeCell ref="A1326:A1328"/>
    <mergeCell ref="B1326:B1328"/>
    <mergeCell ref="A1329:A1331"/>
    <mergeCell ref="B1329:B1331"/>
    <mergeCell ref="A1332:A1334"/>
    <mergeCell ref="B1332:B1334"/>
    <mergeCell ref="A1317:A1319"/>
    <mergeCell ref="B1317:B1319"/>
    <mergeCell ref="A1320:A1322"/>
    <mergeCell ref="B1320:B1322"/>
    <mergeCell ref="A1323:A1325"/>
    <mergeCell ref="B1323:B1325"/>
    <mergeCell ref="A1308:A1310"/>
    <mergeCell ref="B1308:B1310"/>
    <mergeCell ref="A1311:A1313"/>
    <mergeCell ref="B1311:B1313"/>
    <mergeCell ref="A1314:A1316"/>
    <mergeCell ref="B1314:B1316"/>
    <mergeCell ref="A1299:A1301"/>
    <mergeCell ref="B1299:B1301"/>
    <mergeCell ref="A1302:A1304"/>
    <mergeCell ref="B1302:B1304"/>
    <mergeCell ref="A1305:A1307"/>
    <mergeCell ref="B1305:B1307"/>
    <mergeCell ref="A1290:A1292"/>
    <mergeCell ref="B1290:B1292"/>
    <mergeCell ref="A1293:A1295"/>
    <mergeCell ref="B1293:B1295"/>
    <mergeCell ref="A1296:A1298"/>
    <mergeCell ref="B1296:B1298"/>
    <mergeCell ref="A1281:A1283"/>
    <mergeCell ref="B1281:B1283"/>
    <mergeCell ref="A1284:A1286"/>
    <mergeCell ref="B1284:B1286"/>
    <mergeCell ref="A1287:A1289"/>
    <mergeCell ref="B1287:B1289"/>
    <mergeCell ref="A1272:A1274"/>
    <mergeCell ref="B1272:B1274"/>
    <mergeCell ref="A1275:A1277"/>
    <mergeCell ref="B1275:B1277"/>
    <mergeCell ref="A1278:A1280"/>
    <mergeCell ref="B1278:B1280"/>
    <mergeCell ref="A1263:A1265"/>
    <mergeCell ref="B1263:B1265"/>
    <mergeCell ref="A1266:A1268"/>
    <mergeCell ref="B1266:B1268"/>
    <mergeCell ref="A1269:A1271"/>
    <mergeCell ref="B1269:B1271"/>
    <mergeCell ref="A1254:A1256"/>
    <mergeCell ref="B1254:B1256"/>
    <mergeCell ref="A1257:A1259"/>
    <mergeCell ref="B1257:B1259"/>
    <mergeCell ref="A1260:A1262"/>
    <mergeCell ref="B1260:B1262"/>
    <mergeCell ref="A1245:A1247"/>
    <mergeCell ref="B1245:B1247"/>
    <mergeCell ref="A1248:A1250"/>
    <mergeCell ref="B1248:B1250"/>
    <mergeCell ref="A1251:A1253"/>
    <mergeCell ref="B1251:B1253"/>
    <mergeCell ref="A1236:A1238"/>
    <mergeCell ref="B1236:B1238"/>
    <mergeCell ref="A1239:A1241"/>
    <mergeCell ref="B1239:B1241"/>
    <mergeCell ref="A1242:A1244"/>
    <mergeCell ref="B1242:B1244"/>
    <mergeCell ref="A1227:A1229"/>
    <mergeCell ref="B1227:B1229"/>
    <mergeCell ref="A1230:A1232"/>
    <mergeCell ref="B1230:B1232"/>
    <mergeCell ref="A1233:A1235"/>
    <mergeCell ref="B1233:B1235"/>
    <mergeCell ref="A1218:A1220"/>
    <mergeCell ref="B1218:B1220"/>
    <mergeCell ref="A1221:A1223"/>
    <mergeCell ref="B1221:B1223"/>
    <mergeCell ref="A1224:A1226"/>
    <mergeCell ref="B1224:B1226"/>
    <mergeCell ref="A1209:A1211"/>
    <mergeCell ref="B1209:B1211"/>
    <mergeCell ref="A1212:A1214"/>
    <mergeCell ref="B1212:B1214"/>
    <mergeCell ref="A1215:A1217"/>
    <mergeCell ref="B1215:B1217"/>
    <mergeCell ref="A1200:A1202"/>
    <mergeCell ref="B1200:B1202"/>
    <mergeCell ref="A1203:A1205"/>
    <mergeCell ref="B1203:B1205"/>
    <mergeCell ref="A1206:A1208"/>
    <mergeCell ref="B1206:B1208"/>
    <mergeCell ref="A1191:A1193"/>
    <mergeCell ref="B1191:B1193"/>
    <mergeCell ref="A1194:A1196"/>
    <mergeCell ref="B1194:B1196"/>
    <mergeCell ref="A1197:A1199"/>
    <mergeCell ref="B1197:B1199"/>
    <mergeCell ref="B1173:B1175"/>
    <mergeCell ref="B1176:B1178"/>
    <mergeCell ref="B1179:B1181"/>
    <mergeCell ref="B1182:B1184"/>
    <mergeCell ref="B1185:B1187"/>
    <mergeCell ref="A1188:A1190"/>
    <mergeCell ref="B1188:B1190"/>
    <mergeCell ref="A1165:A1166"/>
    <mergeCell ref="B1165:B1166"/>
    <mergeCell ref="A1167:A1169"/>
    <mergeCell ref="B1167:B1169"/>
    <mergeCell ref="A1170:A1172"/>
    <mergeCell ref="B1170:B1172"/>
    <mergeCell ref="A1158:A1160"/>
    <mergeCell ref="B1158:B1160"/>
    <mergeCell ref="A1161:A1162"/>
    <mergeCell ref="B1161:B1162"/>
    <mergeCell ref="A1163:A1164"/>
    <mergeCell ref="B1163:B1164"/>
    <mergeCell ref="A1149:A1151"/>
    <mergeCell ref="B1149:B1151"/>
    <mergeCell ref="A1152:A1154"/>
    <mergeCell ref="B1152:B1154"/>
    <mergeCell ref="A1155:A1157"/>
    <mergeCell ref="B1155:B1157"/>
    <mergeCell ref="A1142:A1143"/>
    <mergeCell ref="B1142:B1143"/>
    <mergeCell ref="A1144:A1145"/>
    <mergeCell ref="B1144:B1145"/>
    <mergeCell ref="A1147:A1148"/>
    <mergeCell ref="B1147:B1148"/>
    <mergeCell ref="A1134:A1136"/>
    <mergeCell ref="B1134:B1136"/>
    <mergeCell ref="A1137:A1139"/>
    <mergeCell ref="B1137:B1139"/>
    <mergeCell ref="A1140:A1141"/>
    <mergeCell ref="B1140:B1141"/>
    <mergeCell ref="A1126:A1127"/>
    <mergeCell ref="B1126:B1127"/>
    <mergeCell ref="A1128:A1130"/>
    <mergeCell ref="B1128:B1130"/>
    <mergeCell ref="A1131:A1133"/>
    <mergeCell ref="B1131:B1133"/>
    <mergeCell ref="A1119:A1120"/>
    <mergeCell ref="B1119:B1120"/>
    <mergeCell ref="A1121:A1122"/>
    <mergeCell ref="B1121:B1122"/>
    <mergeCell ref="A1123:A1124"/>
    <mergeCell ref="B1123:B1124"/>
    <mergeCell ref="A1110:A1112"/>
    <mergeCell ref="B1110:B1112"/>
    <mergeCell ref="A1113:A1115"/>
    <mergeCell ref="B1113:B1115"/>
    <mergeCell ref="A1116:A1118"/>
    <mergeCell ref="B1116:B1118"/>
    <mergeCell ref="A1102:A1103"/>
    <mergeCell ref="B1102:B1103"/>
    <mergeCell ref="A1105:A1106"/>
    <mergeCell ref="B1105:B1106"/>
    <mergeCell ref="A1107:A1109"/>
    <mergeCell ref="B1107:B1109"/>
    <mergeCell ref="A1095:A1097"/>
    <mergeCell ref="B1095:B1097"/>
    <mergeCell ref="A1098:A1099"/>
    <mergeCell ref="B1098:B1099"/>
    <mergeCell ref="A1100:A1101"/>
    <mergeCell ref="B1100:B1101"/>
    <mergeCell ref="A1086:A1088"/>
    <mergeCell ref="B1086:B1088"/>
    <mergeCell ref="A1089:A1091"/>
    <mergeCell ref="B1089:B1091"/>
    <mergeCell ref="A1092:A1094"/>
    <mergeCell ref="B1092:B1094"/>
    <mergeCell ref="A1079:A1080"/>
    <mergeCell ref="B1079:B1080"/>
    <mergeCell ref="A1081:A1082"/>
    <mergeCell ref="B1081:B1082"/>
    <mergeCell ref="A1084:A1085"/>
    <mergeCell ref="B1084:B1085"/>
    <mergeCell ref="A1071:A1073"/>
    <mergeCell ref="B1071:B1073"/>
    <mergeCell ref="A1074:A1076"/>
    <mergeCell ref="B1074:B1076"/>
    <mergeCell ref="A1077:A1078"/>
    <mergeCell ref="B1077:B1078"/>
    <mergeCell ref="A1063:A1064"/>
    <mergeCell ref="B1063:B1064"/>
    <mergeCell ref="A1065:A1067"/>
    <mergeCell ref="B1065:B1067"/>
    <mergeCell ref="A1068:A1070"/>
    <mergeCell ref="B1068:B1070"/>
    <mergeCell ref="A1056:A1057"/>
    <mergeCell ref="B1056:B1057"/>
    <mergeCell ref="A1058:A1059"/>
    <mergeCell ref="B1058:B1059"/>
    <mergeCell ref="A1060:A1061"/>
    <mergeCell ref="B1060:B1061"/>
    <mergeCell ref="A1047:A1049"/>
    <mergeCell ref="B1047:B1049"/>
    <mergeCell ref="A1050:A1052"/>
    <mergeCell ref="B1050:B1052"/>
    <mergeCell ref="A1053:A1055"/>
    <mergeCell ref="B1053:B1055"/>
    <mergeCell ref="A1039:A1040"/>
    <mergeCell ref="B1039:B1040"/>
    <mergeCell ref="A1042:A1043"/>
    <mergeCell ref="B1042:B1043"/>
    <mergeCell ref="A1044:A1046"/>
    <mergeCell ref="B1044:B1046"/>
    <mergeCell ref="A1032:A1034"/>
    <mergeCell ref="B1032:B1034"/>
    <mergeCell ref="A1035:A1036"/>
    <mergeCell ref="B1035:B1036"/>
    <mergeCell ref="A1037:A1038"/>
    <mergeCell ref="B1037:B1038"/>
    <mergeCell ref="A1023:A1025"/>
    <mergeCell ref="B1023:B1025"/>
    <mergeCell ref="A1026:A1028"/>
    <mergeCell ref="B1026:B1028"/>
    <mergeCell ref="A1029:A1031"/>
    <mergeCell ref="B1029:B1031"/>
    <mergeCell ref="A1016:A1017"/>
    <mergeCell ref="B1016:B1017"/>
    <mergeCell ref="A1018:A1019"/>
    <mergeCell ref="B1018:B1019"/>
    <mergeCell ref="A1021:A1022"/>
    <mergeCell ref="B1021:B1022"/>
    <mergeCell ref="A1008:A1010"/>
    <mergeCell ref="B1008:B1010"/>
    <mergeCell ref="A1011:A1013"/>
    <mergeCell ref="B1011:B1013"/>
    <mergeCell ref="A1014:A1015"/>
    <mergeCell ref="B1014:B1015"/>
    <mergeCell ref="A1000:A1001"/>
    <mergeCell ref="B1000:B1001"/>
    <mergeCell ref="A1002:A1004"/>
    <mergeCell ref="B1002:B1004"/>
    <mergeCell ref="A1005:A1007"/>
    <mergeCell ref="B1005:B1007"/>
    <mergeCell ref="A993:A994"/>
    <mergeCell ref="B993:B994"/>
    <mergeCell ref="A995:A996"/>
    <mergeCell ref="B995:B996"/>
    <mergeCell ref="A997:A998"/>
    <mergeCell ref="B997:B998"/>
    <mergeCell ref="A984:A986"/>
    <mergeCell ref="B984:B986"/>
    <mergeCell ref="A987:A989"/>
    <mergeCell ref="B987:B989"/>
    <mergeCell ref="A990:A992"/>
    <mergeCell ref="B990:B992"/>
    <mergeCell ref="A976:A977"/>
    <mergeCell ref="B976:B977"/>
    <mergeCell ref="A979:A980"/>
    <mergeCell ref="B979:B980"/>
    <mergeCell ref="A981:A983"/>
    <mergeCell ref="B981:B983"/>
    <mergeCell ref="A969:A971"/>
    <mergeCell ref="B969:B971"/>
    <mergeCell ref="A972:A973"/>
    <mergeCell ref="B972:B973"/>
    <mergeCell ref="A974:A975"/>
    <mergeCell ref="B974:B975"/>
    <mergeCell ref="A960:A962"/>
    <mergeCell ref="B960:B962"/>
    <mergeCell ref="A963:A965"/>
    <mergeCell ref="B963:B965"/>
    <mergeCell ref="A966:A968"/>
    <mergeCell ref="B966:B968"/>
    <mergeCell ref="A953:A954"/>
    <mergeCell ref="B953:B954"/>
    <mergeCell ref="A955:A956"/>
    <mergeCell ref="B955:B956"/>
    <mergeCell ref="A958:A959"/>
    <mergeCell ref="B958:B959"/>
    <mergeCell ref="A945:A947"/>
    <mergeCell ref="B945:B947"/>
    <mergeCell ref="A948:A950"/>
    <mergeCell ref="B948:B950"/>
    <mergeCell ref="A951:A952"/>
    <mergeCell ref="B951:B952"/>
    <mergeCell ref="A937:A938"/>
    <mergeCell ref="B937:B938"/>
    <mergeCell ref="A939:A941"/>
    <mergeCell ref="B939:B941"/>
    <mergeCell ref="A942:A944"/>
    <mergeCell ref="B942:B944"/>
    <mergeCell ref="A930:A931"/>
    <mergeCell ref="B930:B931"/>
    <mergeCell ref="A932:A933"/>
    <mergeCell ref="B932:B933"/>
    <mergeCell ref="A934:A935"/>
    <mergeCell ref="B934:B935"/>
    <mergeCell ref="A921:A923"/>
    <mergeCell ref="B921:B923"/>
    <mergeCell ref="A924:A926"/>
    <mergeCell ref="B924:B926"/>
    <mergeCell ref="A927:A929"/>
    <mergeCell ref="B927:B929"/>
    <mergeCell ref="A913:A914"/>
    <mergeCell ref="B913:B914"/>
    <mergeCell ref="A916:A917"/>
    <mergeCell ref="B916:B917"/>
    <mergeCell ref="A918:A920"/>
    <mergeCell ref="B918:B920"/>
    <mergeCell ref="A906:A908"/>
    <mergeCell ref="B906:B908"/>
    <mergeCell ref="A909:A910"/>
    <mergeCell ref="B909:B910"/>
    <mergeCell ref="A911:A912"/>
    <mergeCell ref="B911:B912"/>
    <mergeCell ref="A897:A899"/>
    <mergeCell ref="B897:B899"/>
    <mergeCell ref="A900:A902"/>
    <mergeCell ref="B900:B902"/>
    <mergeCell ref="A903:A905"/>
    <mergeCell ref="B903:B905"/>
    <mergeCell ref="A890:A891"/>
    <mergeCell ref="B890:B891"/>
    <mergeCell ref="A892:A893"/>
    <mergeCell ref="B892:B893"/>
    <mergeCell ref="A895:A896"/>
    <mergeCell ref="B895:B896"/>
    <mergeCell ref="A882:A884"/>
    <mergeCell ref="B882:B884"/>
    <mergeCell ref="A885:A887"/>
    <mergeCell ref="B885:B887"/>
    <mergeCell ref="A888:A889"/>
    <mergeCell ref="B888:B889"/>
    <mergeCell ref="A874:A875"/>
    <mergeCell ref="B874:B875"/>
    <mergeCell ref="A876:A878"/>
    <mergeCell ref="B876:B878"/>
    <mergeCell ref="A879:A881"/>
    <mergeCell ref="B879:B881"/>
    <mergeCell ref="A867:A868"/>
    <mergeCell ref="B867:B868"/>
    <mergeCell ref="A869:A870"/>
    <mergeCell ref="B869:B870"/>
    <mergeCell ref="A871:A872"/>
    <mergeCell ref="B871:B872"/>
    <mergeCell ref="A858:A860"/>
    <mergeCell ref="B858:B860"/>
    <mergeCell ref="A861:A863"/>
    <mergeCell ref="B861:B863"/>
    <mergeCell ref="A864:A866"/>
    <mergeCell ref="B864:B866"/>
    <mergeCell ref="A850:A851"/>
    <mergeCell ref="B850:B851"/>
    <mergeCell ref="A853:A854"/>
    <mergeCell ref="B853:B854"/>
    <mergeCell ref="A855:A857"/>
    <mergeCell ref="B855:B857"/>
    <mergeCell ref="A843:A845"/>
    <mergeCell ref="B843:B845"/>
    <mergeCell ref="A846:A847"/>
    <mergeCell ref="B846:B847"/>
    <mergeCell ref="A848:A849"/>
    <mergeCell ref="B848:B849"/>
    <mergeCell ref="A834:A836"/>
    <mergeCell ref="B834:B836"/>
    <mergeCell ref="A837:A839"/>
    <mergeCell ref="B837:B839"/>
    <mergeCell ref="A840:A842"/>
    <mergeCell ref="B840:B842"/>
    <mergeCell ref="A827:A828"/>
    <mergeCell ref="B827:B828"/>
    <mergeCell ref="A829:A830"/>
    <mergeCell ref="B829:B830"/>
    <mergeCell ref="A832:A833"/>
    <mergeCell ref="B832:B833"/>
    <mergeCell ref="A819:A821"/>
    <mergeCell ref="B819:B821"/>
    <mergeCell ref="A822:A824"/>
    <mergeCell ref="B822:B824"/>
    <mergeCell ref="A825:A826"/>
    <mergeCell ref="B825:B826"/>
    <mergeCell ref="A811:A812"/>
    <mergeCell ref="B811:B812"/>
    <mergeCell ref="A813:A815"/>
    <mergeCell ref="B813:B815"/>
    <mergeCell ref="A816:A818"/>
    <mergeCell ref="B816:B818"/>
    <mergeCell ref="A804:A805"/>
    <mergeCell ref="B804:B805"/>
    <mergeCell ref="A806:A807"/>
    <mergeCell ref="B806:B807"/>
    <mergeCell ref="A808:A809"/>
    <mergeCell ref="B808:B809"/>
    <mergeCell ref="A795:A797"/>
    <mergeCell ref="B795:B797"/>
    <mergeCell ref="A798:A800"/>
    <mergeCell ref="B798:B800"/>
    <mergeCell ref="A801:A803"/>
    <mergeCell ref="B801:B803"/>
    <mergeCell ref="A787:A788"/>
    <mergeCell ref="B787:B788"/>
    <mergeCell ref="A790:A791"/>
    <mergeCell ref="B790:B791"/>
    <mergeCell ref="A792:A794"/>
    <mergeCell ref="B792:B794"/>
    <mergeCell ref="A780:A782"/>
    <mergeCell ref="B780:B782"/>
    <mergeCell ref="A783:A784"/>
    <mergeCell ref="B783:B784"/>
    <mergeCell ref="A785:A786"/>
    <mergeCell ref="B785:B786"/>
    <mergeCell ref="A771:A773"/>
    <mergeCell ref="B771:B773"/>
    <mergeCell ref="A774:A776"/>
    <mergeCell ref="B774:B776"/>
    <mergeCell ref="A777:A779"/>
    <mergeCell ref="B777:B779"/>
    <mergeCell ref="A764:A765"/>
    <mergeCell ref="B764:B765"/>
    <mergeCell ref="A766:A767"/>
    <mergeCell ref="B766:B767"/>
    <mergeCell ref="A769:A770"/>
    <mergeCell ref="B769:B770"/>
    <mergeCell ref="A756:A758"/>
    <mergeCell ref="B756:B758"/>
    <mergeCell ref="A759:A761"/>
    <mergeCell ref="B759:B761"/>
    <mergeCell ref="A762:A763"/>
    <mergeCell ref="B762:B763"/>
    <mergeCell ref="A748:A749"/>
    <mergeCell ref="B748:B749"/>
    <mergeCell ref="A750:A752"/>
    <mergeCell ref="B750:B752"/>
    <mergeCell ref="A753:A755"/>
    <mergeCell ref="B753:B755"/>
    <mergeCell ref="A741:A742"/>
    <mergeCell ref="B741:B742"/>
    <mergeCell ref="A743:A744"/>
    <mergeCell ref="B743:B744"/>
    <mergeCell ref="A745:A746"/>
    <mergeCell ref="B745:B746"/>
    <mergeCell ref="A732:A734"/>
    <mergeCell ref="B732:B734"/>
    <mergeCell ref="A735:A737"/>
    <mergeCell ref="B735:B737"/>
    <mergeCell ref="A738:A740"/>
    <mergeCell ref="B738:B740"/>
    <mergeCell ref="A724:A725"/>
    <mergeCell ref="B724:B725"/>
    <mergeCell ref="A727:A728"/>
    <mergeCell ref="B727:B728"/>
    <mergeCell ref="A729:A731"/>
    <mergeCell ref="B729:B731"/>
    <mergeCell ref="A717:A719"/>
    <mergeCell ref="B717:B719"/>
    <mergeCell ref="A720:A721"/>
    <mergeCell ref="B720:B721"/>
    <mergeCell ref="A722:A723"/>
    <mergeCell ref="B722:B723"/>
    <mergeCell ref="A708:A710"/>
    <mergeCell ref="B708:B710"/>
    <mergeCell ref="A711:A713"/>
    <mergeCell ref="B711:B713"/>
    <mergeCell ref="A714:A716"/>
    <mergeCell ref="B714:B716"/>
    <mergeCell ref="A701:A702"/>
    <mergeCell ref="B701:B702"/>
    <mergeCell ref="A703:A704"/>
    <mergeCell ref="B703:B704"/>
    <mergeCell ref="A706:A707"/>
    <mergeCell ref="B706:B707"/>
    <mergeCell ref="A693:A695"/>
    <mergeCell ref="B693:B695"/>
    <mergeCell ref="A696:A698"/>
    <mergeCell ref="B696:B698"/>
    <mergeCell ref="A699:A700"/>
    <mergeCell ref="B699:B700"/>
    <mergeCell ref="A685:A686"/>
    <mergeCell ref="B685:B686"/>
    <mergeCell ref="A687:A689"/>
    <mergeCell ref="B687:B689"/>
    <mergeCell ref="A690:A692"/>
    <mergeCell ref="B690:B692"/>
    <mergeCell ref="A678:A679"/>
    <mergeCell ref="B678:B679"/>
    <mergeCell ref="A680:A681"/>
    <mergeCell ref="B680:B681"/>
    <mergeCell ref="A682:A683"/>
    <mergeCell ref="B682:B683"/>
    <mergeCell ref="A669:A671"/>
    <mergeCell ref="B669:B671"/>
    <mergeCell ref="A672:A674"/>
    <mergeCell ref="B672:B674"/>
    <mergeCell ref="A675:A677"/>
    <mergeCell ref="B675:B677"/>
    <mergeCell ref="A661:A662"/>
    <mergeCell ref="B661:B662"/>
    <mergeCell ref="A664:A665"/>
    <mergeCell ref="B664:B665"/>
    <mergeCell ref="A666:A668"/>
    <mergeCell ref="B666:B668"/>
    <mergeCell ref="A654:A656"/>
    <mergeCell ref="B654:B656"/>
    <mergeCell ref="A657:A658"/>
    <mergeCell ref="B657:B658"/>
    <mergeCell ref="A659:A660"/>
    <mergeCell ref="B659:B660"/>
    <mergeCell ref="A645:A647"/>
    <mergeCell ref="B645:B647"/>
    <mergeCell ref="A648:A650"/>
    <mergeCell ref="B648:B650"/>
    <mergeCell ref="A651:A653"/>
    <mergeCell ref="B651:B653"/>
    <mergeCell ref="A638:A639"/>
    <mergeCell ref="B638:B639"/>
    <mergeCell ref="A640:A641"/>
    <mergeCell ref="B640:B641"/>
    <mergeCell ref="A643:A644"/>
    <mergeCell ref="B643:B644"/>
    <mergeCell ref="A630:A632"/>
    <mergeCell ref="B630:B632"/>
    <mergeCell ref="A633:A635"/>
    <mergeCell ref="B633:B635"/>
    <mergeCell ref="A636:A637"/>
    <mergeCell ref="B636:B637"/>
    <mergeCell ref="A622:A623"/>
    <mergeCell ref="B622:B623"/>
    <mergeCell ref="A624:A626"/>
    <mergeCell ref="B624:B626"/>
    <mergeCell ref="A627:A629"/>
    <mergeCell ref="B627:B629"/>
    <mergeCell ref="A615:A616"/>
    <mergeCell ref="B615:B616"/>
    <mergeCell ref="A617:A618"/>
    <mergeCell ref="B617:B618"/>
    <mergeCell ref="A619:A620"/>
    <mergeCell ref="B619:B620"/>
    <mergeCell ref="A606:A608"/>
    <mergeCell ref="B606:B608"/>
    <mergeCell ref="A609:A611"/>
    <mergeCell ref="B609:B611"/>
    <mergeCell ref="A612:A614"/>
    <mergeCell ref="B612:B614"/>
    <mergeCell ref="A598:A599"/>
    <mergeCell ref="B598:B599"/>
    <mergeCell ref="A601:A602"/>
    <mergeCell ref="B601:B602"/>
    <mergeCell ref="A603:A605"/>
    <mergeCell ref="B603:B605"/>
    <mergeCell ref="A591:A593"/>
    <mergeCell ref="B591:B593"/>
    <mergeCell ref="A594:A595"/>
    <mergeCell ref="B594:B595"/>
    <mergeCell ref="A596:A597"/>
    <mergeCell ref="B596:B597"/>
    <mergeCell ref="A582:A584"/>
    <mergeCell ref="B582:B584"/>
    <mergeCell ref="A585:A587"/>
    <mergeCell ref="B585:B587"/>
    <mergeCell ref="A588:A590"/>
    <mergeCell ref="B588:B590"/>
    <mergeCell ref="A575:A576"/>
    <mergeCell ref="B575:B576"/>
    <mergeCell ref="A577:A578"/>
    <mergeCell ref="B577:B578"/>
    <mergeCell ref="A580:A581"/>
    <mergeCell ref="B580:B581"/>
    <mergeCell ref="A567:A569"/>
    <mergeCell ref="B567:B569"/>
    <mergeCell ref="A570:A572"/>
    <mergeCell ref="B570:B572"/>
    <mergeCell ref="A573:A574"/>
    <mergeCell ref="B573:B574"/>
    <mergeCell ref="A559:A560"/>
    <mergeCell ref="B559:B560"/>
    <mergeCell ref="A561:A563"/>
    <mergeCell ref="B561:B563"/>
    <mergeCell ref="A564:A566"/>
    <mergeCell ref="B564:B566"/>
    <mergeCell ref="A552:A553"/>
    <mergeCell ref="B552:B553"/>
    <mergeCell ref="A554:A555"/>
    <mergeCell ref="B554:B555"/>
    <mergeCell ref="A556:A557"/>
    <mergeCell ref="B556:B557"/>
    <mergeCell ref="A543:A545"/>
    <mergeCell ref="B543:B545"/>
    <mergeCell ref="A546:A548"/>
    <mergeCell ref="B546:B548"/>
    <mergeCell ref="A549:A551"/>
    <mergeCell ref="B549:B551"/>
    <mergeCell ref="A535:A536"/>
    <mergeCell ref="B535:B536"/>
    <mergeCell ref="A538:A539"/>
    <mergeCell ref="B538:B539"/>
    <mergeCell ref="A540:A542"/>
    <mergeCell ref="B540:B542"/>
    <mergeCell ref="A528:A530"/>
    <mergeCell ref="B528:B530"/>
    <mergeCell ref="A531:A532"/>
    <mergeCell ref="B531:B532"/>
    <mergeCell ref="A533:A534"/>
    <mergeCell ref="B533:B534"/>
    <mergeCell ref="A519:A521"/>
    <mergeCell ref="B519:B521"/>
    <mergeCell ref="A522:A524"/>
    <mergeCell ref="B522:B524"/>
    <mergeCell ref="A525:A527"/>
    <mergeCell ref="B525:B527"/>
    <mergeCell ref="A512:A513"/>
    <mergeCell ref="B512:B513"/>
    <mergeCell ref="A514:A515"/>
    <mergeCell ref="B514:B515"/>
    <mergeCell ref="A517:A518"/>
    <mergeCell ref="B517:B518"/>
    <mergeCell ref="A504:A506"/>
    <mergeCell ref="B504:B506"/>
    <mergeCell ref="A507:A509"/>
    <mergeCell ref="B507:B509"/>
    <mergeCell ref="A510:A511"/>
    <mergeCell ref="B510:B511"/>
    <mergeCell ref="A496:A497"/>
    <mergeCell ref="B496:B497"/>
    <mergeCell ref="A498:A500"/>
    <mergeCell ref="B498:B500"/>
    <mergeCell ref="A501:A503"/>
    <mergeCell ref="B501:B503"/>
    <mergeCell ref="A489:A490"/>
    <mergeCell ref="B489:B490"/>
    <mergeCell ref="A491:A492"/>
    <mergeCell ref="B491:B492"/>
    <mergeCell ref="A493:A494"/>
    <mergeCell ref="B493:B494"/>
    <mergeCell ref="A480:A482"/>
    <mergeCell ref="B480:B482"/>
    <mergeCell ref="A483:A485"/>
    <mergeCell ref="B483:B485"/>
    <mergeCell ref="A486:A488"/>
    <mergeCell ref="B486:B488"/>
    <mergeCell ref="A472:A473"/>
    <mergeCell ref="B472:B473"/>
    <mergeCell ref="A475:A476"/>
    <mergeCell ref="B475:B476"/>
    <mergeCell ref="A477:A479"/>
    <mergeCell ref="B477:B479"/>
    <mergeCell ref="A465:A467"/>
    <mergeCell ref="B465:B467"/>
    <mergeCell ref="A468:A469"/>
    <mergeCell ref="B468:B469"/>
    <mergeCell ref="A470:A471"/>
    <mergeCell ref="B470:B471"/>
    <mergeCell ref="A456:A458"/>
    <mergeCell ref="B456:B458"/>
    <mergeCell ref="A459:A461"/>
    <mergeCell ref="B459:B461"/>
    <mergeCell ref="A462:A464"/>
    <mergeCell ref="B462:B464"/>
    <mergeCell ref="A449:A450"/>
    <mergeCell ref="B449:B450"/>
    <mergeCell ref="A451:A452"/>
    <mergeCell ref="B451:B452"/>
    <mergeCell ref="A454:A455"/>
    <mergeCell ref="B454:B455"/>
    <mergeCell ref="A441:A443"/>
    <mergeCell ref="B441:B443"/>
    <mergeCell ref="A444:A446"/>
    <mergeCell ref="B444:B446"/>
    <mergeCell ref="A447:A448"/>
    <mergeCell ref="B447:B448"/>
    <mergeCell ref="A433:A434"/>
    <mergeCell ref="B433:B434"/>
    <mergeCell ref="A435:A437"/>
    <mergeCell ref="B435:B437"/>
    <mergeCell ref="A438:A440"/>
    <mergeCell ref="B438:B440"/>
    <mergeCell ref="A426:A427"/>
    <mergeCell ref="B426:B427"/>
    <mergeCell ref="A428:A429"/>
    <mergeCell ref="B428:B429"/>
    <mergeCell ref="A430:A431"/>
    <mergeCell ref="B430:B431"/>
    <mergeCell ref="A417:A419"/>
    <mergeCell ref="B417:B419"/>
    <mergeCell ref="A420:A422"/>
    <mergeCell ref="B420:B422"/>
    <mergeCell ref="A423:A425"/>
    <mergeCell ref="B423:B425"/>
    <mergeCell ref="A409:A410"/>
    <mergeCell ref="B409:B410"/>
    <mergeCell ref="A412:A413"/>
    <mergeCell ref="B412:B413"/>
    <mergeCell ref="A414:A416"/>
    <mergeCell ref="B414:B416"/>
    <mergeCell ref="A402:A404"/>
    <mergeCell ref="B402:B404"/>
    <mergeCell ref="A405:A406"/>
    <mergeCell ref="B405:B406"/>
    <mergeCell ref="A407:A408"/>
    <mergeCell ref="B407:B408"/>
    <mergeCell ref="A393:A395"/>
    <mergeCell ref="B393:B395"/>
    <mergeCell ref="A396:A398"/>
    <mergeCell ref="B396:B398"/>
    <mergeCell ref="A399:A401"/>
    <mergeCell ref="B399:B401"/>
    <mergeCell ref="A386:A387"/>
    <mergeCell ref="B386:B387"/>
    <mergeCell ref="A388:A389"/>
    <mergeCell ref="B388:B389"/>
    <mergeCell ref="A391:A392"/>
    <mergeCell ref="B391:B392"/>
    <mergeCell ref="A378:A380"/>
    <mergeCell ref="B378:B380"/>
    <mergeCell ref="A381:A383"/>
    <mergeCell ref="B381:B383"/>
    <mergeCell ref="A384:A385"/>
    <mergeCell ref="B384:B385"/>
    <mergeCell ref="A370:A371"/>
    <mergeCell ref="B370:B371"/>
    <mergeCell ref="A372:A374"/>
    <mergeCell ref="B372:B374"/>
    <mergeCell ref="A375:A377"/>
    <mergeCell ref="B375:B377"/>
    <mergeCell ref="A363:A364"/>
    <mergeCell ref="B363:B364"/>
    <mergeCell ref="A365:A366"/>
    <mergeCell ref="B365:B366"/>
    <mergeCell ref="A367:A368"/>
    <mergeCell ref="B367:B368"/>
    <mergeCell ref="A354:A356"/>
    <mergeCell ref="B354:B356"/>
    <mergeCell ref="A357:A359"/>
    <mergeCell ref="B357:B359"/>
    <mergeCell ref="A360:A362"/>
    <mergeCell ref="B360:B362"/>
    <mergeCell ref="A346:A347"/>
    <mergeCell ref="B346:B347"/>
    <mergeCell ref="A349:A350"/>
    <mergeCell ref="B349:B350"/>
    <mergeCell ref="A351:A353"/>
    <mergeCell ref="B351:B353"/>
    <mergeCell ref="A339:A341"/>
    <mergeCell ref="B339:B341"/>
    <mergeCell ref="A342:A343"/>
    <mergeCell ref="B342:B343"/>
    <mergeCell ref="A344:A345"/>
    <mergeCell ref="B344:B345"/>
    <mergeCell ref="A330:A332"/>
    <mergeCell ref="B330:B332"/>
    <mergeCell ref="A333:A335"/>
    <mergeCell ref="B333:B335"/>
    <mergeCell ref="A336:A338"/>
    <mergeCell ref="B336:B338"/>
    <mergeCell ref="A323:A324"/>
    <mergeCell ref="B323:B324"/>
    <mergeCell ref="A325:A326"/>
    <mergeCell ref="B325:B326"/>
    <mergeCell ref="A328:A329"/>
    <mergeCell ref="B328:B329"/>
    <mergeCell ref="A315:A317"/>
    <mergeCell ref="B315:B317"/>
    <mergeCell ref="A318:A320"/>
    <mergeCell ref="B318:B320"/>
    <mergeCell ref="A321:A322"/>
    <mergeCell ref="B321:B322"/>
    <mergeCell ref="A307:A308"/>
    <mergeCell ref="B307:B308"/>
    <mergeCell ref="A309:A311"/>
    <mergeCell ref="B309:B311"/>
    <mergeCell ref="A312:A314"/>
    <mergeCell ref="B312:B314"/>
    <mergeCell ref="A300:A301"/>
    <mergeCell ref="B300:B301"/>
    <mergeCell ref="A302:A303"/>
    <mergeCell ref="B302:B303"/>
    <mergeCell ref="A304:A305"/>
    <mergeCell ref="B304:B305"/>
    <mergeCell ref="A291:A293"/>
    <mergeCell ref="B291:B293"/>
    <mergeCell ref="A294:A296"/>
    <mergeCell ref="B294:B296"/>
    <mergeCell ref="A297:A299"/>
    <mergeCell ref="B297:B299"/>
    <mergeCell ref="A283:A284"/>
    <mergeCell ref="B283:B284"/>
    <mergeCell ref="A286:A287"/>
    <mergeCell ref="B286:B287"/>
    <mergeCell ref="A288:A290"/>
    <mergeCell ref="B288:B290"/>
    <mergeCell ref="A276:A278"/>
    <mergeCell ref="B276:B278"/>
    <mergeCell ref="A279:A280"/>
    <mergeCell ref="B279:B280"/>
    <mergeCell ref="A281:A282"/>
    <mergeCell ref="B281:B282"/>
    <mergeCell ref="A267:A269"/>
    <mergeCell ref="B267:B269"/>
    <mergeCell ref="A270:A272"/>
    <mergeCell ref="B270:B272"/>
    <mergeCell ref="A273:A275"/>
    <mergeCell ref="B273:B275"/>
    <mergeCell ref="A260:A261"/>
    <mergeCell ref="B260:B261"/>
    <mergeCell ref="A262:A263"/>
    <mergeCell ref="B262:B263"/>
    <mergeCell ref="A265:A266"/>
    <mergeCell ref="B265:B266"/>
    <mergeCell ref="A252:A254"/>
    <mergeCell ref="B252:B254"/>
    <mergeCell ref="A255:A257"/>
    <mergeCell ref="B255:B257"/>
    <mergeCell ref="A258:A259"/>
    <mergeCell ref="B258:B259"/>
    <mergeCell ref="A244:A245"/>
    <mergeCell ref="B244:B245"/>
    <mergeCell ref="A246:A248"/>
    <mergeCell ref="B246:B248"/>
    <mergeCell ref="A249:A251"/>
    <mergeCell ref="B249:B251"/>
    <mergeCell ref="A237:A238"/>
    <mergeCell ref="B237:B238"/>
    <mergeCell ref="A239:A240"/>
    <mergeCell ref="B239:B240"/>
    <mergeCell ref="A241:A242"/>
    <mergeCell ref="B241:B242"/>
    <mergeCell ref="A228:A230"/>
    <mergeCell ref="B228:B230"/>
    <mergeCell ref="A231:A233"/>
    <mergeCell ref="B231:B233"/>
    <mergeCell ref="A234:A236"/>
    <mergeCell ref="B234:B236"/>
    <mergeCell ref="A220:A221"/>
    <mergeCell ref="B220:B221"/>
    <mergeCell ref="A223:A224"/>
    <mergeCell ref="B223:B224"/>
    <mergeCell ref="A225:A227"/>
    <mergeCell ref="B225:B227"/>
    <mergeCell ref="A213:A215"/>
    <mergeCell ref="B213:B215"/>
    <mergeCell ref="A216:A217"/>
    <mergeCell ref="B216:B217"/>
    <mergeCell ref="A218:A219"/>
    <mergeCell ref="B218:B219"/>
    <mergeCell ref="A204:A206"/>
    <mergeCell ref="B204:B206"/>
    <mergeCell ref="A207:A209"/>
    <mergeCell ref="B207:B209"/>
    <mergeCell ref="A210:A212"/>
    <mergeCell ref="B210:B212"/>
    <mergeCell ref="A197:A198"/>
    <mergeCell ref="B197:B198"/>
    <mergeCell ref="A199:A200"/>
    <mergeCell ref="B199:B200"/>
    <mergeCell ref="A202:A203"/>
    <mergeCell ref="B202:B203"/>
    <mergeCell ref="A189:A191"/>
    <mergeCell ref="B189:B191"/>
    <mergeCell ref="A192:A194"/>
    <mergeCell ref="B192:B194"/>
    <mergeCell ref="A195:A196"/>
    <mergeCell ref="B195:B196"/>
    <mergeCell ref="A181:A182"/>
    <mergeCell ref="B181:B182"/>
    <mergeCell ref="A183:A185"/>
    <mergeCell ref="B183:B185"/>
    <mergeCell ref="A186:A188"/>
    <mergeCell ref="B186:B188"/>
    <mergeCell ref="A174:A175"/>
    <mergeCell ref="B174:B175"/>
    <mergeCell ref="A176:A177"/>
    <mergeCell ref="B176:B177"/>
    <mergeCell ref="A178:A179"/>
    <mergeCell ref="B178:B179"/>
    <mergeCell ref="A165:A167"/>
    <mergeCell ref="B165:B167"/>
    <mergeCell ref="A168:A170"/>
    <mergeCell ref="B168:B170"/>
    <mergeCell ref="A171:A173"/>
    <mergeCell ref="B171:B173"/>
    <mergeCell ref="A157:A158"/>
    <mergeCell ref="B157:B158"/>
    <mergeCell ref="A160:A161"/>
    <mergeCell ref="B160:B161"/>
    <mergeCell ref="A162:A164"/>
    <mergeCell ref="B162:B164"/>
    <mergeCell ref="A150:A152"/>
    <mergeCell ref="B150:B152"/>
    <mergeCell ref="A153:A154"/>
    <mergeCell ref="B153:B154"/>
    <mergeCell ref="A155:A156"/>
    <mergeCell ref="B155:B156"/>
    <mergeCell ref="A141:A143"/>
    <mergeCell ref="B141:B143"/>
    <mergeCell ref="A144:A146"/>
    <mergeCell ref="B144:B146"/>
    <mergeCell ref="A147:A149"/>
    <mergeCell ref="B147:B149"/>
    <mergeCell ref="A134:A135"/>
    <mergeCell ref="B134:B135"/>
    <mergeCell ref="A136:A137"/>
    <mergeCell ref="B136:B137"/>
    <mergeCell ref="A139:A140"/>
    <mergeCell ref="B139:B140"/>
    <mergeCell ref="A126:A128"/>
    <mergeCell ref="B126:B128"/>
    <mergeCell ref="A129:A131"/>
    <mergeCell ref="B129:B131"/>
    <mergeCell ref="A132:A133"/>
    <mergeCell ref="B132:B133"/>
    <mergeCell ref="A118:A119"/>
    <mergeCell ref="B118:B119"/>
    <mergeCell ref="A120:A122"/>
    <mergeCell ref="B120:B122"/>
    <mergeCell ref="A123:A125"/>
    <mergeCell ref="B123:B125"/>
    <mergeCell ref="B108:B109"/>
    <mergeCell ref="B110:B111"/>
    <mergeCell ref="B112:B113"/>
    <mergeCell ref="B114:B115"/>
    <mergeCell ref="A116:A117"/>
    <mergeCell ref="B116:B117"/>
    <mergeCell ref="A94:A95"/>
    <mergeCell ref="B94:B95"/>
    <mergeCell ref="A96:A97"/>
    <mergeCell ref="B96:B97"/>
    <mergeCell ref="A98:A115"/>
    <mergeCell ref="B98:B99"/>
    <mergeCell ref="B100:B101"/>
    <mergeCell ref="B102:B103"/>
    <mergeCell ref="B104:B105"/>
    <mergeCell ref="B106:B107"/>
    <mergeCell ref="A88:A89"/>
    <mergeCell ref="B88:B89"/>
    <mergeCell ref="A90:A91"/>
    <mergeCell ref="B90:B91"/>
    <mergeCell ref="A92:A93"/>
    <mergeCell ref="B92:B93"/>
    <mergeCell ref="A82:A83"/>
    <mergeCell ref="B82:B83"/>
    <mergeCell ref="A84:A85"/>
    <mergeCell ref="B84:B85"/>
    <mergeCell ref="A86:A87"/>
    <mergeCell ref="B86:B87"/>
    <mergeCell ref="A75:A76"/>
    <mergeCell ref="B75:B76"/>
    <mergeCell ref="A77:A78"/>
    <mergeCell ref="B77:B78"/>
    <mergeCell ref="A80:A81"/>
    <mergeCell ref="B80:B81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B1:C1"/>
    <mergeCell ref="B2:C2"/>
    <mergeCell ref="B3:C3"/>
    <mergeCell ref="B4:C4"/>
    <mergeCell ref="B5:C5"/>
    <mergeCell ref="A7:M7"/>
    <mergeCell ref="A21:A22"/>
    <mergeCell ref="B21:B22"/>
    <mergeCell ref="A23:A24"/>
    <mergeCell ref="B23:B24"/>
    <mergeCell ref="A25:A26"/>
    <mergeCell ref="B25:B26"/>
    <mergeCell ref="A14:A16"/>
    <mergeCell ref="B14:B16"/>
    <mergeCell ref="A17:A18"/>
    <mergeCell ref="B17:B18"/>
    <mergeCell ref="A19:A20"/>
    <mergeCell ref="B19:B20"/>
    <mergeCell ref="A8:M8"/>
    <mergeCell ref="L9:M9"/>
    <mergeCell ref="A10:A12"/>
    <mergeCell ref="B10:B12"/>
    <mergeCell ref="C10:C12"/>
    <mergeCell ref="D10:D12"/>
    <mergeCell ref="E10:M10"/>
    <mergeCell ref="E11:G11"/>
    <mergeCell ref="H11:J11"/>
    <mergeCell ref="K11:M11"/>
  </mergeCells>
  <printOptions horizontalCentered="1"/>
  <pageMargins left="0.11811023622047245" right="0.11811023622047245" top="0.35433070866141736" bottom="0.15748031496062992" header="0.11811023622047245" footer="0"/>
  <pageSetup paperSize="9" scale="70" fitToHeight="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Форма 3. (УО) </vt:lpstr>
      <vt:lpstr>Ф-2 Адресная.  (к)</vt:lpstr>
      <vt:lpstr>'Ф-2 Адресная.  (к)'!Заголовки_для_печати</vt:lpstr>
      <vt:lpstr>'Форма 3. (УО) '!Заголовки_для_печати</vt:lpstr>
      <vt:lpstr>'Ф-2 Адресная.  (к)'!Область_печати</vt:lpstr>
      <vt:lpstr>'Форма 3. (УО)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Новикова</dc:creator>
  <cp:lastModifiedBy>Ольга Н. Новикова</cp:lastModifiedBy>
  <dcterms:created xsi:type="dcterms:W3CDTF">2021-01-12T13:03:57Z</dcterms:created>
  <dcterms:modified xsi:type="dcterms:W3CDTF">2021-02-11T11:30:13Z</dcterms:modified>
</cp:coreProperties>
</file>