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ikovaon\Desktop\"/>
    </mc:Choice>
  </mc:AlternateContent>
  <xr:revisionPtr revIDLastSave="0" documentId="13_ncr:1_{05323EF5-FFAB-4302-8335-3CF7B3E18D39}" xr6:coauthVersionLast="45" xr6:coauthVersionMax="45" xr10:uidLastSave="{00000000-0000-0000-0000-000000000000}"/>
  <bookViews>
    <workbookView xWindow="-225" yWindow="210" windowWidth="28980" windowHeight="14745" tabRatio="814" firstSheet="1" activeTab="1" xr2:uid="{9429FAA7-686B-4E20-A1C8-440CC1A44C2D}"/>
  </bookViews>
  <sheets>
    <sheet name="инв 2018+вып" sheetId="3" r:id="rId1"/>
    <sheet name=" 2019" sheetId="1" r:id="rId2"/>
    <sheet name="1Ниж 5" sheetId="2" r:id="rId3"/>
    <sheet name="Богум.13" sheetId="4" r:id="rId4"/>
    <sheet name="Влад,30" sheetId="5" r:id="rId5"/>
    <sheet name="Дегт 27" sheetId="6" r:id="rId6"/>
    <sheet name="КрФл 1б" sheetId="7" r:id="rId7"/>
    <sheet name="Мор 86а" sheetId="8" r:id="rId8"/>
    <sheet name="Ор 21" sheetId="9" r:id="rId9"/>
    <sheet name="Ор 31" sheetId="10" r:id="rId10"/>
    <sheet name="ПОб 19" sheetId="11" r:id="rId11"/>
    <sheet name="ПОб 34 к.1" sheetId="12" r:id="rId12"/>
    <sheet name="Пулем 20" sheetId="13" r:id="rId13"/>
    <sheet name="Фед 14к.2" sheetId="14" r:id="rId14"/>
    <sheet name="Шв 6" sheetId="15" r:id="rId15"/>
  </sheets>
  <definedNames>
    <definedName name="_xlnm._FilterDatabase" localSheetId="1" hidden="1">' 2019'!$A$9:$CI$224</definedName>
    <definedName name="_xlnm._FilterDatabase" localSheetId="0" hidden="1">'инв 2018+вып'!$A$6:$CQ$211</definedName>
    <definedName name="_xlnm.Print_Titles" localSheetId="1">' 2019'!$5:$7</definedName>
    <definedName name="_xlnm.Print_Titles" localSheetId="0">'инв 2018+вып'!$2:$5</definedName>
    <definedName name="_xlnm.Print_Area" localSheetId="1">' 2019'!$A$5:$CH$224</definedName>
    <definedName name="_xlnm.Print_Area" localSheetId="2">'1Ниж 5'!$A$1:$E$67</definedName>
    <definedName name="_xlnm.Print_Area" localSheetId="3">Богум.13!$A$1:$E$67</definedName>
    <definedName name="_xlnm.Print_Area" localSheetId="4">'Влад,30'!$A$1:$E$67</definedName>
    <definedName name="_xlnm.Print_Area" localSheetId="5">'Дегт 27'!$A$1:$E$67</definedName>
    <definedName name="_xlnm.Print_Area" localSheetId="0">'инв 2018+вып'!$A$1:$E$236</definedName>
    <definedName name="_xlnm.Print_Area" localSheetId="6">'КрФл 1б'!$A$1:$E$67</definedName>
    <definedName name="_xlnm.Print_Area" localSheetId="7">'Мор 86а'!$A$1:$E$67</definedName>
    <definedName name="_xlnm.Print_Area" localSheetId="8">'Ор 21'!$A$1:$E$67</definedName>
    <definedName name="_xlnm.Print_Area" localSheetId="9">'Ор 31'!$A$1:$E$67</definedName>
    <definedName name="_xlnm.Print_Area" localSheetId="10">'ПОб 19'!$A$1:$E$67</definedName>
    <definedName name="_xlnm.Print_Area" localSheetId="11">'ПОб 34 к.1'!$A$1:$E$67</definedName>
    <definedName name="_xlnm.Print_Area" localSheetId="12">'Пулем 20'!$A$1:$E$67</definedName>
    <definedName name="_xlnm.Print_Area" localSheetId="13">'Фед 14к.2'!$A$1:$E$67</definedName>
    <definedName name="_xlnm.Print_Area" localSheetId="14">'Шв 6'!$A$1:$E$67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24" i="1" l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Y224" i="1"/>
  <c r="CG11" i="1"/>
  <c r="CH11" i="1"/>
  <c r="CG12" i="1"/>
  <c r="CH12" i="1"/>
  <c r="CG13" i="1"/>
  <c r="CH13" i="1"/>
  <c r="CG14" i="1"/>
  <c r="CH14" i="1"/>
  <c r="CG15" i="1"/>
  <c r="CH15" i="1"/>
  <c r="CG16" i="1"/>
  <c r="CH16" i="1"/>
  <c r="CG17" i="1"/>
  <c r="CH17" i="1"/>
  <c r="CG18" i="1"/>
  <c r="CH18" i="1"/>
  <c r="CG19" i="1"/>
  <c r="CH19" i="1"/>
  <c r="CG20" i="1"/>
  <c r="CH20" i="1"/>
  <c r="CG21" i="1"/>
  <c r="CH21" i="1"/>
  <c r="CG22" i="1"/>
  <c r="CH22" i="1"/>
  <c r="CG23" i="1"/>
  <c r="CH23" i="1"/>
  <c r="CG24" i="1"/>
  <c r="CH24" i="1"/>
  <c r="CG25" i="1"/>
  <c r="CH25" i="1"/>
  <c r="CG26" i="1"/>
  <c r="CH26" i="1"/>
  <c r="CG27" i="1"/>
  <c r="CH27" i="1"/>
  <c r="CG28" i="1"/>
  <c r="CH28" i="1"/>
  <c r="CG29" i="1"/>
  <c r="CH29" i="1"/>
  <c r="CG30" i="1"/>
  <c r="CH30" i="1"/>
  <c r="CG31" i="1"/>
  <c r="CH31" i="1"/>
  <c r="CG32" i="1"/>
  <c r="CH32" i="1"/>
  <c r="CG33" i="1"/>
  <c r="CH33" i="1"/>
  <c r="CG34" i="1"/>
  <c r="CH34" i="1"/>
  <c r="CG35" i="1"/>
  <c r="CH35" i="1"/>
  <c r="CG36" i="1"/>
  <c r="CH36" i="1"/>
  <c r="CG37" i="1"/>
  <c r="CH37" i="1"/>
  <c r="CG38" i="1"/>
  <c r="CH38" i="1"/>
  <c r="CG39" i="1"/>
  <c r="CH39" i="1"/>
  <c r="CG40" i="1"/>
  <c r="CH40" i="1"/>
  <c r="CG41" i="1"/>
  <c r="CH41" i="1"/>
  <c r="CG42" i="1"/>
  <c r="CH42" i="1"/>
  <c r="CG43" i="1"/>
  <c r="CH43" i="1"/>
  <c r="CG44" i="1"/>
  <c r="CH44" i="1"/>
  <c r="CG45" i="1"/>
  <c r="CH45" i="1"/>
  <c r="CG46" i="1"/>
  <c r="CH46" i="1"/>
  <c r="CG47" i="1"/>
  <c r="CH47" i="1"/>
  <c r="CG48" i="1"/>
  <c r="CH48" i="1"/>
  <c r="CG49" i="1"/>
  <c r="CH49" i="1"/>
  <c r="CG50" i="1"/>
  <c r="CH50" i="1"/>
  <c r="CG51" i="1"/>
  <c r="CH51" i="1"/>
  <c r="CG52" i="1"/>
  <c r="CH52" i="1"/>
  <c r="CG53" i="1"/>
  <c r="CH53" i="1"/>
  <c r="CG54" i="1"/>
  <c r="CH54" i="1"/>
  <c r="CG55" i="1"/>
  <c r="CH55" i="1"/>
  <c r="CG56" i="1"/>
  <c r="CH56" i="1"/>
  <c r="CG57" i="1"/>
  <c r="CH57" i="1"/>
  <c r="CG58" i="1"/>
  <c r="CH58" i="1"/>
  <c r="CG59" i="1"/>
  <c r="CH59" i="1"/>
  <c r="CG60" i="1"/>
  <c r="CH60" i="1"/>
  <c r="CG61" i="1"/>
  <c r="CH61" i="1"/>
  <c r="CG62" i="1"/>
  <c r="CH62" i="1"/>
  <c r="CG63" i="1"/>
  <c r="CH63" i="1"/>
  <c r="CG64" i="1"/>
  <c r="CH64" i="1"/>
  <c r="CG65" i="1"/>
  <c r="CH65" i="1"/>
  <c r="CG66" i="1"/>
  <c r="CH66" i="1"/>
  <c r="CG67" i="1"/>
  <c r="CH67" i="1"/>
  <c r="CG68" i="1"/>
  <c r="CH68" i="1"/>
  <c r="CG69" i="1"/>
  <c r="CH69" i="1"/>
  <c r="CG70" i="1"/>
  <c r="CH70" i="1"/>
  <c r="CG71" i="1"/>
  <c r="CH71" i="1"/>
  <c r="CG72" i="1"/>
  <c r="CH72" i="1"/>
  <c r="CG73" i="1"/>
  <c r="CH73" i="1"/>
  <c r="CG74" i="1"/>
  <c r="CH74" i="1"/>
  <c r="CG75" i="1"/>
  <c r="CH75" i="1"/>
  <c r="CG76" i="1"/>
  <c r="CH76" i="1"/>
  <c r="CG77" i="1"/>
  <c r="CH77" i="1"/>
  <c r="CG78" i="1"/>
  <c r="CH78" i="1"/>
  <c r="CG79" i="1"/>
  <c r="CH79" i="1"/>
  <c r="CG80" i="1"/>
  <c r="CH80" i="1"/>
  <c r="CG81" i="1"/>
  <c r="CH81" i="1"/>
  <c r="CG82" i="1"/>
  <c r="CH82" i="1"/>
  <c r="CG83" i="1"/>
  <c r="CH83" i="1"/>
  <c r="CG84" i="1"/>
  <c r="CH84" i="1"/>
  <c r="CG85" i="1"/>
  <c r="CH85" i="1"/>
  <c r="CG86" i="1"/>
  <c r="CH86" i="1"/>
  <c r="CG87" i="1"/>
  <c r="CH87" i="1"/>
  <c r="CG88" i="1"/>
  <c r="CH88" i="1"/>
  <c r="CG89" i="1"/>
  <c r="CH89" i="1"/>
  <c r="CG90" i="1"/>
  <c r="CH90" i="1"/>
  <c r="CG91" i="1"/>
  <c r="CH91" i="1"/>
  <c r="CG92" i="1"/>
  <c r="CH92" i="1"/>
  <c r="CG93" i="1"/>
  <c r="CH93" i="1"/>
  <c r="CG94" i="1"/>
  <c r="CH94" i="1"/>
  <c r="CG95" i="1"/>
  <c r="CH95" i="1"/>
  <c r="CG96" i="1"/>
  <c r="CH96" i="1"/>
  <c r="CG97" i="1"/>
  <c r="CH97" i="1"/>
  <c r="CG98" i="1"/>
  <c r="CH98" i="1"/>
  <c r="CG99" i="1"/>
  <c r="CH99" i="1"/>
  <c r="CG100" i="1"/>
  <c r="CH100" i="1"/>
  <c r="CG101" i="1"/>
  <c r="CH101" i="1"/>
  <c r="CG102" i="1"/>
  <c r="CH102" i="1"/>
  <c r="CG103" i="1"/>
  <c r="CH103" i="1"/>
  <c r="CG104" i="1"/>
  <c r="CH104" i="1"/>
  <c r="CG105" i="1"/>
  <c r="CH105" i="1"/>
  <c r="CG106" i="1"/>
  <c r="CH106" i="1"/>
  <c r="CG107" i="1"/>
  <c r="CH107" i="1"/>
  <c r="CG108" i="1"/>
  <c r="CH108" i="1"/>
  <c r="CG109" i="1"/>
  <c r="CH109" i="1"/>
  <c r="CG110" i="1"/>
  <c r="CH110" i="1"/>
  <c r="CG111" i="1"/>
  <c r="CH111" i="1"/>
  <c r="CG112" i="1"/>
  <c r="CH112" i="1"/>
  <c r="CG113" i="1"/>
  <c r="CH113" i="1"/>
  <c r="CG114" i="1"/>
  <c r="CH114" i="1"/>
  <c r="CG115" i="1"/>
  <c r="CH115" i="1"/>
  <c r="CG116" i="1"/>
  <c r="CH116" i="1"/>
  <c r="CG117" i="1"/>
  <c r="CH117" i="1"/>
  <c r="CG118" i="1"/>
  <c r="CH118" i="1"/>
  <c r="CG119" i="1"/>
  <c r="CH119" i="1"/>
  <c r="CG120" i="1"/>
  <c r="CH120" i="1"/>
  <c r="CG121" i="1"/>
  <c r="CH121" i="1"/>
  <c r="CG122" i="1"/>
  <c r="CH122" i="1"/>
  <c r="CG123" i="1"/>
  <c r="CH123" i="1"/>
  <c r="CG124" i="1"/>
  <c r="CH124" i="1"/>
  <c r="CG125" i="1"/>
  <c r="CH125" i="1"/>
  <c r="CG126" i="1"/>
  <c r="CH126" i="1"/>
  <c r="CG127" i="1"/>
  <c r="CH127" i="1"/>
  <c r="CG128" i="1"/>
  <c r="CH128" i="1"/>
  <c r="CG129" i="1"/>
  <c r="CH129" i="1"/>
  <c r="CG130" i="1"/>
  <c r="CH130" i="1"/>
  <c r="CG131" i="1"/>
  <c r="CH131" i="1"/>
  <c r="CG132" i="1"/>
  <c r="CH132" i="1"/>
  <c r="CG133" i="1"/>
  <c r="CH133" i="1"/>
  <c r="CG134" i="1"/>
  <c r="CH134" i="1"/>
  <c r="CG135" i="1"/>
  <c r="CH135" i="1"/>
  <c r="CG136" i="1"/>
  <c r="CH136" i="1"/>
  <c r="CG137" i="1"/>
  <c r="CH137" i="1"/>
  <c r="CG138" i="1"/>
  <c r="CH138" i="1"/>
  <c r="CG139" i="1"/>
  <c r="CH139" i="1"/>
  <c r="CG140" i="1"/>
  <c r="CH140" i="1"/>
  <c r="CG141" i="1"/>
  <c r="CH141" i="1"/>
  <c r="CG142" i="1"/>
  <c r="CH142" i="1"/>
  <c r="CG143" i="1"/>
  <c r="CH143" i="1"/>
  <c r="CG144" i="1"/>
  <c r="CH144" i="1"/>
  <c r="CG145" i="1"/>
  <c r="CH145" i="1"/>
  <c r="CG146" i="1"/>
  <c r="CH146" i="1"/>
  <c r="CG147" i="1"/>
  <c r="CH147" i="1"/>
  <c r="CG148" i="1"/>
  <c r="CH148" i="1"/>
  <c r="CG149" i="1"/>
  <c r="CH149" i="1"/>
  <c r="CG150" i="1"/>
  <c r="CH150" i="1"/>
  <c r="CG151" i="1"/>
  <c r="CH151" i="1"/>
  <c r="CG152" i="1"/>
  <c r="CH152" i="1"/>
  <c r="CG153" i="1"/>
  <c r="CH153" i="1"/>
  <c r="CG154" i="1"/>
  <c r="CH154" i="1"/>
  <c r="CG155" i="1"/>
  <c r="CH155" i="1"/>
  <c r="CG156" i="1"/>
  <c r="CH156" i="1"/>
  <c r="CG157" i="1"/>
  <c r="CH157" i="1"/>
  <c r="CG158" i="1"/>
  <c r="CH158" i="1"/>
  <c r="CG159" i="1"/>
  <c r="CH159" i="1"/>
  <c r="CG160" i="1"/>
  <c r="CH160" i="1"/>
  <c r="CG161" i="1"/>
  <c r="CH161" i="1"/>
  <c r="CG162" i="1"/>
  <c r="CH162" i="1"/>
  <c r="CG163" i="1"/>
  <c r="CH163" i="1"/>
  <c r="CG164" i="1"/>
  <c r="CH164" i="1"/>
  <c r="CG165" i="1"/>
  <c r="CH165" i="1"/>
  <c r="CG166" i="1"/>
  <c r="CH166" i="1"/>
  <c r="CG167" i="1"/>
  <c r="CH167" i="1"/>
  <c r="CG168" i="1"/>
  <c r="CH168" i="1"/>
  <c r="CG169" i="1"/>
  <c r="CH169" i="1"/>
  <c r="CG170" i="1"/>
  <c r="CH170" i="1"/>
  <c r="CG171" i="1"/>
  <c r="CH171" i="1"/>
  <c r="CG172" i="1"/>
  <c r="CH172" i="1"/>
  <c r="CG173" i="1"/>
  <c r="CH173" i="1"/>
  <c r="CG174" i="1"/>
  <c r="CH174" i="1"/>
  <c r="CG175" i="1"/>
  <c r="CH175" i="1"/>
  <c r="CG176" i="1"/>
  <c r="CH176" i="1"/>
  <c r="CG177" i="1"/>
  <c r="CH177" i="1"/>
  <c r="CG178" i="1"/>
  <c r="CH178" i="1"/>
  <c r="CG179" i="1"/>
  <c r="CH179" i="1"/>
  <c r="CG180" i="1"/>
  <c r="CH180" i="1"/>
  <c r="CG181" i="1"/>
  <c r="CH181" i="1"/>
  <c r="CG182" i="1"/>
  <c r="CH182" i="1"/>
  <c r="CG183" i="1"/>
  <c r="CH183" i="1"/>
  <c r="CG184" i="1"/>
  <c r="CH184" i="1"/>
  <c r="CG185" i="1"/>
  <c r="CH185" i="1"/>
  <c r="CG186" i="1"/>
  <c r="CH186" i="1"/>
  <c r="CG187" i="1"/>
  <c r="CH187" i="1"/>
  <c r="CG188" i="1"/>
  <c r="CH188" i="1"/>
  <c r="CG189" i="1"/>
  <c r="CH189" i="1"/>
  <c r="CG190" i="1"/>
  <c r="CH190" i="1"/>
  <c r="CG191" i="1"/>
  <c r="CH191" i="1"/>
  <c r="CG192" i="1"/>
  <c r="CH192" i="1"/>
  <c r="CG193" i="1"/>
  <c r="CH193" i="1"/>
  <c r="CG194" i="1"/>
  <c r="CH194" i="1"/>
  <c r="CG195" i="1"/>
  <c r="CH195" i="1"/>
  <c r="CG196" i="1"/>
  <c r="CH196" i="1"/>
  <c r="CG197" i="1"/>
  <c r="CH197" i="1"/>
  <c r="CG198" i="1"/>
  <c r="CH198" i="1"/>
  <c r="CG199" i="1"/>
  <c r="CH199" i="1"/>
  <c r="CG200" i="1"/>
  <c r="CH200" i="1"/>
  <c r="CG201" i="1"/>
  <c r="CH201" i="1"/>
  <c r="CG202" i="1"/>
  <c r="CH202" i="1"/>
  <c r="CG203" i="1"/>
  <c r="CH203" i="1"/>
  <c r="CG204" i="1"/>
  <c r="CH204" i="1"/>
  <c r="CG205" i="1"/>
  <c r="CH205" i="1"/>
  <c r="CG206" i="1"/>
  <c r="CH206" i="1"/>
  <c r="CG207" i="1"/>
  <c r="CH207" i="1"/>
  <c r="CG208" i="1"/>
  <c r="CH208" i="1"/>
  <c r="CG209" i="1"/>
  <c r="CH209" i="1"/>
  <c r="CG210" i="1"/>
  <c r="CH210" i="1"/>
  <c r="CG211" i="1"/>
  <c r="CH211" i="1"/>
  <c r="CG212" i="1"/>
  <c r="CH212" i="1"/>
  <c r="CG213" i="1"/>
  <c r="CH213" i="1"/>
  <c r="CG214" i="1"/>
  <c r="CH214" i="1"/>
  <c r="CG215" i="1"/>
  <c r="CH215" i="1"/>
  <c r="CG216" i="1"/>
  <c r="CH216" i="1"/>
  <c r="CG217" i="1"/>
  <c r="CH217" i="1"/>
  <c r="CG218" i="1"/>
  <c r="CH218" i="1"/>
  <c r="CG219" i="1"/>
  <c r="CH219" i="1"/>
  <c r="CG220" i="1"/>
  <c r="CH220" i="1"/>
  <c r="CG221" i="1"/>
  <c r="CH221" i="1"/>
  <c r="CG222" i="1"/>
  <c r="CH222" i="1"/>
  <c r="CG223" i="1"/>
  <c r="CH223" i="1"/>
  <c r="CG10" i="1"/>
  <c r="CG224" i="1" s="1"/>
  <c r="CF10" i="1"/>
  <c r="CF11" i="1"/>
  <c r="CI11" i="1" s="1"/>
  <c r="CF12" i="1"/>
  <c r="CI12" i="1" s="1"/>
  <c r="CF13" i="1"/>
  <c r="CI13" i="1" s="1"/>
  <c r="CF14" i="1"/>
  <c r="CI14" i="1" s="1"/>
  <c r="CF15" i="1"/>
  <c r="CI15" i="1" s="1"/>
  <c r="CF16" i="1"/>
  <c r="CI16" i="1" s="1"/>
  <c r="CF17" i="1"/>
  <c r="CI17" i="1" s="1"/>
  <c r="CF18" i="1"/>
  <c r="CI18" i="1" s="1"/>
  <c r="CF19" i="1"/>
  <c r="CI19" i="1" s="1"/>
  <c r="CF20" i="1"/>
  <c r="CI20" i="1" s="1"/>
  <c r="CF21" i="1"/>
  <c r="CI21" i="1" s="1"/>
  <c r="CF22" i="1"/>
  <c r="CI22" i="1" s="1"/>
  <c r="CF23" i="1"/>
  <c r="CI23" i="1" s="1"/>
  <c r="CF24" i="1"/>
  <c r="CI24" i="1" s="1"/>
  <c r="CF25" i="1"/>
  <c r="CI25" i="1" s="1"/>
  <c r="CF26" i="1"/>
  <c r="CI26" i="1" s="1"/>
  <c r="CF27" i="1"/>
  <c r="CI27" i="1" s="1"/>
  <c r="CF28" i="1"/>
  <c r="CI28" i="1" s="1"/>
  <c r="CF29" i="1"/>
  <c r="CI29" i="1" s="1"/>
  <c r="CF30" i="1"/>
  <c r="CI30" i="1" s="1"/>
  <c r="CF31" i="1"/>
  <c r="CI31" i="1" s="1"/>
  <c r="CF32" i="1"/>
  <c r="CI32" i="1" s="1"/>
  <c r="CF33" i="1"/>
  <c r="CI33" i="1" s="1"/>
  <c r="CF34" i="1"/>
  <c r="CI34" i="1" s="1"/>
  <c r="CF35" i="1"/>
  <c r="CI35" i="1" s="1"/>
  <c r="CF36" i="1"/>
  <c r="CI36" i="1" s="1"/>
  <c r="CF37" i="1"/>
  <c r="CI37" i="1" s="1"/>
  <c r="CF38" i="1"/>
  <c r="CI38" i="1" s="1"/>
  <c r="CF39" i="1"/>
  <c r="CI39" i="1" s="1"/>
  <c r="CF40" i="1"/>
  <c r="CI40" i="1" s="1"/>
  <c r="CF41" i="1"/>
  <c r="CI41" i="1" s="1"/>
  <c r="CF42" i="1"/>
  <c r="CI42" i="1" s="1"/>
  <c r="CF43" i="1"/>
  <c r="CI43" i="1" s="1"/>
  <c r="CF44" i="1"/>
  <c r="CI44" i="1" s="1"/>
  <c r="CF45" i="1"/>
  <c r="CI45" i="1" s="1"/>
  <c r="CF46" i="1"/>
  <c r="CI46" i="1" s="1"/>
  <c r="CF47" i="1"/>
  <c r="CI47" i="1" s="1"/>
  <c r="CF48" i="1"/>
  <c r="CI48" i="1" s="1"/>
  <c r="CF49" i="1"/>
  <c r="CI49" i="1" s="1"/>
  <c r="CF50" i="1"/>
  <c r="CI50" i="1" s="1"/>
  <c r="CF51" i="1"/>
  <c r="CI51" i="1" s="1"/>
  <c r="CF52" i="1"/>
  <c r="CI52" i="1" s="1"/>
  <c r="CF53" i="1"/>
  <c r="CI53" i="1" s="1"/>
  <c r="CF54" i="1"/>
  <c r="CI54" i="1" s="1"/>
  <c r="CF55" i="1"/>
  <c r="CI55" i="1" s="1"/>
  <c r="CF56" i="1"/>
  <c r="CI56" i="1" s="1"/>
  <c r="CF57" i="1"/>
  <c r="CI57" i="1" s="1"/>
  <c r="CF58" i="1"/>
  <c r="CI58" i="1" s="1"/>
  <c r="CF59" i="1"/>
  <c r="CI59" i="1" s="1"/>
  <c r="CF60" i="1"/>
  <c r="CI60" i="1" s="1"/>
  <c r="CF61" i="1"/>
  <c r="CI61" i="1" s="1"/>
  <c r="CF62" i="1"/>
  <c r="CI62" i="1" s="1"/>
  <c r="CF63" i="1"/>
  <c r="CI63" i="1" s="1"/>
  <c r="CF64" i="1"/>
  <c r="CI64" i="1" s="1"/>
  <c r="CF65" i="1"/>
  <c r="CI65" i="1" s="1"/>
  <c r="CF66" i="1"/>
  <c r="CI66" i="1" s="1"/>
  <c r="CF67" i="1"/>
  <c r="CI67" i="1" s="1"/>
  <c r="CF68" i="1"/>
  <c r="CI68" i="1" s="1"/>
  <c r="CF69" i="1"/>
  <c r="CI69" i="1" s="1"/>
  <c r="CF70" i="1"/>
  <c r="CI70" i="1" s="1"/>
  <c r="CF71" i="1"/>
  <c r="CI71" i="1" s="1"/>
  <c r="CF72" i="1"/>
  <c r="CI72" i="1" s="1"/>
  <c r="CF73" i="1"/>
  <c r="CI73" i="1" s="1"/>
  <c r="CF74" i="1"/>
  <c r="CI74" i="1" s="1"/>
  <c r="CF75" i="1"/>
  <c r="CI75" i="1" s="1"/>
  <c r="CF76" i="1"/>
  <c r="CI76" i="1" s="1"/>
  <c r="CF77" i="1"/>
  <c r="CI77" i="1" s="1"/>
  <c r="CF78" i="1"/>
  <c r="CI78" i="1" s="1"/>
  <c r="CF79" i="1"/>
  <c r="CI79" i="1" s="1"/>
  <c r="CF80" i="1"/>
  <c r="CI80" i="1" s="1"/>
  <c r="CF81" i="1"/>
  <c r="CI81" i="1" s="1"/>
  <c r="CF82" i="1"/>
  <c r="CI82" i="1" s="1"/>
  <c r="CF83" i="1"/>
  <c r="CI83" i="1" s="1"/>
  <c r="CF84" i="1"/>
  <c r="CI84" i="1" s="1"/>
  <c r="CF85" i="1"/>
  <c r="CI85" i="1" s="1"/>
  <c r="CF86" i="1"/>
  <c r="CI86" i="1" s="1"/>
  <c r="CF87" i="1"/>
  <c r="CI87" i="1" s="1"/>
  <c r="CF88" i="1"/>
  <c r="CI88" i="1" s="1"/>
  <c r="CF89" i="1"/>
  <c r="CI89" i="1" s="1"/>
  <c r="CF90" i="1"/>
  <c r="CI90" i="1" s="1"/>
  <c r="CF91" i="1"/>
  <c r="CI91" i="1" s="1"/>
  <c r="CF92" i="1"/>
  <c r="CI92" i="1" s="1"/>
  <c r="CF93" i="1"/>
  <c r="CI93" i="1" s="1"/>
  <c r="CF94" i="1"/>
  <c r="CI94" i="1" s="1"/>
  <c r="CF95" i="1"/>
  <c r="CI95" i="1" s="1"/>
  <c r="CF96" i="1"/>
  <c r="CI96" i="1" s="1"/>
  <c r="CF97" i="1"/>
  <c r="CI97" i="1" s="1"/>
  <c r="CF98" i="1"/>
  <c r="CI98" i="1" s="1"/>
  <c r="CF99" i="1"/>
  <c r="CI99" i="1" s="1"/>
  <c r="CF100" i="1"/>
  <c r="CI100" i="1" s="1"/>
  <c r="CF101" i="1"/>
  <c r="CI101" i="1" s="1"/>
  <c r="CF102" i="1"/>
  <c r="CI102" i="1" s="1"/>
  <c r="CF103" i="1"/>
  <c r="CI103" i="1" s="1"/>
  <c r="CF104" i="1"/>
  <c r="CI104" i="1" s="1"/>
  <c r="CF105" i="1"/>
  <c r="CI105" i="1" s="1"/>
  <c r="CF106" i="1"/>
  <c r="CI106" i="1" s="1"/>
  <c r="CF107" i="1"/>
  <c r="CI107" i="1" s="1"/>
  <c r="CF108" i="1"/>
  <c r="CI108" i="1" s="1"/>
  <c r="CF109" i="1"/>
  <c r="CI109" i="1" s="1"/>
  <c r="CF110" i="1"/>
  <c r="CI110" i="1" s="1"/>
  <c r="CF111" i="1"/>
  <c r="CI111" i="1" s="1"/>
  <c r="CF112" i="1"/>
  <c r="CI112" i="1" s="1"/>
  <c r="CF113" i="1"/>
  <c r="CI113" i="1" s="1"/>
  <c r="CF114" i="1"/>
  <c r="CI114" i="1" s="1"/>
  <c r="CF115" i="1"/>
  <c r="CI115" i="1" s="1"/>
  <c r="CF116" i="1"/>
  <c r="CI116" i="1" s="1"/>
  <c r="CF117" i="1"/>
  <c r="CI117" i="1" s="1"/>
  <c r="CF118" i="1"/>
  <c r="CI118" i="1" s="1"/>
  <c r="CF119" i="1"/>
  <c r="CI119" i="1" s="1"/>
  <c r="CF120" i="1"/>
  <c r="CI120" i="1" s="1"/>
  <c r="CF121" i="1"/>
  <c r="CI121" i="1" s="1"/>
  <c r="CF122" i="1"/>
  <c r="CI122" i="1" s="1"/>
  <c r="CF123" i="1"/>
  <c r="CI123" i="1" s="1"/>
  <c r="CF124" i="1"/>
  <c r="CI124" i="1" s="1"/>
  <c r="CF125" i="1"/>
  <c r="CI125" i="1" s="1"/>
  <c r="CF126" i="1"/>
  <c r="CI126" i="1" s="1"/>
  <c r="CF127" i="1"/>
  <c r="CI127" i="1" s="1"/>
  <c r="CF128" i="1"/>
  <c r="CI128" i="1" s="1"/>
  <c r="CF129" i="1"/>
  <c r="CI129" i="1" s="1"/>
  <c r="CF130" i="1"/>
  <c r="CI130" i="1" s="1"/>
  <c r="CF131" i="1"/>
  <c r="CI131" i="1" s="1"/>
  <c r="CF132" i="1"/>
  <c r="CI132" i="1" s="1"/>
  <c r="CF133" i="1"/>
  <c r="CI133" i="1" s="1"/>
  <c r="CF134" i="1"/>
  <c r="CI134" i="1" s="1"/>
  <c r="CF135" i="1"/>
  <c r="CI135" i="1" s="1"/>
  <c r="CF136" i="1"/>
  <c r="CI136" i="1" s="1"/>
  <c r="CF138" i="1"/>
  <c r="CI138" i="1" s="1"/>
  <c r="CF140" i="1"/>
  <c r="CI140" i="1" s="1"/>
  <c r="CF141" i="1"/>
  <c r="CI141" i="1" s="1"/>
  <c r="CF142" i="1"/>
  <c r="CI142" i="1" s="1"/>
  <c r="CF143" i="1"/>
  <c r="CI143" i="1" s="1"/>
  <c r="CF144" i="1"/>
  <c r="CI144" i="1" s="1"/>
  <c r="CF145" i="1"/>
  <c r="CI145" i="1" s="1"/>
  <c r="CF146" i="1"/>
  <c r="CI146" i="1" s="1"/>
  <c r="CF147" i="1"/>
  <c r="CI147" i="1" s="1"/>
  <c r="CF148" i="1"/>
  <c r="CI148" i="1" s="1"/>
  <c r="CF149" i="1"/>
  <c r="CI149" i="1" s="1"/>
  <c r="CF150" i="1"/>
  <c r="CI150" i="1" s="1"/>
  <c r="CF151" i="1"/>
  <c r="CI151" i="1" s="1"/>
  <c r="CF152" i="1"/>
  <c r="CI152" i="1" s="1"/>
  <c r="CF153" i="1"/>
  <c r="CI153" i="1" s="1"/>
  <c r="CF154" i="1"/>
  <c r="CI154" i="1" s="1"/>
  <c r="CF155" i="1"/>
  <c r="CI155" i="1" s="1"/>
  <c r="CF156" i="1"/>
  <c r="CI156" i="1" s="1"/>
  <c r="CF157" i="1"/>
  <c r="CI157" i="1" s="1"/>
  <c r="CF158" i="1"/>
  <c r="CI158" i="1" s="1"/>
  <c r="CF159" i="1"/>
  <c r="CI159" i="1" s="1"/>
  <c r="CF160" i="1"/>
  <c r="CI160" i="1" s="1"/>
  <c r="CF161" i="1"/>
  <c r="CI161" i="1" s="1"/>
  <c r="CF162" i="1"/>
  <c r="CI162" i="1" s="1"/>
  <c r="CF163" i="1"/>
  <c r="CI163" i="1" s="1"/>
  <c r="CF164" i="1"/>
  <c r="CI164" i="1" s="1"/>
  <c r="CF165" i="1"/>
  <c r="CI165" i="1" s="1"/>
  <c r="CF166" i="1"/>
  <c r="CI166" i="1" s="1"/>
  <c r="CF167" i="1"/>
  <c r="CI167" i="1" s="1"/>
  <c r="CF168" i="1"/>
  <c r="CI168" i="1" s="1"/>
  <c r="CF169" i="1"/>
  <c r="CI169" i="1" s="1"/>
  <c r="CF170" i="1"/>
  <c r="CI170" i="1" s="1"/>
  <c r="CF171" i="1"/>
  <c r="CI171" i="1" s="1"/>
  <c r="CF172" i="1"/>
  <c r="CI172" i="1" s="1"/>
  <c r="CF173" i="1"/>
  <c r="CI173" i="1" s="1"/>
  <c r="CF174" i="1"/>
  <c r="CI174" i="1" s="1"/>
  <c r="CF175" i="1"/>
  <c r="CI175" i="1" s="1"/>
  <c r="CF176" i="1"/>
  <c r="CI176" i="1" s="1"/>
  <c r="CF177" i="1"/>
  <c r="CI177" i="1" s="1"/>
  <c r="CF178" i="1"/>
  <c r="CI178" i="1" s="1"/>
  <c r="CF179" i="1"/>
  <c r="CI179" i="1" s="1"/>
  <c r="CF180" i="1"/>
  <c r="CI180" i="1" s="1"/>
  <c r="CF181" i="1"/>
  <c r="CI181" i="1" s="1"/>
  <c r="CF182" i="1"/>
  <c r="CI182" i="1" s="1"/>
  <c r="CF183" i="1"/>
  <c r="CI183" i="1" s="1"/>
  <c r="CF184" i="1"/>
  <c r="CI184" i="1" s="1"/>
  <c r="CF185" i="1"/>
  <c r="CI185" i="1" s="1"/>
  <c r="CF186" i="1"/>
  <c r="CI186" i="1" s="1"/>
  <c r="CF187" i="1"/>
  <c r="CI187" i="1" s="1"/>
  <c r="CF188" i="1"/>
  <c r="CI188" i="1" s="1"/>
  <c r="CF189" i="1"/>
  <c r="CI189" i="1" s="1"/>
  <c r="CF190" i="1"/>
  <c r="CI190" i="1" s="1"/>
  <c r="CF191" i="1"/>
  <c r="CI191" i="1" s="1"/>
  <c r="CF192" i="1"/>
  <c r="CI192" i="1" s="1"/>
  <c r="CF193" i="1"/>
  <c r="CI193" i="1" s="1"/>
  <c r="CF194" i="1"/>
  <c r="CI194" i="1" s="1"/>
  <c r="CF195" i="1"/>
  <c r="CI195" i="1" s="1"/>
  <c r="CF196" i="1"/>
  <c r="CI196" i="1" s="1"/>
  <c r="CF197" i="1"/>
  <c r="CI197" i="1" s="1"/>
  <c r="CF198" i="1"/>
  <c r="CI198" i="1" s="1"/>
  <c r="CF199" i="1"/>
  <c r="CI199" i="1" s="1"/>
  <c r="CF200" i="1"/>
  <c r="CI200" i="1" s="1"/>
  <c r="CF201" i="1"/>
  <c r="CI201" i="1" s="1"/>
  <c r="CF202" i="1"/>
  <c r="CI202" i="1" s="1"/>
  <c r="CF203" i="1"/>
  <c r="CI203" i="1" s="1"/>
  <c r="CF204" i="1"/>
  <c r="CI204" i="1" s="1"/>
  <c r="CF205" i="1"/>
  <c r="CI205" i="1" s="1"/>
  <c r="CF206" i="1"/>
  <c r="CI206" i="1" s="1"/>
  <c r="CF207" i="1"/>
  <c r="CI207" i="1" s="1"/>
  <c r="CF208" i="1"/>
  <c r="CI208" i="1" s="1"/>
  <c r="CF209" i="1"/>
  <c r="CI209" i="1" s="1"/>
  <c r="CF210" i="1"/>
  <c r="CI210" i="1" s="1"/>
  <c r="CF211" i="1"/>
  <c r="CI211" i="1" s="1"/>
  <c r="CF212" i="1"/>
  <c r="CI212" i="1" s="1"/>
  <c r="CF213" i="1"/>
  <c r="CI213" i="1" s="1"/>
  <c r="CF214" i="1"/>
  <c r="CI214" i="1" s="1"/>
  <c r="CF215" i="1"/>
  <c r="CI215" i="1" s="1"/>
  <c r="CF216" i="1"/>
  <c r="CI216" i="1" s="1"/>
  <c r="CF217" i="1"/>
  <c r="CI217" i="1" s="1"/>
  <c r="CF218" i="1"/>
  <c r="CI218" i="1" s="1"/>
  <c r="CF219" i="1"/>
  <c r="CI219" i="1" s="1"/>
  <c r="CF220" i="1"/>
  <c r="CI220" i="1" s="1"/>
  <c r="CF221" i="1"/>
  <c r="CI221" i="1" s="1"/>
  <c r="CF222" i="1"/>
  <c r="CI222" i="1" s="1"/>
  <c r="CF223" i="1"/>
  <c r="CI223" i="1" s="1"/>
  <c r="BM139" i="1" l="1"/>
  <c r="CF139" i="1" s="1"/>
  <c r="CI139" i="1" s="1"/>
  <c r="BM137" i="1"/>
  <c r="CF137" i="1" l="1"/>
  <c r="BM224" i="1"/>
  <c r="W147" i="1"/>
  <c r="X147" i="1"/>
  <c r="W148" i="1"/>
  <c r="X148" i="1"/>
  <c r="W149" i="1"/>
  <c r="X149" i="1"/>
  <c r="W150" i="1"/>
  <c r="X150" i="1"/>
  <c r="W151" i="1"/>
  <c r="X151" i="1"/>
  <c r="W152" i="1"/>
  <c r="X152" i="1"/>
  <c r="W153" i="1"/>
  <c r="X153" i="1"/>
  <c r="W154" i="1"/>
  <c r="X154" i="1"/>
  <c r="W155" i="1"/>
  <c r="X155" i="1"/>
  <c r="CI137" i="1" l="1"/>
  <c r="CF224" i="1"/>
  <c r="E64" i="15"/>
  <c r="E63" i="15"/>
  <c r="E62" i="15"/>
  <c r="E4" i="15"/>
  <c r="E64" i="14"/>
  <c r="E63" i="14"/>
  <c r="E62" i="14"/>
  <c r="E4" i="14"/>
  <c r="E64" i="13"/>
  <c r="E63" i="13"/>
  <c r="E62" i="13"/>
  <c r="E4" i="13"/>
  <c r="E64" i="12"/>
  <c r="E63" i="12"/>
  <c r="E62" i="12"/>
  <c r="E4" i="12"/>
  <c r="E64" i="11"/>
  <c r="E63" i="11"/>
  <c r="E62" i="11"/>
  <c r="E4" i="11"/>
  <c r="E64" i="10"/>
  <c r="E63" i="10"/>
  <c r="E62" i="10"/>
  <c r="E4" i="10"/>
  <c r="E64" i="9"/>
  <c r="E63" i="9"/>
  <c r="E62" i="9"/>
  <c r="E4" i="9"/>
  <c r="E64" i="8"/>
  <c r="E63" i="8"/>
  <c r="E62" i="8"/>
  <c r="E4" i="8"/>
  <c r="E64" i="7"/>
  <c r="E63" i="7"/>
  <c r="E62" i="7"/>
  <c r="E4" i="7"/>
  <c r="E64" i="6"/>
  <c r="E63" i="6"/>
  <c r="E62" i="6"/>
  <c r="E4" i="6"/>
  <c r="E64" i="5"/>
  <c r="E63" i="5"/>
  <c r="E62" i="5"/>
  <c r="E4" i="5"/>
  <c r="E64" i="4"/>
  <c r="E63" i="4"/>
  <c r="E62" i="4"/>
  <c r="E4" i="4"/>
  <c r="S10" i="1"/>
  <c r="M7" i="3"/>
  <c r="N7" i="3"/>
  <c r="O7" i="3" s="1"/>
  <c r="P7" i="3" s="1"/>
  <c r="Q7" i="3" s="1"/>
  <c r="R7" i="3"/>
  <c r="S7" i="3" s="1"/>
  <c r="T7" i="3"/>
  <c r="U7" i="3" s="1"/>
  <c r="AR7" i="3"/>
  <c r="A8" i="3"/>
  <c r="M8" i="3"/>
  <c r="N8" i="3"/>
  <c r="O8" i="3"/>
  <c r="P8" i="3" s="1"/>
  <c r="Q8" i="3" s="1"/>
  <c r="R8" i="3"/>
  <c r="S8" i="3"/>
  <c r="T8" i="3"/>
  <c r="U8" i="3"/>
  <c r="AR8" i="3"/>
  <c r="A9" i="3"/>
  <c r="A10" i="3" s="1"/>
  <c r="M9" i="3"/>
  <c r="N9" i="3"/>
  <c r="O9" i="3" s="1"/>
  <c r="P9" i="3"/>
  <c r="Q9" i="3" s="1"/>
  <c r="R9" i="3"/>
  <c r="S9" i="3" s="1"/>
  <c r="T9" i="3"/>
  <c r="U9" i="3" s="1"/>
  <c r="AR9" i="3"/>
  <c r="M10" i="3"/>
  <c r="M211" i="3" s="1"/>
  <c r="N10" i="3"/>
  <c r="O10" i="3"/>
  <c r="P10" i="3" s="1"/>
  <c r="Q10" i="3" s="1"/>
  <c r="R10" i="3"/>
  <c r="S10" i="3"/>
  <c r="T10" i="3"/>
  <c r="U10" i="3"/>
  <c r="AR10" i="3"/>
  <c r="A11" i="3"/>
  <c r="A12" i="3" s="1"/>
  <c r="M11" i="3"/>
  <c r="N11" i="3"/>
  <c r="O11" i="3" s="1"/>
  <c r="P11" i="3"/>
  <c r="Q11" i="3" s="1"/>
  <c r="R11" i="3"/>
  <c r="S11" i="3" s="1"/>
  <c r="T11" i="3"/>
  <c r="U11" i="3" s="1"/>
  <c r="AR11" i="3"/>
  <c r="M12" i="3"/>
  <c r="N12" i="3"/>
  <c r="O12" i="3"/>
  <c r="P12" i="3" s="1"/>
  <c r="Q12" i="3" s="1"/>
  <c r="R12" i="3"/>
  <c r="S12" i="3"/>
  <c r="T12" i="3"/>
  <c r="U12" i="3"/>
  <c r="AR12" i="3"/>
  <c r="A13" i="3"/>
  <c r="A14" i="3" s="1"/>
  <c r="M13" i="3"/>
  <c r="N13" i="3"/>
  <c r="O13" i="3" s="1"/>
  <c r="P13" i="3"/>
  <c r="Q13" i="3" s="1"/>
  <c r="R13" i="3"/>
  <c r="S13" i="3" s="1"/>
  <c r="T13" i="3"/>
  <c r="U13" i="3" s="1"/>
  <c r="AR13" i="3"/>
  <c r="M14" i="3"/>
  <c r="N14" i="3"/>
  <c r="O14" i="3"/>
  <c r="P14" i="3" s="1"/>
  <c r="Q14" i="3" s="1"/>
  <c r="R14" i="3"/>
  <c r="S14" i="3"/>
  <c r="T14" i="3"/>
  <c r="U14" i="3"/>
  <c r="AR14" i="3"/>
  <c r="A15" i="3"/>
  <c r="A16" i="3" s="1"/>
  <c r="M15" i="3"/>
  <c r="N15" i="3"/>
  <c r="O15" i="3" s="1"/>
  <c r="P15" i="3"/>
  <c r="Q15" i="3" s="1"/>
  <c r="R15" i="3"/>
  <c r="S15" i="3" s="1"/>
  <c r="T15" i="3"/>
  <c r="U15" i="3" s="1"/>
  <c r="AR15" i="3"/>
  <c r="M16" i="3"/>
  <c r="N16" i="3"/>
  <c r="O16" i="3"/>
  <c r="P16" i="3" s="1"/>
  <c r="Q16" i="3" s="1"/>
  <c r="R16" i="3"/>
  <c r="S16" i="3"/>
  <c r="T16" i="3"/>
  <c r="U16" i="3"/>
  <c r="AR16" i="3"/>
  <c r="A17" i="3"/>
  <c r="A18" i="3" s="1"/>
  <c r="M17" i="3"/>
  <c r="N17" i="3"/>
  <c r="O17" i="3" s="1"/>
  <c r="P17" i="3"/>
  <c r="Q17" i="3" s="1"/>
  <c r="R17" i="3"/>
  <c r="S17" i="3" s="1"/>
  <c r="T17" i="3"/>
  <c r="U17" i="3" s="1"/>
  <c r="AR17" i="3"/>
  <c r="M18" i="3"/>
  <c r="N18" i="3"/>
  <c r="O18" i="3"/>
  <c r="P18" i="3" s="1"/>
  <c r="Q18" i="3" s="1"/>
  <c r="R18" i="3"/>
  <c r="S18" i="3"/>
  <c r="T18" i="3"/>
  <c r="U18" i="3"/>
  <c r="AR18" i="3"/>
  <c r="A19" i="3"/>
  <c r="A20" i="3" s="1"/>
  <c r="M19" i="3"/>
  <c r="N19" i="3"/>
  <c r="O19" i="3" s="1"/>
  <c r="P19" i="3"/>
  <c r="Q19" i="3" s="1"/>
  <c r="R19" i="3"/>
  <c r="S19" i="3" s="1"/>
  <c r="T19" i="3"/>
  <c r="U19" i="3" s="1"/>
  <c r="AR19" i="3"/>
  <c r="M20" i="3"/>
  <c r="N20" i="3"/>
  <c r="O20" i="3"/>
  <c r="P20" i="3" s="1"/>
  <c r="Q20" i="3" s="1"/>
  <c r="R20" i="3"/>
  <c r="S20" i="3"/>
  <c r="T20" i="3"/>
  <c r="U20" i="3"/>
  <c r="AR20" i="3"/>
  <c r="A21" i="3"/>
  <c r="A22" i="3" s="1"/>
  <c r="M21" i="3"/>
  <c r="N21" i="3"/>
  <c r="O21" i="3" s="1"/>
  <c r="P21" i="3"/>
  <c r="Q21" i="3" s="1"/>
  <c r="R21" i="3"/>
  <c r="S21" i="3" s="1"/>
  <c r="T21" i="3"/>
  <c r="U21" i="3" s="1"/>
  <c r="AR21" i="3"/>
  <c r="M22" i="3"/>
  <c r="N22" i="3"/>
  <c r="O22" i="3"/>
  <c r="P22" i="3" s="1"/>
  <c r="Q22" i="3" s="1"/>
  <c r="R22" i="3"/>
  <c r="S22" i="3"/>
  <c r="T22" i="3"/>
  <c r="U22" i="3"/>
  <c r="AR22" i="3"/>
  <c r="A23" i="3"/>
  <c r="A24" i="3" s="1"/>
  <c r="M23" i="3"/>
  <c r="N23" i="3"/>
  <c r="O23" i="3" s="1"/>
  <c r="P23" i="3"/>
  <c r="Q23" i="3" s="1"/>
  <c r="R23" i="3"/>
  <c r="S23" i="3" s="1"/>
  <c r="T23" i="3"/>
  <c r="U23" i="3" s="1"/>
  <c r="AR23" i="3"/>
  <c r="M24" i="3"/>
  <c r="N24" i="3"/>
  <c r="O24" i="3"/>
  <c r="P24" i="3" s="1"/>
  <c r="Q24" i="3" s="1"/>
  <c r="R24" i="3"/>
  <c r="S24" i="3"/>
  <c r="T24" i="3"/>
  <c r="U24" i="3"/>
  <c r="AR24" i="3"/>
  <c r="A25" i="3"/>
  <c r="A26" i="3" s="1"/>
  <c r="M25" i="3"/>
  <c r="N25" i="3"/>
  <c r="O25" i="3" s="1"/>
  <c r="P25" i="3"/>
  <c r="Q25" i="3" s="1"/>
  <c r="R25" i="3"/>
  <c r="S25" i="3" s="1"/>
  <c r="T25" i="3"/>
  <c r="U25" i="3" s="1"/>
  <c r="AR25" i="3"/>
  <c r="M26" i="3"/>
  <c r="N26" i="3"/>
  <c r="O26" i="3"/>
  <c r="P26" i="3" s="1"/>
  <c r="Q26" i="3" s="1"/>
  <c r="R26" i="3"/>
  <c r="S26" i="3"/>
  <c r="T26" i="3"/>
  <c r="U26" i="3"/>
  <c r="AR26" i="3"/>
  <c r="A27" i="3"/>
  <c r="A28" i="3" s="1"/>
  <c r="M27" i="3"/>
  <c r="N27" i="3"/>
  <c r="O27" i="3" s="1"/>
  <c r="P27" i="3"/>
  <c r="Q27" i="3" s="1"/>
  <c r="R27" i="3"/>
  <c r="S27" i="3" s="1"/>
  <c r="T27" i="3"/>
  <c r="U27" i="3" s="1"/>
  <c r="AR27" i="3"/>
  <c r="M28" i="3"/>
  <c r="N28" i="3"/>
  <c r="O28" i="3"/>
  <c r="P28" i="3" s="1"/>
  <c r="Q28" i="3" s="1"/>
  <c r="R28" i="3"/>
  <c r="S28" i="3"/>
  <c r="T28" i="3"/>
  <c r="U28" i="3"/>
  <c r="AR28" i="3"/>
  <c r="A29" i="3"/>
  <c r="A30" i="3" s="1"/>
  <c r="M29" i="3"/>
  <c r="N29" i="3"/>
  <c r="O29" i="3" s="1"/>
  <c r="P29" i="3"/>
  <c r="Q29" i="3" s="1"/>
  <c r="R29" i="3"/>
  <c r="S29" i="3" s="1"/>
  <c r="T29" i="3"/>
  <c r="U29" i="3" s="1"/>
  <c r="AR29" i="3"/>
  <c r="M30" i="3"/>
  <c r="N30" i="3"/>
  <c r="O30" i="3"/>
  <c r="P30" i="3" s="1"/>
  <c r="Q30" i="3" s="1"/>
  <c r="R30" i="3"/>
  <c r="S30" i="3"/>
  <c r="T30" i="3"/>
  <c r="U30" i="3"/>
  <c r="AR30" i="3"/>
  <c r="A31" i="3"/>
  <c r="A32" i="3" s="1"/>
  <c r="M31" i="3"/>
  <c r="N31" i="3"/>
  <c r="O31" i="3" s="1"/>
  <c r="P31" i="3"/>
  <c r="Q31" i="3" s="1"/>
  <c r="R31" i="3"/>
  <c r="S31" i="3" s="1"/>
  <c r="T31" i="3"/>
  <c r="U31" i="3" s="1"/>
  <c r="AR31" i="3"/>
  <c r="M32" i="3"/>
  <c r="N32" i="3"/>
  <c r="O32" i="3"/>
  <c r="P32" i="3" s="1"/>
  <c r="Q32" i="3" s="1"/>
  <c r="R32" i="3"/>
  <c r="S32" i="3"/>
  <c r="T32" i="3"/>
  <c r="U32" i="3"/>
  <c r="AR32" i="3"/>
  <c r="A33" i="3"/>
  <c r="A34" i="3" s="1"/>
  <c r="M33" i="3"/>
  <c r="N33" i="3"/>
  <c r="O33" i="3" s="1"/>
  <c r="P33" i="3"/>
  <c r="Q33" i="3" s="1"/>
  <c r="R33" i="3"/>
  <c r="S33" i="3" s="1"/>
  <c r="T33" i="3"/>
  <c r="U33" i="3" s="1"/>
  <c r="AR33" i="3"/>
  <c r="M34" i="3"/>
  <c r="N34" i="3"/>
  <c r="O34" i="3"/>
  <c r="P34" i="3" s="1"/>
  <c r="Q34" i="3" s="1"/>
  <c r="R34" i="3"/>
  <c r="S34" i="3"/>
  <c r="T34" i="3"/>
  <c r="U34" i="3"/>
  <c r="AR34" i="3"/>
  <c r="A35" i="3"/>
  <c r="M35" i="3"/>
  <c r="N35" i="3"/>
  <c r="O35" i="3" s="1"/>
  <c r="P35" i="3"/>
  <c r="Q35" i="3" s="1"/>
  <c r="R35" i="3"/>
  <c r="S35" i="3"/>
  <c r="T35" i="3"/>
  <c r="U35" i="3"/>
  <c r="AR35" i="3"/>
  <c r="A36" i="3"/>
  <c r="A37" i="3" s="1"/>
  <c r="M36" i="3"/>
  <c r="N36" i="3"/>
  <c r="O36" i="3" s="1"/>
  <c r="P36" i="3"/>
  <c r="Q36" i="3" s="1"/>
  <c r="R36" i="3"/>
  <c r="S36" i="3" s="1"/>
  <c r="T36" i="3"/>
  <c r="U36" i="3" s="1"/>
  <c r="AR36" i="3"/>
  <c r="M37" i="3"/>
  <c r="N37" i="3"/>
  <c r="O37" i="3"/>
  <c r="P37" i="3" s="1"/>
  <c r="Q37" i="3" s="1"/>
  <c r="R37" i="3"/>
  <c r="S37" i="3"/>
  <c r="T37" i="3"/>
  <c r="U37" i="3"/>
  <c r="AR37" i="3"/>
  <c r="A38" i="3"/>
  <c r="A39" i="3" s="1"/>
  <c r="M38" i="3"/>
  <c r="N38" i="3"/>
  <c r="O38" i="3" s="1"/>
  <c r="P38" i="3"/>
  <c r="Q38" i="3" s="1"/>
  <c r="R38" i="3"/>
  <c r="S38" i="3" s="1"/>
  <c r="T38" i="3"/>
  <c r="U38" i="3" s="1"/>
  <c r="AR38" i="3"/>
  <c r="M39" i="3"/>
  <c r="N39" i="3"/>
  <c r="O39" i="3"/>
  <c r="P39" i="3" s="1"/>
  <c r="Q39" i="3" s="1"/>
  <c r="R39" i="3"/>
  <c r="S39" i="3"/>
  <c r="T39" i="3"/>
  <c r="U39" i="3"/>
  <c r="AR39" i="3"/>
  <c r="A40" i="3"/>
  <c r="A41" i="3" s="1"/>
  <c r="M40" i="3"/>
  <c r="N40" i="3"/>
  <c r="O40" i="3" s="1"/>
  <c r="P40" i="3"/>
  <c r="Q40" i="3" s="1"/>
  <c r="R40" i="3"/>
  <c r="S40" i="3" s="1"/>
  <c r="T40" i="3"/>
  <c r="U40" i="3" s="1"/>
  <c r="AR40" i="3"/>
  <c r="M41" i="3"/>
  <c r="N41" i="3"/>
  <c r="O41" i="3"/>
  <c r="P41" i="3" s="1"/>
  <c r="Q41" i="3" s="1"/>
  <c r="R41" i="3"/>
  <c r="S41" i="3"/>
  <c r="T41" i="3"/>
  <c r="U41" i="3"/>
  <c r="AR41" i="3"/>
  <c r="A42" i="3"/>
  <c r="A43" i="3" s="1"/>
  <c r="M42" i="3"/>
  <c r="N42" i="3"/>
  <c r="O42" i="3" s="1"/>
  <c r="P42" i="3"/>
  <c r="Q42" i="3" s="1"/>
  <c r="R42" i="3"/>
  <c r="S42" i="3" s="1"/>
  <c r="T42" i="3"/>
  <c r="U42" i="3" s="1"/>
  <c r="AR42" i="3"/>
  <c r="M43" i="3"/>
  <c r="N43" i="3"/>
  <c r="O43" i="3"/>
  <c r="P43" i="3" s="1"/>
  <c r="Q43" i="3" s="1"/>
  <c r="R43" i="3"/>
  <c r="S43" i="3"/>
  <c r="T43" i="3"/>
  <c r="U43" i="3"/>
  <c r="AR43" i="3"/>
  <c r="A44" i="3"/>
  <c r="A45" i="3" s="1"/>
  <c r="M44" i="3"/>
  <c r="N44" i="3"/>
  <c r="O44" i="3" s="1"/>
  <c r="P44" i="3"/>
  <c r="Q44" i="3" s="1"/>
  <c r="R44" i="3"/>
  <c r="S44" i="3" s="1"/>
  <c r="T44" i="3"/>
  <c r="U44" i="3" s="1"/>
  <c r="AR44" i="3"/>
  <c r="M45" i="3"/>
  <c r="N45" i="3"/>
  <c r="O45" i="3"/>
  <c r="P45" i="3" s="1"/>
  <c r="Q45" i="3" s="1"/>
  <c r="R45" i="3"/>
  <c r="S45" i="3"/>
  <c r="T45" i="3"/>
  <c r="U45" i="3"/>
  <c r="AR45" i="3"/>
  <c r="A46" i="3"/>
  <c r="A47" i="3" s="1"/>
  <c r="M46" i="3"/>
  <c r="N46" i="3"/>
  <c r="O46" i="3" s="1"/>
  <c r="P46" i="3"/>
  <c r="Q46" i="3" s="1"/>
  <c r="R46" i="3"/>
  <c r="S46" i="3" s="1"/>
  <c r="T46" i="3"/>
  <c r="U46" i="3" s="1"/>
  <c r="AR46" i="3"/>
  <c r="M47" i="3"/>
  <c r="N47" i="3"/>
  <c r="O47" i="3"/>
  <c r="P47" i="3" s="1"/>
  <c r="Q47" i="3" s="1"/>
  <c r="R47" i="3"/>
  <c r="S47" i="3"/>
  <c r="T47" i="3"/>
  <c r="U47" i="3"/>
  <c r="AR47" i="3"/>
  <c r="A48" i="3"/>
  <c r="A49" i="3" s="1"/>
  <c r="M48" i="3"/>
  <c r="N48" i="3"/>
  <c r="O48" i="3" s="1"/>
  <c r="P48" i="3"/>
  <c r="Q48" i="3" s="1"/>
  <c r="R48" i="3"/>
  <c r="S48" i="3" s="1"/>
  <c r="T48" i="3"/>
  <c r="U48" i="3" s="1"/>
  <c r="AR48" i="3"/>
  <c r="M49" i="3"/>
  <c r="N49" i="3"/>
  <c r="O49" i="3"/>
  <c r="P49" i="3" s="1"/>
  <c r="Q49" i="3" s="1"/>
  <c r="R49" i="3"/>
  <c r="S49" i="3"/>
  <c r="T49" i="3"/>
  <c r="U49" i="3"/>
  <c r="AR49" i="3"/>
  <c r="A50" i="3"/>
  <c r="A51" i="3" s="1"/>
  <c r="M50" i="3"/>
  <c r="N50" i="3"/>
  <c r="O50" i="3" s="1"/>
  <c r="P50" i="3"/>
  <c r="Q50" i="3" s="1"/>
  <c r="R50" i="3"/>
  <c r="S50" i="3" s="1"/>
  <c r="T50" i="3"/>
  <c r="U50" i="3" s="1"/>
  <c r="AR50" i="3"/>
  <c r="M51" i="3"/>
  <c r="N51" i="3"/>
  <c r="O51" i="3"/>
  <c r="P51" i="3" s="1"/>
  <c r="Q51" i="3" s="1"/>
  <c r="R51" i="3"/>
  <c r="S51" i="3"/>
  <c r="T51" i="3"/>
  <c r="U51" i="3"/>
  <c r="AR51" i="3"/>
  <c r="A52" i="3"/>
  <c r="A53" i="3" s="1"/>
  <c r="M52" i="3"/>
  <c r="N52" i="3"/>
  <c r="O52" i="3" s="1"/>
  <c r="P52" i="3"/>
  <c r="Q52" i="3" s="1"/>
  <c r="R52" i="3"/>
  <c r="S52" i="3" s="1"/>
  <c r="T52" i="3"/>
  <c r="U52" i="3" s="1"/>
  <c r="AR52" i="3"/>
  <c r="M53" i="3"/>
  <c r="N53" i="3"/>
  <c r="O53" i="3"/>
  <c r="P53" i="3" s="1"/>
  <c r="Q53" i="3" s="1"/>
  <c r="R53" i="3"/>
  <c r="S53" i="3"/>
  <c r="T53" i="3"/>
  <c r="U53" i="3"/>
  <c r="AR53" i="3"/>
  <c r="A54" i="3"/>
  <c r="A55" i="3" s="1"/>
  <c r="M54" i="3"/>
  <c r="N54" i="3"/>
  <c r="O54" i="3" s="1"/>
  <c r="P54" i="3"/>
  <c r="Q54" i="3" s="1"/>
  <c r="R54" i="3"/>
  <c r="S54" i="3" s="1"/>
  <c r="T54" i="3"/>
  <c r="U54" i="3" s="1"/>
  <c r="AR54" i="3"/>
  <c r="M55" i="3"/>
  <c r="N55" i="3"/>
  <c r="O55" i="3"/>
  <c r="P55" i="3" s="1"/>
  <c r="Q55" i="3" s="1"/>
  <c r="R55" i="3"/>
  <c r="S55" i="3"/>
  <c r="T55" i="3"/>
  <c r="U55" i="3"/>
  <c r="AR55" i="3"/>
  <c r="A56" i="3"/>
  <c r="A57" i="3" s="1"/>
  <c r="M56" i="3"/>
  <c r="N56" i="3"/>
  <c r="O56" i="3" s="1"/>
  <c r="P56" i="3"/>
  <c r="Q56" i="3" s="1"/>
  <c r="R56" i="3"/>
  <c r="S56" i="3" s="1"/>
  <c r="T56" i="3"/>
  <c r="U56" i="3" s="1"/>
  <c r="AR56" i="3"/>
  <c r="M57" i="3"/>
  <c r="N57" i="3"/>
  <c r="O57" i="3"/>
  <c r="P57" i="3" s="1"/>
  <c r="Q57" i="3" s="1"/>
  <c r="R57" i="3"/>
  <c r="S57" i="3"/>
  <c r="T57" i="3"/>
  <c r="U57" i="3"/>
  <c r="AR57" i="3"/>
  <c r="A58" i="3"/>
  <c r="A59" i="3" s="1"/>
  <c r="M58" i="3"/>
  <c r="N58" i="3"/>
  <c r="O58" i="3" s="1"/>
  <c r="P58" i="3"/>
  <c r="Q58" i="3" s="1"/>
  <c r="R58" i="3"/>
  <c r="S58" i="3" s="1"/>
  <c r="T58" i="3"/>
  <c r="U58" i="3" s="1"/>
  <c r="AR58" i="3"/>
  <c r="M59" i="3"/>
  <c r="N59" i="3"/>
  <c r="O59" i="3"/>
  <c r="P59" i="3" s="1"/>
  <c r="Q59" i="3" s="1"/>
  <c r="R59" i="3"/>
  <c r="S59" i="3"/>
  <c r="T59" i="3"/>
  <c r="U59" i="3"/>
  <c r="AR59" i="3"/>
  <c r="A60" i="3"/>
  <c r="M60" i="3"/>
  <c r="N60" i="3"/>
  <c r="O60" i="3" s="1"/>
  <c r="P60" i="3"/>
  <c r="Q60" i="3" s="1"/>
  <c r="R60" i="3"/>
  <c r="S60" i="3" s="1"/>
  <c r="T60" i="3"/>
  <c r="U60" i="3" s="1"/>
  <c r="A61" i="3"/>
  <c r="A62" i="3" s="1"/>
  <c r="M61" i="3"/>
  <c r="N61" i="3"/>
  <c r="O61" i="3" s="1"/>
  <c r="P61" i="3"/>
  <c r="Q61" i="3" s="1"/>
  <c r="R61" i="3"/>
  <c r="S61" i="3" s="1"/>
  <c r="T61" i="3"/>
  <c r="U61" i="3" s="1"/>
  <c r="AR61" i="3"/>
  <c r="M62" i="3"/>
  <c r="N62" i="3"/>
  <c r="O62" i="3"/>
  <c r="P62" i="3" s="1"/>
  <c r="Q62" i="3" s="1"/>
  <c r="R62" i="3"/>
  <c r="S62" i="3"/>
  <c r="T62" i="3"/>
  <c r="U62" i="3"/>
  <c r="AR62" i="3"/>
  <c r="A63" i="3"/>
  <c r="A64" i="3" s="1"/>
  <c r="M63" i="3"/>
  <c r="N63" i="3"/>
  <c r="O63" i="3" s="1"/>
  <c r="P63" i="3"/>
  <c r="Q63" i="3" s="1"/>
  <c r="R63" i="3"/>
  <c r="S63" i="3" s="1"/>
  <c r="T63" i="3"/>
  <c r="U63" i="3" s="1"/>
  <c r="AR63" i="3"/>
  <c r="M64" i="3"/>
  <c r="N64" i="3"/>
  <c r="O64" i="3"/>
  <c r="P64" i="3" s="1"/>
  <c r="Q64" i="3" s="1"/>
  <c r="R64" i="3"/>
  <c r="S64" i="3"/>
  <c r="T64" i="3"/>
  <c r="U64" i="3"/>
  <c r="AR64" i="3"/>
  <c r="A65" i="3"/>
  <c r="A66" i="3" s="1"/>
  <c r="M65" i="3"/>
  <c r="N65" i="3"/>
  <c r="O65" i="3" s="1"/>
  <c r="P65" i="3"/>
  <c r="Q65" i="3" s="1"/>
  <c r="R65" i="3"/>
  <c r="S65" i="3" s="1"/>
  <c r="T65" i="3"/>
  <c r="U65" i="3" s="1"/>
  <c r="AR65" i="3"/>
  <c r="M66" i="3"/>
  <c r="N66" i="3"/>
  <c r="O66" i="3"/>
  <c r="P66" i="3" s="1"/>
  <c r="Q66" i="3" s="1"/>
  <c r="R66" i="3"/>
  <c r="S66" i="3"/>
  <c r="T66" i="3"/>
  <c r="U66" i="3"/>
  <c r="AR66" i="3"/>
  <c r="A67" i="3"/>
  <c r="A68" i="3" s="1"/>
  <c r="M67" i="3"/>
  <c r="N67" i="3"/>
  <c r="O67" i="3" s="1"/>
  <c r="P67" i="3"/>
  <c r="Q67" i="3" s="1"/>
  <c r="R67" i="3"/>
  <c r="S67" i="3" s="1"/>
  <c r="T67" i="3"/>
  <c r="U67" i="3" s="1"/>
  <c r="AR67" i="3"/>
  <c r="M68" i="3"/>
  <c r="N68" i="3"/>
  <c r="O68" i="3"/>
  <c r="P68" i="3" s="1"/>
  <c r="Q68" i="3" s="1"/>
  <c r="R68" i="3"/>
  <c r="S68" i="3"/>
  <c r="T68" i="3"/>
  <c r="U68" i="3"/>
  <c r="AR68" i="3"/>
  <c r="A69" i="3"/>
  <c r="A70" i="3" s="1"/>
  <c r="A71" i="3" s="1"/>
  <c r="M69" i="3"/>
  <c r="N69" i="3"/>
  <c r="O69" i="3" s="1"/>
  <c r="P69" i="3"/>
  <c r="Q69" i="3" s="1"/>
  <c r="R69" i="3"/>
  <c r="S69" i="3" s="1"/>
  <c r="T69" i="3"/>
  <c r="U69" i="3" s="1"/>
  <c r="AR69" i="3"/>
  <c r="M70" i="3"/>
  <c r="N70" i="3"/>
  <c r="O70" i="3"/>
  <c r="P70" i="3" s="1"/>
  <c r="Q70" i="3" s="1"/>
  <c r="R70" i="3"/>
  <c r="S70" i="3"/>
  <c r="T70" i="3"/>
  <c r="U70" i="3"/>
  <c r="M71" i="3"/>
  <c r="N71" i="3"/>
  <c r="O71" i="3"/>
  <c r="P71" i="3" s="1"/>
  <c r="Q71" i="3" s="1"/>
  <c r="R71" i="3"/>
  <c r="S71" i="3"/>
  <c r="T71" i="3"/>
  <c r="U71" i="3"/>
  <c r="AR71" i="3"/>
  <c r="A72" i="3"/>
  <c r="A73" i="3" s="1"/>
  <c r="M72" i="3"/>
  <c r="N72" i="3"/>
  <c r="O72" i="3" s="1"/>
  <c r="P72" i="3"/>
  <c r="Q72" i="3" s="1"/>
  <c r="R72" i="3"/>
  <c r="S72" i="3" s="1"/>
  <c r="T72" i="3"/>
  <c r="U72" i="3" s="1"/>
  <c r="AR72" i="3"/>
  <c r="M73" i="3"/>
  <c r="N73" i="3"/>
  <c r="O73" i="3"/>
  <c r="P73" i="3" s="1"/>
  <c r="Q73" i="3" s="1"/>
  <c r="R73" i="3"/>
  <c r="S73" i="3"/>
  <c r="T73" i="3"/>
  <c r="U73" i="3"/>
  <c r="AR73" i="3"/>
  <c r="A74" i="3"/>
  <c r="A75" i="3" s="1"/>
  <c r="M74" i="3"/>
  <c r="N74" i="3"/>
  <c r="O74" i="3" s="1"/>
  <c r="P74" i="3"/>
  <c r="Q74" i="3" s="1"/>
  <c r="R74" i="3"/>
  <c r="S74" i="3" s="1"/>
  <c r="T74" i="3"/>
  <c r="U74" i="3" s="1"/>
  <c r="AR74" i="3"/>
  <c r="M75" i="3"/>
  <c r="N75" i="3"/>
  <c r="O75" i="3"/>
  <c r="P75" i="3" s="1"/>
  <c r="Q75" i="3" s="1"/>
  <c r="R75" i="3"/>
  <c r="S75" i="3"/>
  <c r="T75" i="3"/>
  <c r="U75" i="3"/>
  <c r="AR75" i="3"/>
  <c r="A76" i="3"/>
  <c r="A77" i="3" s="1"/>
  <c r="M76" i="3"/>
  <c r="N76" i="3"/>
  <c r="O76" i="3" s="1"/>
  <c r="P76" i="3"/>
  <c r="Q76" i="3" s="1"/>
  <c r="R76" i="3"/>
  <c r="S76" i="3" s="1"/>
  <c r="T76" i="3"/>
  <c r="U76" i="3" s="1"/>
  <c r="AR76" i="3"/>
  <c r="M77" i="3"/>
  <c r="N77" i="3"/>
  <c r="O77" i="3"/>
  <c r="P77" i="3" s="1"/>
  <c r="Q77" i="3" s="1"/>
  <c r="R77" i="3"/>
  <c r="S77" i="3"/>
  <c r="T77" i="3"/>
  <c r="U77" i="3"/>
  <c r="AR77" i="3"/>
  <c r="A78" i="3"/>
  <c r="A79" i="3" s="1"/>
  <c r="M78" i="3"/>
  <c r="N78" i="3"/>
  <c r="O78" i="3" s="1"/>
  <c r="P78" i="3"/>
  <c r="Q78" i="3" s="1"/>
  <c r="R78" i="3"/>
  <c r="S78" i="3" s="1"/>
  <c r="T78" i="3"/>
  <c r="U78" i="3" s="1"/>
  <c r="AR78" i="3"/>
  <c r="M79" i="3"/>
  <c r="N79" i="3"/>
  <c r="O79" i="3"/>
  <c r="P79" i="3" s="1"/>
  <c r="Q79" i="3" s="1"/>
  <c r="R79" i="3"/>
  <c r="S79" i="3"/>
  <c r="T79" i="3"/>
  <c r="U79" i="3"/>
  <c r="AR79" i="3"/>
  <c r="A80" i="3"/>
  <c r="A81" i="3" s="1"/>
  <c r="M80" i="3"/>
  <c r="N80" i="3"/>
  <c r="O80" i="3" s="1"/>
  <c r="P80" i="3"/>
  <c r="Q80" i="3" s="1"/>
  <c r="R80" i="3"/>
  <c r="S80" i="3" s="1"/>
  <c r="T80" i="3"/>
  <c r="U80" i="3" s="1"/>
  <c r="AR80" i="3"/>
  <c r="M81" i="3"/>
  <c r="N81" i="3"/>
  <c r="O81" i="3"/>
  <c r="P81" i="3" s="1"/>
  <c r="Q81" i="3" s="1"/>
  <c r="R81" i="3"/>
  <c r="S81" i="3"/>
  <c r="T81" i="3"/>
  <c r="U81" i="3"/>
  <c r="AR81" i="3"/>
  <c r="A82" i="3"/>
  <c r="A83" i="3" s="1"/>
  <c r="M82" i="3"/>
  <c r="N82" i="3"/>
  <c r="O82" i="3" s="1"/>
  <c r="P82" i="3"/>
  <c r="Q82" i="3" s="1"/>
  <c r="R82" i="3"/>
  <c r="S82" i="3" s="1"/>
  <c r="T82" i="3"/>
  <c r="U82" i="3" s="1"/>
  <c r="AR82" i="3"/>
  <c r="M83" i="3"/>
  <c r="N83" i="3"/>
  <c r="O83" i="3"/>
  <c r="P83" i="3" s="1"/>
  <c r="Q83" i="3" s="1"/>
  <c r="R83" i="3"/>
  <c r="S83" i="3"/>
  <c r="T83" i="3"/>
  <c r="U83" i="3"/>
  <c r="AR83" i="3"/>
  <c r="A84" i="3"/>
  <c r="A85" i="3" s="1"/>
  <c r="M84" i="3"/>
  <c r="N84" i="3"/>
  <c r="O84" i="3" s="1"/>
  <c r="P84" i="3"/>
  <c r="Q84" i="3" s="1"/>
  <c r="R84" i="3"/>
  <c r="S84" i="3" s="1"/>
  <c r="T84" i="3"/>
  <c r="U84" i="3" s="1"/>
  <c r="AR84" i="3"/>
  <c r="M85" i="3"/>
  <c r="N85" i="3"/>
  <c r="O85" i="3"/>
  <c r="P85" i="3" s="1"/>
  <c r="Q85" i="3" s="1"/>
  <c r="R85" i="3"/>
  <c r="S85" i="3"/>
  <c r="T85" i="3"/>
  <c r="U85" i="3"/>
  <c r="AR85" i="3"/>
  <c r="A86" i="3"/>
  <c r="A87" i="3" s="1"/>
  <c r="M86" i="3"/>
  <c r="N86" i="3"/>
  <c r="O86" i="3" s="1"/>
  <c r="P86" i="3"/>
  <c r="Q86" i="3" s="1"/>
  <c r="R86" i="3"/>
  <c r="S86" i="3" s="1"/>
  <c r="T86" i="3"/>
  <c r="U86" i="3" s="1"/>
  <c r="AR86" i="3"/>
  <c r="M87" i="3"/>
  <c r="N87" i="3"/>
  <c r="O87" i="3"/>
  <c r="P87" i="3" s="1"/>
  <c r="Q87" i="3"/>
  <c r="R87" i="3"/>
  <c r="S87" i="3"/>
  <c r="T87" i="3"/>
  <c r="U87" i="3"/>
  <c r="AR87" i="3"/>
  <c r="A88" i="3"/>
  <c r="A89" i="3" s="1"/>
  <c r="M88" i="3"/>
  <c r="N88" i="3"/>
  <c r="O88" i="3" s="1"/>
  <c r="P88" i="3" s="1"/>
  <c r="R88" i="3"/>
  <c r="S88" i="3" s="1"/>
  <c r="T88" i="3"/>
  <c r="U88" i="3" s="1"/>
  <c r="AR88" i="3"/>
  <c r="M89" i="3"/>
  <c r="N89" i="3"/>
  <c r="O89" i="3"/>
  <c r="P89" i="3" s="1"/>
  <c r="Q89" i="3"/>
  <c r="R89" i="3"/>
  <c r="S89" i="3"/>
  <c r="T89" i="3"/>
  <c r="U89" i="3"/>
  <c r="AR89" i="3"/>
  <c r="A90" i="3"/>
  <c r="A91" i="3" s="1"/>
  <c r="M90" i="3"/>
  <c r="N90" i="3"/>
  <c r="O90" i="3" s="1"/>
  <c r="P90" i="3" s="1"/>
  <c r="Q90" i="3" s="1"/>
  <c r="R90" i="3"/>
  <c r="S90" i="3" s="1"/>
  <c r="T90" i="3"/>
  <c r="U90" i="3" s="1"/>
  <c r="AR90" i="3"/>
  <c r="M91" i="3"/>
  <c r="N91" i="3"/>
  <c r="O91" i="3"/>
  <c r="P91" i="3" s="1"/>
  <c r="Q91" i="3"/>
  <c r="R91" i="3"/>
  <c r="S91" i="3"/>
  <c r="T91" i="3"/>
  <c r="U91" i="3"/>
  <c r="AR91" i="3"/>
  <c r="A92" i="3"/>
  <c r="A93" i="3" s="1"/>
  <c r="M92" i="3"/>
  <c r="N92" i="3"/>
  <c r="O92" i="3" s="1"/>
  <c r="P92" i="3" s="1"/>
  <c r="Q92" i="3" s="1"/>
  <c r="R92" i="3"/>
  <c r="S92" i="3" s="1"/>
  <c r="T92" i="3"/>
  <c r="U92" i="3" s="1"/>
  <c r="AR92" i="3"/>
  <c r="M93" i="3"/>
  <c r="N93" i="3"/>
  <c r="O93" i="3"/>
  <c r="P93" i="3" s="1"/>
  <c r="Q93" i="3"/>
  <c r="R93" i="3"/>
  <c r="S93" i="3"/>
  <c r="T93" i="3"/>
  <c r="U93" i="3"/>
  <c r="AR93" i="3"/>
  <c r="A94" i="3"/>
  <c r="A95" i="3" s="1"/>
  <c r="M94" i="3"/>
  <c r="N94" i="3"/>
  <c r="O94" i="3" s="1"/>
  <c r="P94" i="3" s="1"/>
  <c r="Q94" i="3" s="1"/>
  <c r="R94" i="3"/>
  <c r="S94" i="3" s="1"/>
  <c r="T94" i="3"/>
  <c r="U94" i="3" s="1"/>
  <c r="AR94" i="3"/>
  <c r="M95" i="3"/>
  <c r="N95" i="3"/>
  <c r="O95" i="3"/>
  <c r="P95" i="3" s="1"/>
  <c r="Q95" i="3"/>
  <c r="R95" i="3"/>
  <c r="S95" i="3"/>
  <c r="T95" i="3"/>
  <c r="U95" i="3"/>
  <c r="AR95" i="3"/>
  <c r="A96" i="3"/>
  <c r="A97" i="3" s="1"/>
  <c r="M96" i="3"/>
  <c r="N96" i="3"/>
  <c r="O96" i="3" s="1"/>
  <c r="P96" i="3" s="1"/>
  <c r="Q96" i="3" s="1"/>
  <c r="R96" i="3"/>
  <c r="S96" i="3" s="1"/>
  <c r="T96" i="3"/>
  <c r="U96" i="3" s="1"/>
  <c r="AR96" i="3"/>
  <c r="M97" i="3"/>
  <c r="N97" i="3"/>
  <c r="O97" i="3"/>
  <c r="P97" i="3" s="1"/>
  <c r="Q97" i="3"/>
  <c r="R97" i="3"/>
  <c r="S97" i="3"/>
  <c r="T97" i="3"/>
  <c r="U97" i="3"/>
  <c r="AR97" i="3"/>
  <c r="A98" i="3"/>
  <c r="A99" i="3" s="1"/>
  <c r="M98" i="3"/>
  <c r="N98" i="3"/>
  <c r="O98" i="3" s="1"/>
  <c r="P98" i="3" s="1"/>
  <c r="Q98" i="3" s="1"/>
  <c r="R98" i="3"/>
  <c r="S98" i="3" s="1"/>
  <c r="T98" i="3"/>
  <c r="U98" i="3" s="1"/>
  <c r="AR98" i="3"/>
  <c r="M99" i="3"/>
  <c r="N99" i="3"/>
  <c r="O99" i="3"/>
  <c r="P99" i="3" s="1"/>
  <c r="Q99" i="3"/>
  <c r="R99" i="3"/>
  <c r="S99" i="3"/>
  <c r="T99" i="3"/>
  <c r="U99" i="3"/>
  <c r="AR99" i="3"/>
  <c r="A100" i="3"/>
  <c r="A101" i="3" s="1"/>
  <c r="M100" i="3"/>
  <c r="N100" i="3"/>
  <c r="O100" i="3" s="1"/>
  <c r="P100" i="3" s="1"/>
  <c r="Q100" i="3" s="1"/>
  <c r="R100" i="3"/>
  <c r="S100" i="3" s="1"/>
  <c r="T100" i="3"/>
  <c r="U100" i="3" s="1"/>
  <c r="AR100" i="3"/>
  <c r="M101" i="3"/>
  <c r="N101" i="3"/>
  <c r="O101" i="3"/>
  <c r="P101" i="3" s="1"/>
  <c r="Q101" i="3"/>
  <c r="R101" i="3"/>
  <c r="S101" i="3"/>
  <c r="T101" i="3"/>
  <c r="U101" i="3"/>
  <c r="AR101" i="3"/>
  <c r="A102" i="3"/>
  <c r="M102" i="3"/>
  <c r="N102" i="3"/>
  <c r="O102" i="3" s="1"/>
  <c r="P102" i="3" s="1"/>
  <c r="Q102" i="3" s="1"/>
  <c r="R102" i="3"/>
  <c r="S102" i="3" s="1"/>
  <c r="T102" i="3"/>
  <c r="U102" i="3" s="1"/>
  <c r="AR102" i="3"/>
  <c r="CC102" i="3"/>
  <c r="A103" i="3"/>
  <c r="A104" i="3" s="1"/>
  <c r="A105" i="3" s="1"/>
  <c r="M103" i="3"/>
  <c r="N103" i="3"/>
  <c r="O103" i="3" s="1"/>
  <c r="P103" i="3" s="1"/>
  <c r="Q103" i="3" s="1"/>
  <c r="R103" i="3"/>
  <c r="S103" i="3" s="1"/>
  <c r="T103" i="3"/>
  <c r="U103" i="3" s="1"/>
  <c r="AR103" i="3"/>
  <c r="M104" i="3"/>
  <c r="N104" i="3"/>
  <c r="O104" i="3"/>
  <c r="P104" i="3" s="1"/>
  <c r="Q104" i="3"/>
  <c r="R104" i="3"/>
  <c r="S104" i="3"/>
  <c r="T104" i="3"/>
  <c r="U104" i="3"/>
  <c r="AR104" i="3"/>
  <c r="CC104" i="3"/>
  <c r="M105" i="3"/>
  <c r="N105" i="3"/>
  <c r="O105" i="3"/>
  <c r="P105" i="3" s="1"/>
  <c r="Q105" i="3"/>
  <c r="R105" i="3"/>
  <c r="S105" i="3"/>
  <c r="T105" i="3"/>
  <c r="U105" i="3"/>
  <c r="AR105" i="3"/>
  <c r="A106" i="3"/>
  <c r="A107" i="3" s="1"/>
  <c r="M106" i="3"/>
  <c r="N106" i="3"/>
  <c r="O106" i="3" s="1"/>
  <c r="P106" i="3" s="1"/>
  <c r="Q106" i="3" s="1"/>
  <c r="R106" i="3"/>
  <c r="S106" i="3" s="1"/>
  <c r="T106" i="3"/>
  <c r="U106" i="3" s="1"/>
  <c r="AR106" i="3"/>
  <c r="M107" i="3"/>
  <c r="N107" i="3"/>
  <c r="O107" i="3"/>
  <c r="P107" i="3" s="1"/>
  <c r="Q107" i="3"/>
  <c r="R107" i="3"/>
  <c r="S107" i="3"/>
  <c r="T107" i="3"/>
  <c r="U107" i="3"/>
  <c r="AR107" i="3"/>
  <c r="A108" i="3"/>
  <c r="A109" i="3" s="1"/>
  <c r="M108" i="3"/>
  <c r="N108" i="3"/>
  <c r="O108" i="3" s="1"/>
  <c r="P108" i="3" s="1"/>
  <c r="Q108" i="3" s="1"/>
  <c r="R108" i="3"/>
  <c r="S108" i="3" s="1"/>
  <c r="T108" i="3"/>
  <c r="U108" i="3" s="1"/>
  <c r="AR108" i="3"/>
  <c r="M109" i="3"/>
  <c r="N109" i="3"/>
  <c r="O109" i="3"/>
  <c r="P109" i="3" s="1"/>
  <c r="Q109" i="3"/>
  <c r="R109" i="3"/>
  <c r="S109" i="3"/>
  <c r="T109" i="3"/>
  <c r="U109" i="3"/>
  <c r="AR109" i="3"/>
  <c r="A110" i="3"/>
  <c r="A111" i="3" s="1"/>
  <c r="M110" i="3"/>
  <c r="N110" i="3"/>
  <c r="O110" i="3" s="1"/>
  <c r="P110" i="3" s="1"/>
  <c r="Q110" i="3" s="1"/>
  <c r="R110" i="3"/>
  <c r="S110" i="3" s="1"/>
  <c r="T110" i="3"/>
  <c r="U110" i="3" s="1"/>
  <c r="AR110" i="3"/>
  <c r="M111" i="3"/>
  <c r="N111" i="3"/>
  <c r="O111" i="3"/>
  <c r="P111" i="3" s="1"/>
  <c r="Q111" i="3"/>
  <c r="R111" i="3"/>
  <c r="S111" i="3"/>
  <c r="T111" i="3"/>
  <c r="U111" i="3"/>
  <c r="AR111" i="3"/>
  <c r="A112" i="3"/>
  <c r="A113" i="3" s="1"/>
  <c r="M112" i="3"/>
  <c r="N112" i="3"/>
  <c r="O112" i="3" s="1"/>
  <c r="P112" i="3" s="1"/>
  <c r="Q112" i="3" s="1"/>
  <c r="R112" i="3"/>
  <c r="S112" i="3" s="1"/>
  <c r="T112" i="3"/>
  <c r="U112" i="3" s="1"/>
  <c r="AR112" i="3"/>
  <c r="M113" i="3"/>
  <c r="N113" i="3"/>
  <c r="O113" i="3"/>
  <c r="P113" i="3" s="1"/>
  <c r="Q113" i="3"/>
  <c r="R113" i="3"/>
  <c r="S113" i="3"/>
  <c r="T113" i="3"/>
  <c r="U113" i="3"/>
  <c r="AR113" i="3"/>
  <c r="A114" i="3"/>
  <c r="A115" i="3" s="1"/>
  <c r="M114" i="3"/>
  <c r="N114" i="3"/>
  <c r="O114" i="3" s="1"/>
  <c r="P114" i="3" s="1"/>
  <c r="Q114" i="3" s="1"/>
  <c r="R114" i="3"/>
  <c r="S114" i="3" s="1"/>
  <c r="T114" i="3"/>
  <c r="U114" i="3" s="1"/>
  <c r="AR114" i="3"/>
  <c r="M115" i="3"/>
  <c r="N115" i="3"/>
  <c r="O115" i="3"/>
  <c r="P115" i="3" s="1"/>
  <c r="Q115" i="3"/>
  <c r="R115" i="3"/>
  <c r="S115" i="3"/>
  <c r="T115" i="3"/>
  <c r="U115" i="3"/>
  <c r="AR115" i="3"/>
  <c r="A116" i="3"/>
  <c r="A117" i="3" s="1"/>
  <c r="M116" i="3"/>
  <c r="N116" i="3"/>
  <c r="O116" i="3" s="1"/>
  <c r="P116" i="3" s="1"/>
  <c r="Q116" i="3" s="1"/>
  <c r="R116" i="3"/>
  <c r="S116" i="3" s="1"/>
  <c r="T116" i="3"/>
  <c r="U116" i="3" s="1"/>
  <c r="AR116" i="3"/>
  <c r="M117" i="3"/>
  <c r="N117" i="3"/>
  <c r="O117" i="3"/>
  <c r="P117" i="3" s="1"/>
  <c r="Q117" i="3"/>
  <c r="R117" i="3"/>
  <c r="S117" i="3"/>
  <c r="T117" i="3"/>
  <c r="U117" i="3"/>
  <c r="AR117" i="3"/>
  <c r="A118" i="3"/>
  <c r="A119" i="3" s="1"/>
  <c r="A120" i="3" s="1"/>
  <c r="M118" i="3"/>
  <c r="N118" i="3"/>
  <c r="O118" i="3" s="1"/>
  <c r="P118" i="3" s="1"/>
  <c r="Q118" i="3" s="1"/>
  <c r="R118" i="3"/>
  <c r="S118" i="3" s="1"/>
  <c r="T118" i="3"/>
  <c r="U118" i="3" s="1"/>
  <c r="AR118" i="3"/>
  <c r="M119" i="3"/>
  <c r="N119" i="3"/>
  <c r="O119" i="3"/>
  <c r="P119" i="3" s="1"/>
  <c r="Q119" i="3"/>
  <c r="R119" i="3"/>
  <c r="S119" i="3"/>
  <c r="T119" i="3"/>
  <c r="U119" i="3"/>
  <c r="M120" i="3"/>
  <c r="N120" i="3"/>
  <c r="O120" i="3"/>
  <c r="P120" i="3" s="1"/>
  <c r="Q120" i="3"/>
  <c r="R120" i="3"/>
  <c r="S120" i="3"/>
  <c r="T120" i="3"/>
  <c r="U120" i="3"/>
  <c r="AR120" i="3"/>
  <c r="A121" i="3"/>
  <c r="A122" i="3" s="1"/>
  <c r="M121" i="3"/>
  <c r="N121" i="3"/>
  <c r="O121" i="3" s="1"/>
  <c r="P121" i="3" s="1"/>
  <c r="Q121" i="3" s="1"/>
  <c r="R121" i="3"/>
  <c r="S121" i="3" s="1"/>
  <c r="T121" i="3"/>
  <c r="U121" i="3" s="1"/>
  <c r="AR121" i="3"/>
  <c r="M122" i="3"/>
  <c r="N122" i="3"/>
  <c r="O122" i="3"/>
  <c r="P122" i="3" s="1"/>
  <c r="Q122" i="3"/>
  <c r="R122" i="3"/>
  <c r="S122" i="3"/>
  <c r="T122" i="3"/>
  <c r="U122" i="3"/>
  <c r="AR122" i="3"/>
  <c r="A123" i="3"/>
  <c r="A124" i="3" s="1"/>
  <c r="M123" i="3"/>
  <c r="N123" i="3"/>
  <c r="O123" i="3" s="1"/>
  <c r="P123" i="3" s="1"/>
  <c r="Q123" i="3" s="1"/>
  <c r="R123" i="3"/>
  <c r="S123" i="3" s="1"/>
  <c r="T123" i="3"/>
  <c r="U123" i="3" s="1"/>
  <c r="AR123" i="3"/>
  <c r="M124" i="3"/>
  <c r="N124" i="3"/>
  <c r="O124" i="3"/>
  <c r="P124" i="3" s="1"/>
  <c r="Q124" i="3"/>
  <c r="R124" i="3"/>
  <c r="S124" i="3"/>
  <c r="T124" i="3"/>
  <c r="U124" i="3"/>
  <c r="AR124" i="3"/>
  <c r="A125" i="3"/>
  <c r="A126" i="3" s="1"/>
  <c r="M125" i="3"/>
  <c r="N125" i="3"/>
  <c r="O125" i="3" s="1"/>
  <c r="P125" i="3" s="1"/>
  <c r="Q125" i="3" s="1"/>
  <c r="R125" i="3"/>
  <c r="S125" i="3" s="1"/>
  <c r="T125" i="3"/>
  <c r="U125" i="3" s="1"/>
  <c r="AR125" i="3"/>
  <c r="M126" i="3"/>
  <c r="N126" i="3"/>
  <c r="O126" i="3"/>
  <c r="P126" i="3" s="1"/>
  <c r="Q126" i="3"/>
  <c r="R126" i="3"/>
  <c r="S126" i="3"/>
  <c r="T126" i="3"/>
  <c r="U126" i="3"/>
  <c r="AR126" i="3"/>
  <c r="A127" i="3"/>
  <c r="A128" i="3" s="1"/>
  <c r="M127" i="3"/>
  <c r="N127" i="3"/>
  <c r="O127" i="3" s="1"/>
  <c r="P127" i="3" s="1"/>
  <c r="Q127" i="3" s="1"/>
  <c r="R127" i="3"/>
  <c r="S127" i="3" s="1"/>
  <c r="T127" i="3"/>
  <c r="U127" i="3" s="1"/>
  <c r="AR127" i="3"/>
  <c r="M128" i="3"/>
  <c r="N128" i="3"/>
  <c r="O128" i="3"/>
  <c r="P128" i="3" s="1"/>
  <c r="Q128" i="3"/>
  <c r="R128" i="3"/>
  <c r="S128" i="3"/>
  <c r="T128" i="3"/>
  <c r="U128" i="3"/>
  <c r="AR128" i="3"/>
  <c r="A129" i="3"/>
  <c r="A130" i="3" s="1"/>
  <c r="M129" i="3"/>
  <c r="N129" i="3"/>
  <c r="O129" i="3" s="1"/>
  <c r="P129" i="3" s="1"/>
  <c r="Q129" i="3" s="1"/>
  <c r="R129" i="3"/>
  <c r="S129" i="3" s="1"/>
  <c r="T129" i="3"/>
  <c r="U129" i="3" s="1"/>
  <c r="AR129" i="3"/>
  <c r="M130" i="3"/>
  <c r="N130" i="3"/>
  <c r="O130" i="3"/>
  <c r="P130" i="3" s="1"/>
  <c r="Q130" i="3"/>
  <c r="R130" i="3"/>
  <c r="S130" i="3"/>
  <c r="T130" i="3"/>
  <c r="U130" i="3"/>
  <c r="AR130" i="3"/>
  <c r="A131" i="3"/>
  <c r="A132" i="3" s="1"/>
  <c r="M131" i="3"/>
  <c r="N131" i="3"/>
  <c r="O131" i="3" s="1"/>
  <c r="P131" i="3" s="1"/>
  <c r="Q131" i="3" s="1"/>
  <c r="R131" i="3"/>
  <c r="S131" i="3" s="1"/>
  <c r="T131" i="3"/>
  <c r="U131" i="3" s="1"/>
  <c r="AR131" i="3"/>
  <c r="M132" i="3"/>
  <c r="N132" i="3"/>
  <c r="O132" i="3"/>
  <c r="P132" i="3" s="1"/>
  <c r="Q132" i="3"/>
  <c r="R132" i="3"/>
  <c r="S132" i="3"/>
  <c r="T132" i="3"/>
  <c r="U132" i="3"/>
  <c r="AR132" i="3"/>
  <c r="A133" i="3"/>
  <c r="A134" i="3" s="1"/>
  <c r="M133" i="3"/>
  <c r="N133" i="3"/>
  <c r="O133" i="3" s="1"/>
  <c r="P133" i="3" s="1"/>
  <c r="Q133" i="3" s="1"/>
  <c r="R133" i="3"/>
  <c r="S133" i="3" s="1"/>
  <c r="T133" i="3"/>
  <c r="U133" i="3" s="1"/>
  <c r="AR133" i="3"/>
  <c r="M134" i="3"/>
  <c r="N134" i="3"/>
  <c r="O134" i="3"/>
  <c r="P134" i="3" s="1"/>
  <c r="Q134" i="3"/>
  <c r="R134" i="3"/>
  <c r="S134" i="3"/>
  <c r="T134" i="3"/>
  <c r="U134" i="3"/>
  <c r="AR134" i="3"/>
  <c r="A135" i="3"/>
  <c r="A136" i="3" s="1"/>
  <c r="M135" i="3"/>
  <c r="N135" i="3"/>
  <c r="O135" i="3" s="1"/>
  <c r="P135" i="3" s="1"/>
  <c r="Q135" i="3" s="1"/>
  <c r="R135" i="3"/>
  <c r="S135" i="3" s="1"/>
  <c r="T135" i="3"/>
  <c r="U135" i="3" s="1"/>
  <c r="AR135" i="3"/>
  <c r="M136" i="3"/>
  <c r="N136" i="3"/>
  <c r="O136" i="3"/>
  <c r="P136" i="3" s="1"/>
  <c r="Q136" i="3"/>
  <c r="R136" i="3"/>
  <c r="S136" i="3"/>
  <c r="T136" i="3"/>
  <c r="U136" i="3"/>
  <c r="AR136" i="3"/>
  <c r="A137" i="3"/>
  <c r="A138" i="3" s="1"/>
  <c r="M137" i="3"/>
  <c r="N137" i="3"/>
  <c r="O137" i="3" s="1"/>
  <c r="P137" i="3" s="1"/>
  <c r="Q137" i="3" s="1"/>
  <c r="R137" i="3"/>
  <c r="S137" i="3" s="1"/>
  <c r="T137" i="3"/>
  <c r="U137" i="3" s="1"/>
  <c r="AR137" i="3"/>
  <c r="M138" i="3"/>
  <c r="N138" i="3"/>
  <c r="O138" i="3"/>
  <c r="P138" i="3" s="1"/>
  <c r="Q138" i="3"/>
  <c r="R138" i="3"/>
  <c r="S138" i="3"/>
  <c r="T138" i="3"/>
  <c r="U138" i="3"/>
  <c r="AR138" i="3"/>
  <c r="A139" i="3"/>
  <c r="A140" i="3" s="1"/>
  <c r="M139" i="3"/>
  <c r="N139" i="3"/>
  <c r="O139" i="3" s="1"/>
  <c r="P139" i="3" s="1"/>
  <c r="Q139" i="3" s="1"/>
  <c r="R139" i="3"/>
  <c r="S139" i="3" s="1"/>
  <c r="T139" i="3"/>
  <c r="U139" i="3" s="1"/>
  <c r="AR139" i="3"/>
  <c r="M140" i="3"/>
  <c r="N140" i="3"/>
  <c r="O140" i="3"/>
  <c r="P140" i="3" s="1"/>
  <c r="Q140" i="3"/>
  <c r="R140" i="3"/>
  <c r="S140" i="3"/>
  <c r="T140" i="3"/>
  <c r="U140" i="3"/>
  <c r="AR140" i="3"/>
  <c r="A141" i="3"/>
  <c r="A142" i="3" s="1"/>
  <c r="M141" i="3"/>
  <c r="N141" i="3"/>
  <c r="O141" i="3" s="1"/>
  <c r="P141" i="3" s="1"/>
  <c r="Q141" i="3" s="1"/>
  <c r="R141" i="3"/>
  <c r="S141" i="3" s="1"/>
  <c r="T141" i="3"/>
  <c r="U141" i="3" s="1"/>
  <c r="AR141" i="3"/>
  <c r="M142" i="3"/>
  <c r="N142" i="3"/>
  <c r="O142" i="3"/>
  <c r="P142" i="3" s="1"/>
  <c r="Q142" i="3"/>
  <c r="R142" i="3"/>
  <c r="S142" i="3"/>
  <c r="T142" i="3"/>
  <c r="U142" i="3"/>
  <c r="AR142" i="3"/>
  <c r="A143" i="3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M143" i="3"/>
  <c r="N143" i="3"/>
  <c r="O143" i="3" s="1"/>
  <c r="P143" i="3" s="1"/>
  <c r="Q143" i="3" s="1"/>
  <c r="R143" i="3"/>
  <c r="S143" i="3" s="1"/>
  <c r="M144" i="3"/>
  <c r="N144" i="3"/>
  <c r="O144" i="3" s="1"/>
  <c r="P144" i="3"/>
  <c r="Q144" i="3" s="1"/>
  <c r="R144" i="3"/>
  <c r="S144" i="3" s="1"/>
  <c r="T144" i="3"/>
  <c r="U144" i="3" s="1"/>
  <c r="AR144" i="3"/>
  <c r="M145" i="3"/>
  <c r="N145" i="3"/>
  <c r="O145" i="3"/>
  <c r="P145" i="3" s="1"/>
  <c r="Q145" i="3" s="1"/>
  <c r="R145" i="3"/>
  <c r="S145" i="3"/>
  <c r="T145" i="3"/>
  <c r="U145" i="3"/>
  <c r="AR145" i="3"/>
  <c r="M146" i="3"/>
  <c r="N146" i="3"/>
  <c r="O146" i="3" s="1"/>
  <c r="P146" i="3"/>
  <c r="Q146" i="3" s="1"/>
  <c r="R146" i="3"/>
  <c r="S146" i="3" s="1"/>
  <c r="T146" i="3"/>
  <c r="U146" i="3" s="1"/>
  <c r="AR146" i="3"/>
  <c r="M147" i="3"/>
  <c r="N147" i="3"/>
  <c r="O147" i="3"/>
  <c r="P147" i="3" s="1"/>
  <c r="Q147" i="3" s="1"/>
  <c r="R147" i="3"/>
  <c r="S147" i="3"/>
  <c r="T147" i="3"/>
  <c r="U147" i="3"/>
  <c r="AR147" i="3"/>
  <c r="M148" i="3"/>
  <c r="N148" i="3"/>
  <c r="O148" i="3" s="1"/>
  <c r="P148" i="3"/>
  <c r="Q148" i="3" s="1"/>
  <c r="R148" i="3"/>
  <c r="S148" i="3" s="1"/>
  <c r="T148" i="3"/>
  <c r="U148" i="3" s="1"/>
  <c r="AR148" i="3"/>
  <c r="M149" i="3"/>
  <c r="N149" i="3"/>
  <c r="O149" i="3"/>
  <c r="P149" i="3" s="1"/>
  <c r="Q149" i="3" s="1"/>
  <c r="R149" i="3"/>
  <c r="S149" i="3"/>
  <c r="T149" i="3"/>
  <c r="U149" i="3"/>
  <c r="AR149" i="3"/>
  <c r="M150" i="3"/>
  <c r="N150" i="3"/>
  <c r="O150" i="3" s="1"/>
  <c r="P150" i="3"/>
  <c r="Q150" i="3" s="1"/>
  <c r="R150" i="3"/>
  <c r="S150" i="3" s="1"/>
  <c r="T150" i="3"/>
  <c r="U150" i="3" s="1"/>
  <c r="AR150" i="3"/>
  <c r="M151" i="3"/>
  <c r="N151" i="3"/>
  <c r="O151" i="3"/>
  <c r="P151" i="3" s="1"/>
  <c r="Q151" i="3" s="1"/>
  <c r="R151" i="3"/>
  <c r="S151" i="3"/>
  <c r="T151" i="3"/>
  <c r="U151" i="3"/>
  <c r="AR151" i="3"/>
  <c r="M152" i="3"/>
  <c r="N152" i="3"/>
  <c r="O152" i="3" s="1"/>
  <c r="P152" i="3"/>
  <c r="Q152" i="3" s="1"/>
  <c r="R152" i="3"/>
  <c r="S152" i="3" s="1"/>
  <c r="T152" i="3"/>
  <c r="U152" i="3" s="1"/>
  <c r="AR152" i="3"/>
  <c r="M153" i="3"/>
  <c r="N153" i="3"/>
  <c r="O153" i="3"/>
  <c r="P153" i="3" s="1"/>
  <c r="Q153" i="3" s="1"/>
  <c r="R153" i="3"/>
  <c r="S153" i="3"/>
  <c r="T153" i="3"/>
  <c r="U153" i="3"/>
  <c r="AR153" i="3"/>
  <c r="M154" i="3"/>
  <c r="N154" i="3"/>
  <c r="O154" i="3" s="1"/>
  <c r="P154" i="3"/>
  <c r="Q154" i="3" s="1"/>
  <c r="R154" i="3"/>
  <c r="S154" i="3" s="1"/>
  <c r="T154" i="3"/>
  <c r="U154" i="3" s="1"/>
  <c r="AR154" i="3"/>
  <c r="M155" i="3"/>
  <c r="N155" i="3"/>
  <c r="O155" i="3"/>
  <c r="P155" i="3" s="1"/>
  <c r="Q155" i="3" s="1"/>
  <c r="R155" i="3"/>
  <c r="S155" i="3"/>
  <c r="T155" i="3"/>
  <c r="U155" i="3"/>
  <c r="AR155" i="3"/>
  <c r="M156" i="3"/>
  <c r="N156" i="3"/>
  <c r="O156" i="3" s="1"/>
  <c r="P156" i="3"/>
  <c r="Q156" i="3" s="1"/>
  <c r="R156" i="3"/>
  <c r="S156" i="3" s="1"/>
  <c r="T156" i="3"/>
  <c r="U156" i="3" s="1"/>
  <c r="AR156" i="3"/>
  <c r="M157" i="3"/>
  <c r="N157" i="3"/>
  <c r="O157" i="3"/>
  <c r="P157" i="3" s="1"/>
  <c r="Q157" i="3" s="1"/>
  <c r="R157" i="3"/>
  <c r="S157" i="3"/>
  <c r="T157" i="3"/>
  <c r="U157" i="3"/>
  <c r="AR157" i="3"/>
  <c r="M158" i="3"/>
  <c r="N158" i="3"/>
  <c r="O158" i="3" s="1"/>
  <c r="P158" i="3"/>
  <c r="Q158" i="3" s="1"/>
  <c r="R158" i="3"/>
  <c r="S158" i="3" s="1"/>
  <c r="T158" i="3"/>
  <c r="U158" i="3" s="1"/>
  <c r="AR158" i="3"/>
  <c r="M159" i="3"/>
  <c r="N159" i="3"/>
  <c r="O159" i="3"/>
  <c r="P159" i="3" s="1"/>
  <c r="Q159" i="3" s="1"/>
  <c r="R159" i="3"/>
  <c r="S159" i="3"/>
  <c r="T159" i="3"/>
  <c r="U159" i="3"/>
  <c r="AR159" i="3"/>
  <c r="M160" i="3"/>
  <c r="N160" i="3"/>
  <c r="O160" i="3" s="1"/>
  <c r="P160" i="3"/>
  <c r="Q160" i="3" s="1"/>
  <c r="R160" i="3"/>
  <c r="S160" i="3" s="1"/>
  <c r="T160" i="3"/>
  <c r="U160" i="3" s="1"/>
  <c r="AR160" i="3"/>
  <c r="M161" i="3"/>
  <c r="N161" i="3"/>
  <c r="O161" i="3"/>
  <c r="P161" i="3" s="1"/>
  <c r="Q161" i="3" s="1"/>
  <c r="R161" i="3"/>
  <c r="S161" i="3"/>
  <c r="T161" i="3"/>
  <c r="U161" i="3"/>
  <c r="AR161" i="3"/>
  <c r="M162" i="3"/>
  <c r="N162" i="3"/>
  <c r="O162" i="3" s="1"/>
  <c r="P162" i="3"/>
  <c r="Q162" i="3" s="1"/>
  <c r="R162" i="3"/>
  <c r="S162" i="3" s="1"/>
  <c r="T162" i="3"/>
  <c r="U162" i="3" s="1"/>
  <c r="AR162" i="3"/>
  <c r="F163" i="3"/>
  <c r="M163" i="3" s="1"/>
  <c r="T163" i="3"/>
  <c r="U163" i="3" s="1"/>
  <c r="AR163" i="3"/>
  <c r="M164" i="3"/>
  <c r="N164" i="3"/>
  <c r="O164" i="3"/>
  <c r="P164" i="3" s="1"/>
  <c r="Q164" i="3" s="1"/>
  <c r="R164" i="3"/>
  <c r="S164" i="3"/>
  <c r="T164" i="3"/>
  <c r="U164" i="3"/>
  <c r="AR164" i="3"/>
  <c r="M165" i="3"/>
  <c r="N165" i="3"/>
  <c r="O165" i="3" s="1"/>
  <c r="P165" i="3"/>
  <c r="Q165" i="3" s="1"/>
  <c r="R165" i="3"/>
  <c r="S165" i="3" s="1"/>
  <c r="T165" i="3"/>
  <c r="U165" i="3" s="1"/>
  <c r="AR165" i="3"/>
  <c r="M166" i="3"/>
  <c r="N166" i="3"/>
  <c r="O166" i="3"/>
  <c r="P166" i="3" s="1"/>
  <c r="Q166" i="3" s="1"/>
  <c r="R166" i="3"/>
  <c r="S166" i="3"/>
  <c r="T166" i="3"/>
  <c r="U166" i="3"/>
  <c r="AR166" i="3"/>
  <c r="CE166" i="3"/>
  <c r="M167" i="3"/>
  <c r="N167" i="3"/>
  <c r="O167" i="3"/>
  <c r="P167" i="3" s="1"/>
  <c r="Q167" i="3" s="1"/>
  <c r="R167" i="3"/>
  <c r="S167" i="3"/>
  <c r="T167" i="3"/>
  <c r="U167" i="3"/>
  <c r="AR167" i="3"/>
  <c r="CE167" i="3"/>
  <c r="M168" i="3"/>
  <c r="N168" i="3"/>
  <c r="O168" i="3"/>
  <c r="P168" i="3" s="1"/>
  <c r="Q168" i="3" s="1"/>
  <c r="R168" i="3"/>
  <c r="S168" i="3"/>
  <c r="T168" i="3"/>
  <c r="U168" i="3"/>
  <c r="AR168" i="3"/>
  <c r="M169" i="3"/>
  <c r="N169" i="3"/>
  <c r="O169" i="3" s="1"/>
  <c r="P169" i="3"/>
  <c r="Q169" i="3" s="1"/>
  <c r="R169" i="3"/>
  <c r="S169" i="3" s="1"/>
  <c r="T169" i="3"/>
  <c r="U169" i="3" s="1"/>
  <c r="AR169" i="3"/>
  <c r="M170" i="3"/>
  <c r="N170" i="3"/>
  <c r="O170" i="3"/>
  <c r="P170" i="3" s="1"/>
  <c r="Q170" i="3" s="1"/>
  <c r="R170" i="3"/>
  <c r="S170" i="3"/>
  <c r="T170" i="3"/>
  <c r="U170" i="3"/>
  <c r="AR170" i="3"/>
  <c r="M171" i="3"/>
  <c r="N171" i="3"/>
  <c r="O171" i="3" s="1"/>
  <c r="P171" i="3"/>
  <c r="Q171" i="3" s="1"/>
  <c r="R171" i="3"/>
  <c r="S171" i="3" s="1"/>
  <c r="T171" i="3"/>
  <c r="U171" i="3" s="1"/>
  <c r="AR171" i="3"/>
  <c r="M172" i="3"/>
  <c r="N172" i="3"/>
  <c r="O172" i="3"/>
  <c r="P172" i="3" s="1"/>
  <c r="Q172" i="3" s="1"/>
  <c r="R172" i="3"/>
  <c r="S172" i="3"/>
  <c r="T172" i="3"/>
  <c r="U172" i="3"/>
  <c r="AR172" i="3"/>
  <c r="M173" i="3"/>
  <c r="N173" i="3"/>
  <c r="O173" i="3" s="1"/>
  <c r="P173" i="3"/>
  <c r="Q173" i="3" s="1"/>
  <c r="R173" i="3"/>
  <c r="S173" i="3" s="1"/>
  <c r="T173" i="3"/>
  <c r="U173" i="3" s="1"/>
  <c r="AR173" i="3"/>
  <c r="M174" i="3"/>
  <c r="N174" i="3"/>
  <c r="O174" i="3"/>
  <c r="P174" i="3" s="1"/>
  <c r="Q174" i="3" s="1"/>
  <c r="R174" i="3"/>
  <c r="S174" i="3"/>
  <c r="T174" i="3"/>
  <c r="U174" i="3"/>
  <c r="AR174" i="3"/>
  <c r="M175" i="3"/>
  <c r="N175" i="3"/>
  <c r="O175" i="3" s="1"/>
  <c r="P175" i="3"/>
  <c r="Q175" i="3" s="1"/>
  <c r="R175" i="3"/>
  <c r="S175" i="3" s="1"/>
  <c r="T175" i="3"/>
  <c r="U175" i="3" s="1"/>
  <c r="AR175" i="3"/>
  <c r="M176" i="3"/>
  <c r="N176" i="3"/>
  <c r="O176" i="3"/>
  <c r="P176" i="3" s="1"/>
  <c r="Q176" i="3" s="1"/>
  <c r="R176" i="3"/>
  <c r="S176" i="3"/>
  <c r="T176" i="3"/>
  <c r="U176" i="3"/>
  <c r="AR176" i="3"/>
  <c r="F177" i="3"/>
  <c r="M177" i="3"/>
  <c r="N177" i="3"/>
  <c r="O177" i="3"/>
  <c r="P177" i="3" s="1"/>
  <c r="Q177" i="3"/>
  <c r="R177" i="3"/>
  <c r="S177" i="3"/>
  <c r="T177" i="3"/>
  <c r="U177" i="3"/>
  <c r="AR177" i="3"/>
  <c r="M178" i="3"/>
  <c r="N178" i="3"/>
  <c r="O178" i="3" s="1"/>
  <c r="P178" i="3" s="1"/>
  <c r="Q178" i="3" s="1"/>
  <c r="R178" i="3"/>
  <c r="S178" i="3" s="1"/>
  <c r="T178" i="3"/>
  <c r="U178" i="3" s="1"/>
  <c r="AR178" i="3"/>
  <c r="M179" i="3"/>
  <c r="N179" i="3"/>
  <c r="O179" i="3"/>
  <c r="P179" i="3" s="1"/>
  <c r="Q179" i="3"/>
  <c r="R179" i="3"/>
  <c r="S179" i="3"/>
  <c r="T179" i="3"/>
  <c r="U179" i="3"/>
  <c r="AR179" i="3"/>
  <c r="M180" i="3"/>
  <c r="N180" i="3"/>
  <c r="O180" i="3" s="1"/>
  <c r="P180" i="3" s="1"/>
  <c r="Q180" i="3" s="1"/>
  <c r="R180" i="3"/>
  <c r="S180" i="3" s="1"/>
  <c r="T180" i="3"/>
  <c r="U180" i="3" s="1"/>
  <c r="AR180" i="3"/>
  <c r="M181" i="3"/>
  <c r="N181" i="3"/>
  <c r="O181" i="3"/>
  <c r="P181" i="3" s="1"/>
  <c r="Q181" i="3"/>
  <c r="R181" i="3"/>
  <c r="S181" i="3"/>
  <c r="T181" i="3"/>
  <c r="U181" i="3"/>
  <c r="AR181" i="3"/>
  <c r="M182" i="3"/>
  <c r="N182" i="3"/>
  <c r="O182" i="3" s="1"/>
  <c r="P182" i="3" s="1"/>
  <c r="Q182" i="3" s="1"/>
  <c r="R182" i="3"/>
  <c r="S182" i="3" s="1"/>
  <c r="T182" i="3"/>
  <c r="U182" i="3" s="1"/>
  <c r="AR182" i="3"/>
  <c r="M183" i="3"/>
  <c r="N183" i="3"/>
  <c r="O183" i="3"/>
  <c r="P183" i="3" s="1"/>
  <c r="Q183" i="3"/>
  <c r="R183" i="3"/>
  <c r="S183" i="3"/>
  <c r="T183" i="3"/>
  <c r="U183" i="3"/>
  <c r="AR183" i="3"/>
  <c r="M184" i="3"/>
  <c r="N184" i="3"/>
  <c r="O184" i="3" s="1"/>
  <c r="P184" i="3" s="1"/>
  <c r="Q184" i="3" s="1"/>
  <c r="R184" i="3"/>
  <c r="S184" i="3" s="1"/>
  <c r="T184" i="3"/>
  <c r="U184" i="3" s="1"/>
  <c r="AR184" i="3"/>
  <c r="M185" i="3"/>
  <c r="N185" i="3"/>
  <c r="O185" i="3"/>
  <c r="P185" i="3" s="1"/>
  <c r="Q185" i="3"/>
  <c r="R185" i="3"/>
  <c r="S185" i="3"/>
  <c r="T185" i="3"/>
  <c r="U185" i="3"/>
  <c r="AR185" i="3"/>
  <c r="M186" i="3"/>
  <c r="N186" i="3"/>
  <c r="O186" i="3" s="1"/>
  <c r="P186" i="3" s="1"/>
  <c r="Q186" i="3" s="1"/>
  <c r="R186" i="3"/>
  <c r="S186" i="3" s="1"/>
  <c r="T186" i="3"/>
  <c r="U186" i="3" s="1"/>
  <c r="AR186" i="3"/>
  <c r="M187" i="3"/>
  <c r="N187" i="3"/>
  <c r="O187" i="3"/>
  <c r="P187" i="3" s="1"/>
  <c r="Q187" i="3"/>
  <c r="R187" i="3"/>
  <c r="S187" i="3"/>
  <c r="T187" i="3"/>
  <c r="U187" i="3"/>
  <c r="AR187" i="3"/>
  <c r="M188" i="3"/>
  <c r="N188" i="3"/>
  <c r="O188" i="3" s="1"/>
  <c r="P188" i="3" s="1"/>
  <c r="Q188" i="3" s="1"/>
  <c r="R188" i="3"/>
  <c r="S188" i="3" s="1"/>
  <c r="T188" i="3"/>
  <c r="U188" i="3" s="1"/>
  <c r="AR188" i="3"/>
  <c r="M189" i="3"/>
  <c r="N189" i="3"/>
  <c r="O189" i="3"/>
  <c r="P189" i="3" s="1"/>
  <c r="Q189" i="3"/>
  <c r="R189" i="3"/>
  <c r="S189" i="3"/>
  <c r="T189" i="3"/>
  <c r="U189" i="3"/>
  <c r="AR189" i="3"/>
  <c r="M190" i="3"/>
  <c r="N190" i="3"/>
  <c r="O190" i="3" s="1"/>
  <c r="P190" i="3" s="1"/>
  <c r="Q190" i="3" s="1"/>
  <c r="R190" i="3"/>
  <c r="S190" i="3" s="1"/>
  <c r="T190" i="3"/>
  <c r="U190" i="3" s="1"/>
  <c r="AR190" i="3"/>
  <c r="M191" i="3"/>
  <c r="N191" i="3"/>
  <c r="O191" i="3"/>
  <c r="P191" i="3" s="1"/>
  <c r="Q191" i="3"/>
  <c r="R191" i="3"/>
  <c r="S191" i="3"/>
  <c r="T191" i="3"/>
  <c r="U191" i="3"/>
  <c r="AR191" i="3"/>
  <c r="M192" i="3"/>
  <c r="N192" i="3"/>
  <c r="O192" i="3" s="1"/>
  <c r="P192" i="3" s="1"/>
  <c r="Q192" i="3" s="1"/>
  <c r="R192" i="3"/>
  <c r="S192" i="3" s="1"/>
  <c r="T192" i="3"/>
  <c r="U192" i="3" s="1"/>
  <c r="AR192" i="3"/>
  <c r="M193" i="3"/>
  <c r="N193" i="3"/>
  <c r="O193" i="3" s="1"/>
  <c r="P193" i="3" s="1"/>
  <c r="Q193" i="3" s="1"/>
  <c r="R193" i="3"/>
  <c r="S193" i="3" s="1"/>
  <c r="T193" i="3"/>
  <c r="U193" i="3" s="1"/>
  <c r="AR193" i="3"/>
  <c r="M194" i="3"/>
  <c r="N194" i="3"/>
  <c r="O194" i="3"/>
  <c r="P194" i="3" s="1"/>
  <c r="Q194" i="3" s="1"/>
  <c r="R194" i="3"/>
  <c r="S194" i="3"/>
  <c r="T194" i="3"/>
  <c r="U194" i="3"/>
  <c r="AR194" i="3"/>
  <c r="M195" i="3"/>
  <c r="N195" i="3"/>
  <c r="O195" i="3" s="1"/>
  <c r="P195" i="3" s="1"/>
  <c r="Q195" i="3" s="1"/>
  <c r="R195" i="3"/>
  <c r="S195" i="3" s="1"/>
  <c r="T195" i="3"/>
  <c r="U195" i="3" s="1"/>
  <c r="AR195" i="3"/>
  <c r="M196" i="3"/>
  <c r="N196" i="3"/>
  <c r="O196" i="3"/>
  <c r="P196" i="3" s="1"/>
  <c r="Q196" i="3" s="1"/>
  <c r="R196" i="3"/>
  <c r="S196" i="3"/>
  <c r="T196" i="3"/>
  <c r="U196" i="3"/>
  <c r="AR196" i="3"/>
  <c r="M197" i="3"/>
  <c r="N197" i="3"/>
  <c r="O197" i="3" s="1"/>
  <c r="P197" i="3" s="1"/>
  <c r="Q197" i="3" s="1"/>
  <c r="R197" i="3"/>
  <c r="S197" i="3" s="1"/>
  <c r="T197" i="3"/>
  <c r="U197" i="3" s="1"/>
  <c r="AR197" i="3"/>
  <c r="M198" i="3"/>
  <c r="N198" i="3"/>
  <c r="O198" i="3"/>
  <c r="P198" i="3" s="1"/>
  <c r="Q198" i="3" s="1"/>
  <c r="R198" i="3"/>
  <c r="S198" i="3"/>
  <c r="T198" i="3"/>
  <c r="U198" i="3"/>
  <c r="AR198" i="3"/>
  <c r="M199" i="3"/>
  <c r="N199" i="3"/>
  <c r="O199" i="3" s="1"/>
  <c r="P199" i="3" s="1"/>
  <c r="Q199" i="3" s="1"/>
  <c r="R199" i="3"/>
  <c r="S199" i="3" s="1"/>
  <c r="T199" i="3"/>
  <c r="U199" i="3" s="1"/>
  <c r="AR199" i="3"/>
  <c r="M200" i="3"/>
  <c r="N200" i="3"/>
  <c r="O200" i="3"/>
  <c r="P200" i="3" s="1"/>
  <c r="Q200" i="3" s="1"/>
  <c r="R200" i="3"/>
  <c r="S200" i="3"/>
  <c r="T200" i="3"/>
  <c r="U200" i="3"/>
  <c r="AR200" i="3"/>
  <c r="M201" i="3"/>
  <c r="N201" i="3"/>
  <c r="O201" i="3" s="1"/>
  <c r="P201" i="3" s="1"/>
  <c r="Q201" i="3" s="1"/>
  <c r="R201" i="3"/>
  <c r="S201" i="3" s="1"/>
  <c r="T201" i="3"/>
  <c r="U201" i="3" s="1"/>
  <c r="AR201" i="3"/>
  <c r="M202" i="3"/>
  <c r="N202" i="3"/>
  <c r="O202" i="3"/>
  <c r="P202" i="3" s="1"/>
  <c r="Q202" i="3" s="1"/>
  <c r="R202" i="3"/>
  <c r="S202" i="3"/>
  <c r="T202" i="3"/>
  <c r="U202" i="3"/>
  <c r="AR202" i="3"/>
  <c r="M203" i="3"/>
  <c r="N203" i="3"/>
  <c r="O203" i="3" s="1"/>
  <c r="P203" i="3" s="1"/>
  <c r="Q203" i="3" s="1"/>
  <c r="R203" i="3"/>
  <c r="S203" i="3" s="1"/>
  <c r="T203" i="3"/>
  <c r="U203" i="3" s="1"/>
  <c r="AR203" i="3"/>
  <c r="M204" i="3"/>
  <c r="N204" i="3"/>
  <c r="O204" i="3"/>
  <c r="P204" i="3" s="1"/>
  <c r="Q204" i="3" s="1"/>
  <c r="R204" i="3"/>
  <c r="S204" i="3"/>
  <c r="T204" i="3"/>
  <c r="U204" i="3"/>
  <c r="AR204" i="3"/>
  <c r="M205" i="3"/>
  <c r="N205" i="3"/>
  <c r="O205" i="3" s="1"/>
  <c r="P205" i="3" s="1"/>
  <c r="Q205" i="3" s="1"/>
  <c r="R205" i="3"/>
  <c r="S205" i="3" s="1"/>
  <c r="T205" i="3"/>
  <c r="U205" i="3" s="1"/>
  <c r="AR205" i="3"/>
  <c r="M206" i="3"/>
  <c r="N206" i="3"/>
  <c r="O206" i="3"/>
  <c r="P206" i="3" s="1"/>
  <c r="Q206" i="3" s="1"/>
  <c r="R206" i="3"/>
  <c r="S206" i="3"/>
  <c r="T206" i="3"/>
  <c r="U206" i="3"/>
  <c r="AR206" i="3"/>
  <c r="M207" i="3"/>
  <c r="N207" i="3"/>
  <c r="O207" i="3" s="1"/>
  <c r="P207" i="3" s="1"/>
  <c r="Q207" i="3" s="1"/>
  <c r="R207" i="3"/>
  <c r="S207" i="3" s="1"/>
  <c r="T207" i="3"/>
  <c r="U207" i="3" s="1"/>
  <c r="AR207" i="3"/>
  <c r="M208" i="3"/>
  <c r="N208" i="3"/>
  <c r="O208" i="3"/>
  <c r="P208" i="3" s="1"/>
  <c r="Q208" i="3" s="1"/>
  <c r="R208" i="3"/>
  <c r="S208" i="3"/>
  <c r="T208" i="3"/>
  <c r="U208" i="3"/>
  <c r="AR208" i="3"/>
  <c r="M209" i="3"/>
  <c r="N209" i="3"/>
  <c r="O209" i="3" s="1"/>
  <c r="P209" i="3" s="1"/>
  <c r="Q209" i="3" s="1"/>
  <c r="R209" i="3"/>
  <c r="S209" i="3" s="1"/>
  <c r="T209" i="3"/>
  <c r="U209" i="3" s="1"/>
  <c r="AR209" i="3"/>
  <c r="M210" i="3"/>
  <c r="N210" i="3"/>
  <c r="O210" i="3"/>
  <c r="P210" i="3" s="1"/>
  <c r="Q210" i="3" s="1"/>
  <c r="R210" i="3"/>
  <c r="S210" i="3"/>
  <c r="T210" i="3"/>
  <c r="U210" i="3"/>
  <c r="AR210" i="3"/>
  <c r="E211" i="3"/>
  <c r="G211" i="3"/>
  <c r="T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T211" i="3"/>
  <c r="AU211" i="3"/>
  <c r="BI211" i="3"/>
  <c r="BY211" i="3"/>
  <c r="BZ211" i="3"/>
  <c r="CA211" i="3"/>
  <c r="CB211" i="3"/>
  <c r="CC211" i="3"/>
  <c r="CE211" i="3"/>
  <c r="CF211" i="3"/>
  <c r="CH211" i="3"/>
  <c r="CI211" i="3"/>
  <c r="CJ211" i="3"/>
  <c r="CL211" i="3"/>
  <c r="CM211" i="3"/>
  <c r="CO211" i="3"/>
  <c r="CQ211" i="3"/>
  <c r="U212" i="3"/>
  <c r="T215" i="3"/>
  <c r="U215" i="3" s="1"/>
  <c r="A216" i="3"/>
  <c r="A217" i="3" s="1"/>
  <c r="A218" i="3" s="1"/>
  <c r="A219" i="3" s="1"/>
  <c r="A220" i="3" s="1"/>
  <c r="A221" i="3" s="1"/>
  <c r="A222" i="3" s="1"/>
  <c r="A223" i="3" s="1"/>
  <c r="T216" i="3"/>
  <c r="U216" i="3"/>
  <c r="T217" i="3"/>
  <c r="U217" i="3" s="1"/>
  <c r="T218" i="3"/>
  <c r="U218" i="3"/>
  <c r="T219" i="3"/>
  <c r="U219" i="3" s="1"/>
  <c r="T220" i="3"/>
  <c r="U220" i="3"/>
  <c r="T221" i="3"/>
  <c r="U221" i="3" s="1"/>
  <c r="T222" i="3"/>
  <c r="U222" i="3"/>
  <c r="T223" i="3"/>
  <c r="U223" i="3" s="1"/>
  <c r="T224" i="3"/>
  <c r="T225" i="3"/>
  <c r="T226" i="3"/>
  <c r="U226" i="3" s="1"/>
  <c r="E65" i="15" l="1"/>
  <c r="E65" i="14"/>
  <c r="E65" i="13"/>
  <c r="E65" i="12"/>
  <c r="E65" i="11"/>
  <c r="E65" i="10"/>
  <c r="E65" i="9"/>
  <c r="E65" i="8"/>
  <c r="E65" i="7"/>
  <c r="E65" i="6"/>
  <c r="E65" i="5"/>
  <c r="E65" i="4"/>
  <c r="U224" i="3"/>
  <c r="Q88" i="3"/>
  <c r="U211" i="3"/>
  <c r="U225" i="3" s="1"/>
  <c r="U227" i="3" s="1"/>
  <c r="F211" i="3"/>
  <c r="R163" i="3"/>
  <c r="N163" i="3"/>
  <c r="N211" i="3" s="1"/>
  <c r="O163" i="3" l="1"/>
  <c r="X227" i="3"/>
  <c r="Z227" i="3"/>
  <c r="Y227" i="3"/>
  <c r="S163" i="3"/>
  <c r="S211" i="3" s="1"/>
  <c r="R211" i="3"/>
  <c r="P163" i="3" l="1"/>
  <c r="O211" i="3"/>
  <c r="Q163" i="3" l="1"/>
  <c r="Q211" i="3" s="1"/>
  <c r="P211" i="3"/>
  <c r="E4" i="2"/>
  <c r="E62" i="2"/>
  <c r="E63" i="2"/>
  <c r="E64" i="2"/>
  <c r="L224" i="1"/>
  <c r="G224" i="1"/>
  <c r="F224" i="1"/>
  <c r="E224" i="1"/>
  <c r="D224" i="1"/>
  <c r="W223" i="1"/>
  <c r="X223" i="1" s="1"/>
  <c r="S223" i="1"/>
  <c r="T223" i="1" s="1"/>
  <c r="N223" i="1"/>
  <c r="M223" i="1"/>
  <c r="K223" i="1"/>
  <c r="J223" i="1"/>
  <c r="W222" i="1"/>
  <c r="X222" i="1" s="1"/>
  <c r="S222" i="1"/>
  <c r="T222" i="1" s="1"/>
  <c r="N222" i="1"/>
  <c r="M222" i="1"/>
  <c r="K222" i="1"/>
  <c r="J222" i="1"/>
  <c r="W221" i="1"/>
  <c r="X221" i="1" s="1"/>
  <c r="S221" i="1"/>
  <c r="T221" i="1" s="1"/>
  <c r="N221" i="1"/>
  <c r="M221" i="1"/>
  <c r="K221" i="1"/>
  <c r="J221" i="1"/>
  <c r="W220" i="1"/>
  <c r="X220" i="1" s="1"/>
  <c r="S220" i="1"/>
  <c r="T220" i="1" s="1"/>
  <c r="N220" i="1"/>
  <c r="M220" i="1"/>
  <c r="K220" i="1"/>
  <c r="J220" i="1"/>
  <c r="W219" i="1"/>
  <c r="X219" i="1" s="1"/>
  <c r="S219" i="1"/>
  <c r="T219" i="1" s="1"/>
  <c r="N219" i="1"/>
  <c r="M219" i="1"/>
  <c r="K219" i="1"/>
  <c r="J219" i="1"/>
  <c r="W218" i="1"/>
  <c r="X218" i="1" s="1"/>
  <c r="S218" i="1"/>
  <c r="T218" i="1" s="1"/>
  <c r="N218" i="1"/>
  <c r="M218" i="1"/>
  <c r="K218" i="1"/>
  <c r="J218" i="1"/>
  <c r="W217" i="1"/>
  <c r="X217" i="1" s="1"/>
  <c r="S217" i="1"/>
  <c r="T217" i="1" s="1"/>
  <c r="N217" i="1"/>
  <c r="M217" i="1"/>
  <c r="K217" i="1"/>
  <c r="J217" i="1"/>
  <c r="W216" i="1"/>
  <c r="X216" i="1" s="1"/>
  <c r="S216" i="1"/>
  <c r="T216" i="1" s="1"/>
  <c r="N216" i="1"/>
  <c r="M216" i="1"/>
  <c r="K216" i="1"/>
  <c r="J216" i="1"/>
  <c r="W215" i="1"/>
  <c r="X215" i="1" s="1"/>
  <c r="S215" i="1"/>
  <c r="T215" i="1" s="1"/>
  <c r="N215" i="1"/>
  <c r="M215" i="1"/>
  <c r="K215" i="1"/>
  <c r="J215" i="1"/>
  <c r="W214" i="1"/>
  <c r="X214" i="1" s="1"/>
  <c r="S214" i="1"/>
  <c r="T214" i="1" s="1"/>
  <c r="N214" i="1"/>
  <c r="M214" i="1"/>
  <c r="K214" i="1"/>
  <c r="J214" i="1"/>
  <c r="W213" i="1"/>
  <c r="X213" i="1" s="1"/>
  <c r="S213" i="1"/>
  <c r="T213" i="1" s="1"/>
  <c r="N213" i="1"/>
  <c r="M213" i="1"/>
  <c r="K213" i="1"/>
  <c r="J213" i="1"/>
  <c r="W212" i="1"/>
  <c r="X212" i="1" s="1"/>
  <c r="S212" i="1"/>
  <c r="T212" i="1" s="1"/>
  <c r="N212" i="1"/>
  <c r="M212" i="1"/>
  <c r="K212" i="1"/>
  <c r="J212" i="1"/>
  <c r="W211" i="1"/>
  <c r="X211" i="1" s="1"/>
  <c r="S211" i="1"/>
  <c r="T211" i="1" s="1"/>
  <c r="N211" i="1"/>
  <c r="M211" i="1"/>
  <c r="K211" i="1"/>
  <c r="J211" i="1"/>
  <c r="W210" i="1"/>
  <c r="X210" i="1" s="1"/>
  <c r="S210" i="1"/>
  <c r="T210" i="1" s="1"/>
  <c r="N210" i="1"/>
  <c r="M210" i="1"/>
  <c r="K210" i="1"/>
  <c r="J210" i="1"/>
  <c r="W209" i="1"/>
  <c r="X209" i="1" s="1"/>
  <c r="S209" i="1"/>
  <c r="T209" i="1" s="1"/>
  <c r="N209" i="1"/>
  <c r="M209" i="1"/>
  <c r="K209" i="1"/>
  <c r="J209" i="1"/>
  <c r="W208" i="1"/>
  <c r="X208" i="1" s="1"/>
  <c r="S208" i="1"/>
  <c r="T208" i="1" s="1"/>
  <c r="N208" i="1"/>
  <c r="M208" i="1"/>
  <c r="K208" i="1"/>
  <c r="J208" i="1"/>
  <c r="W207" i="1"/>
  <c r="X207" i="1" s="1"/>
  <c r="S207" i="1"/>
  <c r="T207" i="1" s="1"/>
  <c r="N207" i="1"/>
  <c r="M207" i="1"/>
  <c r="K207" i="1"/>
  <c r="J207" i="1"/>
  <c r="W206" i="1"/>
  <c r="X206" i="1" s="1"/>
  <c r="S206" i="1"/>
  <c r="T206" i="1" s="1"/>
  <c r="N206" i="1"/>
  <c r="M206" i="1"/>
  <c r="K206" i="1"/>
  <c r="J206" i="1"/>
  <c r="W205" i="1"/>
  <c r="X205" i="1" s="1"/>
  <c r="S205" i="1"/>
  <c r="T205" i="1" s="1"/>
  <c r="N205" i="1"/>
  <c r="M205" i="1"/>
  <c r="K205" i="1"/>
  <c r="J205" i="1"/>
  <c r="W204" i="1"/>
  <c r="X204" i="1" s="1"/>
  <c r="S204" i="1"/>
  <c r="T204" i="1" s="1"/>
  <c r="N204" i="1"/>
  <c r="M204" i="1"/>
  <c r="K204" i="1"/>
  <c r="J204" i="1"/>
  <c r="W203" i="1"/>
  <c r="X203" i="1" s="1"/>
  <c r="S203" i="1"/>
  <c r="T203" i="1" s="1"/>
  <c r="N203" i="1"/>
  <c r="M203" i="1"/>
  <c r="K203" i="1"/>
  <c r="J203" i="1"/>
  <c r="W202" i="1"/>
  <c r="X202" i="1" s="1"/>
  <c r="S202" i="1"/>
  <c r="T202" i="1" s="1"/>
  <c r="N202" i="1"/>
  <c r="M202" i="1"/>
  <c r="K202" i="1"/>
  <c r="J202" i="1"/>
  <c r="W201" i="1"/>
  <c r="X201" i="1" s="1"/>
  <c r="S201" i="1"/>
  <c r="T201" i="1" s="1"/>
  <c r="N201" i="1"/>
  <c r="M201" i="1"/>
  <c r="K201" i="1"/>
  <c r="J201" i="1"/>
  <c r="W200" i="1"/>
  <c r="X200" i="1" s="1"/>
  <c r="S200" i="1"/>
  <c r="T200" i="1" s="1"/>
  <c r="N200" i="1"/>
  <c r="M200" i="1"/>
  <c r="K200" i="1"/>
  <c r="J200" i="1"/>
  <c r="W199" i="1"/>
  <c r="X199" i="1" s="1"/>
  <c r="S199" i="1"/>
  <c r="T199" i="1" s="1"/>
  <c r="N199" i="1"/>
  <c r="M199" i="1"/>
  <c r="K199" i="1"/>
  <c r="J199" i="1"/>
  <c r="W198" i="1"/>
  <c r="X198" i="1" s="1"/>
  <c r="S198" i="1"/>
  <c r="T198" i="1" s="1"/>
  <c r="N198" i="1"/>
  <c r="M198" i="1"/>
  <c r="K198" i="1"/>
  <c r="J198" i="1"/>
  <c r="W197" i="1"/>
  <c r="X197" i="1" s="1"/>
  <c r="S197" i="1"/>
  <c r="T197" i="1" s="1"/>
  <c r="N197" i="1"/>
  <c r="M197" i="1"/>
  <c r="K197" i="1"/>
  <c r="J197" i="1"/>
  <c r="W196" i="1"/>
  <c r="X196" i="1" s="1"/>
  <c r="S196" i="1"/>
  <c r="T196" i="1" s="1"/>
  <c r="N196" i="1"/>
  <c r="M196" i="1"/>
  <c r="K196" i="1"/>
  <c r="J196" i="1"/>
  <c r="W195" i="1"/>
  <c r="X195" i="1" s="1"/>
  <c r="S195" i="1"/>
  <c r="T195" i="1" s="1"/>
  <c r="N195" i="1"/>
  <c r="M195" i="1"/>
  <c r="K195" i="1"/>
  <c r="J195" i="1"/>
  <c r="W194" i="1"/>
  <c r="X194" i="1" s="1"/>
  <c r="S194" i="1"/>
  <c r="T194" i="1" s="1"/>
  <c r="N194" i="1"/>
  <c r="M194" i="1"/>
  <c r="K194" i="1"/>
  <c r="J194" i="1"/>
  <c r="W193" i="1"/>
  <c r="X193" i="1" s="1"/>
  <c r="S193" i="1"/>
  <c r="T193" i="1" s="1"/>
  <c r="N193" i="1"/>
  <c r="M193" i="1"/>
  <c r="K193" i="1"/>
  <c r="J193" i="1"/>
  <c r="W192" i="1"/>
  <c r="X192" i="1" s="1"/>
  <c r="S192" i="1"/>
  <c r="T192" i="1" s="1"/>
  <c r="N192" i="1"/>
  <c r="M192" i="1"/>
  <c r="K192" i="1"/>
  <c r="J192" i="1"/>
  <c r="W191" i="1"/>
  <c r="X191" i="1" s="1"/>
  <c r="S191" i="1"/>
  <c r="T191" i="1" s="1"/>
  <c r="N191" i="1"/>
  <c r="K191" i="1"/>
  <c r="J191" i="1"/>
  <c r="W190" i="1"/>
  <c r="X190" i="1" s="1"/>
  <c r="S190" i="1"/>
  <c r="T190" i="1" s="1"/>
  <c r="N190" i="1"/>
  <c r="M190" i="1"/>
  <c r="K190" i="1"/>
  <c r="J190" i="1"/>
  <c r="W189" i="1"/>
  <c r="X189" i="1" s="1"/>
  <c r="S189" i="1"/>
  <c r="T189" i="1" s="1"/>
  <c r="N189" i="1"/>
  <c r="M189" i="1"/>
  <c r="K189" i="1"/>
  <c r="J189" i="1"/>
  <c r="W188" i="1"/>
  <c r="X188" i="1" s="1"/>
  <c r="S188" i="1"/>
  <c r="T188" i="1" s="1"/>
  <c r="N188" i="1"/>
  <c r="M188" i="1"/>
  <c r="K188" i="1"/>
  <c r="J188" i="1"/>
  <c r="W187" i="1"/>
  <c r="X187" i="1" s="1"/>
  <c r="S187" i="1"/>
  <c r="T187" i="1" s="1"/>
  <c r="N187" i="1"/>
  <c r="M187" i="1"/>
  <c r="K187" i="1"/>
  <c r="J187" i="1"/>
  <c r="W186" i="1"/>
  <c r="X186" i="1" s="1"/>
  <c r="S186" i="1"/>
  <c r="T186" i="1" s="1"/>
  <c r="N186" i="1"/>
  <c r="M186" i="1"/>
  <c r="K186" i="1"/>
  <c r="J186" i="1"/>
  <c r="W185" i="1"/>
  <c r="X185" i="1" s="1"/>
  <c r="S185" i="1"/>
  <c r="T185" i="1" s="1"/>
  <c r="N185" i="1"/>
  <c r="M185" i="1"/>
  <c r="K185" i="1"/>
  <c r="J185" i="1"/>
  <c r="W184" i="1"/>
  <c r="X184" i="1" s="1"/>
  <c r="S184" i="1"/>
  <c r="T184" i="1" s="1"/>
  <c r="N184" i="1"/>
  <c r="M184" i="1"/>
  <c r="K184" i="1"/>
  <c r="J184" i="1"/>
  <c r="W183" i="1"/>
  <c r="X183" i="1" s="1"/>
  <c r="S183" i="1"/>
  <c r="T183" i="1" s="1"/>
  <c r="N183" i="1"/>
  <c r="M183" i="1"/>
  <c r="K183" i="1"/>
  <c r="J183" i="1"/>
  <c r="W182" i="1"/>
  <c r="X182" i="1" s="1"/>
  <c r="S182" i="1"/>
  <c r="T182" i="1" s="1"/>
  <c r="N182" i="1"/>
  <c r="M182" i="1"/>
  <c r="K182" i="1"/>
  <c r="J182" i="1"/>
  <c r="W181" i="1"/>
  <c r="X181" i="1" s="1"/>
  <c r="S181" i="1"/>
  <c r="T181" i="1" s="1"/>
  <c r="N181" i="1"/>
  <c r="M181" i="1"/>
  <c r="K181" i="1"/>
  <c r="J181" i="1"/>
  <c r="W180" i="1"/>
  <c r="X180" i="1" s="1"/>
  <c r="S180" i="1"/>
  <c r="T180" i="1" s="1"/>
  <c r="N180" i="1"/>
  <c r="M180" i="1"/>
  <c r="K180" i="1"/>
  <c r="J180" i="1"/>
  <c r="W179" i="1"/>
  <c r="X179" i="1" s="1"/>
  <c r="S179" i="1"/>
  <c r="T179" i="1" s="1"/>
  <c r="N179" i="1"/>
  <c r="M179" i="1"/>
  <c r="K179" i="1"/>
  <c r="J179" i="1"/>
  <c r="W178" i="1"/>
  <c r="X178" i="1" s="1"/>
  <c r="S178" i="1"/>
  <c r="T178" i="1" s="1"/>
  <c r="N178" i="1"/>
  <c r="M178" i="1"/>
  <c r="K178" i="1"/>
  <c r="J178" i="1"/>
  <c r="W177" i="1"/>
  <c r="X177" i="1" s="1"/>
  <c r="S177" i="1"/>
  <c r="T177" i="1" s="1"/>
  <c r="N177" i="1"/>
  <c r="M177" i="1"/>
  <c r="K177" i="1"/>
  <c r="J177" i="1"/>
  <c r="W176" i="1"/>
  <c r="X176" i="1" s="1"/>
  <c r="S176" i="1"/>
  <c r="T176" i="1" s="1"/>
  <c r="N176" i="1"/>
  <c r="M176" i="1"/>
  <c r="K176" i="1"/>
  <c r="J176" i="1"/>
  <c r="W175" i="1"/>
  <c r="X175" i="1" s="1"/>
  <c r="S175" i="1"/>
  <c r="T175" i="1" s="1"/>
  <c r="N175" i="1"/>
  <c r="M175" i="1"/>
  <c r="K175" i="1"/>
  <c r="J175" i="1"/>
  <c r="W174" i="1"/>
  <c r="X174" i="1" s="1"/>
  <c r="S174" i="1"/>
  <c r="T174" i="1" s="1"/>
  <c r="N174" i="1"/>
  <c r="M174" i="1"/>
  <c r="K174" i="1"/>
  <c r="J174" i="1"/>
  <c r="W173" i="1"/>
  <c r="X173" i="1" s="1"/>
  <c r="S173" i="1"/>
  <c r="T173" i="1" s="1"/>
  <c r="N173" i="1"/>
  <c r="M173" i="1"/>
  <c r="K173" i="1"/>
  <c r="J173" i="1"/>
  <c r="W172" i="1"/>
  <c r="X172" i="1" s="1"/>
  <c r="S172" i="1"/>
  <c r="T172" i="1" s="1"/>
  <c r="N172" i="1"/>
  <c r="M172" i="1"/>
  <c r="K172" i="1"/>
  <c r="J172" i="1"/>
  <c r="W171" i="1"/>
  <c r="X171" i="1" s="1"/>
  <c r="S171" i="1"/>
  <c r="T171" i="1" s="1"/>
  <c r="N171" i="1"/>
  <c r="M171" i="1"/>
  <c r="K171" i="1"/>
  <c r="J171" i="1"/>
  <c r="W170" i="1"/>
  <c r="X170" i="1" s="1"/>
  <c r="S170" i="1"/>
  <c r="T170" i="1" s="1"/>
  <c r="N170" i="1"/>
  <c r="M170" i="1"/>
  <c r="K170" i="1"/>
  <c r="J170" i="1"/>
  <c r="W169" i="1"/>
  <c r="X169" i="1" s="1"/>
  <c r="S169" i="1"/>
  <c r="T169" i="1" s="1"/>
  <c r="N169" i="1"/>
  <c r="K169" i="1"/>
  <c r="J169" i="1"/>
  <c r="W168" i="1"/>
  <c r="X168" i="1" s="1"/>
  <c r="S168" i="1"/>
  <c r="T168" i="1" s="1"/>
  <c r="N168" i="1"/>
  <c r="M168" i="1"/>
  <c r="K168" i="1"/>
  <c r="J168" i="1"/>
  <c r="W167" i="1"/>
  <c r="X167" i="1" s="1"/>
  <c r="S167" i="1"/>
  <c r="T167" i="1" s="1"/>
  <c r="N167" i="1"/>
  <c r="M167" i="1"/>
  <c r="K167" i="1"/>
  <c r="J167" i="1"/>
  <c r="W166" i="1"/>
  <c r="X166" i="1" s="1"/>
  <c r="S166" i="1"/>
  <c r="T166" i="1" s="1"/>
  <c r="N166" i="1"/>
  <c r="M166" i="1"/>
  <c r="K166" i="1"/>
  <c r="J166" i="1"/>
  <c r="W165" i="1"/>
  <c r="X165" i="1" s="1"/>
  <c r="S165" i="1"/>
  <c r="T165" i="1" s="1"/>
  <c r="N165" i="1"/>
  <c r="M165" i="1"/>
  <c r="K165" i="1"/>
  <c r="J165" i="1"/>
  <c r="W164" i="1"/>
  <c r="X164" i="1" s="1"/>
  <c r="S164" i="1"/>
  <c r="T164" i="1" s="1"/>
  <c r="N164" i="1"/>
  <c r="M164" i="1"/>
  <c r="K164" i="1"/>
  <c r="J164" i="1"/>
  <c r="W163" i="1"/>
  <c r="X163" i="1" s="1"/>
  <c r="S163" i="1"/>
  <c r="T163" i="1" s="1"/>
  <c r="N163" i="1"/>
  <c r="M163" i="1"/>
  <c r="K163" i="1"/>
  <c r="J163" i="1"/>
  <c r="W162" i="1"/>
  <c r="X162" i="1" s="1"/>
  <c r="S162" i="1"/>
  <c r="T162" i="1" s="1"/>
  <c r="N162" i="1"/>
  <c r="M162" i="1"/>
  <c r="K162" i="1"/>
  <c r="J162" i="1"/>
  <c r="W161" i="1"/>
  <c r="X161" i="1" s="1"/>
  <c r="S161" i="1"/>
  <c r="T161" i="1" s="1"/>
  <c r="N161" i="1"/>
  <c r="M161" i="1"/>
  <c r="K161" i="1"/>
  <c r="J161" i="1"/>
  <c r="W160" i="1"/>
  <c r="X160" i="1" s="1"/>
  <c r="S160" i="1"/>
  <c r="T160" i="1" s="1"/>
  <c r="N160" i="1"/>
  <c r="M160" i="1"/>
  <c r="K160" i="1"/>
  <c r="J160" i="1"/>
  <c r="W159" i="1"/>
  <c r="X159" i="1" s="1"/>
  <c r="S159" i="1"/>
  <c r="T159" i="1" s="1"/>
  <c r="N159" i="1"/>
  <c r="M159" i="1"/>
  <c r="K159" i="1"/>
  <c r="J159" i="1"/>
  <c r="W158" i="1"/>
  <c r="X158" i="1" s="1"/>
  <c r="S158" i="1"/>
  <c r="T158" i="1" s="1"/>
  <c r="N158" i="1"/>
  <c r="M158" i="1"/>
  <c r="K158" i="1"/>
  <c r="J158" i="1"/>
  <c r="W157" i="1"/>
  <c r="X157" i="1" s="1"/>
  <c r="S157" i="1"/>
  <c r="T157" i="1" s="1"/>
  <c r="N157" i="1"/>
  <c r="M157" i="1"/>
  <c r="K157" i="1"/>
  <c r="J157" i="1"/>
  <c r="W156" i="1"/>
  <c r="X156" i="1" s="1"/>
  <c r="S156" i="1"/>
  <c r="T156" i="1" s="1"/>
  <c r="N156" i="1"/>
  <c r="M156" i="1"/>
  <c r="K156" i="1"/>
  <c r="J156" i="1"/>
  <c r="W146" i="1"/>
  <c r="X146" i="1" s="1"/>
  <c r="S146" i="1"/>
  <c r="T146" i="1" s="1"/>
  <c r="N146" i="1"/>
  <c r="M146" i="1"/>
  <c r="K146" i="1"/>
  <c r="J146" i="1"/>
  <c r="W145" i="1"/>
  <c r="X145" i="1" s="1"/>
  <c r="S145" i="1"/>
  <c r="T145" i="1" s="1"/>
  <c r="N145" i="1"/>
  <c r="M145" i="1"/>
  <c r="K145" i="1"/>
  <c r="J145" i="1"/>
  <c r="W144" i="1"/>
  <c r="X144" i="1" s="1"/>
  <c r="S144" i="1"/>
  <c r="T144" i="1" s="1"/>
  <c r="N144" i="1"/>
  <c r="M144" i="1"/>
  <c r="K144" i="1"/>
  <c r="J144" i="1"/>
  <c r="W143" i="1"/>
  <c r="X143" i="1" s="1"/>
  <c r="S143" i="1"/>
  <c r="T143" i="1" s="1"/>
  <c r="N143" i="1"/>
  <c r="K143" i="1"/>
  <c r="J143" i="1"/>
  <c r="W142" i="1"/>
  <c r="X142" i="1" s="1"/>
  <c r="S142" i="1"/>
  <c r="T142" i="1" s="1"/>
  <c r="N142" i="1"/>
  <c r="M142" i="1"/>
  <c r="K142" i="1"/>
  <c r="J142" i="1"/>
  <c r="W141" i="1"/>
  <c r="X141" i="1" s="1"/>
  <c r="S141" i="1"/>
  <c r="T141" i="1" s="1"/>
  <c r="N141" i="1"/>
  <c r="M141" i="1"/>
  <c r="K141" i="1"/>
  <c r="J141" i="1"/>
  <c r="W140" i="1"/>
  <c r="X140" i="1" s="1"/>
  <c r="S140" i="1"/>
  <c r="T140" i="1" s="1"/>
  <c r="N140" i="1"/>
  <c r="M140" i="1"/>
  <c r="K140" i="1"/>
  <c r="J140" i="1"/>
  <c r="W139" i="1"/>
  <c r="X139" i="1" s="1"/>
  <c r="S139" i="1"/>
  <c r="T139" i="1" s="1"/>
  <c r="N139" i="1"/>
  <c r="M139" i="1"/>
  <c r="K139" i="1"/>
  <c r="J139" i="1"/>
  <c r="W138" i="1"/>
  <c r="X138" i="1" s="1"/>
  <c r="S138" i="1"/>
  <c r="T138" i="1" s="1"/>
  <c r="N138" i="1"/>
  <c r="M138" i="1"/>
  <c r="K138" i="1"/>
  <c r="J138" i="1"/>
  <c r="W137" i="1"/>
  <c r="X137" i="1" s="1"/>
  <c r="S137" i="1"/>
  <c r="T137" i="1" s="1"/>
  <c r="N137" i="1"/>
  <c r="M137" i="1"/>
  <c r="K137" i="1"/>
  <c r="J137" i="1"/>
  <c r="W136" i="1"/>
  <c r="X136" i="1" s="1"/>
  <c r="S136" i="1"/>
  <c r="T136" i="1" s="1"/>
  <c r="N136" i="1"/>
  <c r="M136" i="1"/>
  <c r="K136" i="1"/>
  <c r="J136" i="1"/>
  <c r="W135" i="1"/>
  <c r="X135" i="1" s="1"/>
  <c r="S135" i="1"/>
  <c r="T135" i="1" s="1"/>
  <c r="N135" i="1"/>
  <c r="M135" i="1"/>
  <c r="K135" i="1"/>
  <c r="J135" i="1"/>
  <c r="W134" i="1"/>
  <c r="X134" i="1" s="1"/>
  <c r="S134" i="1"/>
  <c r="T134" i="1" s="1"/>
  <c r="N134" i="1"/>
  <c r="M134" i="1"/>
  <c r="K134" i="1"/>
  <c r="J134" i="1"/>
  <c r="W133" i="1"/>
  <c r="X133" i="1" s="1"/>
  <c r="S133" i="1"/>
  <c r="T133" i="1" s="1"/>
  <c r="N133" i="1"/>
  <c r="M133" i="1"/>
  <c r="K133" i="1"/>
  <c r="J133" i="1"/>
  <c r="W132" i="1"/>
  <c r="X132" i="1" s="1"/>
  <c r="S132" i="1"/>
  <c r="T132" i="1" s="1"/>
  <c r="N132" i="1"/>
  <c r="M132" i="1"/>
  <c r="K132" i="1"/>
  <c r="J132" i="1"/>
  <c r="W131" i="1"/>
  <c r="X131" i="1" s="1"/>
  <c r="S131" i="1"/>
  <c r="T131" i="1" s="1"/>
  <c r="N131" i="1"/>
  <c r="M131" i="1"/>
  <c r="K131" i="1"/>
  <c r="J131" i="1"/>
  <c r="W130" i="1"/>
  <c r="X130" i="1" s="1"/>
  <c r="S130" i="1"/>
  <c r="T130" i="1" s="1"/>
  <c r="N130" i="1"/>
  <c r="M130" i="1"/>
  <c r="K130" i="1"/>
  <c r="J130" i="1"/>
  <c r="W129" i="1"/>
  <c r="X129" i="1" s="1"/>
  <c r="S129" i="1"/>
  <c r="T129" i="1" s="1"/>
  <c r="N129" i="1"/>
  <c r="M129" i="1"/>
  <c r="K129" i="1"/>
  <c r="J129" i="1"/>
  <c r="W128" i="1"/>
  <c r="X128" i="1" s="1"/>
  <c r="S128" i="1"/>
  <c r="T128" i="1" s="1"/>
  <c r="N128" i="1"/>
  <c r="M128" i="1"/>
  <c r="K128" i="1"/>
  <c r="J128" i="1"/>
  <c r="W127" i="1"/>
  <c r="X127" i="1" s="1"/>
  <c r="S127" i="1"/>
  <c r="T127" i="1" s="1"/>
  <c r="N127" i="1"/>
  <c r="M127" i="1"/>
  <c r="K127" i="1"/>
  <c r="J127" i="1"/>
  <c r="W126" i="1"/>
  <c r="X126" i="1" s="1"/>
  <c r="S126" i="1"/>
  <c r="T126" i="1" s="1"/>
  <c r="N126" i="1"/>
  <c r="M126" i="1"/>
  <c r="K126" i="1"/>
  <c r="J126" i="1"/>
  <c r="W125" i="1"/>
  <c r="X125" i="1" s="1"/>
  <c r="S125" i="1"/>
  <c r="T125" i="1" s="1"/>
  <c r="N125" i="1"/>
  <c r="M125" i="1"/>
  <c r="K125" i="1"/>
  <c r="J125" i="1"/>
  <c r="W124" i="1"/>
  <c r="X124" i="1" s="1"/>
  <c r="S124" i="1"/>
  <c r="T124" i="1" s="1"/>
  <c r="N124" i="1"/>
  <c r="M124" i="1"/>
  <c r="K124" i="1"/>
  <c r="J124" i="1"/>
  <c r="W123" i="1"/>
  <c r="X123" i="1" s="1"/>
  <c r="S123" i="1"/>
  <c r="T123" i="1" s="1"/>
  <c r="N123" i="1"/>
  <c r="M123" i="1"/>
  <c r="K123" i="1"/>
  <c r="J123" i="1"/>
  <c r="W122" i="1"/>
  <c r="X122" i="1" s="1"/>
  <c r="S122" i="1"/>
  <c r="T122" i="1" s="1"/>
  <c r="N122" i="1"/>
  <c r="M122" i="1"/>
  <c r="K122" i="1"/>
  <c r="J122" i="1"/>
  <c r="W120" i="1"/>
  <c r="X120" i="1" s="1"/>
  <c r="S120" i="1"/>
  <c r="T120" i="1" s="1"/>
  <c r="N120" i="1"/>
  <c r="M120" i="1"/>
  <c r="K120" i="1"/>
  <c r="J120" i="1"/>
  <c r="W119" i="1"/>
  <c r="X119" i="1" s="1"/>
  <c r="S119" i="1"/>
  <c r="T119" i="1" s="1"/>
  <c r="N119" i="1"/>
  <c r="K119" i="1"/>
  <c r="J119" i="1"/>
  <c r="W118" i="1"/>
  <c r="X118" i="1" s="1"/>
  <c r="S118" i="1"/>
  <c r="T118" i="1" s="1"/>
  <c r="N118" i="1"/>
  <c r="M118" i="1"/>
  <c r="K118" i="1"/>
  <c r="J118" i="1"/>
  <c r="W117" i="1"/>
  <c r="X117" i="1" s="1"/>
  <c r="S117" i="1"/>
  <c r="T117" i="1" s="1"/>
  <c r="N117" i="1"/>
  <c r="M117" i="1"/>
  <c r="K117" i="1"/>
  <c r="J117" i="1"/>
  <c r="W116" i="1"/>
  <c r="X116" i="1" s="1"/>
  <c r="S116" i="1"/>
  <c r="T116" i="1" s="1"/>
  <c r="N116" i="1"/>
  <c r="M116" i="1"/>
  <c r="K116" i="1"/>
  <c r="J116" i="1"/>
  <c r="W115" i="1"/>
  <c r="X115" i="1" s="1"/>
  <c r="S115" i="1"/>
  <c r="T115" i="1" s="1"/>
  <c r="N115" i="1"/>
  <c r="M115" i="1"/>
  <c r="K115" i="1"/>
  <c r="J115" i="1"/>
  <c r="W114" i="1"/>
  <c r="X114" i="1" s="1"/>
  <c r="S114" i="1"/>
  <c r="T114" i="1" s="1"/>
  <c r="N114" i="1"/>
  <c r="M114" i="1"/>
  <c r="K114" i="1"/>
  <c r="J114" i="1"/>
  <c r="W113" i="1"/>
  <c r="X113" i="1" s="1"/>
  <c r="S113" i="1"/>
  <c r="T113" i="1" s="1"/>
  <c r="N113" i="1"/>
  <c r="M113" i="1"/>
  <c r="K113" i="1"/>
  <c r="J113" i="1"/>
  <c r="W112" i="1"/>
  <c r="X112" i="1" s="1"/>
  <c r="S112" i="1"/>
  <c r="T112" i="1" s="1"/>
  <c r="N112" i="1"/>
  <c r="M112" i="1"/>
  <c r="K112" i="1"/>
  <c r="J112" i="1"/>
  <c r="W111" i="1"/>
  <c r="X111" i="1" s="1"/>
  <c r="S111" i="1"/>
  <c r="T111" i="1" s="1"/>
  <c r="N111" i="1"/>
  <c r="M111" i="1"/>
  <c r="K111" i="1"/>
  <c r="J111" i="1"/>
  <c r="W110" i="1"/>
  <c r="X110" i="1" s="1"/>
  <c r="S110" i="1"/>
  <c r="T110" i="1" s="1"/>
  <c r="N110" i="1"/>
  <c r="M110" i="1"/>
  <c r="K110" i="1"/>
  <c r="J110" i="1"/>
  <c r="W109" i="1"/>
  <c r="X109" i="1" s="1"/>
  <c r="S109" i="1"/>
  <c r="T109" i="1" s="1"/>
  <c r="N109" i="1"/>
  <c r="M109" i="1"/>
  <c r="K109" i="1"/>
  <c r="J109" i="1"/>
  <c r="W108" i="1"/>
  <c r="X108" i="1" s="1"/>
  <c r="S108" i="1"/>
  <c r="T108" i="1" s="1"/>
  <c r="N108" i="1"/>
  <c r="K108" i="1"/>
  <c r="J108" i="1"/>
  <c r="W107" i="1"/>
  <c r="X107" i="1" s="1"/>
  <c r="S107" i="1"/>
  <c r="T107" i="1" s="1"/>
  <c r="N107" i="1"/>
  <c r="M107" i="1"/>
  <c r="K107" i="1"/>
  <c r="J107" i="1"/>
  <c r="W106" i="1"/>
  <c r="X106" i="1" s="1"/>
  <c r="S106" i="1"/>
  <c r="T106" i="1" s="1"/>
  <c r="N106" i="1"/>
  <c r="M106" i="1"/>
  <c r="K106" i="1"/>
  <c r="J106" i="1"/>
  <c r="W105" i="1"/>
  <c r="X105" i="1" s="1"/>
  <c r="S105" i="1"/>
  <c r="T105" i="1" s="1"/>
  <c r="N105" i="1"/>
  <c r="M105" i="1"/>
  <c r="K105" i="1"/>
  <c r="J105" i="1"/>
  <c r="W104" i="1"/>
  <c r="X104" i="1" s="1"/>
  <c r="S104" i="1"/>
  <c r="T104" i="1" s="1"/>
  <c r="N104" i="1"/>
  <c r="M104" i="1"/>
  <c r="K104" i="1"/>
  <c r="J104" i="1"/>
  <c r="W103" i="1"/>
  <c r="X103" i="1" s="1"/>
  <c r="S103" i="1"/>
  <c r="T103" i="1" s="1"/>
  <c r="N103" i="1"/>
  <c r="M103" i="1"/>
  <c r="K103" i="1"/>
  <c r="J103" i="1"/>
  <c r="W102" i="1"/>
  <c r="X102" i="1" s="1"/>
  <c r="S102" i="1"/>
  <c r="T102" i="1" s="1"/>
  <c r="N102" i="1"/>
  <c r="M102" i="1"/>
  <c r="K102" i="1"/>
  <c r="J102" i="1"/>
  <c r="W101" i="1"/>
  <c r="X101" i="1" s="1"/>
  <c r="S101" i="1"/>
  <c r="T101" i="1" s="1"/>
  <c r="N101" i="1"/>
  <c r="M101" i="1"/>
  <c r="K101" i="1"/>
  <c r="J101" i="1"/>
  <c r="W100" i="1"/>
  <c r="X100" i="1" s="1"/>
  <c r="S100" i="1"/>
  <c r="T100" i="1" s="1"/>
  <c r="N100" i="1"/>
  <c r="M100" i="1"/>
  <c r="K100" i="1"/>
  <c r="J100" i="1"/>
  <c r="W99" i="1"/>
  <c r="X99" i="1" s="1"/>
  <c r="S99" i="1"/>
  <c r="T99" i="1" s="1"/>
  <c r="N99" i="1"/>
  <c r="M99" i="1"/>
  <c r="K99" i="1"/>
  <c r="J99" i="1"/>
  <c r="W98" i="1"/>
  <c r="X98" i="1" s="1"/>
  <c r="S98" i="1"/>
  <c r="T98" i="1" s="1"/>
  <c r="N98" i="1"/>
  <c r="M98" i="1"/>
  <c r="K98" i="1"/>
  <c r="J98" i="1"/>
  <c r="W97" i="1"/>
  <c r="X97" i="1" s="1"/>
  <c r="S97" i="1"/>
  <c r="T97" i="1" s="1"/>
  <c r="N97" i="1"/>
  <c r="M97" i="1"/>
  <c r="K97" i="1"/>
  <c r="J97" i="1"/>
  <c r="W96" i="1"/>
  <c r="X96" i="1" s="1"/>
  <c r="S96" i="1"/>
  <c r="T96" i="1" s="1"/>
  <c r="N96" i="1"/>
  <c r="M96" i="1"/>
  <c r="K96" i="1"/>
  <c r="J96" i="1"/>
  <c r="W95" i="1"/>
  <c r="X95" i="1" s="1"/>
  <c r="S95" i="1"/>
  <c r="T95" i="1" s="1"/>
  <c r="N95" i="1"/>
  <c r="M95" i="1"/>
  <c r="K95" i="1"/>
  <c r="J95" i="1"/>
  <c r="W94" i="1"/>
  <c r="X94" i="1" s="1"/>
  <c r="S94" i="1"/>
  <c r="T94" i="1" s="1"/>
  <c r="N94" i="1"/>
  <c r="M94" i="1"/>
  <c r="K94" i="1"/>
  <c r="J94" i="1"/>
  <c r="W93" i="1"/>
  <c r="X93" i="1" s="1"/>
  <c r="S93" i="1"/>
  <c r="T93" i="1" s="1"/>
  <c r="N93" i="1"/>
  <c r="M93" i="1"/>
  <c r="K93" i="1"/>
  <c r="J93" i="1"/>
  <c r="W92" i="1"/>
  <c r="X92" i="1" s="1"/>
  <c r="S92" i="1"/>
  <c r="T92" i="1" s="1"/>
  <c r="N92" i="1"/>
  <c r="M92" i="1"/>
  <c r="K92" i="1"/>
  <c r="J92" i="1"/>
  <c r="W91" i="1"/>
  <c r="X91" i="1" s="1"/>
  <c r="S91" i="1"/>
  <c r="T91" i="1" s="1"/>
  <c r="N91" i="1"/>
  <c r="M91" i="1"/>
  <c r="K91" i="1"/>
  <c r="J91" i="1"/>
  <c r="W90" i="1"/>
  <c r="X90" i="1" s="1"/>
  <c r="S90" i="1"/>
  <c r="T90" i="1" s="1"/>
  <c r="N90" i="1"/>
  <c r="M90" i="1"/>
  <c r="K90" i="1"/>
  <c r="J90" i="1"/>
  <c r="W89" i="1"/>
  <c r="X89" i="1" s="1"/>
  <c r="S89" i="1"/>
  <c r="T89" i="1" s="1"/>
  <c r="N89" i="1"/>
  <c r="M89" i="1"/>
  <c r="K89" i="1"/>
  <c r="J89" i="1"/>
  <c r="W88" i="1"/>
  <c r="X88" i="1" s="1"/>
  <c r="S88" i="1"/>
  <c r="T88" i="1" s="1"/>
  <c r="N88" i="1"/>
  <c r="M88" i="1"/>
  <c r="K88" i="1"/>
  <c r="J88" i="1"/>
  <c r="W87" i="1"/>
  <c r="X87" i="1" s="1"/>
  <c r="S87" i="1"/>
  <c r="T87" i="1" s="1"/>
  <c r="N87" i="1"/>
  <c r="M87" i="1"/>
  <c r="K87" i="1"/>
  <c r="J87" i="1"/>
  <c r="W86" i="1"/>
  <c r="X86" i="1" s="1"/>
  <c r="S86" i="1"/>
  <c r="T86" i="1" s="1"/>
  <c r="N86" i="1"/>
  <c r="M86" i="1"/>
  <c r="K86" i="1"/>
  <c r="J86" i="1"/>
  <c r="W85" i="1"/>
  <c r="X85" i="1" s="1"/>
  <c r="S85" i="1"/>
  <c r="T85" i="1" s="1"/>
  <c r="N85" i="1"/>
  <c r="M85" i="1"/>
  <c r="K85" i="1"/>
  <c r="J85" i="1"/>
  <c r="W84" i="1"/>
  <c r="X84" i="1" s="1"/>
  <c r="S84" i="1"/>
  <c r="T84" i="1" s="1"/>
  <c r="N84" i="1"/>
  <c r="M84" i="1"/>
  <c r="K84" i="1"/>
  <c r="J84" i="1"/>
  <c r="W83" i="1"/>
  <c r="X83" i="1" s="1"/>
  <c r="S83" i="1"/>
  <c r="T83" i="1" s="1"/>
  <c r="N83" i="1"/>
  <c r="K83" i="1"/>
  <c r="J83" i="1"/>
  <c r="W82" i="1"/>
  <c r="X82" i="1" s="1"/>
  <c r="S82" i="1"/>
  <c r="T82" i="1" s="1"/>
  <c r="N82" i="1"/>
  <c r="M82" i="1"/>
  <c r="K82" i="1"/>
  <c r="J82" i="1"/>
  <c r="W81" i="1"/>
  <c r="X81" i="1" s="1"/>
  <c r="S81" i="1"/>
  <c r="T81" i="1" s="1"/>
  <c r="N81" i="1"/>
  <c r="M81" i="1"/>
  <c r="K81" i="1"/>
  <c r="J81" i="1"/>
  <c r="W80" i="1"/>
  <c r="X80" i="1" s="1"/>
  <c r="S80" i="1"/>
  <c r="T80" i="1" s="1"/>
  <c r="N80" i="1"/>
  <c r="M80" i="1"/>
  <c r="K80" i="1"/>
  <c r="J80" i="1"/>
  <c r="W79" i="1"/>
  <c r="X79" i="1" s="1"/>
  <c r="S79" i="1"/>
  <c r="T79" i="1" s="1"/>
  <c r="N79" i="1"/>
  <c r="M79" i="1"/>
  <c r="K79" i="1"/>
  <c r="J79" i="1"/>
  <c r="W78" i="1"/>
  <c r="X78" i="1" s="1"/>
  <c r="S78" i="1"/>
  <c r="T78" i="1" s="1"/>
  <c r="N78" i="1"/>
  <c r="M78" i="1"/>
  <c r="K78" i="1"/>
  <c r="J78" i="1"/>
  <c r="W77" i="1"/>
  <c r="X77" i="1" s="1"/>
  <c r="S77" i="1"/>
  <c r="T77" i="1" s="1"/>
  <c r="N77" i="1"/>
  <c r="M77" i="1"/>
  <c r="K77" i="1"/>
  <c r="J77" i="1"/>
  <c r="W76" i="1"/>
  <c r="X76" i="1" s="1"/>
  <c r="S76" i="1"/>
  <c r="T76" i="1" s="1"/>
  <c r="N76" i="1"/>
  <c r="M76" i="1"/>
  <c r="K76" i="1"/>
  <c r="J76" i="1"/>
  <c r="W75" i="1"/>
  <c r="X75" i="1" s="1"/>
  <c r="S75" i="1"/>
  <c r="T75" i="1" s="1"/>
  <c r="N75" i="1"/>
  <c r="M75" i="1"/>
  <c r="K75" i="1"/>
  <c r="J75" i="1"/>
  <c r="W73" i="1"/>
  <c r="X73" i="1" s="1"/>
  <c r="S73" i="1"/>
  <c r="T73" i="1" s="1"/>
  <c r="N73" i="1"/>
  <c r="M73" i="1"/>
  <c r="K73" i="1"/>
  <c r="J73" i="1"/>
  <c r="W72" i="1"/>
  <c r="X72" i="1" s="1"/>
  <c r="S72" i="1"/>
  <c r="T72" i="1" s="1"/>
  <c r="N72" i="1"/>
  <c r="M72" i="1"/>
  <c r="K72" i="1"/>
  <c r="J72" i="1"/>
  <c r="W71" i="1"/>
  <c r="X71" i="1" s="1"/>
  <c r="S71" i="1"/>
  <c r="T71" i="1" s="1"/>
  <c r="N71" i="1"/>
  <c r="M71" i="1"/>
  <c r="K71" i="1"/>
  <c r="J71" i="1"/>
  <c r="W70" i="1"/>
  <c r="X70" i="1" s="1"/>
  <c r="S70" i="1"/>
  <c r="T70" i="1" s="1"/>
  <c r="N70" i="1"/>
  <c r="M70" i="1"/>
  <c r="K70" i="1"/>
  <c r="J70" i="1"/>
  <c r="W69" i="1"/>
  <c r="X69" i="1" s="1"/>
  <c r="S69" i="1"/>
  <c r="T69" i="1" s="1"/>
  <c r="N69" i="1"/>
  <c r="M69" i="1"/>
  <c r="K69" i="1"/>
  <c r="J69" i="1"/>
  <c r="W68" i="1"/>
  <c r="X68" i="1" s="1"/>
  <c r="S68" i="1"/>
  <c r="T68" i="1" s="1"/>
  <c r="N68" i="1"/>
  <c r="M68" i="1"/>
  <c r="K68" i="1"/>
  <c r="J68" i="1"/>
  <c r="W67" i="1"/>
  <c r="X67" i="1" s="1"/>
  <c r="S67" i="1"/>
  <c r="T67" i="1" s="1"/>
  <c r="N67" i="1"/>
  <c r="M67" i="1"/>
  <c r="K67" i="1"/>
  <c r="J67" i="1"/>
  <c r="W66" i="1"/>
  <c r="X66" i="1" s="1"/>
  <c r="S66" i="1"/>
  <c r="T66" i="1" s="1"/>
  <c r="N66" i="1"/>
  <c r="K66" i="1"/>
  <c r="J66" i="1"/>
  <c r="W65" i="1"/>
  <c r="X65" i="1" s="1"/>
  <c r="S65" i="1"/>
  <c r="T65" i="1" s="1"/>
  <c r="N65" i="1"/>
  <c r="M65" i="1"/>
  <c r="K65" i="1"/>
  <c r="J65" i="1"/>
  <c r="W64" i="1"/>
  <c r="X64" i="1" s="1"/>
  <c r="S64" i="1"/>
  <c r="T64" i="1" s="1"/>
  <c r="N64" i="1"/>
  <c r="M64" i="1"/>
  <c r="K64" i="1"/>
  <c r="J64" i="1"/>
  <c r="W63" i="1"/>
  <c r="X63" i="1" s="1"/>
  <c r="S63" i="1"/>
  <c r="T63" i="1" s="1"/>
  <c r="N63" i="1"/>
  <c r="K63" i="1"/>
  <c r="J63" i="1"/>
  <c r="W62" i="1"/>
  <c r="X62" i="1" s="1"/>
  <c r="S62" i="1"/>
  <c r="T62" i="1" s="1"/>
  <c r="N62" i="1"/>
  <c r="M62" i="1"/>
  <c r="K62" i="1"/>
  <c r="J62" i="1"/>
  <c r="W61" i="1"/>
  <c r="X61" i="1" s="1"/>
  <c r="S61" i="1"/>
  <c r="T61" i="1" s="1"/>
  <c r="N61" i="1"/>
  <c r="M61" i="1"/>
  <c r="K61" i="1"/>
  <c r="J61" i="1"/>
  <c r="W60" i="1"/>
  <c r="X60" i="1" s="1"/>
  <c r="S60" i="1"/>
  <c r="T60" i="1" s="1"/>
  <c r="N60" i="1"/>
  <c r="K60" i="1"/>
  <c r="J60" i="1"/>
  <c r="W59" i="1"/>
  <c r="X59" i="1" s="1"/>
  <c r="S59" i="1"/>
  <c r="T59" i="1" s="1"/>
  <c r="N59" i="1"/>
  <c r="M59" i="1"/>
  <c r="K59" i="1"/>
  <c r="J59" i="1"/>
  <c r="W58" i="1"/>
  <c r="X58" i="1" s="1"/>
  <c r="S58" i="1"/>
  <c r="T58" i="1" s="1"/>
  <c r="N58" i="1"/>
  <c r="M58" i="1"/>
  <c r="K58" i="1"/>
  <c r="J58" i="1"/>
  <c r="W57" i="1"/>
  <c r="X57" i="1" s="1"/>
  <c r="S57" i="1"/>
  <c r="T57" i="1" s="1"/>
  <c r="N57" i="1"/>
  <c r="M57" i="1"/>
  <c r="K57" i="1"/>
  <c r="J57" i="1"/>
  <c r="W56" i="1"/>
  <c r="X56" i="1" s="1"/>
  <c r="S56" i="1"/>
  <c r="T56" i="1" s="1"/>
  <c r="N56" i="1"/>
  <c r="M56" i="1"/>
  <c r="K56" i="1"/>
  <c r="J56" i="1"/>
  <c r="W55" i="1"/>
  <c r="X55" i="1" s="1"/>
  <c r="S55" i="1"/>
  <c r="T55" i="1" s="1"/>
  <c r="N55" i="1"/>
  <c r="M55" i="1"/>
  <c r="K55" i="1"/>
  <c r="J55" i="1"/>
  <c r="W54" i="1"/>
  <c r="X54" i="1" s="1"/>
  <c r="S54" i="1"/>
  <c r="T54" i="1" s="1"/>
  <c r="N54" i="1"/>
  <c r="M54" i="1"/>
  <c r="K54" i="1"/>
  <c r="J54" i="1"/>
  <c r="W53" i="1"/>
  <c r="X53" i="1" s="1"/>
  <c r="S53" i="1"/>
  <c r="T53" i="1" s="1"/>
  <c r="N53" i="1"/>
  <c r="M53" i="1"/>
  <c r="K53" i="1"/>
  <c r="J53" i="1"/>
  <c r="W52" i="1"/>
  <c r="X52" i="1" s="1"/>
  <c r="S52" i="1"/>
  <c r="T52" i="1" s="1"/>
  <c r="N52" i="1"/>
  <c r="M52" i="1"/>
  <c r="K52" i="1"/>
  <c r="J52" i="1"/>
  <c r="W51" i="1"/>
  <c r="X51" i="1" s="1"/>
  <c r="S51" i="1"/>
  <c r="T51" i="1" s="1"/>
  <c r="N51" i="1"/>
  <c r="M51" i="1"/>
  <c r="K51" i="1"/>
  <c r="J51" i="1"/>
  <c r="W50" i="1"/>
  <c r="X50" i="1" s="1"/>
  <c r="S50" i="1"/>
  <c r="T50" i="1" s="1"/>
  <c r="N50" i="1"/>
  <c r="M50" i="1"/>
  <c r="K50" i="1"/>
  <c r="J50" i="1"/>
  <c r="W49" i="1"/>
  <c r="X49" i="1" s="1"/>
  <c r="S49" i="1"/>
  <c r="T49" i="1" s="1"/>
  <c r="N49" i="1"/>
  <c r="M49" i="1"/>
  <c r="K49" i="1"/>
  <c r="J49" i="1"/>
  <c r="W48" i="1"/>
  <c r="X48" i="1" s="1"/>
  <c r="S48" i="1"/>
  <c r="T48" i="1" s="1"/>
  <c r="N48" i="1"/>
  <c r="M48" i="1"/>
  <c r="K48" i="1"/>
  <c r="J48" i="1"/>
  <c r="W47" i="1"/>
  <c r="X47" i="1" s="1"/>
  <c r="S47" i="1"/>
  <c r="T47" i="1" s="1"/>
  <c r="N47" i="1"/>
  <c r="M47" i="1"/>
  <c r="K47" i="1"/>
  <c r="J47" i="1"/>
  <c r="W46" i="1"/>
  <c r="X46" i="1" s="1"/>
  <c r="S46" i="1"/>
  <c r="T46" i="1" s="1"/>
  <c r="N46" i="1"/>
  <c r="M46" i="1"/>
  <c r="K46" i="1"/>
  <c r="J46" i="1"/>
  <c r="W45" i="1"/>
  <c r="X45" i="1" s="1"/>
  <c r="S45" i="1"/>
  <c r="T45" i="1" s="1"/>
  <c r="N45" i="1"/>
  <c r="M45" i="1"/>
  <c r="K45" i="1"/>
  <c r="J45" i="1"/>
  <c r="W44" i="1"/>
  <c r="X44" i="1" s="1"/>
  <c r="S44" i="1"/>
  <c r="T44" i="1" s="1"/>
  <c r="N44" i="1"/>
  <c r="M44" i="1"/>
  <c r="K44" i="1"/>
  <c r="J44" i="1"/>
  <c r="W43" i="1"/>
  <c r="X43" i="1" s="1"/>
  <c r="S43" i="1"/>
  <c r="T43" i="1" s="1"/>
  <c r="N43" i="1"/>
  <c r="M43" i="1"/>
  <c r="K43" i="1"/>
  <c r="J43" i="1"/>
  <c r="W42" i="1"/>
  <c r="X42" i="1" s="1"/>
  <c r="S42" i="1"/>
  <c r="T42" i="1" s="1"/>
  <c r="N42" i="1"/>
  <c r="M42" i="1"/>
  <c r="K42" i="1"/>
  <c r="J42" i="1"/>
  <c r="W41" i="1"/>
  <c r="X41" i="1" s="1"/>
  <c r="S41" i="1"/>
  <c r="T41" i="1" s="1"/>
  <c r="N41" i="1"/>
  <c r="M41" i="1"/>
  <c r="K41" i="1"/>
  <c r="J41" i="1"/>
  <c r="W40" i="1"/>
  <c r="X40" i="1" s="1"/>
  <c r="S40" i="1"/>
  <c r="T40" i="1" s="1"/>
  <c r="N40" i="1"/>
  <c r="M40" i="1"/>
  <c r="K40" i="1"/>
  <c r="J40" i="1"/>
  <c r="W39" i="1"/>
  <c r="X39" i="1" s="1"/>
  <c r="S39" i="1"/>
  <c r="T39" i="1" s="1"/>
  <c r="N39" i="1"/>
  <c r="M39" i="1"/>
  <c r="K39" i="1"/>
  <c r="J39" i="1"/>
  <c r="W38" i="1"/>
  <c r="X38" i="1" s="1"/>
  <c r="S38" i="1"/>
  <c r="T38" i="1" s="1"/>
  <c r="N38" i="1"/>
  <c r="M38" i="1"/>
  <c r="K38" i="1"/>
  <c r="J38" i="1"/>
  <c r="W37" i="1"/>
  <c r="X37" i="1" s="1"/>
  <c r="S37" i="1"/>
  <c r="T37" i="1" s="1"/>
  <c r="N37" i="1"/>
  <c r="M37" i="1"/>
  <c r="K37" i="1"/>
  <c r="J37" i="1"/>
  <c r="W36" i="1"/>
  <c r="X36" i="1" s="1"/>
  <c r="S36" i="1"/>
  <c r="T36" i="1" s="1"/>
  <c r="N36" i="1"/>
  <c r="K36" i="1"/>
  <c r="J36" i="1"/>
  <c r="W35" i="1"/>
  <c r="X35" i="1" s="1"/>
  <c r="S35" i="1"/>
  <c r="T35" i="1" s="1"/>
  <c r="N35" i="1"/>
  <c r="M35" i="1"/>
  <c r="K35" i="1"/>
  <c r="J35" i="1"/>
  <c r="W34" i="1"/>
  <c r="X34" i="1" s="1"/>
  <c r="S34" i="1"/>
  <c r="T34" i="1" s="1"/>
  <c r="N34" i="1"/>
  <c r="M34" i="1"/>
  <c r="K34" i="1"/>
  <c r="J34" i="1"/>
  <c r="W33" i="1"/>
  <c r="X33" i="1" s="1"/>
  <c r="S33" i="1"/>
  <c r="T33" i="1" s="1"/>
  <c r="N33" i="1"/>
  <c r="M33" i="1"/>
  <c r="K33" i="1"/>
  <c r="J33" i="1"/>
  <c r="W32" i="1"/>
  <c r="X32" i="1" s="1"/>
  <c r="S32" i="1"/>
  <c r="T32" i="1" s="1"/>
  <c r="N32" i="1"/>
  <c r="M32" i="1"/>
  <c r="K32" i="1"/>
  <c r="J32" i="1"/>
  <c r="W31" i="1"/>
  <c r="X31" i="1" s="1"/>
  <c r="S31" i="1"/>
  <c r="T31" i="1" s="1"/>
  <c r="N31" i="1"/>
  <c r="M31" i="1"/>
  <c r="K31" i="1"/>
  <c r="J31" i="1"/>
  <c r="W30" i="1"/>
  <c r="X30" i="1" s="1"/>
  <c r="S30" i="1"/>
  <c r="T30" i="1" s="1"/>
  <c r="N30" i="1"/>
  <c r="M30" i="1"/>
  <c r="K30" i="1"/>
  <c r="J30" i="1"/>
  <c r="W29" i="1"/>
  <c r="X29" i="1" s="1"/>
  <c r="S29" i="1"/>
  <c r="T29" i="1" s="1"/>
  <c r="N29" i="1"/>
  <c r="M29" i="1"/>
  <c r="K29" i="1"/>
  <c r="J29" i="1"/>
  <c r="W28" i="1"/>
  <c r="X28" i="1" s="1"/>
  <c r="S28" i="1"/>
  <c r="T28" i="1" s="1"/>
  <c r="N28" i="1"/>
  <c r="M28" i="1"/>
  <c r="K28" i="1"/>
  <c r="J28" i="1"/>
  <c r="W27" i="1"/>
  <c r="X27" i="1" s="1"/>
  <c r="S27" i="1"/>
  <c r="T27" i="1" s="1"/>
  <c r="N27" i="1"/>
  <c r="M27" i="1"/>
  <c r="K27" i="1"/>
  <c r="J27" i="1"/>
  <c r="W26" i="1"/>
  <c r="X26" i="1" s="1"/>
  <c r="S26" i="1"/>
  <c r="T26" i="1" s="1"/>
  <c r="N26" i="1"/>
  <c r="M26" i="1"/>
  <c r="K26" i="1"/>
  <c r="J26" i="1"/>
  <c r="W25" i="1"/>
  <c r="X25" i="1" s="1"/>
  <c r="S25" i="1"/>
  <c r="T25" i="1" s="1"/>
  <c r="N25" i="1"/>
  <c r="M25" i="1"/>
  <c r="K25" i="1"/>
  <c r="J25" i="1"/>
  <c r="W24" i="1"/>
  <c r="X24" i="1" s="1"/>
  <c r="S24" i="1"/>
  <c r="T24" i="1" s="1"/>
  <c r="N24" i="1"/>
  <c r="M24" i="1"/>
  <c r="K24" i="1"/>
  <c r="J24" i="1"/>
  <c r="W23" i="1"/>
  <c r="X23" i="1" s="1"/>
  <c r="S23" i="1"/>
  <c r="T23" i="1" s="1"/>
  <c r="N23" i="1"/>
  <c r="M23" i="1"/>
  <c r="K23" i="1"/>
  <c r="J23" i="1"/>
  <c r="W22" i="1"/>
  <c r="X22" i="1" s="1"/>
  <c r="S22" i="1"/>
  <c r="T22" i="1" s="1"/>
  <c r="N22" i="1"/>
  <c r="M22" i="1"/>
  <c r="K22" i="1"/>
  <c r="J22" i="1"/>
  <c r="W21" i="1"/>
  <c r="X21" i="1" s="1"/>
  <c r="S21" i="1"/>
  <c r="T21" i="1" s="1"/>
  <c r="N21" i="1"/>
  <c r="M21" i="1"/>
  <c r="K21" i="1"/>
  <c r="J21" i="1"/>
  <c r="W20" i="1"/>
  <c r="X20" i="1" s="1"/>
  <c r="S20" i="1"/>
  <c r="T20" i="1" s="1"/>
  <c r="N20" i="1"/>
  <c r="M20" i="1"/>
  <c r="K20" i="1"/>
  <c r="J20" i="1"/>
  <c r="W19" i="1"/>
  <c r="X19" i="1" s="1"/>
  <c r="S19" i="1"/>
  <c r="T19" i="1" s="1"/>
  <c r="N19" i="1"/>
  <c r="M19" i="1"/>
  <c r="K19" i="1"/>
  <c r="J19" i="1"/>
  <c r="W18" i="1"/>
  <c r="X18" i="1" s="1"/>
  <c r="S18" i="1"/>
  <c r="T18" i="1" s="1"/>
  <c r="N18" i="1"/>
  <c r="M18" i="1"/>
  <c r="K18" i="1"/>
  <c r="J18" i="1"/>
  <c r="W17" i="1"/>
  <c r="X17" i="1" s="1"/>
  <c r="S17" i="1"/>
  <c r="T17" i="1" s="1"/>
  <c r="N17" i="1"/>
  <c r="M17" i="1"/>
  <c r="K17" i="1"/>
  <c r="J17" i="1"/>
  <c r="W16" i="1"/>
  <c r="X16" i="1" s="1"/>
  <c r="S16" i="1"/>
  <c r="T16" i="1" s="1"/>
  <c r="N16" i="1"/>
  <c r="M16" i="1"/>
  <c r="K16" i="1"/>
  <c r="J16" i="1"/>
  <c r="W15" i="1"/>
  <c r="X15" i="1" s="1"/>
  <c r="S15" i="1"/>
  <c r="T15" i="1" s="1"/>
  <c r="N15" i="1"/>
  <c r="M15" i="1"/>
  <c r="K15" i="1"/>
  <c r="J15" i="1"/>
  <c r="W14" i="1"/>
  <c r="X14" i="1" s="1"/>
  <c r="S14" i="1"/>
  <c r="T14" i="1" s="1"/>
  <c r="N14" i="1"/>
  <c r="M14" i="1"/>
  <c r="K14" i="1"/>
  <c r="J14" i="1"/>
  <c r="W13" i="1"/>
  <c r="X13" i="1" s="1"/>
  <c r="S13" i="1"/>
  <c r="T13" i="1" s="1"/>
  <c r="N13" i="1"/>
  <c r="M13" i="1"/>
  <c r="K13" i="1"/>
  <c r="J13" i="1"/>
  <c r="W12" i="1"/>
  <c r="X12" i="1" s="1"/>
  <c r="S12" i="1"/>
  <c r="T12" i="1" s="1"/>
  <c r="N12" i="1"/>
  <c r="M12" i="1"/>
  <c r="K12" i="1"/>
  <c r="J12" i="1"/>
  <c r="W11" i="1"/>
  <c r="X11" i="1" s="1"/>
  <c r="S11" i="1"/>
  <c r="T11" i="1" s="1"/>
  <c r="N11" i="1"/>
  <c r="M11" i="1"/>
  <c r="K11" i="1"/>
  <c r="J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CH10" i="1"/>
  <c r="W10" i="1"/>
  <c r="X10" i="1" s="1"/>
  <c r="T10" i="1"/>
  <c r="N10" i="1"/>
  <c r="M10" i="1"/>
  <c r="K10" i="1"/>
  <c r="J10" i="1"/>
  <c r="CI9" i="1"/>
  <c r="CH224" i="1" l="1"/>
  <c r="CI10" i="1"/>
  <c r="CI224" i="1" s="1"/>
  <c r="A146" i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E65" i="2"/>
  <c r="O119" i="1"/>
  <c r="P119" i="1" s="1"/>
  <c r="O120" i="1"/>
  <c r="P120" i="1" s="1"/>
  <c r="O123" i="1"/>
  <c r="P123" i="1" s="1"/>
  <c r="O125" i="1"/>
  <c r="P125" i="1" s="1"/>
  <c r="O127" i="1"/>
  <c r="P127" i="1" s="1"/>
  <c r="O129" i="1"/>
  <c r="P129" i="1" s="1"/>
  <c r="O131" i="1"/>
  <c r="P131" i="1" s="1"/>
  <c r="O133" i="1"/>
  <c r="P133" i="1" s="1"/>
  <c r="O135" i="1"/>
  <c r="P135" i="1" s="1"/>
  <c r="O137" i="1"/>
  <c r="P137" i="1" s="1"/>
  <c r="O139" i="1"/>
  <c r="P139" i="1" s="1"/>
  <c r="O141" i="1"/>
  <c r="P141" i="1" s="1"/>
  <c r="O143" i="1"/>
  <c r="P143" i="1" s="1"/>
  <c r="O170" i="1"/>
  <c r="P170" i="1" s="1"/>
  <c r="O172" i="1"/>
  <c r="P172" i="1" s="1"/>
  <c r="O174" i="1"/>
  <c r="P174" i="1" s="1"/>
  <c r="O176" i="1"/>
  <c r="P176" i="1" s="1"/>
  <c r="O178" i="1"/>
  <c r="P178" i="1" s="1"/>
  <c r="O180" i="1"/>
  <c r="P180" i="1" s="1"/>
  <c r="O182" i="1"/>
  <c r="P182" i="1" s="1"/>
  <c r="O184" i="1"/>
  <c r="P184" i="1" s="1"/>
  <c r="O186" i="1"/>
  <c r="P186" i="1" s="1"/>
  <c r="O188" i="1"/>
  <c r="P188" i="1" s="1"/>
  <c r="O197" i="1"/>
  <c r="P197" i="1" s="1"/>
  <c r="O199" i="1"/>
  <c r="P199" i="1" s="1"/>
  <c r="O201" i="1"/>
  <c r="P201" i="1" s="1"/>
  <c r="O203" i="1"/>
  <c r="P203" i="1" s="1"/>
  <c r="O205" i="1"/>
  <c r="P205" i="1" s="1"/>
  <c r="O207" i="1"/>
  <c r="P207" i="1" s="1"/>
  <c r="O209" i="1"/>
  <c r="P209" i="1" s="1"/>
  <c r="O211" i="1"/>
  <c r="P211" i="1" s="1"/>
  <c r="O213" i="1"/>
  <c r="P213" i="1" s="1"/>
  <c r="O215" i="1"/>
  <c r="P215" i="1" s="1"/>
  <c r="O217" i="1"/>
  <c r="P217" i="1" s="1"/>
  <c r="O219" i="1"/>
  <c r="P219" i="1" s="1"/>
  <c r="O221" i="1"/>
  <c r="P221" i="1" s="1"/>
  <c r="O223" i="1"/>
  <c r="P223" i="1" s="1"/>
  <c r="O10" i="1"/>
  <c r="P10" i="1" s="1"/>
  <c r="M224" i="1"/>
  <c r="O11" i="1"/>
  <c r="P11" i="1" s="1"/>
  <c r="O13" i="1"/>
  <c r="P13" i="1" s="1"/>
  <c r="O15" i="1"/>
  <c r="P15" i="1" s="1"/>
  <c r="O17" i="1"/>
  <c r="P17" i="1" s="1"/>
  <c r="O19" i="1"/>
  <c r="P19" i="1" s="1"/>
  <c r="O21" i="1"/>
  <c r="P21" i="1" s="1"/>
  <c r="O23" i="1"/>
  <c r="P23" i="1" s="1"/>
  <c r="O25" i="1"/>
  <c r="P25" i="1" s="1"/>
  <c r="O27" i="1"/>
  <c r="P27" i="1" s="1"/>
  <c r="O29" i="1"/>
  <c r="P29" i="1" s="1"/>
  <c r="O31" i="1"/>
  <c r="P31" i="1" s="1"/>
  <c r="O33" i="1"/>
  <c r="P33" i="1" s="1"/>
  <c r="O35" i="1"/>
  <c r="P35" i="1" s="1"/>
  <c r="O38" i="1"/>
  <c r="P38" i="1" s="1"/>
  <c r="O40" i="1"/>
  <c r="P40" i="1" s="1"/>
  <c r="O42" i="1"/>
  <c r="P42" i="1" s="1"/>
  <c r="O44" i="1"/>
  <c r="P44" i="1" s="1"/>
  <c r="O46" i="1"/>
  <c r="P46" i="1" s="1"/>
  <c r="O48" i="1"/>
  <c r="P48" i="1" s="1"/>
  <c r="O50" i="1"/>
  <c r="P50" i="1" s="1"/>
  <c r="O52" i="1"/>
  <c r="P52" i="1" s="1"/>
  <c r="O54" i="1"/>
  <c r="P54" i="1" s="1"/>
  <c r="O56" i="1"/>
  <c r="P56" i="1" s="1"/>
  <c r="O58" i="1"/>
  <c r="P58" i="1" s="1"/>
  <c r="O60" i="1"/>
  <c r="P60" i="1" s="1"/>
  <c r="O61" i="1"/>
  <c r="P61" i="1" s="1"/>
  <c r="O63" i="1"/>
  <c r="P63" i="1" s="1"/>
  <c r="O64" i="1"/>
  <c r="P64" i="1" s="1"/>
  <c r="O66" i="1"/>
  <c r="P66" i="1" s="1"/>
  <c r="O67" i="1"/>
  <c r="P67" i="1" s="1"/>
  <c r="O69" i="1"/>
  <c r="P69" i="1" s="1"/>
  <c r="O71" i="1"/>
  <c r="P71" i="1" s="1"/>
  <c r="O145" i="1"/>
  <c r="P145" i="1" s="1"/>
  <c r="O156" i="1"/>
  <c r="P156" i="1" s="1"/>
  <c r="O158" i="1"/>
  <c r="P158" i="1" s="1"/>
  <c r="O160" i="1"/>
  <c r="P160" i="1" s="1"/>
  <c r="O162" i="1"/>
  <c r="P162" i="1" s="1"/>
  <c r="O164" i="1"/>
  <c r="P164" i="1" s="1"/>
  <c r="O166" i="1"/>
  <c r="P166" i="1" s="1"/>
  <c r="O168" i="1"/>
  <c r="P168" i="1" s="1"/>
  <c r="O192" i="1"/>
  <c r="P192" i="1" s="1"/>
  <c r="O194" i="1"/>
  <c r="P194" i="1" s="1"/>
  <c r="O196" i="1"/>
  <c r="P196" i="1" s="1"/>
  <c r="O12" i="1"/>
  <c r="P12" i="1" s="1"/>
  <c r="O14" i="1"/>
  <c r="P14" i="1" s="1"/>
  <c r="O16" i="1"/>
  <c r="P16" i="1" s="1"/>
  <c r="O18" i="1"/>
  <c r="P18" i="1" s="1"/>
  <c r="O20" i="1"/>
  <c r="P20" i="1" s="1"/>
  <c r="O22" i="1"/>
  <c r="P22" i="1" s="1"/>
  <c r="O24" i="1"/>
  <c r="P24" i="1" s="1"/>
  <c r="O26" i="1"/>
  <c r="P26" i="1" s="1"/>
  <c r="O28" i="1"/>
  <c r="P28" i="1" s="1"/>
  <c r="O30" i="1"/>
  <c r="P30" i="1" s="1"/>
  <c r="O32" i="1"/>
  <c r="P32" i="1" s="1"/>
  <c r="O34" i="1"/>
  <c r="P34" i="1" s="1"/>
  <c r="O36" i="1"/>
  <c r="P36" i="1" s="1"/>
  <c r="O37" i="1"/>
  <c r="P37" i="1" s="1"/>
  <c r="O39" i="1"/>
  <c r="P39" i="1" s="1"/>
  <c r="O41" i="1"/>
  <c r="P41" i="1" s="1"/>
  <c r="O43" i="1"/>
  <c r="P43" i="1" s="1"/>
  <c r="O45" i="1"/>
  <c r="P45" i="1" s="1"/>
  <c r="O47" i="1"/>
  <c r="P47" i="1" s="1"/>
  <c r="O49" i="1"/>
  <c r="P49" i="1" s="1"/>
  <c r="O73" i="1"/>
  <c r="P73" i="1" s="1"/>
  <c r="O76" i="1"/>
  <c r="P76" i="1" s="1"/>
  <c r="O78" i="1"/>
  <c r="P78" i="1" s="1"/>
  <c r="O80" i="1"/>
  <c r="P80" i="1" s="1"/>
  <c r="O82" i="1"/>
  <c r="P82" i="1" s="1"/>
  <c r="O83" i="1"/>
  <c r="P83" i="1" s="1"/>
  <c r="O85" i="1"/>
  <c r="P85" i="1" s="1"/>
  <c r="O87" i="1"/>
  <c r="P87" i="1" s="1"/>
  <c r="O89" i="1"/>
  <c r="P89" i="1" s="1"/>
  <c r="O91" i="1"/>
  <c r="P91" i="1" s="1"/>
  <c r="O93" i="1"/>
  <c r="P93" i="1" s="1"/>
  <c r="O95" i="1"/>
  <c r="P95" i="1" s="1"/>
  <c r="O97" i="1"/>
  <c r="P97" i="1" s="1"/>
  <c r="O99" i="1"/>
  <c r="P99" i="1" s="1"/>
  <c r="O101" i="1"/>
  <c r="P101" i="1" s="1"/>
  <c r="O103" i="1"/>
  <c r="P103" i="1" s="1"/>
  <c r="O105" i="1"/>
  <c r="P105" i="1" s="1"/>
  <c r="O107" i="1"/>
  <c r="P107" i="1" s="1"/>
  <c r="O108" i="1"/>
  <c r="P108" i="1" s="1"/>
  <c r="O110" i="1"/>
  <c r="P110" i="1" s="1"/>
  <c r="O112" i="1"/>
  <c r="P112" i="1" s="1"/>
  <c r="O114" i="1"/>
  <c r="P114" i="1" s="1"/>
  <c r="O116" i="1"/>
  <c r="P116" i="1" s="1"/>
  <c r="O118" i="1"/>
  <c r="P118" i="1" s="1"/>
  <c r="O140" i="1"/>
  <c r="P140" i="1" s="1"/>
  <c r="O142" i="1"/>
  <c r="P142" i="1" s="1"/>
  <c r="O144" i="1"/>
  <c r="P144" i="1" s="1"/>
  <c r="O146" i="1"/>
  <c r="P146" i="1" s="1"/>
  <c r="O157" i="1"/>
  <c r="P157" i="1" s="1"/>
  <c r="O159" i="1"/>
  <c r="P159" i="1" s="1"/>
  <c r="O161" i="1"/>
  <c r="P161" i="1" s="1"/>
  <c r="O163" i="1"/>
  <c r="P163" i="1" s="1"/>
  <c r="O165" i="1"/>
  <c r="P165" i="1" s="1"/>
  <c r="O167" i="1"/>
  <c r="P167" i="1" s="1"/>
  <c r="O169" i="1"/>
  <c r="P169" i="1" s="1"/>
  <c r="O171" i="1"/>
  <c r="P171" i="1" s="1"/>
  <c r="O173" i="1"/>
  <c r="P173" i="1" s="1"/>
  <c r="O175" i="1"/>
  <c r="P175" i="1" s="1"/>
  <c r="O177" i="1"/>
  <c r="P177" i="1" s="1"/>
  <c r="O179" i="1"/>
  <c r="P179" i="1" s="1"/>
  <c r="O181" i="1"/>
  <c r="P181" i="1" s="1"/>
  <c r="O183" i="1"/>
  <c r="P183" i="1" s="1"/>
  <c r="O185" i="1"/>
  <c r="P185" i="1" s="1"/>
  <c r="O187" i="1"/>
  <c r="P187" i="1" s="1"/>
  <c r="O189" i="1"/>
  <c r="P189" i="1" s="1"/>
  <c r="O190" i="1"/>
  <c r="P190" i="1" s="1"/>
  <c r="O191" i="1"/>
  <c r="P191" i="1" s="1"/>
  <c r="O193" i="1"/>
  <c r="P193" i="1" s="1"/>
  <c r="O195" i="1"/>
  <c r="P195" i="1" s="1"/>
  <c r="O198" i="1"/>
  <c r="P198" i="1" s="1"/>
  <c r="O200" i="1"/>
  <c r="P200" i="1" s="1"/>
  <c r="O202" i="1"/>
  <c r="P202" i="1" s="1"/>
  <c r="O204" i="1"/>
  <c r="P204" i="1" s="1"/>
  <c r="O206" i="1"/>
  <c r="P206" i="1" s="1"/>
  <c r="O208" i="1"/>
  <c r="P208" i="1" s="1"/>
  <c r="O210" i="1"/>
  <c r="P210" i="1" s="1"/>
  <c r="O212" i="1"/>
  <c r="P212" i="1" s="1"/>
  <c r="O214" i="1"/>
  <c r="P214" i="1" s="1"/>
  <c r="O216" i="1"/>
  <c r="P216" i="1" s="1"/>
  <c r="O218" i="1"/>
  <c r="P218" i="1" s="1"/>
  <c r="O220" i="1"/>
  <c r="P220" i="1" s="1"/>
  <c r="O222" i="1"/>
  <c r="P222" i="1" s="1"/>
  <c r="O51" i="1"/>
  <c r="P51" i="1" s="1"/>
  <c r="O53" i="1"/>
  <c r="P53" i="1" s="1"/>
  <c r="O55" i="1"/>
  <c r="P55" i="1" s="1"/>
  <c r="O57" i="1"/>
  <c r="P57" i="1" s="1"/>
  <c r="O59" i="1"/>
  <c r="P59" i="1" s="1"/>
  <c r="O62" i="1"/>
  <c r="P62" i="1" s="1"/>
  <c r="O65" i="1"/>
  <c r="P65" i="1" s="1"/>
  <c r="O68" i="1"/>
  <c r="P68" i="1" s="1"/>
  <c r="O70" i="1"/>
  <c r="P70" i="1" s="1"/>
  <c r="O72" i="1"/>
  <c r="P72" i="1" s="1"/>
  <c r="O75" i="1"/>
  <c r="P75" i="1" s="1"/>
  <c r="O77" i="1"/>
  <c r="P77" i="1" s="1"/>
  <c r="O79" i="1"/>
  <c r="P79" i="1" s="1"/>
  <c r="O81" i="1"/>
  <c r="P81" i="1" s="1"/>
  <c r="O84" i="1"/>
  <c r="P84" i="1" s="1"/>
  <c r="O86" i="1"/>
  <c r="P86" i="1" s="1"/>
  <c r="O88" i="1"/>
  <c r="P88" i="1" s="1"/>
  <c r="O90" i="1"/>
  <c r="P90" i="1" s="1"/>
  <c r="O92" i="1"/>
  <c r="P92" i="1" s="1"/>
  <c r="O94" i="1"/>
  <c r="P94" i="1" s="1"/>
  <c r="O96" i="1"/>
  <c r="P96" i="1" s="1"/>
  <c r="O98" i="1"/>
  <c r="P98" i="1" s="1"/>
  <c r="O100" i="1"/>
  <c r="P100" i="1" s="1"/>
  <c r="O102" i="1"/>
  <c r="P102" i="1" s="1"/>
  <c r="O104" i="1"/>
  <c r="P104" i="1" s="1"/>
  <c r="O106" i="1"/>
  <c r="P106" i="1" s="1"/>
  <c r="O109" i="1"/>
  <c r="P109" i="1" s="1"/>
  <c r="O111" i="1"/>
  <c r="P111" i="1" s="1"/>
  <c r="O113" i="1"/>
  <c r="P113" i="1" s="1"/>
  <c r="O115" i="1"/>
  <c r="P115" i="1" s="1"/>
  <c r="O117" i="1"/>
  <c r="P117" i="1" s="1"/>
  <c r="O122" i="1"/>
  <c r="P122" i="1" s="1"/>
  <c r="O124" i="1"/>
  <c r="P124" i="1" s="1"/>
  <c r="O126" i="1"/>
  <c r="P126" i="1" s="1"/>
  <c r="O128" i="1"/>
  <c r="P128" i="1" s="1"/>
  <c r="O130" i="1"/>
  <c r="P130" i="1" s="1"/>
  <c r="O132" i="1"/>
  <c r="P132" i="1" s="1"/>
  <c r="O134" i="1"/>
  <c r="P134" i="1" s="1"/>
  <c r="O136" i="1"/>
  <c r="P136" i="1" s="1"/>
  <c r="O138" i="1"/>
  <c r="P138" i="1" s="1"/>
</calcChain>
</file>

<file path=xl/sharedStrings.xml><?xml version="1.0" encoding="utf-8"?>
<sst xmlns="http://schemas.openxmlformats.org/spreadsheetml/2006/main" count="2458" uniqueCount="522">
  <si>
    <t>2017 год</t>
  </si>
  <si>
    <t>Сведения о выполненных работах за 2017 г. по текущему ремонту</t>
  </si>
  <si>
    <t>2017 г.</t>
  </si>
  <si>
    <t>2016 г.</t>
  </si>
  <si>
    <t>№ п/п</t>
  </si>
  <si>
    <t>Наименование улицы, номер дома</t>
  </si>
  <si>
    <t>Год постройки</t>
  </si>
  <si>
    <t>Этажность</t>
  </si>
  <si>
    <t>Кол-во   квартир</t>
  </si>
  <si>
    <t>Общая    площадь дома                         м2</t>
  </si>
  <si>
    <t>Кол-во л/кл</t>
  </si>
  <si>
    <t>Тариф на текущий ремонт 2017 1 полугодие</t>
  </si>
  <si>
    <t>Тариф на текущий ремонт 2017                                              2 полугодие</t>
  </si>
  <si>
    <t>Годовой доход по статье текущий ремонт 1 полугодие</t>
  </si>
  <si>
    <t>Годовой доход по статье текущий ремонт 2 полугодие</t>
  </si>
  <si>
    <t>Годовой доход по статье текущий ремонт</t>
  </si>
  <si>
    <t>Коэффициент сбора 95.35%</t>
  </si>
  <si>
    <t>тариф 2016</t>
  </si>
  <si>
    <t>2018 г.</t>
  </si>
  <si>
    <t>2019 г.</t>
  </si>
  <si>
    <t>1. Ремонт кровли (жесткая, мягкая, усиление элементов дерев. Стропильной системы)</t>
  </si>
  <si>
    <t>2. Нормали-зация температурно-влажност-ного режима</t>
  </si>
  <si>
    <t>3. Герметизация стыков стеновых панелей</t>
  </si>
  <si>
    <t>4. Ремонт фасадов</t>
  </si>
  <si>
    <t>5. Ремонт  лестничных клеток ППР</t>
  </si>
  <si>
    <t>6. Восстановление отделки стен, потолков технических помещений</t>
  </si>
  <si>
    <t>7. Ремонт и замена отдельных участков полов (МОП)</t>
  </si>
  <si>
    <t>8. Замена водосточных труб</t>
  </si>
  <si>
    <t>9. Замена водосточных труб (антивандальные)</t>
  </si>
  <si>
    <t>10. Ремонт отмосток</t>
  </si>
  <si>
    <t>11. Ремонт и замена дверных заполнений</t>
  </si>
  <si>
    <t>12. Ремонт и замена дверей, решёток (металлические)</t>
  </si>
  <si>
    <t xml:space="preserve">13. Ремонт и замена оконных заполнений </t>
  </si>
  <si>
    <t>14. Ремонт балконов, лестниц, козырьков над входами, в подвалы…</t>
  </si>
  <si>
    <t>15. Ремонт мусоропроводов (шиберов, стволов, клапанов)</t>
  </si>
  <si>
    <t>16. Ремонт печей</t>
  </si>
  <si>
    <t>17. Устранение местных деформаций , усиление, востанвление повреждений участков фундаментов</t>
  </si>
  <si>
    <t>18. Ремонт приямков, входов в подвалы</t>
  </si>
  <si>
    <t>19.Ремонт и замена дефлекторов, оголовков труб</t>
  </si>
  <si>
    <t xml:space="preserve">20. Замена и восстановление работо-способности внутри-домовой системы вентилации </t>
  </si>
  <si>
    <t>21. Ремонт и восставновление разреш. участков троруаров, проездов, дорожек</t>
  </si>
  <si>
    <t>30. АВР</t>
  </si>
  <si>
    <t>22.1. гвс</t>
  </si>
  <si>
    <t>22.2. хвс</t>
  </si>
  <si>
    <t>22.3. теплоснабже-ние</t>
  </si>
  <si>
    <t>22.4. канализация</t>
  </si>
  <si>
    <t>23. замена приборов  отопления</t>
  </si>
  <si>
    <t>24. замена и ремонт запорной  арматуры</t>
  </si>
  <si>
    <t>25. замена и ремонт э/проводки</t>
  </si>
  <si>
    <t>26. замена и ремонт аппаратов защиты</t>
  </si>
  <si>
    <t>27. ремонт ГРЩ, ВУ, ВРУ, ЭЩ и т.д.</t>
  </si>
  <si>
    <t>ИТОГО:              Стройка                                         (в т.ч. АВР)</t>
  </si>
  <si>
    <t>ИТОГО:               сантехники</t>
  </si>
  <si>
    <t>ИТОГО:           электрики</t>
  </si>
  <si>
    <t>ВСЕГО ТР:</t>
  </si>
  <si>
    <t xml:space="preserve"> 1 полугодие</t>
  </si>
  <si>
    <t xml:space="preserve"> 2 полугодие</t>
  </si>
  <si>
    <t xml:space="preserve">Годовой доход по статье текущий ремонт                                  </t>
  </si>
  <si>
    <t>Коэффициент сбора 95,35%</t>
  </si>
  <si>
    <t>Годовой доход по статье текущий ремонт                                         в тыс руб</t>
  </si>
  <si>
    <t>Коэффициент сбора 95,35% в тыс.руб.</t>
  </si>
  <si>
    <t>т.р</t>
  </si>
  <si>
    <t>т.р.</t>
  </si>
  <si>
    <t>т.м2</t>
  </si>
  <si>
    <t>т.п.м.</t>
  </si>
  <si>
    <t>шт.л/кл</t>
  </si>
  <si>
    <t>шт</t>
  </si>
  <si>
    <t>т.п.м</t>
  </si>
  <si>
    <t>тыс.руб.</t>
  </si>
  <si>
    <t>1 Нижняя 1</t>
  </si>
  <si>
    <t>1 Нижняя 5</t>
  </si>
  <si>
    <t>до 1917</t>
  </si>
  <si>
    <t>Александровская 15/14</t>
  </si>
  <si>
    <t>Александровская 20/16</t>
  </si>
  <si>
    <t>Александровская 22/17</t>
  </si>
  <si>
    <t>Александровская 23</t>
  </si>
  <si>
    <t>Александровская 23а</t>
  </si>
  <si>
    <t>Александровская 25</t>
  </si>
  <si>
    <t>Александровская 27</t>
  </si>
  <si>
    <t>Александровская 28</t>
  </si>
  <si>
    <t>Александровская 29</t>
  </si>
  <si>
    <t>Александровская 30</t>
  </si>
  <si>
    <t>Александровская 31</t>
  </si>
  <si>
    <t>Александровская 32а</t>
  </si>
  <si>
    <t>Александровская 32б</t>
  </si>
  <si>
    <t>Александровская 32в</t>
  </si>
  <si>
    <t>Александровская 33</t>
  </si>
  <si>
    <t>Александровская 36а</t>
  </si>
  <si>
    <t>Александровская 36б</t>
  </si>
  <si>
    <t>Александровская 36в</t>
  </si>
  <si>
    <t>Александровская 40</t>
  </si>
  <si>
    <t>Александровская 42</t>
  </si>
  <si>
    <t>Александровская 43</t>
  </si>
  <si>
    <t>Александровская 45</t>
  </si>
  <si>
    <t>Александровская 5</t>
  </si>
  <si>
    <t>Александровская 9/21</t>
  </si>
  <si>
    <t>Богумиловская 13</t>
  </si>
  <si>
    <t>Богумиловская 15</t>
  </si>
  <si>
    <t xml:space="preserve"> 5-7</t>
  </si>
  <si>
    <t>Богумиловская 17</t>
  </si>
  <si>
    <t>Владимирская 18а</t>
  </si>
  <si>
    <t>Владимирская 20/2</t>
  </si>
  <si>
    <t>до 1959</t>
  </si>
  <si>
    <t>Владимирская 21</t>
  </si>
  <si>
    <t>Владимирская 22</t>
  </si>
  <si>
    <t>Владимирская 23</t>
  </si>
  <si>
    <t>Владимирская 24</t>
  </si>
  <si>
    <t>до 1961</t>
  </si>
  <si>
    <t>Владимирская 25</t>
  </si>
  <si>
    <t>Владимирская 26</t>
  </si>
  <si>
    <t>Владимирская 26а</t>
  </si>
  <si>
    <t>Владимирская 26б</t>
  </si>
  <si>
    <t>Владимирская 27</t>
  </si>
  <si>
    <t>Владимирская 30</t>
  </si>
  <si>
    <t>Владимирская 4</t>
  </si>
  <si>
    <t>Дворцовый пр 31</t>
  </si>
  <si>
    <t>Дворцовый пр 32</t>
  </si>
  <si>
    <t>Дворцовый пр 34</t>
  </si>
  <si>
    <t>Дворцовый пр 36</t>
  </si>
  <si>
    <t>Дворцовый пр 38</t>
  </si>
  <si>
    <t>Дворцовый пр 43/6</t>
  </si>
  <si>
    <t>Дворцовый пр 49</t>
  </si>
  <si>
    <t>Дворцовый пр 51</t>
  </si>
  <si>
    <t>Дворцовый пр 53</t>
  </si>
  <si>
    <t>Дворцовый пр 55/8</t>
  </si>
  <si>
    <t>Дворцовый пр 59</t>
  </si>
  <si>
    <t>Дектярева 3</t>
  </si>
  <si>
    <t>Дегтярева 25</t>
  </si>
  <si>
    <t>Дегтярева 27</t>
  </si>
  <si>
    <t>Еленинская 21</t>
  </si>
  <si>
    <t>Еленинская 27/10</t>
  </si>
  <si>
    <t>Еленинская 29</t>
  </si>
  <si>
    <t>Еленинская 31</t>
  </si>
  <si>
    <t>Еленинская 9/1</t>
  </si>
  <si>
    <t>до 1947</t>
  </si>
  <si>
    <t>Ж.Антоненко 12</t>
  </si>
  <si>
    <t>Ж.Антоненко 14а</t>
  </si>
  <si>
    <t>Ж.Антоненко 16</t>
  </si>
  <si>
    <t>Ж.Антоненко 6</t>
  </si>
  <si>
    <t>Ж.Антоненко 6 к.1</t>
  </si>
  <si>
    <t xml:space="preserve">Ж.Антоненко 8                  </t>
  </si>
  <si>
    <t>Иликовский 12</t>
  </si>
  <si>
    <t>Иликовский 24а</t>
  </si>
  <si>
    <t>Иликовский 26а</t>
  </si>
  <si>
    <t>Иликовский 28</t>
  </si>
  <si>
    <t>Иликовский 30/2</t>
  </si>
  <si>
    <t>Костылева 10/19</t>
  </si>
  <si>
    <t>Костылева 12</t>
  </si>
  <si>
    <t>до 1955</t>
  </si>
  <si>
    <t>Костылева 14</t>
  </si>
  <si>
    <t>Костылева 16</t>
  </si>
  <si>
    <t>До 1982</t>
  </si>
  <si>
    <t>Костылева 17</t>
  </si>
  <si>
    <t>Красноармейская 10</t>
  </si>
  <si>
    <t>до 1962</t>
  </si>
  <si>
    <t>Красноармейская 12</t>
  </si>
  <si>
    <t>Красноармейская 14</t>
  </si>
  <si>
    <t>Красноармейская 23</t>
  </si>
  <si>
    <t>до 1965</t>
  </si>
  <si>
    <t>Красноармейская 23а</t>
  </si>
  <si>
    <t>Красноармейская 27</t>
  </si>
  <si>
    <t>Красноармейская 29</t>
  </si>
  <si>
    <t>Красноармейская 37</t>
  </si>
  <si>
    <t>Красноармейская 37а</t>
  </si>
  <si>
    <t>Красноармейская 4</t>
  </si>
  <si>
    <t>Красноармейская 8</t>
  </si>
  <si>
    <t>Красного Флота 1</t>
  </si>
  <si>
    <t>до 1939</t>
  </si>
  <si>
    <t>Красного Флота 1а</t>
  </si>
  <si>
    <t xml:space="preserve">Красного Флота 1б            </t>
  </si>
  <si>
    <t>Красного Флота 20/41</t>
  </si>
  <si>
    <t>до 1969</t>
  </si>
  <si>
    <t>Красного Флота 3</t>
  </si>
  <si>
    <t>Красного Флота 30</t>
  </si>
  <si>
    <t>Красного Флота 30а</t>
  </si>
  <si>
    <t>Красного Флота 4</t>
  </si>
  <si>
    <t>Красного Флота 5</t>
  </si>
  <si>
    <t>Красного Флота 6</t>
  </si>
  <si>
    <t>1978, 1980</t>
  </si>
  <si>
    <t>Красного Флота 7</t>
  </si>
  <si>
    <t>до 1957</t>
  </si>
  <si>
    <t>Красного Флота 7а</t>
  </si>
  <si>
    <t>до 1958</t>
  </si>
  <si>
    <t>Красного Флота 9/46</t>
  </si>
  <si>
    <t>Кронштадтская 4</t>
  </si>
  <si>
    <t>Кронштадтская 4а</t>
  </si>
  <si>
    <t>Кронштадтская 6/49</t>
  </si>
  <si>
    <t>Кронштадтская 7</t>
  </si>
  <si>
    <t>Ломоносова 12</t>
  </si>
  <si>
    <t>Ломоносова 12а</t>
  </si>
  <si>
    <t>Ломоносова 14</t>
  </si>
  <si>
    <t>Ломоносова 14а</t>
  </si>
  <si>
    <t>Ломоносова 2</t>
  </si>
  <si>
    <t>Михайловская 18а</t>
  </si>
  <si>
    <t>до 1966</t>
  </si>
  <si>
    <t>Михайловская 24/22</t>
  </si>
  <si>
    <t>Морская 84а</t>
  </si>
  <si>
    <t>Морская 86а</t>
  </si>
  <si>
    <t xml:space="preserve">Некрасова 1 </t>
  </si>
  <si>
    <t>Некрасова 1 к.2</t>
  </si>
  <si>
    <t>Ораниенбаумский 21</t>
  </si>
  <si>
    <t>Ораниенбаумский 21 к.2</t>
  </si>
  <si>
    <t>Ораниенбаумский 27</t>
  </si>
  <si>
    <t>Ораниенбаумский 27 к.2</t>
  </si>
  <si>
    <t xml:space="preserve">Ораниенбаумский 29  </t>
  </si>
  <si>
    <t>Ораниенбаумский 31</t>
  </si>
  <si>
    <t>до 1989</t>
  </si>
  <si>
    <t>9 и 6</t>
  </si>
  <si>
    <t>Ораниенбаумский 33 к.1</t>
  </si>
  <si>
    <t>Ораниенбаумский 33 к.2</t>
  </si>
  <si>
    <t>Ораниенбаумский 33 к.3</t>
  </si>
  <si>
    <t>Ораниенбаумский 37 к.1</t>
  </si>
  <si>
    <t>Ораниенбаумский 37 к.2</t>
  </si>
  <si>
    <t>Ораниенбаумский 37 к.3</t>
  </si>
  <si>
    <t>Ораниенбаумский 39 к.2</t>
  </si>
  <si>
    <t>Ораниенбаумский 43 к.1</t>
  </si>
  <si>
    <t>Ораниенбаумский 43 к.2</t>
  </si>
  <si>
    <t>Ораниенбаумский 43 к.3</t>
  </si>
  <si>
    <t>Ораниенбаумский 45 к.3</t>
  </si>
  <si>
    <t>Ораниенбаумский 47</t>
  </si>
  <si>
    <t>Ораниенбаумский 49 к.1</t>
  </si>
  <si>
    <t>Петровский 3/13</t>
  </si>
  <si>
    <t>Петровский 4</t>
  </si>
  <si>
    <t>до 1970</t>
  </si>
  <si>
    <t>Победы 1</t>
  </si>
  <si>
    <t>до 1963</t>
  </si>
  <si>
    <t>Победы 11</t>
  </si>
  <si>
    <t>Победы 11а</t>
  </si>
  <si>
    <t>Победы 11б</t>
  </si>
  <si>
    <t>Победы 12</t>
  </si>
  <si>
    <t>Победы 15</t>
  </si>
  <si>
    <t>Победы 16/12</t>
  </si>
  <si>
    <t xml:space="preserve"> 5-7-9</t>
  </si>
  <si>
    <t>Победы 19</t>
  </si>
  <si>
    <t>Победы 2</t>
  </si>
  <si>
    <t>до 1968</t>
  </si>
  <si>
    <t>Победы 20 к.1</t>
  </si>
  <si>
    <t>Победы 21</t>
  </si>
  <si>
    <t>Победы 21а</t>
  </si>
  <si>
    <t>Победы 22/7</t>
  </si>
  <si>
    <t>Победы 23</t>
  </si>
  <si>
    <t>Победы 3</t>
  </si>
  <si>
    <t>Победы 32 к.2</t>
  </si>
  <si>
    <t>Победы 34 к.1</t>
  </si>
  <si>
    <t>Победы 36 к.1</t>
  </si>
  <si>
    <t>Победы 36 к.2</t>
  </si>
  <si>
    <t>Победы 3а</t>
  </si>
  <si>
    <t>Победы 5</t>
  </si>
  <si>
    <t>Победы 6</t>
  </si>
  <si>
    <t>Победы 9</t>
  </si>
  <si>
    <t>Профсоюзная 11а</t>
  </si>
  <si>
    <t>Профсоюзная 25</t>
  </si>
  <si>
    <t>Профсоюзная 26</t>
  </si>
  <si>
    <t>до 1960</t>
  </si>
  <si>
    <t>Пулеметчиков 20</t>
  </si>
  <si>
    <t>до 1973</t>
  </si>
  <si>
    <t>Рубакина 12</t>
  </si>
  <si>
    <t>Сафронова 1</t>
  </si>
  <si>
    <t>Сафронова 10</t>
  </si>
  <si>
    <t>Сафронова 1а</t>
  </si>
  <si>
    <t>Сафронова 2</t>
  </si>
  <si>
    <t>Сафронова 3</t>
  </si>
  <si>
    <t>Сафронова 3а</t>
  </si>
  <si>
    <t>Сафронова 4</t>
  </si>
  <si>
    <t>Сафронова 6</t>
  </si>
  <si>
    <t>Сафронова 8</t>
  </si>
  <si>
    <t>Скуридина 1</t>
  </si>
  <si>
    <t>Скуридина 2</t>
  </si>
  <si>
    <t>Скуридина 3</t>
  </si>
  <si>
    <t>Скуридина 6</t>
  </si>
  <si>
    <t>Скуридина 9</t>
  </si>
  <si>
    <t>Токарева  8</t>
  </si>
  <si>
    <t>Токарева 18а</t>
  </si>
  <si>
    <t>до 1978</t>
  </si>
  <si>
    <t>Федюнинского 14 к 1</t>
  </si>
  <si>
    <t>Федюнинского 14 к.2</t>
  </si>
  <si>
    <t xml:space="preserve">Федюнинского 16 </t>
  </si>
  <si>
    <t>1992, 1999</t>
  </si>
  <si>
    <t xml:space="preserve">Федюнинского 3 к.1      </t>
  </si>
  <si>
    <t>до 1975</t>
  </si>
  <si>
    <t xml:space="preserve">Федюнинского 3 к.2     </t>
  </si>
  <si>
    <t>Федюнинского 3 к.3</t>
  </si>
  <si>
    <t>Федюнинского 5 к.1</t>
  </si>
  <si>
    <t>Федюнинского 5 к.2</t>
  </si>
  <si>
    <t>Федюнинского 5 к.4</t>
  </si>
  <si>
    <t>Швейцарская 1</t>
  </si>
  <si>
    <t>Швейцарская 10</t>
  </si>
  <si>
    <t xml:space="preserve">Швейцарская 14           </t>
  </si>
  <si>
    <t xml:space="preserve">Швейцарская 16 к.1   </t>
  </si>
  <si>
    <t xml:space="preserve">Швейцарская 18 к.1   </t>
  </si>
  <si>
    <t>Швейцарская 18 к.2</t>
  </si>
  <si>
    <t>Швейцарская 2</t>
  </si>
  <si>
    <t>Швейцарская 24</t>
  </si>
  <si>
    <t>Швейцарская 6</t>
  </si>
  <si>
    <t>Швейцарская 7</t>
  </si>
  <si>
    <t xml:space="preserve">Швейцарская 8 к.1   </t>
  </si>
  <si>
    <t>Швейцарская 8 к.2</t>
  </si>
  <si>
    <t>Швейцарская 9</t>
  </si>
  <si>
    <t>Итого, по договорам на упрапвление</t>
  </si>
  <si>
    <t>Парковая 20 к.3</t>
  </si>
  <si>
    <t>ВСЕГО Текущий Ремонт:</t>
  </si>
  <si>
    <t>ИТОГО Электротехнические работы:</t>
  </si>
  <si>
    <t>ИТОГО Сантехнические работы:</t>
  </si>
  <si>
    <t>ИТОГО:  Ремонтно-строительные работы                                     (в т.ч. АВР)</t>
  </si>
  <si>
    <t>1. Ремонт кровли (жесткая, мягкая, усиление элементов дерев. стропильной системы)</t>
  </si>
  <si>
    <t>1ая Нижняя, д.5</t>
  </si>
  <si>
    <t>выполнено</t>
  </si>
  <si>
    <t>в плане</t>
  </si>
  <si>
    <t xml:space="preserve">паказаны, в 2010 </t>
  </si>
  <si>
    <t>показаны в 2011 г., но не выполнены в 2010</t>
  </si>
  <si>
    <t xml:space="preserve"> вып.доп.</t>
  </si>
  <si>
    <t>план 2014</t>
  </si>
  <si>
    <t>Парковая 18</t>
  </si>
  <si>
    <t>Парковая 16</t>
  </si>
  <si>
    <t>Арендаторы</t>
  </si>
  <si>
    <t>Строение 9</t>
  </si>
  <si>
    <t>Строение 8</t>
  </si>
  <si>
    <t>Строение 7</t>
  </si>
  <si>
    <t>Строение 6</t>
  </si>
  <si>
    <t>Строение 5</t>
  </si>
  <si>
    <t>Строение 4</t>
  </si>
  <si>
    <t>Строение 3</t>
  </si>
  <si>
    <t>Строение 2</t>
  </si>
  <si>
    <t>Строение 1</t>
  </si>
  <si>
    <t>ж</t>
  </si>
  <si>
    <t>м</t>
  </si>
  <si>
    <t>2004-п.1,2</t>
  </si>
  <si>
    <t xml:space="preserve">      </t>
  </si>
  <si>
    <t>2007 розл</t>
  </si>
  <si>
    <t>утеп.торца</t>
  </si>
  <si>
    <t>2007-1 шт</t>
  </si>
  <si>
    <t>2018  - 1 кв</t>
  </si>
  <si>
    <t>2007-2 шт</t>
  </si>
  <si>
    <t>Федюнинского 14 к.1</t>
  </si>
  <si>
    <t>2006 кв.45</t>
  </si>
  <si>
    <t>лаз</t>
  </si>
  <si>
    <t>перенос на 2018</t>
  </si>
  <si>
    <t>черд</t>
  </si>
  <si>
    <t>Токарева 8</t>
  </si>
  <si>
    <t>реш</t>
  </si>
  <si>
    <t>2008 стояк</t>
  </si>
  <si>
    <t>9реш</t>
  </si>
  <si>
    <t>8реш</t>
  </si>
  <si>
    <t>2006-подв.</t>
  </si>
  <si>
    <t>Победы 20 к. 1</t>
  </si>
  <si>
    <t>перенос на 2017</t>
  </si>
  <si>
    <t>тп</t>
  </si>
  <si>
    <t xml:space="preserve">1 кв . 2018 </t>
  </si>
  <si>
    <t>2007-1шт</t>
  </si>
  <si>
    <t>2008-п.1,2</t>
  </si>
  <si>
    <t>2008-п.1,3</t>
  </si>
  <si>
    <t>2008-п.1</t>
  </si>
  <si>
    <t>2007-2шт</t>
  </si>
  <si>
    <t>2007-5шт</t>
  </si>
  <si>
    <t>Некрасова 1</t>
  </si>
  <si>
    <t>2006 инв</t>
  </si>
  <si>
    <t>подъезд</t>
  </si>
  <si>
    <t>Михайловская 47</t>
  </si>
  <si>
    <t>код</t>
  </si>
  <si>
    <t>Кронштадтская  4а</t>
  </si>
  <si>
    <t>Кронштадтская  4</t>
  </si>
  <si>
    <t>2 бомбоуб</t>
  </si>
  <si>
    <t>2004 подв.</t>
  </si>
  <si>
    <t>т.эт/лаз</t>
  </si>
  <si>
    <t>6\4</t>
  </si>
  <si>
    <t>Дегтярева 3</t>
  </si>
  <si>
    <t>Дворцовый 59</t>
  </si>
  <si>
    <t>Дворцовый 55/8</t>
  </si>
  <si>
    <t>Дворцовый 53</t>
  </si>
  <si>
    <t>Дворцовый 51</t>
  </si>
  <si>
    <t>Дворцовый 49</t>
  </si>
  <si>
    <t>Дворцовый 43/6</t>
  </si>
  <si>
    <t>Дворцовый 38</t>
  </si>
  <si>
    <t>Дворцовый 36</t>
  </si>
  <si>
    <t>Дворцовый 34</t>
  </si>
  <si>
    <t>Дворцовый 32</t>
  </si>
  <si>
    <t>Дворцовый 31</t>
  </si>
  <si>
    <t>под лестн</t>
  </si>
  <si>
    <t>Метал.</t>
  </si>
  <si>
    <t>Всего</t>
  </si>
  <si>
    <t>Решетки</t>
  </si>
  <si>
    <t>пм</t>
  </si>
  <si>
    <t>м2</t>
  </si>
  <si>
    <t>п.м.</t>
  </si>
  <si>
    <t xml:space="preserve"> Благоустройство</t>
  </si>
  <si>
    <t>Эл/Сети</t>
  </si>
  <si>
    <t>Лифты</t>
  </si>
  <si>
    <t>подвал</t>
  </si>
  <si>
    <t>Канализ., в т.ч.    полвала</t>
  </si>
  <si>
    <t xml:space="preserve"> ГВС</t>
  </si>
  <si>
    <t xml:space="preserve"> ХВС</t>
  </si>
  <si>
    <t>ЦО</t>
  </si>
  <si>
    <t>Стыки</t>
  </si>
  <si>
    <t xml:space="preserve"> Балконы, козырьки</t>
  </si>
  <si>
    <t>Фасад</t>
  </si>
  <si>
    <t>кровля</t>
  </si>
  <si>
    <t>подъезда</t>
  </si>
  <si>
    <t xml:space="preserve"> КР </t>
  </si>
  <si>
    <t>Итого, расход</t>
  </si>
  <si>
    <t>Другие - сантехнические работы</t>
  </si>
  <si>
    <t>Другие -электротехнические работы</t>
  </si>
  <si>
    <t>Другие -ремонт трубопроводов</t>
  </si>
  <si>
    <t>Ремонт печей</t>
  </si>
  <si>
    <t>Асфальтирование</t>
  </si>
  <si>
    <t>Ремонт мусоропроводов (шиберов, стволов, клапанов)</t>
  </si>
  <si>
    <t>Ремонт балконов, лестниц, козырьков над входами, в подвалы…</t>
  </si>
  <si>
    <t>Ремонт и замена отдельных участков полов (МОП)</t>
  </si>
  <si>
    <t xml:space="preserve">Ремонт и замена оконных заполнений </t>
  </si>
  <si>
    <t>Ремонт и замена дверей, решёток (металлические)</t>
  </si>
  <si>
    <t>Ремонт и замена дверей</t>
  </si>
  <si>
    <t>Ремонт отмосток</t>
  </si>
  <si>
    <t>Замена водосточных труб (антивандальные)</t>
  </si>
  <si>
    <t>Замена водосточных труб</t>
  </si>
  <si>
    <t>Ремонт квартир</t>
  </si>
  <si>
    <t>Ремонт лестничных клеток ППР + УСП</t>
  </si>
  <si>
    <t>Ремонт фасадов</t>
  </si>
  <si>
    <t>Герметизщация стыков стеновых панелей</t>
  </si>
  <si>
    <t>Нормализация температурно-влажностного режима</t>
  </si>
  <si>
    <t>Ремонт кровли</t>
  </si>
  <si>
    <t>год</t>
  </si>
  <si>
    <t>Водомерный узел</t>
  </si>
  <si>
    <t>Элеваторный узел</t>
  </si>
  <si>
    <t>Чердак / лаз</t>
  </si>
  <si>
    <t>Подвал</t>
  </si>
  <si>
    <t>Чердак</t>
  </si>
  <si>
    <t>Вх.дверь</t>
  </si>
  <si>
    <t>внутренние</t>
  </si>
  <si>
    <t>наружные</t>
  </si>
  <si>
    <t>к-во</t>
  </si>
  <si>
    <t>кирпичные</t>
  </si>
  <si>
    <t>стыки</t>
  </si>
  <si>
    <t>панельные</t>
  </si>
  <si>
    <t>оштукатуренные</t>
  </si>
  <si>
    <t>цоколь</t>
  </si>
  <si>
    <t>план на 2020</t>
  </si>
  <si>
    <t>план на 2019</t>
  </si>
  <si>
    <t>план на 2018</t>
  </si>
  <si>
    <t>на 2017</t>
  </si>
  <si>
    <r>
      <rPr>
        <b/>
        <sz val="8"/>
        <rFont val="Times New Roman"/>
        <family val="1"/>
        <charset val="204"/>
      </rPr>
      <t>Год последнего</t>
    </r>
    <r>
      <rPr>
        <b/>
        <sz val="10"/>
        <rFont val="Times New Roman"/>
        <family val="1"/>
        <charset val="204"/>
      </rPr>
      <t xml:space="preserve"> ППР</t>
    </r>
  </si>
  <si>
    <t>уборочная       S = тыс.m2</t>
  </si>
  <si>
    <t>Год проведеня реконструкции</t>
  </si>
  <si>
    <t xml:space="preserve">год последнего Капитального Ремонта     </t>
  </si>
  <si>
    <t>Р Кровли                     в   п.м.</t>
  </si>
  <si>
    <t>S Кровли                               в м2</t>
  </si>
  <si>
    <t>мягкая / жесткая</t>
  </si>
  <si>
    <t>с учетом Коэффициента сбора 95,35% в тыс.руб.</t>
  </si>
  <si>
    <t>Годовой доход по статье текущий ремонт                                      2 полугодие</t>
  </si>
  <si>
    <t>Годовой доход по статье текущий ремонт                                         на 2018 г.</t>
  </si>
  <si>
    <t>с учетом Коэффициента сбора 95,35% в руб.</t>
  </si>
  <si>
    <t>Годовой доход по статье текущий ремонт                                    на 2017 г.</t>
  </si>
  <si>
    <t>Годовой доход по статье текущий ремонт                             1 полугодие</t>
  </si>
  <si>
    <t xml:space="preserve"> 2017 год</t>
  </si>
  <si>
    <t>Наличие домофонов</t>
  </si>
  <si>
    <t>Двери</t>
  </si>
  <si>
    <t>водостоки</t>
  </si>
  <si>
    <t>окна</t>
  </si>
  <si>
    <t>Фасады</t>
  </si>
  <si>
    <t xml:space="preserve">Лестничные клетки </t>
  </si>
  <si>
    <t>кровли</t>
  </si>
  <si>
    <t xml:space="preserve"> 2018 г.</t>
  </si>
  <si>
    <t xml:space="preserve">Тариф на текущий ремонт </t>
  </si>
  <si>
    <r>
      <rPr>
        <b/>
        <sz val="24"/>
        <rFont val="Times New Roman"/>
        <family val="1"/>
        <charset val="204"/>
      </rPr>
      <t xml:space="preserve"> s</t>
    </r>
    <r>
      <rPr>
        <b/>
        <sz val="1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общ</t>
    </r>
    <r>
      <rPr>
        <b/>
        <sz val="18"/>
        <rFont val="Times New Roman"/>
        <family val="1"/>
        <charset val="204"/>
      </rPr>
      <t xml:space="preserve">                       </t>
    </r>
    <r>
      <rPr>
        <b/>
        <sz val="10"/>
        <rFont val="Times New Roman"/>
        <family val="1"/>
        <charset val="204"/>
      </rPr>
      <t>дома                         м2</t>
    </r>
  </si>
  <si>
    <t>Этаж ность</t>
  </si>
  <si>
    <t>МКД ООО "ЖКС г.Ломоносова"</t>
  </si>
  <si>
    <t>Богумиловская, д.13</t>
  </si>
  <si>
    <t>Владимирская, д.30</t>
  </si>
  <si>
    <t>Сведения о выполненных работах за  2019 г. по текущему ремонту</t>
  </si>
  <si>
    <t>Дегтярева, д.27</t>
  </si>
  <si>
    <t>Красного Флота, д.1б</t>
  </si>
  <si>
    <t>Морская, д.86а</t>
  </si>
  <si>
    <t>Ораниенбаумский, д.21</t>
  </si>
  <si>
    <t>Ораниенбаумский, д.31</t>
  </si>
  <si>
    <t>Победы, д.19</t>
  </si>
  <si>
    <t>Победы, д.34 к.1</t>
  </si>
  <si>
    <t>Пулеметчиков, д.20</t>
  </si>
  <si>
    <t>Федюнинского, д.14 к.2</t>
  </si>
  <si>
    <t>Швейцарская, д.6</t>
  </si>
  <si>
    <t>Ж.Антоненко 5</t>
  </si>
  <si>
    <t>1ая Нижняя 1</t>
  </si>
  <si>
    <t>1ая Нижняя 5</t>
  </si>
  <si>
    <t>Парковая 20 к.3 стр.2</t>
  </si>
  <si>
    <t>Парковая 20 к.3 стр.3</t>
  </si>
  <si>
    <t>Парковая 20 к.3 стр.4</t>
  </si>
  <si>
    <t>Парковая 20 к.3 стр.5</t>
  </si>
  <si>
    <t>Парковая 20 к.3 стр.6</t>
  </si>
  <si>
    <t>Парковая 20 к.3 стр.7</t>
  </si>
  <si>
    <t>Парковая 20 к.3 стр.8</t>
  </si>
  <si>
    <t>Парковая 20 к.3 стр.9</t>
  </si>
  <si>
    <t>Парковая 20 к.3 стр.1</t>
  </si>
  <si>
    <t>Михайловская 10/2</t>
  </si>
  <si>
    <t>ячейки</t>
  </si>
  <si>
    <t>3.3. Герметизация стыков стеновых панелей</t>
  </si>
  <si>
    <t>4. Ремонт  лестничных клеток ППР</t>
  </si>
  <si>
    <t>5. Восстановление отделки стен, потолков технических помещений</t>
  </si>
  <si>
    <t>6. Ремонт и замена отдельных участков полов (МОП)</t>
  </si>
  <si>
    <t>7. Замена водосточных труб</t>
  </si>
  <si>
    <t>8. Замена водосточных труб (антивандальные)</t>
  </si>
  <si>
    <t>9. Ремонт отмосток</t>
  </si>
  <si>
    <t>10. Ремонт и замена дверных заполнений</t>
  </si>
  <si>
    <t>11. Ремонт и замена дверей, решёток (металлические)</t>
  </si>
  <si>
    <t xml:space="preserve">12. Ремонт и замена оконных заполнений </t>
  </si>
  <si>
    <t>3.2. Ремонт балконов, козырьков в подъезды, подвалы, над балконами верхних этажей</t>
  </si>
  <si>
    <t>3.1. Ремонт фасадов, крылец</t>
  </si>
  <si>
    <t>13. Ремонт мусоропроводов (шиберов, стволов, клапанов)</t>
  </si>
  <si>
    <t>14. Ремонт печей</t>
  </si>
  <si>
    <t>15. Устранение местных деформаций , усиление, востанвление повреждений участков фундаментов</t>
  </si>
  <si>
    <t>16. Ремонт и замена дефлекторов, оголовков труб</t>
  </si>
  <si>
    <t>3.4. Ремонт приямков, входов в подвалы</t>
  </si>
  <si>
    <t xml:space="preserve">17 Замена и восстановление работо-способности внутри-домовой системы вентилации </t>
  </si>
  <si>
    <t>18. Ремонт и восставновление разреш. участков троруаров, проездов, дорожек</t>
  </si>
  <si>
    <t>19. Замена почтовых ящиков</t>
  </si>
  <si>
    <t>28. АВР</t>
  </si>
  <si>
    <t>20.1. Ремонт (замена) трубопроводов ГВС</t>
  </si>
  <si>
    <t>20.2. Ремонт (замена) трубопроводов ХВС</t>
  </si>
  <si>
    <t>20.3. Ремонт (замена) трубопроводов ЦО</t>
  </si>
  <si>
    <t xml:space="preserve">20.4. Ремонт трубопроводов канализации </t>
  </si>
  <si>
    <t>21. Замена приборов  отопления</t>
  </si>
  <si>
    <t xml:space="preserve">22. Ремонт и замена запорной арматуры ЦО,ГВС,ХВС   </t>
  </si>
  <si>
    <t xml:space="preserve">23. Замена и ремонт электропроводки  </t>
  </si>
  <si>
    <t xml:space="preserve">24. Замена и ремонт аппаратов защиты ,замена установочной </t>
  </si>
  <si>
    <t>25. Ремонт ГРЩ, ВУ, ВРУ, ЭЩ и т.д.</t>
  </si>
  <si>
    <t>Отчёт по доходам и расходам по домам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</si>
</sst>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0.000"/>
    <numFmt numFmtId="165" formatCode="#,##0.000"/>
    <numFmt numFmtId="166" formatCode="_-* #,##0.000\ _₽_-;\-* #,##0.000\ _₽_-;_-* &quot;-&quot;???\ _₽_-;_-@_-"/>
    <numFmt numFmtId="167" formatCode="_-* #,##0.000\ _₽_-;\-* #,##0.000\ _₽_-;_-* &quot;-&quot;??\ _₽_-;_-@_-"/>
    <numFmt numFmtId="168" formatCode="_-* #,##0.00\ _₽_-;\-* #,##0.00\ _₽_-;_-* &quot;-&quot;???\ _₽_-;_-@_-"/>
    <numFmt numFmtId="169" formatCode="_-* #,##0.00\ _₽_-;\-* #,##0.00\ _₽_-;_-* &quot;-&quot;??\ _₽_-;_-@_-"/>
    <numFmt numFmtId="170" formatCode="_-* #,##0\ _₽_-;\-* #,##0\ _₽_-;_-* &quot;-&quot;???\ _₽_-;_-@_-"/>
    <numFmt numFmtId="171" formatCode="_-* #,##0.000_-;\-* #,##0.000_-;_-* &quot;-&quot;??_-;_-@_-"/>
    <numFmt numFmtId="172" formatCode="_-* #,##0_р_._-;\-* #,##0_р_._-;_-* &quot;-&quot;??_р_._-;_-@_-"/>
    <numFmt numFmtId="173" formatCode="_-* #,##0.00_р_._-;\-* #,##0.0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\ _₽_-;\-* #,##0\ _₽_-;_-* &quot;-&quot;??\ _₽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Khmer UI"/>
      <family val="2"/>
    </font>
    <font>
      <sz val="12"/>
      <color rgb="FFFF0000"/>
      <name val="Khmer UI"/>
      <family val="2"/>
    </font>
    <font>
      <sz val="10"/>
      <name val="Arial Rounded MT Bold"/>
      <family val="2"/>
    </font>
    <font>
      <b/>
      <sz val="10"/>
      <name val="Arial Rounded MT Bold"/>
      <family val="2"/>
    </font>
    <font>
      <b/>
      <sz val="10"/>
      <name val="Arial Rounded MT Bold"/>
      <family val="2"/>
      <charset val="204"/>
    </font>
    <font>
      <sz val="12"/>
      <name val="Arial Rounded MT Bold"/>
      <family val="2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76">
    <xf numFmtId="0" fontId="0" fillId="0" borderId="0" xfId="0"/>
    <xf numFmtId="0" fontId="4" fillId="0" borderId="0" xfId="2" applyFont="1" applyAlignment="1">
      <alignment horizont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 applyFont="1"/>
    <xf numFmtId="164" fontId="4" fillId="0" borderId="0" xfId="2" applyNumberFormat="1" applyFont="1"/>
    <xf numFmtId="165" fontId="4" fillId="0" borderId="0" xfId="2" applyNumberFormat="1" applyFont="1"/>
    <xf numFmtId="166" fontId="4" fillId="0" borderId="0" xfId="2" applyNumberFormat="1" applyFont="1"/>
    <xf numFmtId="0" fontId="5" fillId="0" borderId="1" xfId="2" applyFont="1" applyBorder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5" fillId="0" borderId="0" xfId="2" applyFont="1"/>
    <xf numFmtId="164" fontId="5" fillId="0" borderId="0" xfId="2" applyNumberFormat="1" applyFont="1"/>
    <xf numFmtId="166" fontId="5" fillId="0" borderId="0" xfId="3" applyNumberFormat="1" applyFont="1"/>
    <xf numFmtId="166" fontId="5" fillId="0" borderId="0" xfId="2" applyNumberFormat="1" applyFont="1"/>
    <xf numFmtId="0" fontId="5" fillId="0" borderId="3" xfId="2" applyFont="1" applyBorder="1" applyAlignment="1">
      <alignment vertical="top" wrapText="1"/>
    </xf>
    <xf numFmtId="0" fontId="5" fillId="0" borderId="3" xfId="2" applyFont="1" applyBorder="1" applyAlignment="1">
      <alignment horizontal="center" vertical="top" wrapText="1"/>
    </xf>
    <xf numFmtId="166" fontId="5" fillId="0" borderId="3" xfId="2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8" fillId="2" borderId="36" xfId="2" applyFont="1" applyFill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9" fontId="11" fillId="0" borderId="30" xfId="0" applyNumberFormat="1" applyFont="1" applyBorder="1" applyAlignment="1">
      <alignment horizontal="center" vertical="center" wrapText="1"/>
    </xf>
    <xf numFmtId="0" fontId="7" fillId="0" borderId="38" xfId="2" applyFont="1" applyBorder="1" applyAlignment="1">
      <alignment horizontal="center" vertical="center" wrapText="1"/>
    </xf>
    <xf numFmtId="167" fontId="11" fillId="0" borderId="2" xfId="1" applyNumberFormat="1" applyFont="1" applyBorder="1" applyAlignment="1">
      <alignment vertical="center" wrapText="1"/>
    </xf>
    <xf numFmtId="9" fontId="11" fillId="0" borderId="30" xfId="0" applyNumberFormat="1" applyFont="1" applyBorder="1" applyAlignment="1">
      <alignment vertical="center" wrapText="1"/>
    </xf>
    <xf numFmtId="164" fontId="9" fillId="0" borderId="12" xfId="2" applyNumberFormat="1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 wrapText="1"/>
    </xf>
    <xf numFmtId="0" fontId="9" fillId="0" borderId="39" xfId="2" applyFont="1" applyBorder="1" applyAlignment="1">
      <alignment horizontal="center" vertical="center" wrapText="1"/>
    </xf>
    <xf numFmtId="0" fontId="13" fillId="0" borderId="38" xfId="2" applyFont="1" applyBorder="1" applyAlignment="1">
      <alignment horizontal="center" vertical="center" wrapText="1"/>
    </xf>
    <xf numFmtId="164" fontId="9" fillId="0" borderId="38" xfId="2" applyNumberFormat="1" applyFont="1" applyBorder="1" applyAlignment="1">
      <alignment horizontal="center" vertical="center" wrapText="1"/>
    </xf>
    <xf numFmtId="164" fontId="9" fillId="0" borderId="37" xfId="2" applyNumberFormat="1" applyFont="1" applyBorder="1" applyAlignment="1">
      <alignment horizontal="center" vertical="center" wrapText="1"/>
    </xf>
    <xf numFmtId="164" fontId="9" fillId="0" borderId="36" xfId="2" applyNumberFormat="1" applyFont="1" applyBorder="1" applyAlignment="1">
      <alignment horizontal="center" vertical="center" wrapText="1"/>
    </xf>
    <xf numFmtId="0" fontId="9" fillId="3" borderId="38" xfId="2" applyFont="1" applyFill="1" applyBorder="1" applyAlignment="1">
      <alignment horizontal="center" vertical="center" wrapText="1"/>
    </xf>
    <xf numFmtId="0" fontId="9" fillId="3" borderId="36" xfId="2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top" wrapText="1"/>
    </xf>
    <xf numFmtId="0" fontId="4" fillId="0" borderId="15" xfId="2" applyFont="1" applyBorder="1" applyAlignment="1">
      <alignment horizontal="center" vertical="top" wrapText="1"/>
    </xf>
    <xf numFmtId="0" fontId="4" fillId="0" borderId="40" xfId="2" applyFont="1" applyBorder="1" applyAlignment="1">
      <alignment horizontal="center" vertical="top" wrapText="1"/>
    </xf>
    <xf numFmtId="0" fontId="14" fillId="2" borderId="11" xfId="2" applyFont="1" applyFill="1" applyBorder="1"/>
    <xf numFmtId="0" fontId="14" fillId="2" borderId="12" xfId="2" applyFont="1" applyFill="1" applyBorder="1"/>
    <xf numFmtId="0" fontId="14" fillId="2" borderId="36" xfId="2" applyFont="1" applyFill="1" applyBorder="1"/>
    <xf numFmtId="0" fontId="4" fillId="0" borderId="37" xfId="2" applyFont="1" applyBorder="1"/>
    <xf numFmtId="0" fontId="4" fillId="0" borderId="38" xfId="2" applyFont="1" applyBorder="1"/>
    <xf numFmtId="0" fontId="4" fillId="0" borderId="12" xfId="2" applyFont="1" applyBorder="1"/>
    <xf numFmtId="164" fontId="4" fillId="0" borderId="12" xfId="2" applyNumberFormat="1" applyFont="1" applyBorder="1"/>
    <xf numFmtId="0" fontId="4" fillId="0" borderId="36" xfId="2" applyFont="1" applyBorder="1"/>
    <xf numFmtId="0" fontId="4" fillId="0" borderId="39" xfId="2" applyFont="1" applyBorder="1"/>
    <xf numFmtId="164" fontId="4" fillId="0" borderId="38" xfId="2" applyNumberFormat="1" applyFont="1" applyBorder="1"/>
    <xf numFmtId="164" fontId="4" fillId="0" borderId="37" xfId="2" applyNumberFormat="1" applyFont="1" applyBorder="1"/>
    <xf numFmtId="0" fontId="5" fillId="0" borderId="1" xfId="2" applyFont="1" applyBorder="1"/>
    <xf numFmtId="0" fontId="4" fillId="0" borderId="41" xfId="2" applyFont="1" applyBorder="1"/>
    <xf numFmtId="166" fontId="0" fillId="0" borderId="42" xfId="0" applyNumberFormat="1" applyBorder="1"/>
    <xf numFmtId="0" fontId="4" fillId="0" borderId="19" xfId="2" applyFont="1" applyBorder="1" applyAlignment="1">
      <alignment horizontal="center" vertical="center" wrapText="1"/>
    </xf>
    <xf numFmtId="0" fontId="15" fillId="0" borderId="43" xfId="2" applyFont="1" applyBorder="1" applyAlignment="1">
      <alignment horizontal="justify" vertical="center" wrapText="1"/>
    </xf>
    <xf numFmtId="0" fontId="15" fillId="0" borderId="44" xfId="2" applyFont="1" applyBorder="1" applyAlignment="1">
      <alignment horizontal="center" vertical="center" wrapText="1"/>
    </xf>
    <xf numFmtId="166" fontId="14" fillId="2" borderId="45" xfId="2" applyNumberFormat="1" applyFont="1" applyFill="1" applyBorder="1" applyAlignment="1">
      <alignment vertical="center"/>
    </xf>
    <xf numFmtId="166" fontId="14" fillId="2" borderId="46" xfId="2" applyNumberFormat="1" applyFont="1" applyFill="1" applyBorder="1" applyAlignment="1">
      <alignment vertical="center"/>
    </xf>
    <xf numFmtId="166" fontId="14" fillId="2" borderId="47" xfId="2" applyNumberFormat="1" applyFont="1" applyFill="1" applyBorder="1" applyAlignment="1">
      <alignment vertical="center"/>
    </xf>
    <xf numFmtId="166" fontId="4" fillId="0" borderId="48" xfId="2" applyNumberFormat="1" applyFont="1" applyBorder="1" applyAlignment="1">
      <alignment vertical="center"/>
    </xf>
    <xf numFmtId="168" fontId="4" fillId="0" borderId="49" xfId="2" applyNumberFormat="1" applyFont="1" applyBorder="1" applyAlignment="1">
      <alignment vertical="center"/>
    </xf>
    <xf numFmtId="166" fontId="4" fillId="0" borderId="49" xfId="2" applyNumberFormat="1" applyFont="1" applyBorder="1" applyAlignment="1">
      <alignment vertical="center"/>
    </xf>
    <xf numFmtId="166" fontId="4" fillId="0" borderId="45" xfId="2" applyNumberFormat="1" applyFont="1" applyBorder="1"/>
    <xf numFmtId="166" fontId="4" fillId="0" borderId="46" xfId="2" applyNumberFormat="1" applyFont="1" applyBorder="1"/>
    <xf numFmtId="166" fontId="4" fillId="0" borderId="47" xfId="2" applyNumberFormat="1" applyFont="1" applyBorder="1"/>
    <xf numFmtId="166" fontId="4" fillId="0" borderId="48" xfId="2" applyNumberFormat="1" applyFont="1" applyBorder="1"/>
    <xf numFmtId="166" fontId="5" fillId="0" borderId="50" xfId="2" applyNumberFormat="1" applyFont="1" applyBorder="1"/>
    <xf numFmtId="166" fontId="4" fillId="0" borderId="41" xfId="2" applyNumberFormat="1" applyFont="1" applyBorder="1"/>
    <xf numFmtId="166" fontId="4" fillId="0" borderId="51" xfId="2" applyNumberFormat="1" applyFont="1" applyBorder="1"/>
    <xf numFmtId="0" fontId="15" fillId="0" borderId="52" xfId="2" applyFont="1" applyBorder="1" applyAlignment="1">
      <alignment horizontal="justify" vertical="center" wrapText="1"/>
    </xf>
    <xf numFmtId="0" fontId="15" fillId="0" borderId="53" xfId="2" applyFont="1" applyBorder="1" applyAlignment="1">
      <alignment horizontal="center" vertical="center" wrapText="1"/>
    </xf>
    <xf numFmtId="166" fontId="14" fillId="2" borderId="41" xfId="2" applyNumberFormat="1" applyFont="1" applyFill="1" applyBorder="1" applyAlignment="1">
      <alignment vertical="center"/>
    </xf>
    <xf numFmtId="166" fontId="14" fillId="2" borderId="54" xfId="2" applyNumberFormat="1" applyFont="1" applyFill="1" applyBorder="1" applyAlignment="1">
      <alignment vertical="center"/>
    </xf>
    <xf numFmtId="166" fontId="4" fillId="0" borderId="54" xfId="2" applyNumberFormat="1" applyFont="1" applyBorder="1"/>
    <xf numFmtId="166" fontId="4" fillId="0" borderId="55" xfId="2" applyNumberFormat="1" applyFont="1" applyBorder="1"/>
    <xf numFmtId="166" fontId="14" fillId="0" borderId="41" xfId="2" applyNumberFormat="1" applyFont="1" applyBorder="1"/>
    <xf numFmtId="166" fontId="14" fillId="0" borderId="54" xfId="2" applyNumberFormat="1" applyFont="1" applyBorder="1"/>
    <xf numFmtId="166" fontId="4" fillId="0" borderId="42" xfId="2" applyNumberFormat="1" applyFont="1" applyBorder="1"/>
    <xf numFmtId="0" fontId="15" fillId="5" borderId="52" xfId="2" applyFont="1" applyFill="1" applyBorder="1" applyAlignment="1">
      <alignment horizontal="justify" vertical="center" wrapText="1"/>
    </xf>
    <xf numFmtId="0" fontId="15" fillId="5" borderId="53" xfId="2" applyFont="1" applyFill="1" applyBorder="1" applyAlignment="1">
      <alignment horizontal="center" vertical="center" wrapText="1"/>
    </xf>
    <xf numFmtId="0" fontId="15" fillId="5" borderId="52" xfId="2" applyFont="1" applyFill="1" applyBorder="1" applyAlignment="1">
      <alignment vertical="center" wrapText="1"/>
    </xf>
    <xf numFmtId="0" fontId="15" fillId="0" borderId="52" xfId="2" applyFont="1" applyBorder="1" applyAlignment="1">
      <alignment vertical="center" wrapText="1"/>
    </xf>
    <xf numFmtId="0" fontId="15" fillId="0" borderId="56" xfId="2" applyFont="1" applyBorder="1" applyAlignment="1">
      <alignment horizontal="justify" vertical="center" wrapText="1"/>
    </xf>
    <xf numFmtId="0" fontId="15" fillId="0" borderId="57" xfId="2" applyFont="1" applyBorder="1" applyAlignment="1">
      <alignment horizontal="center" vertical="center" wrapText="1"/>
    </xf>
    <xf numFmtId="166" fontId="14" fillId="2" borderId="58" xfId="2" applyNumberFormat="1" applyFont="1" applyFill="1" applyBorder="1" applyAlignment="1">
      <alignment vertical="center"/>
    </xf>
    <xf numFmtId="166" fontId="14" fillId="2" borderId="59" xfId="2" applyNumberFormat="1" applyFont="1" applyFill="1" applyBorder="1" applyAlignment="1">
      <alignment vertical="center"/>
    </xf>
    <xf numFmtId="166" fontId="4" fillId="0" borderId="1" xfId="2" applyNumberFormat="1" applyFont="1" applyBorder="1" applyAlignment="1">
      <alignment vertical="center"/>
    </xf>
    <xf numFmtId="166" fontId="4" fillId="0" borderId="58" xfId="2" applyNumberFormat="1" applyFont="1" applyBorder="1"/>
    <xf numFmtId="166" fontId="4" fillId="0" borderId="59" xfId="2" applyNumberFormat="1" applyFont="1" applyBorder="1"/>
    <xf numFmtId="166" fontId="4" fillId="0" borderId="60" xfId="2" applyNumberFormat="1" applyFont="1" applyBorder="1"/>
    <xf numFmtId="166" fontId="14" fillId="0" borderId="58" xfId="2" applyNumberFormat="1" applyFont="1" applyBorder="1"/>
    <xf numFmtId="166" fontId="14" fillId="0" borderId="59" xfId="2" applyNumberFormat="1" applyFont="1" applyBorder="1"/>
    <xf numFmtId="166" fontId="4" fillId="0" borderId="61" xfId="2" applyNumberFormat="1" applyFont="1" applyBorder="1"/>
    <xf numFmtId="166" fontId="5" fillId="0" borderId="62" xfId="2" applyNumberFormat="1" applyFont="1" applyBorder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1" fontId="15" fillId="6" borderId="12" xfId="1" applyNumberFormat="1" applyFont="1" applyFill="1" applyBorder="1" applyAlignment="1">
      <alignment vertical="center"/>
    </xf>
    <xf numFmtId="0" fontId="16" fillId="6" borderId="15" xfId="0" applyFont="1" applyFill="1" applyBorder="1" applyAlignment="1">
      <alignment horizontal="center" vertical="center"/>
    </xf>
    <xf numFmtId="171" fontId="17" fillId="6" borderId="27" xfId="1" applyNumberFormat="1" applyFont="1" applyFill="1" applyBorder="1" applyAlignment="1">
      <alignment vertical="center"/>
    </xf>
    <xf numFmtId="164" fontId="18" fillId="6" borderId="65" xfId="2" applyNumberFormat="1" applyFont="1" applyFill="1" applyBorder="1" applyAlignment="1">
      <alignment horizontal="center" vertical="center" wrapText="1"/>
    </xf>
    <xf numFmtId="171" fontId="17" fillId="6" borderId="54" xfId="1" applyNumberFormat="1" applyFont="1" applyFill="1" applyBorder="1" applyAlignment="1">
      <alignment vertical="center"/>
    </xf>
    <xf numFmtId="164" fontId="18" fillId="6" borderId="52" xfId="2" applyNumberFormat="1" applyFont="1" applyFill="1" applyBorder="1" applyAlignment="1">
      <alignment horizontal="center" vertical="center" wrapText="1"/>
    </xf>
    <xf numFmtId="171" fontId="17" fillId="6" borderId="8" xfId="1" applyNumberFormat="1" applyFont="1" applyFill="1" applyBorder="1" applyAlignment="1">
      <alignment vertical="center"/>
    </xf>
    <xf numFmtId="164" fontId="18" fillId="6" borderId="66" xfId="2" applyNumberFormat="1" applyFont="1" applyFill="1" applyBorder="1" applyAlignment="1">
      <alignment horizontal="center" vertical="center" wrapText="1"/>
    </xf>
    <xf numFmtId="171" fontId="19" fillId="0" borderId="27" xfId="1" applyNumberFormat="1" applyFont="1" applyBorder="1" applyAlignment="1">
      <alignment vertical="center"/>
    </xf>
    <xf numFmtId="0" fontId="18" fillId="0" borderId="65" xfId="2" applyFont="1" applyBorder="1" applyAlignment="1">
      <alignment horizontal="center" vertical="center" wrapText="1"/>
    </xf>
    <xf numFmtId="171" fontId="19" fillId="0" borderId="54" xfId="1" applyNumberFormat="1" applyFont="1" applyBorder="1" applyAlignment="1">
      <alignment vertical="center"/>
    </xf>
    <xf numFmtId="0" fontId="18" fillId="0" borderId="52" xfId="2" applyFont="1" applyBorder="1" applyAlignment="1">
      <alignment horizontal="center" vertical="center" wrapText="1"/>
    </xf>
    <xf numFmtId="171" fontId="19" fillId="0" borderId="8" xfId="1" applyNumberFormat="1" applyFont="1" applyBorder="1" applyAlignment="1">
      <alignment vertical="center"/>
    </xf>
    <xf numFmtId="0" fontId="18" fillId="0" borderId="66" xfId="2" applyFont="1" applyBorder="1" applyAlignment="1">
      <alignment horizontal="center" vertical="center" wrapText="1"/>
    </xf>
    <xf numFmtId="171" fontId="19" fillId="0" borderId="27" xfId="1" applyNumberFormat="1" applyFont="1" applyBorder="1"/>
    <xf numFmtId="164" fontId="18" fillId="0" borderId="65" xfId="2" applyNumberFormat="1" applyFont="1" applyBorder="1" applyAlignment="1">
      <alignment horizontal="center" vertical="center" wrapText="1"/>
    </xf>
    <xf numFmtId="171" fontId="19" fillId="0" borderId="54" xfId="1" applyNumberFormat="1" applyFont="1" applyBorder="1"/>
    <xf numFmtId="164" fontId="18" fillId="0" borderId="52" xfId="2" applyNumberFormat="1" applyFont="1" applyBorder="1" applyAlignment="1">
      <alignment horizontal="center" vertical="center" wrapText="1"/>
    </xf>
    <xf numFmtId="0" fontId="17" fillId="0" borderId="52" xfId="2" applyFont="1" applyBorder="1" applyAlignment="1">
      <alignment horizontal="center" vertical="center" wrapText="1"/>
    </xf>
    <xf numFmtId="0" fontId="19" fillId="0" borderId="52" xfId="2" applyFont="1" applyBorder="1" applyAlignment="1">
      <alignment horizontal="center" vertical="center" wrapText="1"/>
    </xf>
    <xf numFmtId="171" fontId="20" fillId="0" borderId="54" xfId="1" applyNumberFormat="1" applyFont="1" applyBorder="1"/>
    <xf numFmtId="0" fontId="21" fillId="0" borderId="52" xfId="2" applyFont="1" applyBorder="1" applyAlignment="1">
      <alignment horizontal="center" vertical="center" wrapText="1"/>
    </xf>
    <xf numFmtId="171" fontId="19" fillId="0" borderId="8" xfId="1" applyNumberFormat="1" applyFont="1" applyBorder="1"/>
    <xf numFmtId="0" fontId="17" fillId="0" borderId="66" xfId="2" applyFont="1" applyBorder="1" applyAlignment="1">
      <alignment horizontal="center" vertical="center" wrapText="1"/>
    </xf>
    <xf numFmtId="171" fontId="5" fillId="6" borderId="27" xfId="1" applyNumberFormat="1" applyFont="1" applyFill="1" applyBorder="1" applyAlignment="1">
      <alignment vertical="center"/>
    </xf>
    <xf numFmtId="9" fontId="17" fillId="6" borderId="65" xfId="0" applyNumberFormat="1" applyFont="1" applyFill="1" applyBorder="1" applyAlignment="1">
      <alignment horizontal="center" vertical="center" wrapText="1"/>
    </xf>
    <xf numFmtId="171" fontId="5" fillId="6" borderId="8" xfId="1" applyNumberFormat="1" applyFont="1" applyFill="1" applyBorder="1" applyAlignment="1">
      <alignment vertical="center"/>
    </xf>
    <xf numFmtId="167" fontId="17" fillId="6" borderId="66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2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4" fillId="7" borderId="0" xfId="2" applyFont="1" applyFill="1" applyAlignment="1">
      <alignment horizontal="center"/>
    </xf>
    <xf numFmtId="0" fontId="4" fillId="8" borderId="0" xfId="2" applyFont="1" applyFill="1" applyAlignment="1">
      <alignment horizontal="center"/>
    </xf>
    <xf numFmtId="0" fontId="4" fillId="9" borderId="0" xfId="2" applyFont="1" applyFill="1" applyAlignment="1">
      <alignment horizontal="center"/>
    </xf>
    <xf numFmtId="0" fontId="4" fillId="10" borderId="0" xfId="2" applyFont="1" applyFill="1" applyAlignment="1">
      <alignment horizontal="center"/>
    </xf>
    <xf numFmtId="0" fontId="4" fillId="11" borderId="0" xfId="2" applyFont="1" applyFill="1" applyAlignment="1">
      <alignment horizontal="center"/>
    </xf>
    <xf numFmtId="0" fontId="4" fillId="12" borderId="0" xfId="2" applyFont="1" applyFill="1" applyAlignment="1">
      <alignment horizontal="right"/>
    </xf>
    <xf numFmtId="0" fontId="4" fillId="12" borderId="0" xfId="2" applyFont="1" applyFill="1" applyAlignment="1">
      <alignment horizontal="center"/>
    </xf>
    <xf numFmtId="0" fontId="4" fillId="0" borderId="52" xfId="2" applyFont="1" applyBorder="1" applyAlignment="1">
      <alignment horizontal="right"/>
    </xf>
    <xf numFmtId="172" fontId="24" fillId="0" borderId="52" xfId="2" applyNumberFormat="1" applyFont="1" applyBorder="1"/>
    <xf numFmtId="0" fontId="4" fillId="13" borderId="0" xfId="2" applyFont="1" applyFill="1" applyAlignment="1">
      <alignment horizontal="center"/>
    </xf>
    <xf numFmtId="172" fontId="25" fillId="0" borderId="52" xfId="2" applyNumberFormat="1" applyFont="1" applyBorder="1"/>
    <xf numFmtId="0" fontId="4" fillId="14" borderId="0" xfId="2" applyFont="1" applyFill="1" applyAlignment="1">
      <alignment horizontal="center" wrapText="1"/>
    </xf>
    <xf numFmtId="0" fontId="19" fillId="4" borderId="0" xfId="2" applyFont="1" applyFill="1" applyAlignment="1">
      <alignment horizontal="center" wrapText="1"/>
    </xf>
    <xf numFmtId="0" fontId="4" fillId="15" borderId="0" xfId="2" applyFont="1" applyFill="1" applyAlignment="1">
      <alignment horizontal="center"/>
    </xf>
    <xf numFmtId="0" fontId="4" fillId="5" borderId="0" xfId="2" applyFont="1" applyFill="1"/>
    <xf numFmtId="0" fontId="4" fillId="16" borderId="0" xfId="2" applyFont="1" applyFill="1" applyAlignment="1">
      <alignment horizontal="center"/>
    </xf>
    <xf numFmtId="172" fontId="26" fillId="0" borderId="0" xfId="2" applyNumberFormat="1" applyFont="1"/>
    <xf numFmtId="173" fontId="26" fillId="0" borderId="0" xfId="2" applyNumberFormat="1" applyFont="1"/>
    <xf numFmtId="174" fontId="26" fillId="0" borderId="0" xfId="2" applyNumberFormat="1" applyFont="1"/>
    <xf numFmtId="173" fontId="27" fillId="0" borderId="0" xfId="2" applyNumberFormat="1" applyFont="1"/>
    <xf numFmtId="172" fontId="27" fillId="0" borderId="0" xfId="2" applyNumberFormat="1" applyFont="1"/>
    <xf numFmtId="172" fontId="28" fillId="0" borderId="0" xfId="2" applyNumberFormat="1" applyFont="1" applyAlignment="1">
      <alignment horizontal="center"/>
    </xf>
    <xf numFmtId="172" fontId="27" fillId="0" borderId="0" xfId="2" applyNumberFormat="1" applyFont="1" applyAlignment="1">
      <alignment horizontal="right"/>
    </xf>
    <xf numFmtId="172" fontId="26" fillId="0" borderId="0" xfId="2" applyNumberFormat="1" applyFont="1" applyAlignment="1">
      <alignment horizontal="center"/>
    </xf>
    <xf numFmtId="173" fontId="29" fillId="0" borderId="0" xfId="2" applyNumberFormat="1" applyFont="1" applyAlignment="1">
      <alignment horizontal="left" vertical="top" wrapText="1"/>
    </xf>
    <xf numFmtId="172" fontId="12" fillId="0" borderId="0" xfId="2" applyNumberFormat="1" applyFont="1"/>
    <xf numFmtId="173" fontId="12" fillId="0" borderId="0" xfId="2" applyNumberFormat="1" applyFont="1"/>
    <xf numFmtId="174" fontId="12" fillId="0" borderId="0" xfId="2" applyNumberFormat="1" applyFont="1"/>
    <xf numFmtId="173" fontId="7" fillId="0" borderId="0" xfId="2" applyNumberFormat="1" applyFont="1"/>
    <xf numFmtId="172" fontId="7" fillId="0" borderId="0" xfId="2" applyNumberFormat="1" applyFont="1"/>
    <xf numFmtId="172" fontId="7" fillId="0" borderId="0" xfId="2" applyNumberFormat="1" applyFont="1" applyAlignment="1">
      <alignment horizontal="center"/>
    </xf>
    <xf numFmtId="172" fontId="7" fillId="0" borderId="0" xfId="2" applyNumberFormat="1" applyFont="1" applyAlignment="1">
      <alignment horizontal="right"/>
    </xf>
    <xf numFmtId="172" fontId="12" fillId="0" borderId="0" xfId="2" applyNumberFormat="1" applyFont="1" applyAlignment="1">
      <alignment horizontal="center"/>
    </xf>
    <xf numFmtId="173" fontId="12" fillId="0" borderId="0" xfId="2" applyNumberFormat="1" applyFont="1" applyAlignment="1">
      <alignment horizontal="left" vertical="top" wrapText="1"/>
    </xf>
    <xf numFmtId="174" fontId="7" fillId="0" borderId="0" xfId="2" applyNumberFormat="1" applyFont="1"/>
    <xf numFmtId="167" fontId="30" fillId="6" borderId="12" xfId="5" applyNumberFormat="1" applyFont="1" applyFill="1" applyBorder="1" applyAlignment="1">
      <alignment horizontal="center" vertical="center"/>
    </xf>
    <xf numFmtId="167" fontId="30" fillId="6" borderId="11" xfId="5" applyNumberFormat="1" applyFont="1" applyFill="1" applyBorder="1" applyAlignment="1">
      <alignment horizontal="center" vertical="center"/>
    </xf>
    <xf numFmtId="173" fontId="7" fillId="0" borderId="36" xfId="2" applyNumberFormat="1" applyFont="1" applyBorder="1"/>
    <xf numFmtId="173" fontId="7" fillId="0" borderId="36" xfId="2" applyNumberFormat="1" applyFont="1" applyBorder="1" applyAlignment="1">
      <alignment horizontal="center"/>
    </xf>
    <xf numFmtId="173" fontId="7" fillId="0" borderId="36" xfId="2" applyNumberFormat="1" applyFont="1" applyBorder="1" applyAlignment="1">
      <alignment horizontal="right"/>
    </xf>
    <xf numFmtId="173" fontId="12" fillId="0" borderId="36" xfId="2" applyNumberFormat="1" applyFont="1" applyBorder="1"/>
    <xf numFmtId="173" fontId="12" fillId="0" borderId="36" xfId="2" applyNumberFormat="1" applyFont="1" applyBorder="1" applyAlignment="1">
      <alignment horizontal="center"/>
    </xf>
    <xf numFmtId="173" fontId="12" fillId="0" borderId="36" xfId="2" applyNumberFormat="1" applyFont="1" applyBorder="1" applyAlignment="1">
      <alignment horizontal="left" vertical="top" wrapText="1"/>
    </xf>
    <xf numFmtId="173" fontId="12" fillId="0" borderId="38" xfId="2" applyNumberFormat="1" applyFont="1" applyBorder="1" applyAlignment="1">
      <alignment horizontal="left" vertical="top" wrapText="1"/>
    </xf>
    <xf numFmtId="172" fontId="12" fillId="0" borderId="12" xfId="2" applyNumberFormat="1" applyFont="1" applyBorder="1"/>
    <xf numFmtId="173" fontId="12" fillId="0" borderId="11" xfId="2" applyNumberFormat="1" applyFont="1" applyBorder="1"/>
    <xf numFmtId="172" fontId="12" fillId="0" borderId="63" xfId="2" applyNumberFormat="1" applyFont="1" applyBorder="1"/>
    <xf numFmtId="173" fontId="12" fillId="0" borderId="15" xfId="2" applyNumberFormat="1" applyFont="1" applyBorder="1"/>
    <xf numFmtId="172" fontId="12" fillId="0" borderId="40" xfId="2" applyNumberFormat="1" applyFont="1" applyBorder="1"/>
    <xf numFmtId="172" fontId="12" fillId="0" borderId="11" xfId="2" applyNumberFormat="1" applyFont="1" applyBorder="1"/>
    <xf numFmtId="172" fontId="12" fillId="0" borderId="15" xfId="2" applyNumberFormat="1" applyFont="1" applyBorder="1"/>
    <xf numFmtId="173" fontId="12" fillId="0" borderId="12" xfId="2" applyNumberFormat="1" applyFont="1" applyBorder="1"/>
    <xf numFmtId="173" fontId="12" fillId="0" borderId="37" xfId="2" applyNumberFormat="1" applyFont="1" applyBorder="1"/>
    <xf numFmtId="173" fontId="12" fillId="0" borderId="63" xfId="2" applyNumberFormat="1" applyFont="1" applyBorder="1"/>
    <xf numFmtId="174" fontId="12" fillId="0" borderId="15" xfId="2" applyNumberFormat="1" applyFont="1" applyBorder="1"/>
    <xf numFmtId="173" fontId="12" fillId="0" borderId="40" xfId="2" applyNumberFormat="1" applyFont="1" applyBorder="1"/>
    <xf numFmtId="173" fontId="7" fillId="0" borderId="63" xfId="2" applyNumberFormat="1" applyFont="1" applyBorder="1"/>
    <xf numFmtId="173" fontId="7" fillId="0" borderId="15" xfId="2" applyNumberFormat="1" applyFont="1" applyBorder="1"/>
    <xf numFmtId="173" fontId="7" fillId="0" borderId="40" xfId="2" applyNumberFormat="1" applyFont="1" applyBorder="1"/>
    <xf numFmtId="172" fontId="7" fillId="0" borderId="12" xfId="2" applyNumberFormat="1" applyFont="1" applyBorder="1"/>
    <xf numFmtId="172" fontId="7" fillId="0" borderId="15" xfId="2" applyNumberFormat="1" applyFont="1" applyBorder="1"/>
    <xf numFmtId="174" fontId="7" fillId="0" borderId="15" xfId="2" applyNumberFormat="1" applyFont="1" applyBorder="1"/>
    <xf numFmtId="174" fontId="7" fillId="0" borderId="11" xfId="2" applyNumberFormat="1" applyFont="1" applyBorder="1"/>
    <xf numFmtId="172" fontId="7" fillId="0" borderId="11" xfId="2" applyNumberFormat="1" applyFont="1" applyBorder="1"/>
    <xf numFmtId="172" fontId="7" fillId="0" borderId="15" xfId="2" applyNumberFormat="1" applyFont="1" applyBorder="1" applyAlignment="1">
      <alignment horizontal="center"/>
    </xf>
    <xf numFmtId="172" fontId="7" fillId="0" borderId="11" xfId="2" applyNumberFormat="1" applyFont="1" applyBorder="1" applyAlignment="1">
      <alignment horizontal="center"/>
    </xf>
    <xf numFmtId="172" fontId="7" fillId="0" borderId="40" xfId="2" applyNumberFormat="1" applyFont="1" applyBorder="1"/>
    <xf numFmtId="172" fontId="7" fillId="0" borderId="36" xfId="2" applyNumberFormat="1" applyFont="1" applyBorder="1"/>
    <xf numFmtId="173" fontId="7" fillId="0" borderId="37" xfId="2" applyNumberFormat="1" applyFont="1" applyBorder="1"/>
    <xf numFmtId="172" fontId="7" fillId="0" borderId="38" xfId="2" applyNumberFormat="1" applyFont="1" applyBorder="1" applyAlignment="1">
      <alignment horizontal="right"/>
    </xf>
    <xf numFmtId="172" fontId="12" fillId="0" borderId="36" xfId="2" applyNumberFormat="1" applyFont="1" applyBorder="1"/>
    <xf numFmtId="172" fontId="12" fillId="0" borderId="37" xfId="2" applyNumberFormat="1" applyFont="1" applyBorder="1" applyAlignment="1">
      <alignment horizontal="center"/>
    </xf>
    <xf numFmtId="173" fontId="12" fillId="0" borderId="63" xfId="2" applyNumberFormat="1" applyFont="1" applyBorder="1" applyAlignment="1">
      <alignment horizontal="left" vertical="top" wrapText="1"/>
    </xf>
    <xf numFmtId="173" fontId="12" fillId="0" borderId="11" xfId="2" applyNumberFormat="1" applyFont="1" applyBorder="1" applyAlignment="1">
      <alignment horizontal="left" vertical="top" wrapText="1"/>
    </xf>
    <xf numFmtId="172" fontId="12" fillId="0" borderId="59" xfId="2" applyNumberFormat="1" applyFont="1" applyBorder="1"/>
    <xf numFmtId="173" fontId="12" fillId="0" borderId="58" xfId="2" applyNumberFormat="1" applyFont="1" applyBorder="1"/>
    <xf numFmtId="172" fontId="12" fillId="0" borderId="70" xfId="2" applyNumberFormat="1" applyFont="1" applyBorder="1"/>
    <xf numFmtId="173" fontId="12" fillId="0" borderId="56" xfId="2" applyNumberFormat="1" applyFont="1" applyBorder="1"/>
    <xf numFmtId="172" fontId="12" fillId="0" borderId="57" xfId="2" applyNumberFormat="1" applyFont="1" applyBorder="1"/>
    <xf numFmtId="172" fontId="12" fillId="0" borderId="58" xfId="2" applyNumberFormat="1" applyFont="1" applyBorder="1"/>
    <xf numFmtId="172" fontId="12" fillId="0" borderId="56" xfId="2" applyNumberFormat="1" applyFont="1" applyBorder="1"/>
    <xf numFmtId="173" fontId="12" fillId="0" borderId="59" xfId="2" applyNumberFormat="1" applyFont="1" applyBorder="1"/>
    <xf numFmtId="173" fontId="12" fillId="0" borderId="61" xfId="2" applyNumberFormat="1" applyFont="1" applyBorder="1"/>
    <xf numFmtId="173" fontId="12" fillId="0" borderId="60" xfId="2" applyNumberFormat="1" applyFont="1" applyBorder="1"/>
    <xf numFmtId="173" fontId="12" fillId="0" borderId="70" xfId="2" applyNumberFormat="1" applyFont="1" applyBorder="1"/>
    <xf numFmtId="174" fontId="12" fillId="0" borderId="56" xfId="2" applyNumberFormat="1" applyFont="1" applyBorder="1"/>
    <xf numFmtId="173" fontId="12" fillId="0" borderId="57" xfId="2" applyNumberFormat="1" applyFont="1" applyBorder="1"/>
    <xf numFmtId="173" fontId="7" fillId="0" borderId="70" xfId="2" applyNumberFormat="1" applyFont="1" applyBorder="1"/>
    <xf numFmtId="173" fontId="7" fillId="0" borderId="56" xfId="2" applyNumberFormat="1" applyFont="1" applyBorder="1"/>
    <xf numFmtId="173" fontId="7" fillId="0" borderId="57" xfId="2" applyNumberFormat="1" applyFont="1" applyBorder="1"/>
    <xf numFmtId="172" fontId="7" fillId="0" borderId="59" xfId="2" applyNumberFormat="1" applyFont="1" applyBorder="1"/>
    <xf numFmtId="172" fontId="7" fillId="0" borderId="56" xfId="2" applyNumberFormat="1" applyFont="1" applyBorder="1"/>
    <xf numFmtId="167" fontId="30" fillId="6" borderId="52" xfId="5" applyNumberFormat="1" applyFont="1" applyFill="1" applyBorder="1" applyAlignment="1">
      <alignment horizontal="center" vertical="center"/>
    </xf>
    <xf numFmtId="167" fontId="30" fillId="6" borderId="41" xfId="5" applyNumberFormat="1" applyFont="1" applyFill="1" applyBorder="1" applyAlignment="1">
      <alignment horizontal="center" vertical="center"/>
    </xf>
    <xf numFmtId="172" fontId="7" fillId="0" borderId="58" xfId="2" applyNumberFormat="1" applyFont="1" applyBorder="1"/>
    <xf numFmtId="172" fontId="7" fillId="0" borderId="56" xfId="2" applyNumberFormat="1" applyFont="1" applyBorder="1" applyAlignment="1">
      <alignment horizontal="center"/>
    </xf>
    <xf numFmtId="172" fontId="7" fillId="0" borderId="58" xfId="2" applyNumberFormat="1" applyFont="1" applyBorder="1" applyAlignment="1">
      <alignment horizontal="center"/>
    </xf>
    <xf numFmtId="173" fontId="7" fillId="0" borderId="52" xfId="2" applyNumberFormat="1" applyFont="1" applyBorder="1"/>
    <xf numFmtId="172" fontId="7" fillId="0" borderId="57" xfId="2" applyNumberFormat="1" applyFont="1" applyBorder="1"/>
    <xf numFmtId="172" fontId="7" fillId="0" borderId="28" xfId="2" applyNumberFormat="1" applyFont="1" applyBorder="1"/>
    <xf numFmtId="173" fontId="7" fillId="0" borderId="28" xfId="2" applyNumberFormat="1" applyFont="1" applyBorder="1"/>
    <xf numFmtId="172" fontId="7" fillId="0" borderId="28" xfId="2" applyNumberFormat="1" applyFont="1" applyBorder="1" applyAlignment="1">
      <alignment horizontal="right"/>
    </xf>
    <xf numFmtId="172" fontId="12" fillId="0" borderId="71" xfId="2" applyNumberFormat="1" applyFont="1" applyBorder="1"/>
    <xf numFmtId="172" fontId="12" fillId="0" borderId="28" xfId="2" applyNumberFormat="1" applyFont="1" applyBorder="1" applyAlignment="1">
      <alignment horizontal="center"/>
    </xf>
    <xf numFmtId="173" fontId="12" fillId="0" borderId="70" xfId="2" applyNumberFormat="1" applyFont="1" applyBorder="1" applyAlignment="1">
      <alignment horizontal="left" vertical="top" wrapText="1"/>
    </xf>
    <xf numFmtId="1" fontId="12" fillId="0" borderId="58" xfId="2" applyNumberFormat="1" applyFont="1" applyBorder="1" applyAlignment="1">
      <alignment horizontal="center" vertical="top"/>
    </xf>
    <xf numFmtId="172" fontId="12" fillId="0" borderId="54" xfId="2" applyNumberFormat="1" applyFont="1" applyBorder="1"/>
    <xf numFmtId="173" fontId="12" fillId="0" borderId="41" xfId="2" applyNumberFormat="1" applyFont="1" applyBorder="1"/>
    <xf numFmtId="172" fontId="12" fillId="0" borderId="51" xfId="2" applyNumberFormat="1" applyFont="1" applyBorder="1"/>
    <xf numFmtId="173" fontId="12" fillId="0" borderId="52" xfId="2" applyNumberFormat="1" applyFont="1" applyBorder="1"/>
    <xf numFmtId="172" fontId="12" fillId="0" borderId="53" xfId="2" applyNumberFormat="1" applyFont="1" applyBorder="1"/>
    <xf numFmtId="172" fontId="12" fillId="0" borderId="41" xfId="2" applyNumberFormat="1" applyFont="1" applyBorder="1"/>
    <xf numFmtId="172" fontId="12" fillId="0" borderId="52" xfId="2" applyNumberFormat="1" applyFont="1" applyBorder="1"/>
    <xf numFmtId="173" fontId="12" fillId="0" borderId="54" xfId="2" applyNumberFormat="1" applyFont="1" applyBorder="1"/>
    <xf numFmtId="173" fontId="12" fillId="0" borderId="42" xfId="2" applyNumberFormat="1" applyFont="1" applyBorder="1"/>
    <xf numFmtId="173" fontId="12" fillId="0" borderId="55" xfId="2" applyNumberFormat="1" applyFont="1" applyBorder="1"/>
    <xf numFmtId="173" fontId="12" fillId="0" borderId="51" xfId="2" applyNumberFormat="1" applyFont="1" applyBorder="1"/>
    <xf numFmtId="174" fontId="12" fillId="0" borderId="52" xfId="2" applyNumberFormat="1" applyFont="1" applyBorder="1"/>
    <xf numFmtId="173" fontId="12" fillId="0" borderId="53" xfId="2" applyNumberFormat="1" applyFont="1" applyBorder="1"/>
    <xf numFmtId="173" fontId="7" fillId="0" borderId="51" xfId="2" applyNumberFormat="1" applyFont="1" applyBorder="1"/>
    <xf numFmtId="173" fontId="7" fillId="0" borderId="53" xfId="2" applyNumberFormat="1" applyFont="1" applyBorder="1"/>
    <xf numFmtId="172" fontId="7" fillId="0" borderId="54" xfId="2" applyNumberFormat="1" applyFont="1" applyBorder="1"/>
    <xf numFmtId="172" fontId="7" fillId="0" borderId="52" xfId="2" applyNumberFormat="1" applyFont="1" applyBorder="1"/>
    <xf numFmtId="172" fontId="7" fillId="0" borderId="41" xfId="2" applyNumberFormat="1" applyFont="1" applyBorder="1"/>
    <xf numFmtId="172" fontId="7" fillId="0" borderId="52" xfId="2" applyNumberFormat="1" applyFont="1" applyBorder="1" applyAlignment="1">
      <alignment horizontal="center"/>
    </xf>
    <xf numFmtId="172" fontId="7" fillId="0" borderId="41" xfId="2" applyNumberFormat="1" applyFont="1" applyBorder="1" applyAlignment="1">
      <alignment horizontal="center"/>
    </xf>
    <xf numFmtId="172" fontId="7" fillId="0" borderId="53" xfId="2" applyNumberFormat="1" applyFont="1" applyBorder="1"/>
    <xf numFmtId="172" fontId="7" fillId="0" borderId="42" xfId="2" applyNumberFormat="1" applyFont="1" applyBorder="1"/>
    <xf numFmtId="173" fontId="7" fillId="0" borderId="42" xfId="2" applyNumberFormat="1" applyFont="1" applyBorder="1"/>
    <xf numFmtId="172" fontId="7" fillId="0" borderId="42" xfId="2" applyNumberFormat="1" applyFont="1" applyBorder="1" applyAlignment="1">
      <alignment horizontal="right"/>
    </xf>
    <xf numFmtId="172" fontId="12" fillId="0" borderId="55" xfId="2" applyNumberFormat="1" applyFont="1" applyBorder="1"/>
    <xf numFmtId="172" fontId="12" fillId="0" borderId="42" xfId="2" applyNumberFormat="1" applyFont="1" applyBorder="1" applyAlignment="1">
      <alignment horizontal="center"/>
    </xf>
    <xf numFmtId="173" fontId="12" fillId="0" borderId="51" xfId="2" applyNumberFormat="1" applyFont="1" applyBorder="1" applyAlignment="1">
      <alignment horizontal="left" vertical="top" wrapText="1"/>
    </xf>
    <xf numFmtId="1" fontId="12" fillId="0" borderId="41" xfId="2" applyNumberFormat="1" applyFont="1" applyBorder="1" applyAlignment="1">
      <alignment horizontal="center" vertical="top"/>
    </xf>
    <xf numFmtId="172" fontId="12" fillId="0" borderId="8" xfId="2" applyNumberFormat="1" applyFont="1" applyBorder="1"/>
    <xf numFmtId="173" fontId="12" fillId="0" borderId="7" xfId="2" applyNumberFormat="1" applyFont="1" applyBorder="1"/>
    <xf numFmtId="172" fontId="12" fillId="0" borderId="72" xfId="2" applyNumberFormat="1" applyFont="1" applyBorder="1"/>
    <xf numFmtId="173" fontId="12" fillId="0" borderId="66" xfId="2" applyNumberFormat="1" applyFont="1" applyBorder="1"/>
    <xf numFmtId="172" fontId="12" fillId="0" borderId="67" xfId="2" applyNumberFormat="1" applyFont="1" applyBorder="1"/>
    <xf numFmtId="172" fontId="12" fillId="0" borderId="7" xfId="2" applyNumberFormat="1" applyFont="1" applyBorder="1"/>
    <xf numFmtId="172" fontId="12" fillId="0" borderId="66" xfId="2" applyNumberFormat="1" applyFont="1" applyBorder="1"/>
    <xf numFmtId="173" fontId="12" fillId="0" borderId="8" xfId="2" applyNumberFormat="1" applyFont="1" applyBorder="1"/>
    <xf numFmtId="173" fontId="12" fillId="0" borderId="10" xfId="2" applyNumberFormat="1" applyFont="1" applyBorder="1"/>
    <xf numFmtId="173" fontId="12" fillId="0" borderId="68" xfId="2" applyNumberFormat="1" applyFont="1" applyBorder="1"/>
    <xf numFmtId="173" fontId="12" fillId="0" borderId="72" xfId="2" applyNumberFormat="1" applyFont="1" applyBorder="1"/>
    <xf numFmtId="174" fontId="12" fillId="0" borderId="66" xfId="2" applyNumberFormat="1" applyFont="1" applyBorder="1"/>
    <xf numFmtId="173" fontId="12" fillId="0" borderId="67" xfId="2" applyNumberFormat="1" applyFont="1" applyBorder="1"/>
    <xf numFmtId="173" fontId="7" fillId="0" borderId="72" xfId="2" applyNumberFormat="1" applyFont="1" applyBorder="1"/>
    <xf numFmtId="173" fontId="7" fillId="0" borderId="66" xfId="2" applyNumberFormat="1" applyFont="1" applyBorder="1"/>
    <xf numFmtId="173" fontId="7" fillId="0" borderId="67" xfId="2" applyNumberFormat="1" applyFont="1" applyBorder="1"/>
    <xf numFmtId="172" fontId="7" fillId="0" borderId="8" xfId="2" applyNumberFormat="1" applyFont="1" applyBorder="1"/>
    <xf numFmtId="172" fontId="7" fillId="0" borderId="66" xfId="2" applyNumberFormat="1" applyFont="1" applyBorder="1"/>
    <xf numFmtId="172" fontId="7" fillId="0" borderId="7" xfId="2" applyNumberFormat="1" applyFont="1" applyBorder="1"/>
    <xf numFmtId="172" fontId="7" fillId="0" borderId="66" xfId="2" applyNumberFormat="1" applyFont="1" applyBorder="1" applyAlignment="1">
      <alignment horizontal="center"/>
    </xf>
    <xf numFmtId="172" fontId="7" fillId="0" borderId="7" xfId="2" applyNumberFormat="1" applyFont="1" applyBorder="1" applyAlignment="1">
      <alignment horizontal="center"/>
    </xf>
    <xf numFmtId="172" fontId="7" fillId="0" borderId="67" xfId="2" applyNumberFormat="1" applyFont="1" applyBorder="1"/>
    <xf numFmtId="172" fontId="7" fillId="0" borderId="10" xfId="2" applyNumberFormat="1" applyFont="1" applyBorder="1"/>
    <xf numFmtId="173" fontId="7" fillId="0" borderId="10" xfId="2" applyNumberFormat="1" applyFont="1" applyBorder="1"/>
    <xf numFmtId="172" fontId="7" fillId="0" borderId="10" xfId="2" applyNumberFormat="1" applyFont="1" applyBorder="1" applyAlignment="1">
      <alignment horizontal="right"/>
    </xf>
    <xf numFmtId="172" fontId="12" fillId="0" borderId="68" xfId="2" applyNumberFormat="1" applyFont="1" applyBorder="1"/>
    <xf numFmtId="172" fontId="12" fillId="0" borderId="10" xfId="2" applyNumberFormat="1" applyFont="1" applyBorder="1" applyAlignment="1">
      <alignment horizontal="center"/>
    </xf>
    <xf numFmtId="173" fontId="12" fillId="0" borderId="72" xfId="2" applyNumberFormat="1" applyFont="1" applyBorder="1" applyAlignment="1">
      <alignment horizontal="left" vertical="top" wrapText="1"/>
    </xf>
    <xf numFmtId="1" fontId="12" fillId="0" borderId="7" xfId="2" applyNumberFormat="1" applyFont="1" applyBorder="1" applyAlignment="1">
      <alignment horizontal="center" vertical="top"/>
    </xf>
    <xf numFmtId="175" fontId="7" fillId="0" borderId="0" xfId="2" applyNumberFormat="1" applyFont="1"/>
    <xf numFmtId="174" fontId="12" fillId="0" borderId="11" xfId="2" applyNumberFormat="1" applyFont="1" applyBorder="1"/>
    <xf numFmtId="173" fontId="7" fillId="10" borderId="15" xfId="2" applyNumberFormat="1" applyFont="1" applyFill="1" applyBorder="1"/>
    <xf numFmtId="173" fontId="7" fillId="17" borderId="15" xfId="2" applyNumberFormat="1" applyFont="1" applyFill="1" applyBorder="1"/>
    <xf numFmtId="173" fontId="7" fillId="18" borderId="15" xfId="2" applyNumberFormat="1" applyFont="1" applyFill="1" applyBorder="1"/>
    <xf numFmtId="173" fontId="7" fillId="19" borderId="15" xfId="2" applyNumberFormat="1" applyFont="1" applyFill="1" applyBorder="1"/>
    <xf numFmtId="173" fontId="7" fillId="20" borderId="15" xfId="2" applyNumberFormat="1" applyFont="1" applyFill="1" applyBorder="1"/>
    <xf numFmtId="173" fontId="7" fillId="21" borderId="15" xfId="2" applyNumberFormat="1" applyFont="1" applyFill="1" applyBorder="1"/>
    <xf numFmtId="173" fontId="7" fillId="16" borderId="15" xfId="2" applyNumberFormat="1" applyFont="1" applyFill="1" applyBorder="1"/>
    <xf numFmtId="173" fontId="7" fillId="2" borderId="15" xfId="2" applyNumberFormat="1" applyFont="1" applyFill="1" applyBorder="1"/>
    <xf numFmtId="173" fontId="7" fillId="8" borderId="15" xfId="2" applyNumberFormat="1" applyFont="1" applyFill="1" applyBorder="1"/>
    <xf numFmtId="173" fontId="7" fillId="22" borderId="15" xfId="2" applyNumberFormat="1" applyFont="1" applyFill="1" applyBorder="1"/>
    <xf numFmtId="173" fontId="7" fillId="23" borderId="15" xfId="2" applyNumberFormat="1" applyFont="1" applyFill="1" applyBorder="1"/>
    <xf numFmtId="173" fontId="7" fillId="12" borderId="15" xfId="2" applyNumberFormat="1" applyFont="1" applyFill="1" applyBorder="1"/>
    <xf numFmtId="173" fontId="7" fillId="19" borderId="40" xfId="2" applyNumberFormat="1" applyFont="1" applyFill="1" applyBorder="1"/>
    <xf numFmtId="173" fontId="7" fillId="24" borderId="37" xfId="2" applyNumberFormat="1" applyFont="1" applyFill="1" applyBorder="1"/>
    <xf numFmtId="167" fontId="7" fillId="0" borderId="27" xfId="5" applyNumberFormat="1" applyFont="1" applyBorder="1"/>
    <xf numFmtId="167" fontId="7" fillId="0" borderId="65" xfId="5" applyNumberFormat="1" applyFont="1" applyBorder="1"/>
    <xf numFmtId="167" fontId="7" fillId="0" borderId="63" xfId="5" applyNumberFormat="1" applyFont="1" applyBorder="1"/>
    <xf numFmtId="169" fontId="7" fillId="0" borderId="15" xfId="5" applyFont="1" applyBorder="1"/>
    <xf numFmtId="176" fontId="7" fillId="0" borderId="15" xfId="5" applyNumberFormat="1" applyFont="1" applyBorder="1"/>
    <xf numFmtId="172" fontId="11" fillId="0" borderId="15" xfId="2" applyNumberFormat="1" applyFont="1" applyBorder="1" applyAlignment="1">
      <alignment horizontal="right"/>
    </xf>
    <xf numFmtId="172" fontId="12" fillId="0" borderId="15" xfId="2" applyNumberFormat="1" applyFont="1" applyBorder="1" applyAlignment="1">
      <alignment horizontal="center"/>
    </xf>
    <xf numFmtId="172" fontId="12" fillId="0" borderId="59" xfId="2" applyNumberFormat="1" applyFont="1" applyBorder="1" applyAlignment="1">
      <alignment horizontal="center"/>
    </xf>
    <xf numFmtId="172" fontId="12" fillId="0" borderId="58" xfId="2" applyNumberFormat="1" applyFont="1" applyBorder="1" applyAlignment="1">
      <alignment horizontal="center"/>
    </xf>
    <xf numFmtId="172" fontId="12" fillId="5" borderId="59" xfId="2" applyNumberFormat="1" applyFont="1" applyFill="1" applyBorder="1"/>
    <xf numFmtId="172" fontId="12" fillId="5" borderId="56" xfId="2" applyNumberFormat="1" applyFont="1" applyFill="1" applyBorder="1"/>
    <xf numFmtId="172" fontId="12" fillId="5" borderId="57" xfId="2" applyNumberFormat="1" applyFont="1" applyFill="1" applyBorder="1"/>
    <xf numFmtId="172" fontId="12" fillId="0" borderId="61" xfId="2" applyNumberFormat="1" applyFont="1" applyBorder="1"/>
    <xf numFmtId="172" fontId="12" fillId="5" borderId="60" xfId="2" applyNumberFormat="1" applyFont="1" applyFill="1" applyBorder="1"/>
    <xf numFmtId="172" fontId="12" fillId="5" borderId="61" xfId="2" applyNumberFormat="1" applyFont="1" applyFill="1" applyBorder="1"/>
    <xf numFmtId="172" fontId="12" fillId="25" borderId="61" xfId="2" applyNumberFormat="1" applyFont="1" applyFill="1" applyBorder="1"/>
    <xf numFmtId="172" fontId="12" fillId="0" borderId="60" xfId="2" applyNumberFormat="1" applyFont="1" applyBorder="1"/>
    <xf numFmtId="172" fontId="12" fillId="8" borderId="70" xfId="2" applyNumberFormat="1" applyFont="1" applyFill="1" applyBorder="1"/>
    <xf numFmtId="174" fontId="12" fillId="0" borderId="58" xfId="2" applyNumberFormat="1" applyFont="1" applyBorder="1"/>
    <xf numFmtId="1" fontId="12" fillId="0" borderId="70" xfId="2" applyNumberFormat="1" applyFont="1" applyBorder="1" applyAlignment="1">
      <alignment horizontal="center"/>
    </xf>
    <xf numFmtId="1" fontId="12" fillId="0" borderId="57" xfId="2" applyNumberFormat="1" applyFont="1" applyBorder="1" applyAlignment="1">
      <alignment horizontal="center"/>
    </xf>
    <xf numFmtId="173" fontId="12" fillId="0" borderId="62" xfId="2" applyNumberFormat="1" applyFont="1" applyBorder="1" applyAlignment="1">
      <alignment horizontal="right"/>
    </xf>
    <xf numFmtId="173" fontId="12" fillId="20" borderId="70" xfId="2" applyNumberFormat="1" applyFont="1" applyFill="1" applyBorder="1"/>
    <xf numFmtId="173" fontId="12" fillId="0" borderId="56" xfId="2" applyNumberFormat="1" applyFont="1" applyBorder="1" applyAlignment="1">
      <alignment wrapText="1"/>
    </xf>
    <xf numFmtId="173" fontId="12" fillId="0" borderId="57" xfId="2" applyNumberFormat="1" applyFont="1" applyBorder="1" applyAlignment="1">
      <alignment wrapText="1"/>
    </xf>
    <xf numFmtId="173" fontId="12" fillId="0" borderId="61" xfId="2" applyNumberFormat="1" applyFont="1" applyBorder="1" applyAlignment="1">
      <alignment wrapText="1"/>
    </xf>
    <xf numFmtId="167" fontId="30" fillId="6" borderId="54" xfId="5" applyNumberFormat="1" applyFont="1" applyFill="1" applyBorder="1" applyAlignment="1">
      <alignment horizontal="center" vertical="center"/>
    </xf>
    <xf numFmtId="167" fontId="30" fillId="6" borderId="55" xfId="5" applyNumberFormat="1" applyFont="1" applyFill="1" applyBorder="1" applyAlignment="1">
      <alignment horizontal="center" vertical="center"/>
    </xf>
    <xf numFmtId="169" fontId="30" fillId="6" borderId="41" xfId="5" applyFont="1" applyFill="1" applyBorder="1" applyAlignment="1">
      <alignment horizontal="center" vertical="center"/>
    </xf>
    <xf numFmtId="167" fontId="7" fillId="6" borderId="60" xfId="5" applyNumberFormat="1" applyFont="1" applyFill="1" applyBorder="1" applyAlignment="1">
      <alignment horizontal="center" vertical="center"/>
    </xf>
    <xf numFmtId="169" fontId="7" fillId="6" borderId="56" xfId="5" applyFont="1" applyFill="1" applyBorder="1" applyAlignment="1">
      <alignment horizontal="center" vertical="center"/>
    </xf>
    <xf numFmtId="173" fontId="12" fillId="0" borderId="57" xfId="2" applyNumberFormat="1" applyFont="1" applyBorder="1" applyAlignment="1">
      <alignment horizontal="center"/>
    </xf>
    <xf numFmtId="173" fontId="12" fillId="0" borderId="53" xfId="2" applyNumberFormat="1" applyFont="1" applyBorder="1" applyAlignment="1">
      <alignment horizontal="center"/>
    </xf>
    <xf numFmtId="173" fontId="12" fillId="0" borderId="59" xfId="2" applyNumberFormat="1" applyFont="1" applyBorder="1" applyAlignment="1">
      <alignment horizontal="right" vertical="top"/>
    </xf>
    <xf numFmtId="172" fontId="12" fillId="0" borderId="58" xfId="2" applyNumberFormat="1" applyFont="1" applyBorder="1" applyAlignment="1">
      <alignment horizontal="right" vertical="top"/>
    </xf>
    <xf numFmtId="172" fontId="12" fillId="0" borderId="60" xfId="2" applyNumberFormat="1" applyFont="1" applyBorder="1" applyAlignment="1">
      <alignment horizontal="center" vertical="center"/>
    </xf>
    <xf numFmtId="0" fontId="12" fillId="0" borderId="61" xfId="2" applyFont="1" applyBorder="1" applyAlignment="1">
      <alignment horizontal="center" vertical="top"/>
    </xf>
    <xf numFmtId="173" fontId="12" fillId="0" borderId="59" xfId="2" applyNumberFormat="1" applyFont="1" applyBorder="1" applyAlignment="1">
      <alignment horizontal="justify" vertical="top" wrapText="1"/>
    </xf>
    <xf numFmtId="172" fontId="12" fillId="0" borderId="54" xfId="2" applyNumberFormat="1" applyFont="1" applyBorder="1" applyAlignment="1">
      <alignment horizontal="center"/>
    </xf>
    <xf numFmtId="172" fontId="12" fillId="0" borderId="41" xfId="2" applyNumberFormat="1" applyFont="1" applyBorder="1" applyAlignment="1">
      <alignment horizontal="center"/>
    </xf>
    <xf numFmtId="172" fontId="12" fillId="5" borderId="54" xfId="2" applyNumberFormat="1" applyFont="1" applyFill="1" applyBorder="1"/>
    <xf numFmtId="172" fontId="12" fillId="5" borderId="52" xfId="2" applyNumberFormat="1" applyFont="1" applyFill="1" applyBorder="1"/>
    <xf numFmtId="172" fontId="12" fillId="5" borderId="53" xfId="2" applyNumberFormat="1" applyFont="1" applyFill="1" applyBorder="1"/>
    <xf numFmtId="172" fontId="12" fillId="0" borderId="42" xfId="2" applyNumberFormat="1" applyFont="1" applyBorder="1"/>
    <xf numFmtId="172" fontId="12" fillId="8" borderId="55" xfId="2" applyNumberFormat="1" applyFont="1" applyFill="1" applyBorder="1"/>
    <xf numFmtId="172" fontId="12" fillId="5" borderId="42" xfId="2" applyNumberFormat="1" applyFont="1" applyFill="1" applyBorder="1"/>
    <xf numFmtId="172" fontId="12" fillId="5" borderId="55" xfId="2" applyNumberFormat="1" applyFont="1" applyFill="1" applyBorder="1"/>
    <xf numFmtId="172" fontId="12" fillId="26" borderId="51" xfId="2" applyNumberFormat="1" applyFont="1" applyFill="1" applyBorder="1"/>
    <xf numFmtId="174" fontId="12" fillId="0" borderId="41" xfId="2" applyNumberFormat="1" applyFont="1" applyBorder="1"/>
    <xf numFmtId="1" fontId="12" fillId="0" borderId="51" xfId="2" applyNumberFormat="1" applyFont="1" applyBorder="1" applyAlignment="1">
      <alignment horizontal="center"/>
    </xf>
    <xf numFmtId="1" fontId="12" fillId="0" borderId="53" xfId="2" applyNumberFormat="1" applyFont="1" applyBorder="1" applyAlignment="1">
      <alignment horizontal="center"/>
    </xf>
    <xf numFmtId="173" fontId="12" fillId="0" borderId="50" xfId="2" applyNumberFormat="1" applyFont="1" applyBorder="1"/>
    <xf numFmtId="173" fontId="12" fillId="20" borderId="51" xfId="2" applyNumberFormat="1" applyFont="1" applyFill="1" applyBorder="1"/>
    <xf numFmtId="173" fontId="12" fillId="0" borderId="52" xfId="2" applyNumberFormat="1" applyFont="1" applyBorder="1" applyAlignment="1">
      <alignment wrapText="1"/>
    </xf>
    <xf numFmtId="173" fontId="12" fillId="0" borderId="53" xfId="2" applyNumberFormat="1" applyFont="1" applyBorder="1" applyAlignment="1">
      <alignment wrapText="1"/>
    </xf>
    <xf numFmtId="173" fontId="12" fillId="0" borderId="42" xfId="2" applyNumberFormat="1" applyFont="1" applyBorder="1" applyAlignment="1">
      <alignment wrapText="1"/>
    </xf>
    <xf numFmtId="167" fontId="7" fillId="6" borderId="55" xfId="5" applyNumberFormat="1" applyFont="1" applyFill="1" applyBorder="1" applyAlignment="1">
      <alignment horizontal="center" vertical="center"/>
    </xf>
    <xf numFmtId="169" fontId="7" fillId="6" borderId="52" xfId="5" applyFont="1" applyFill="1" applyBorder="1" applyAlignment="1">
      <alignment horizontal="center" vertical="center"/>
    </xf>
    <xf numFmtId="173" fontId="12" fillId="0" borderId="54" xfId="2" applyNumberFormat="1" applyFont="1" applyBorder="1" applyAlignment="1">
      <alignment horizontal="right" vertical="top"/>
    </xf>
    <xf numFmtId="172" fontId="12" fillId="0" borderId="41" xfId="2" applyNumberFormat="1" applyFont="1" applyBorder="1" applyAlignment="1">
      <alignment horizontal="right" vertical="top"/>
    </xf>
    <xf numFmtId="172" fontId="12" fillId="0" borderId="55" xfId="2" applyNumberFormat="1" applyFont="1" applyBorder="1" applyAlignment="1">
      <alignment horizontal="center" vertical="center"/>
    </xf>
    <xf numFmtId="0" fontId="12" fillId="0" borderId="42" xfId="2" applyFont="1" applyBorder="1" applyAlignment="1">
      <alignment horizontal="center" vertical="top"/>
    </xf>
    <xf numFmtId="173" fontId="12" fillId="0" borderId="54" xfId="2" applyNumberFormat="1" applyFont="1" applyBorder="1" applyAlignment="1">
      <alignment horizontal="justify" vertical="top" wrapText="1"/>
    </xf>
    <xf numFmtId="172" fontId="12" fillId="10" borderId="51" xfId="2" applyNumberFormat="1" applyFont="1" applyFill="1" applyBorder="1"/>
    <xf numFmtId="172" fontId="12" fillId="5" borderId="8" xfId="2" applyNumberFormat="1" applyFont="1" applyFill="1" applyBorder="1"/>
    <xf numFmtId="172" fontId="12" fillId="5" borderId="66" xfId="2" applyNumberFormat="1" applyFont="1" applyFill="1" applyBorder="1"/>
    <xf numFmtId="172" fontId="12" fillId="5" borderId="67" xfId="2" applyNumberFormat="1" applyFont="1" applyFill="1" applyBorder="1"/>
    <xf numFmtId="172" fontId="12" fillId="0" borderId="10" xfId="2" applyNumberFormat="1" applyFont="1" applyBorder="1"/>
    <xf numFmtId="172" fontId="12" fillId="5" borderId="27" xfId="2" applyNumberFormat="1" applyFont="1" applyFill="1" applyBorder="1"/>
    <xf numFmtId="172" fontId="12" fillId="5" borderId="65" xfId="2" applyNumberFormat="1" applyFont="1" applyFill="1" applyBorder="1"/>
    <xf numFmtId="172" fontId="12" fillId="5" borderId="73" xfId="2" applyNumberFormat="1" applyFont="1" applyFill="1" applyBorder="1"/>
    <xf numFmtId="172" fontId="12" fillId="0" borderId="28" xfId="2" applyNumberFormat="1" applyFont="1" applyBorder="1"/>
    <xf numFmtId="172" fontId="12" fillId="8" borderId="51" xfId="2" applyNumberFormat="1" applyFont="1" applyFill="1" applyBorder="1"/>
    <xf numFmtId="172" fontId="12" fillId="27" borderId="42" xfId="2" applyNumberFormat="1" applyFont="1" applyFill="1" applyBorder="1"/>
    <xf numFmtId="172" fontId="12" fillId="27" borderId="55" xfId="2" applyNumberFormat="1" applyFont="1" applyFill="1" applyBorder="1"/>
    <xf numFmtId="174" fontId="12" fillId="4" borderId="41" xfId="2" applyNumberFormat="1" applyFont="1" applyFill="1" applyBorder="1"/>
    <xf numFmtId="1" fontId="31" fillId="0" borderId="53" xfId="2" applyNumberFormat="1" applyFont="1" applyBorder="1" applyAlignment="1">
      <alignment horizontal="center"/>
    </xf>
    <xf numFmtId="172" fontId="12" fillId="7" borderId="51" xfId="2" applyNumberFormat="1" applyFont="1" applyFill="1" applyBorder="1"/>
    <xf numFmtId="1" fontId="31" fillId="0" borderId="51" xfId="2" applyNumberFormat="1" applyFont="1" applyBorder="1" applyAlignment="1">
      <alignment horizontal="center"/>
    </xf>
    <xf numFmtId="172" fontId="12" fillId="12" borderId="51" xfId="2" applyNumberFormat="1" applyFont="1" applyFill="1" applyBorder="1"/>
    <xf numFmtId="172" fontId="12" fillId="28" borderId="51" xfId="2" applyNumberFormat="1" applyFont="1" applyFill="1" applyBorder="1"/>
    <xf numFmtId="172" fontId="12" fillId="4" borderId="55" xfId="2" applyNumberFormat="1" applyFont="1" applyFill="1" applyBorder="1" applyAlignment="1">
      <alignment horizontal="center"/>
    </xf>
    <xf numFmtId="172" fontId="12" fillId="4" borderId="42" xfId="2" applyNumberFormat="1" applyFont="1" applyFill="1" applyBorder="1" applyAlignment="1">
      <alignment horizontal="center"/>
    </xf>
    <xf numFmtId="172" fontId="12" fillId="0" borderId="55" xfId="2" applyNumberFormat="1" applyFont="1" applyBorder="1" applyAlignment="1">
      <alignment vertical="center"/>
    </xf>
    <xf numFmtId="172" fontId="12" fillId="0" borderId="42" xfId="2" applyNumberFormat="1" applyFont="1" applyBorder="1" applyAlignment="1">
      <alignment vertical="center"/>
    </xf>
    <xf numFmtId="172" fontId="12" fillId="26" borderId="51" xfId="2" applyNumberFormat="1" applyFont="1" applyFill="1" applyBorder="1" applyAlignment="1">
      <alignment vertical="center"/>
    </xf>
    <xf numFmtId="0" fontId="31" fillId="0" borderId="42" xfId="2" applyFont="1" applyBorder="1" applyAlignment="1">
      <alignment horizontal="center" vertical="center"/>
    </xf>
    <xf numFmtId="172" fontId="12" fillId="4" borderId="55" xfId="2" applyNumberFormat="1" applyFont="1" applyFill="1" applyBorder="1"/>
    <xf numFmtId="172" fontId="12" fillId="4" borderId="42" xfId="2" applyNumberFormat="1" applyFont="1" applyFill="1" applyBorder="1"/>
    <xf numFmtId="173" fontId="12" fillId="0" borderId="52" xfId="2" applyNumberFormat="1" applyFont="1" applyBorder="1" applyAlignment="1">
      <alignment horizontal="right" wrapText="1"/>
    </xf>
    <xf numFmtId="0" fontId="12" fillId="0" borderId="42" xfId="2" applyFont="1" applyBorder="1" applyAlignment="1">
      <alignment horizontal="center" vertical="center"/>
    </xf>
    <xf numFmtId="172" fontId="12" fillId="5" borderId="12" xfId="2" applyNumberFormat="1" applyFont="1" applyFill="1" applyBorder="1"/>
    <xf numFmtId="172" fontId="12" fillId="5" borderId="15" xfId="2" applyNumberFormat="1" applyFont="1" applyFill="1" applyBorder="1"/>
    <xf numFmtId="172" fontId="12" fillId="5" borderId="40" xfId="2" applyNumberFormat="1" applyFont="1" applyFill="1" applyBorder="1"/>
    <xf numFmtId="172" fontId="12" fillId="0" borderId="37" xfId="2" applyNumberFormat="1" applyFont="1" applyBorder="1"/>
    <xf numFmtId="172" fontId="12" fillId="29" borderId="51" xfId="2" applyNumberFormat="1" applyFont="1" applyFill="1" applyBorder="1"/>
    <xf numFmtId="173" fontId="12" fillId="0" borderId="50" xfId="2" applyNumberFormat="1" applyFont="1" applyBorder="1" applyAlignment="1">
      <alignment horizontal="right"/>
    </xf>
    <xf numFmtId="172" fontId="12" fillId="25" borderId="42" xfId="2" applyNumberFormat="1" applyFont="1" applyFill="1" applyBorder="1"/>
    <xf numFmtId="173" fontId="12" fillId="0" borderId="54" xfId="2" applyNumberFormat="1" applyFont="1" applyBorder="1" applyAlignment="1">
      <alignment horizontal="right"/>
    </xf>
    <xf numFmtId="172" fontId="12" fillId="0" borderId="41" xfId="2" applyNumberFormat="1" applyFont="1" applyBorder="1" applyAlignment="1">
      <alignment horizontal="right"/>
    </xf>
    <xf numFmtId="0" fontId="12" fillId="0" borderId="42" xfId="2" applyFont="1" applyBorder="1" applyAlignment="1">
      <alignment horizontal="center"/>
    </xf>
    <xf numFmtId="173" fontId="12" fillId="0" borderId="54" xfId="2" applyNumberFormat="1" applyFont="1" applyBorder="1" applyAlignment="1">
      <alignment wrapText="1"/>
    </xf>
    <xf numFmtId="173" fontId="12" fillId="0" borderId="54" xfId="2" applyNumberFormat="1" applyFont="1" applyBorder="1" applyAlignment="1">
      <alignment vertical="top" wrapText="1"/>
    </xf>
    <xf numFmtId="172" fontId="12" fillId="5" borderId="46" xfId="2" applyNumberFormat="1" applyFont="1" applyFill="1" applyBorder="1"/>
    <xf numFmtId="172" fontId="12" fillId="5" borderId="43" xfId="2" applyNumberFormat="1" applyFont="1" applyFill="1" applyBorder="1"/>
    <xf numFmtId="172" fontId="12" fillId="5" borderId="44" xfId="2" applyNumberFormat="1" applyFont="1" applyFill="1" applyBorder="1"/>
    <xf numFmtId="172" fontId="12" fillId="0" borderId="48" xfId="2" applyNumberFormat="1" applyFont="1" applyBorder="1"/>
    <xf numFmtId="172" fontId="32" fillId="0" borderId="42" xfId="2" applyNumberFormat="1" applyFont="1" applyBorder="1"/>
    <xf numFmtId="173" fontId="12" fillId="14" borderId="42" xfId="2" applyNumberFormat="1" applyFont="1" applyFill="1" applyBorder="1"/>
    <xf numFmtId="173" fontId="12" fillId="27" borderId="42" xfId="2" applyNumberFormat="1" applyFont="1" applyFill="1" applyBorder="1"/>
    <xf numFmtId="173" fontId="12" fillId="27" borderId="55" xfId="2" applyNumberFormat="1" applyFont="1" applyFill="1" applyBorder="1"/>
    <xf numFmtId="172" fontId="12" fillId="0" borderId="52" xfId="2" applyNumberFormat="1" applyFont="1" applyBorder="1" applyAlignment="1">
      <alignment horizontal="left"/>
    </xf>
    <xf numFmtId="0" fontId="12" fillId="0" borderId="42" xfId="2" applyFont="1" applyBorder="1" applyAlignment="1">
      <alignment horizontal="center" vertical="top" wrapText="1"/>
    </xf>
    <xf numFmtId="1" fontId="33" fillId="0" borderId="53" xfId="2" applyNumberFormat="1" applyFont="1" applyBorder="1" applyAlignment="1">
      <alignment horizontal="center"/>
    </xf>
    <xf numFmtId="173" fontId="12" fillId="0" borderId="54" xfId="2" applyNumberFormat="1" applyFont="1" applyBorder="1" applyAlignment="1">
      <alignment horizontal="center"/>
    </xf>
    <xf numFmtId="172" fontId="12" fillId="5" borderId="21" xfId="2" applyNumberFormat="1" applyFont="1" applyFill="1" applyBorder="1"/>
    <xf numFmtId="172" fontId="12" fillId="5" borderId="20" xfId="2" applyNumberFormat="1" applyFont="1" applyFill="1" applyBorder="1"/>
    <xf numFmtId="172" fontId="12" fillId="5" borderId="24" xfId="2" applyNumberFormat="1" applyFont="1" applyFill="1" applyBorder="1"/>
    <xf numFmtId="172" fontId="12" fillId="0" borderId="22" xfId="2" applyNumberFormat="1" applyFont="1" applyBorder="1"/>
    <xf numFmtId="174" fontId="12" fillId="5" borderId="41" xfId="2" applyNumberFormat="1" applyFont="1" applyFill="1" applyBorder="1"/>
    <xf numFmtId="173" fontId="12" fillId="0" borderId="50" xfId="2" applyNumberFormat="1" applyFont="1" applyBorder="1" applyAlignment="1">
      <alignment horizontal="left"/>
    </xf>
    <xf numFmtId="175" fontId="12" fillId="0" borderId="41" xfId="2" applyNumberFormat="1" applyFont="1" applyBorder="1"/>
    <xf numFmtId="172" fontId="12" fillId="0" borderId="27" xfId="2" applyNumberFormat="1" applyFont="1" applyBorder="1"/>
    <xf numFmtId="172" fontId="12" fillId="0" borderId="65" xfId="2" applyNumberFormat="1" applyFont="1" applyBorder="1"/>
    <xf numFmtId="172" fontId="12" fillId="0" borderId="73" xfId="2" applyNumberFormat="1" applyFont="1" applyBorder="1"/>
    <xf numFmtId="173" fontId="12" fillId="0" borderId="54" xfId="2" applyNumberFormat="1" applyFont="1" applyBorder="1" applyAlignment="1">
      <alignment horizontal="right" vertical="top" wrapText="1"/>
    </xf>
    <xf numFmtId="174" fontId="12" fillId="14" borderId="41" xfId="2" applyNumberFormat="1" applyFont="1" applyFill="1" applyBorder="1"/>
    <xf numFmtId="173" fontId="34" fillId="0" borderId="54" xfId="2" applyNumberFormat="1" applyFont="1" applyBorder="1" applyAlignment="1">
      <alignment horizontal="justify" vertical="top" wrapText="1"/>
    </xf>
    <xf numFmtId="174" fontId="12" fillId="0" borderId="41" xfId="2" applyNumberFormat="1" applyFont="1" applyBorder="1" applyAlignment="1">
      <alignment horizontal="center"/>
    </xf>
    <xf numFmtId="172" fontId="12" fillId="0" borderId="42" xfId="2" applyNumberFormat="1" applyFont="1" applyBorder="1" applyAlignment="1">
      <alignment horizontal="left" vertical="center"/>
    </xf>
    <xf numFmtId="172" fontId="12" fillId="0" borderId="59" xfId="2" applyNumberFormat="1" applyFont="1" applyBorder="1" applyAlignment="1">
      <alignment vertical="center"/>
    </xf>
    <xf numFmtId="172" fontId="12" fillId="0" borderId="58" xfId="2" applyNumberFormat="1" applyFont="1" applyBorder="1" applyAlignment="1">
      <alignment vertical="center"/>
    </xf>
    <xf numFmtId="172" fontId="12" fillId="0" borderId="56" xfId="2" applyNumberFormat="1" applyFont="1" applyBorder="1" applyAlignment="1">
      <alignment vertical="center"/>
    </xf>
    <xf numFmtId="173" fontId="12" fillId="0" borderId="59" xfId="2" applyNumberFormat="1" applyFont="1" applyBorder="1" applyAlignment="1">
      <alignment vertical="center"/>
    </xf>
    <xf numFmtId="173" fontId="12" fillId="0" borderId="57" xfId="2" applyNumberFormat="1" applyFont="1" applyBorder="1" applyAlignment="1">
      <alignment vertical="center"/>
    </xf>
    <xf numFmtId="172" fontId="12" fillId="5" borderId="54" xfId="2" applyNumberFormat="1" applyFont="1" applyFill="1" applyBorder="1" applyAlignment="1">
      <alignment horizontal="center" vertical="center"/>
    </xf>
    <xf numFmtId="172" fontId="12" fillId="5" borderId="52" xfId="2" applyNumberFormat="1" applyFont="1" applyFill="1" applyBorder="1" applyAlignment="1">
      <alignment horizontal="center" vertical="center"/>
    </xf>
    <xf numFmtId="172" fontId="12" fillId="5" borderId="53" xfId="2" applyNumberFormat="1" applyFont="1" applyFill="1" applyBorder="1" applyAlignment="1">
      <alignment horizontal="center" vertical="center"/>
    </xf>
    <xf numFmtId="172" fontId="12" fillId="0" borderId="61" xfId="2" applyNumberFormat="1" applyFont="1" applyBorder="1" applyAlignment="1">
      <alignment horizontal="center" vertical="center"/>
    </xf>
    <xf numFmtId="172" fontId="12" fillId="8" borderId="60" xfId="2" applyNumberFormat="1" applyFont="1" applyFill="1" applyBorder="1" applyAlignment="1">
      <alignment horizontal="center" vertical="center"/>
    </xf>
    <xf numFmtId="172" fontId="12" fillId="5" borderId="61" xfId="2" applyNumberFormat="1" applyFont="1" applyFill="1" applyBorder="1" applyAlignment="1">
      <alignment horizontal="center" vertical="center"/>
    </xf>
    <xf numFmtId="172" fontId="12" fillId="5" borderId="60" xfId="2" applyNumberFormat="1" applyFont="1" applyFill="1" applyBorder="1" applyAlignment="1">
      <alignment horizontal="center" vertical="center"/>
    </xf>
    <xf numFmtId="172" fontId="12" fillId="0" borderId="60" xfId="2" applyNumberFormat="1" applyFont="1" applyBorder="1" applyAlignment="1">
      <alignment vertical="center"/>
    </xf>
    <xf numFmtId="172" fontId="12" fillId="0" borderId="61" xfId="2" applyNumberFormat="1" applyFont="1" applyBorder="1" applyAlignment="1">
      <alignment vertical="center"/>
    </xf>
    <xf numFmtId="172" fontId="12" fillId="26" borderId="70" xfId="2" applyNumberFormat="1" applyFont="1" applyFill="1" applyBorder="1" applyAlignment="1">
      <alignment vertical="center"/>
    </xf>
    <xf numFmtId="174" fontId="12" fillId="0" borderId="58" xfId="2" applyNumberFormat="1" applyFont="1" applyBorder="1" applyAlignment="1">
      <alignment vertical="center"/>
    </xf>
    <xf numFmtId="1" fontId="12" fillId="0" borderId="70" xfId="2" applyNumberFormat="1" applyFont="1" applyBorder="1" applyAlignment="1">
      <alignment horizontal="center" vertical="center"/>
    </xf>
    <xf numFmtId="1" fontId="12" fillId="0" borderId="57" xfId="2" applyNumberFormat="1" applyFont="1" applyBorder="1" applyAlignment="1">
      <alignment horizontal="center" vertical="center"/>
    </xf>
    <xf numFmtId="173" fontId="12" fillId="0" borderId="58" xfId="2" applyNumberFormat="1" applyFont="1" applyBorder="1" applyAlignment="1">
      <alignment vertical="center"/>
    </xf>
    <xf numFmtId="173" fontId="12" fillId="0" borderId="62" xfId="2" applyNumberFormat="1" applyFont="1" applyBorder="1" applyAlignment="1">
      <alignment vertical="center"/>
    </xf>
    <xf numFmtId="0" fontId="12" fillId="0" borderId="61" xfId="2" applyFont="1" applyBorder="1" applyAlignment="1">
      <alignment horizontal="center" vertical="center"/>
    </xf>
    <xf numFmtId="173" fontId="12" fillId="0" borderId="59" xfId="2" applyNumberFormat="1" applyFont="1" applyBorder="1" applyAlignment="1">
      <alignment vertical="center" wrapText="1"/>
    </xf>
    <xf numFmtId="172" fontId="32" fillId="0" borderId="55" xfId="2" applyNumberFormat="1" applyFont="1" applyBorder="1"/>
    <xf numFmtId="173" fontId="34" fillId="0" borderId="41" xfId="2" applyNumberFormat="1" applyFont="1" applyBorder="1"/>
    <xf numFmtId="172" fontId="12" fillId="0" borderId="42" xfId="2" applyNumberFormat="1" applyFont="1" applyBorder="1" applyProtection="1">
      <protection locked="0"/>
    </xf>
    <xf numFmtId="172" fontId="12" fillId="0" borderId="42" xfId="2" applyNumberFormat="1" applyFont="1" applyBorder="1" applyAlignment="1" applyProtection="1">
      <alignment horizontal="center" vertical="center"/>
      <protection locked="0"/>
    </xf>
    <xf numFmtId="172" fontId="12" fillId="0" borderId="41" xfId="2" applyNumberFormat="1" applyFont="1" applyBorder="1" applyAlignment="1">
      <alignment horizontal="center" vertical="top"/>
    </xf>
    <xf numFmtId="172" fontId="12" fillId="0" borderId="55" xfId="2" applyNumberFormat="1" applyFont="1" applyBorder="1" applyAlignment="1">
      <alignment horizontal="center" vertical="center" wrapText="1"/>
    </xf>
    <xf numFmtId="172" fontId="12" fillId="0" borderId="41" xfId="2" applyNumberFormat="1" applyFont="1" applyBorder="1" applyAlignment="1">
      <alignment horizontal="right" vertical="center"/>
    </xf>
    <xf numFmtId="172" fontId="12" fillId="12" borderId="42" xfId="2" applyNumberFormat="1" applyFont="1" applyFill="1" applyBorder="1"/>
    <xf numFmtId="172" fontId="12" fillId="12" borderId="55" xfId="2" applyNumberFormat="1" applyFont="1" applyFill="1" applyBorder="1"/>
    <xf numFmtId="172" fontId="12" fillId="0" borderId="52" xfId="2" applyNumberFormat="1" applyFont="1" applyBorder="1" applyAlignment="1">
      <alignment horizontal="center"/>
    </xf>
    <xf numFmtId="172" fontId="12" fillId="0" borderId="53" xfId="2" applyNumberFormat="1" applyFont="1" applyBorder="1" applyAlignment="1">
      <alignment horizontal="center"/>
    </xf>
    <xf numFmtId="172" fontId="12" fillId="0" borderId="55" xfId="2" applyNumberFormat="1" applyFont="1" applyBorder="1" applyAlignment="1">
      <alignment horizontal="center"/>
    </xf>
    <xf numFmtId="172" fontId="12" fillId="25" borderId="42" xfId="2" applyNumberFormat="1" applyFont="1" applyFill="1" applyBorder="1" applyAlignment="1">
      <alignment horizontal="center"/>
    </xf>
    <xf numFmtId="172" fontId="12" fillId="8" borderId="51" xfId="2" applyNumberFormat="1" applyFont="1" applyFill="1" applyBorder="1" applyAlignment="1">
      <alignment horizontal="center"/>
    </xf>
    <xf numFmtId="172" fontId="12" fillId="0" borderId="46" xfId="2" applyNumberFormat="1" applyFont="1" applyBorder="1" applyAlignment="1">
      <alignment vertical="center" wrapText="1"/>
    </xf>
    <xf numFmtId="172" fontId="12" fillId="0" borderId="45" xfId="2" applyNumberFormat="1" applyFont="1" applyBorder="1" applyAlignment="1">
      <alignment vertical="center" wrapText="1"/>
    </xf>
    <xf numFmtId="172" fontId="12" fillId="0" borderId="46" xfId="2" applyNumberFormat="1" applyFont="1" applyBorder="1" applyAlignment="1">
      <alignment vertical="center"/>
    </xf>
    <xf numFmtId="172" fontId="12" fillId="0" borderId="43" xfId="2" applyNumberFormat="1" applyFont="1" applyBorder="1" applyAlignment="1">
      <alignment vertical="center"/>
    </xf>
    <xf numFmtId="172" fontId="12" fillId="0" borderId="45" xfId="2" applyNumberFormat="1" applyFont="1" applyBorder="1" applyAlignment="1">
      <alignment vertical="center"/>
    </xf>
    <xf numFmtId="172" fontId="12" fillId="0" borderId="64" xfId="2" applyNumberFormat="1" applyFont="1" applyBorder="1" applyAlignment="1">
      <alignment vertical="center"/>
    </xf>
    <xf numFmtId="172" fontId="12" fillId="0" borderId="44" xfId="2" applyNumberFormat="1" applyFont="1" applyBorder="1" applyAlignment="1">
      <alignment vertical="center"/>
    </xf>
    <xf numFmtId="172" fontId="12" fillId="0" borderId="41" xfId="2" applyNumberFormat="1" applyFont="1" applyBorder="1" applyAlignment="1">
      <alignment horizontal="center" vertical="center"/>
    </xf>
    <xf numFmtId="172" fontId="12" fillId="0" borderId="8" xfId="2" applyNumberFormat="1" applyFont="1" applyBorder="1" applyAlignment="1">
      <alignment vertical="center"/>
    </xf>
    <xf numFmtId="172" fontId="12" fillId="0" borderId="66" xfId="2" applyNumberFormat="1" applyFont="1" applyBorder="1" applyAlignment="1">
      <alignment vertical="center"/>
    </xf>
    <xf numFmtId="172" fontId="12" fillId="0" borderId="7" xfId="2" applyNumberFormat="1" applyFont="1" applyBorder="1" applyAlignment="1">
      <alignment vertical="center"/>
    </xf>
    <xf numFmtId="173" fontId="12" fillId="0" borderId="8" xfId="2" applyNumberFormat="1" applyFont="1" applyBorder="1" applyAlignment="1">
      <alignment horizontal="center"/>
    </xf>
    <xf numFmtId="173" fontId="12" fillId="0" borderId="7" xfId="2" applyNumberFormat="1" applyFont="1" applyBorder="1" applyAlignment="1">
      <alignment horizontal="center"/>
    </xf>
    <xf numFmtId="173" fontId="12" fillId="0" borderId="46" xfId="2" applyNumberFormat="1" applyFont="1" applyBorder="1"/>
    <xf numFmtId="173" fontId="12" fillId="0" borderId="43" xfId="2" applyNumberFormat="1" applyFont="1" applyBorder="1"/>
    <xf numFmtId="173" fontId="12" fillId="0" borderId="44" xfId="2" applyNumberFormat="1" applyFont="1" applyBorder="1"/>
    <xf numFmtId="173" fontId="12" fillId="0" borderId="48" xfId="2" applyNumberFormat="1" applyFont="1" applyBorder="1"/>
    <xf numFmtId="173" fontId="12" fillId="0" borderId="47" xfId="2" applyNumberFormat="1" applyFont="1" applyBorder="1"/>
    <xf numFmtId="173" fontId="12" fillId="0" borderId="64" xfId="2" applyNumberFormat="1" applyFont="1" applyBorder="1"/>
    <xf numFmtId="173" fontId="12" fillId="0" borderId="45" xfId="2" applyNumberFormat="1" applyFont="1" applyBorder="1"/>
    <xf numFmtId="173" fontId="12" fillId="0" borderId="49" xfId="2" applyNumberFormat="1" applyFont="1" applyBorder="1"/>
    <xf numFmtId="167" fontId="30" fillId="0" borderId="46" xfId="5" applyNumberFormat="1" applyFont="1" applyBorder="1"/>
    <xf numFmtId="167" fontId="30" fillId="0" borderId="43" xfId="5" applyNumberFormat="1" applyFont="1" applyBorder="1"/>
    <xf numFmtId="167" fontId="30" fillId="0" borderId="45" xfId="5" applyNumberFormat="1" applyFont="1" applyBorder="1"/>
    <xf numFmtId="167" fontId="30" fillId="0" borderId="47" xfId="5" applyNumberFormat="1" applyFont="1" applyBorder="1"/>
    <xf numFmtId="173" fontId="30" fillId="0" borderId="45" xfId="2" applyNumberFormat="1" applyFont="1" applyBorder="1"/>
    <xf numFmtId="173" fontId="12" fillId="0" borderId="44" xfId="2" applyNumberFormat="1" applyFont="1" applyBorder="1" applyAlignment="1">
      <alignment horizontal="center"/>
    </xf>
    <xf numFmtId="173" fontId="12" fillId="0" borderId="48" xfId="2" applyNumberFormat="1" applyFont="1" applyBorder="1" applyAlignment="1">
      <alignment horizontal="center" wrapText="1"/>
    </xf>
    <xf numFmtId="173" fontId="12" fillId="0" borderId="46" xfId="2" applyNumberFormat="1" applyFont="1" applyBorder="1" applyAlignment="1">
      <alignment horizontal="right" vertical="top" wrapText="1"/>
    </xf>
    <xf numFmtId="173" fontId="12" fillId="0" borderId="45" xfId="2" applyNumberFormat="1" applyFont="1" applyBorder="1" applyAlignment="1">
      <alignment horizontal="right" vertical="top" wrapText="1"/>
    </xf>
    <xf numFmtId="173" fontId="12" fillId="0" borderId="47" xfId="2" applyNumberFormat="1" applyFont="1" applyBorder="1" applyAlignment="1">
      <alignment horizontal="right" vertical="top" wrapText="1"/>
    </xf>
    <xf numFmtId="173" fontId="12" fillId="0" borderId="48" xfId="2" applyNumberFormat="1" applyFont="1" applyBorder="1" applyAlignment="1">
      <alignment horizontal="center" vertical="top" wrapText="1"/>
    </xf>
    <xf numFmtId="173" fontId="12" fillId="0" borderId="46" xfId="2" applyNumberFormat="1" applyFont="1" applyBorder="1" applyAlignment="1">
      <alignment horizontal="center" vertical="top" wrapText="1"/>
    </xf>
    <xf numFmtId="173" fontId="12" fillId="0" borderId="45" xfId="2" applyNumberFormat="1" applyFont="1" applyBorder="1" applyAlignment="1">
      <alignment horizontal="center" vertical="top" wrapText="1"/>
    </xf>
    <xf numFmtId="0" fontId="7" fillId="0" borderId="27" xfId="2" applyFont="1" applyBorder="1" applyAlignment="1">
      <alignment horizontal="center" vertical="center" wrapText="1"/>
    </xf>
    <xf numFmtId="0" fontId="7" fillId="0" borderId="65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7" fillId="0" borderId="73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 wrapText="1"/>
    </xf>
    <xf numFmtId="0" fontId="7" fillId="0" borderId="71" xfId="2" applyFont="1" applyBorder="1" applyAlignment="1">
      <alignment horizontal="center" vertical="center" wrapText="1"/>
    </xf>
    <xf numFmtId="0" fontId="11" fillId="0" borderId="30" xfId="2" applyFont="1" applyBorder="1" applyAlignment="1">
      <alignment horizontal="center" vertical="center" wrapText="1"/>
    </xf>
    <xf numFmtId="0" fontId="30" fillId="0" borderId="31" xfId="2" applyFont="1" applyBorder="1" applyAlignment="1">
      <alignment horizontal="center" vertical="center" wrapText="1"/>
    </xf>
    <xf numFmtId="0" fontId="11" fillId="0" borderId="31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167" fontId="11" fillId="0" borderId="65" xfId="5" applyNumberFormat="1" applyFont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167" fontId="11" fillId="0" borderId="52" xfId="5" applyNumberFormat="1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15" xfId="2" applyFont="1" applyBorder="1" applyAlignment="1">
      <alignment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11" xfId="2" applyFont="1" applyBorder="1" applyAlignment="1">
      <alignment vertical="center" wrapText="1"/>
    </xf>
    <xf numFmtId="0" fontId="12" fillId="0" borderId="51" xfId="2" applyFont="1" applyBorder="1"/>
    <xf numFmtId="0" fontId="7" fillId="0" borderId="52" xfId="2" applyFont="1" applyBorder="1"/>
    <xf numFmtId="0" fontId="7" fillId="0" borderId="53" xfId="2" applyFont="1" applyBorder="1"/>
    <xf numFmtId="1" fontId="7" fillId="0" borderId="42" xfId="2" applyNumberFormat="1" applyFont="1" applyBorder="1"/>
    <xf numFmtId="167" fontId="11" fillId="0" borderId="43" xfId="5" applyNumberFormat="1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12" fillId="0" borderId="72" xfId="2" applyFont="1" applyBorder="1"/>
    <xf numFmtId="0" fontId="12" fillId="0" borderId="66" xfId="2" applyFont="1" applyBorder="1"/>
    <xf numFmtId="0" fontId="12" fillId="0" borderId="67" xfId="2" applyFont="1" applyBorder="1"/>
    <xf numFmtId="164" fontId="12" fillId="0" borderId="10" xfId="2" applyNumberFormat="1" applyFont="1" applyBorder="1"/>
    <xf numFmtId="0" fontId="4" fillId="0" borderId="0" xfId="2" applyFont="1" applyAlignment="1">
      <alignment horizontal="left"/>
    </xf>
    <xf numFmtId="166" fontId="4" fillId="0" borderId="41" xfId="2" applyNumberFormat="1" applyFont="1" applyFill="1" applyBorder="1"/>
    <xf numFmtId="166" fontId="4" fillId="0" borderId="54" xfId="2" applyNumberFormat="1" applyFont="1" applyFill="1" applyBorder="1"/>
    <xf numFmtId="166" fontId="14" fillId="0" borderId="45" xfId="2" applyNumberFormat="1" applyFont="1" applyFill="1" applyBorder="1"/>
    <xf numFmtId="166" fontId="14" fillId="0" borderId="46" xfId="2" applyNumberFormat="1" applyFont="1" applyFill="1" applyBorder="1"/>
    <xf numFmtId="0" fontId="7" fillId="0" borderId="12" xfId="2" applyFont="1" applyBorder="1" applyAlignment="1">
      <alignment horizontal="center" vertical="center" wrapText="1"/>
    </xf>
    <xf numFmtId="164" fontId="4" fillId="0" borderId="36" xfId="2" applyNumberFormat="1" applyFont="1" applyBorder="1"/>
    <xf numFmtId="166" fontId="4" fillId="0" borderId="0" xfId="2" applyNumberFormat="1" applyFont="1" applyBorder="1"/>
    <xf numFmtId="0" fontId="4" fillId="0" borderId="63" xfId="2" applyFont="1" applyBorder="1"/>
    <xf numFmtId="0" fontId="5" fillId="0" borderId="0" xfId="2" applyFont="1" applyBorder="1"/>
    <xf numFmtId="166" fontId="5" fillId="0" borderId="55" xfId="2" applyNumberFormat="1" applyFont="1" applyBorder="1"/>
    <xf numFmtId="166" fontId="5" fillId="0" borderId="60" xfId="2" applyNumberFormat="1" applyFont="1" applyBorder="1"/>
    <xf numFmtId="167" fontId="4" fillId="0" borderId="22" xfId="4" applyNumberFormat="1" applyFont="1" applyBorder="1"/>
    <xf numFmtId="0" fontId="9" fillId="34" borderId="52" xfId="2" applyFont="1" applyFill="1" applyBorder="1" applyAlignment="1">
      <alignment horizontal="center" vertical="center" wrapText="1"/>
    </xf>
    <xf numFmtId="0" fontId="9" fillId="34" borderId="65" xfId="2" applyFont="1" applyFill="1" applyBorder="1" applyAlignment="1">
      <alignment horizontal="center" vertical="center" wrapText="1"/>
    </xf>
    <xf numFmtId="0" fontId="9" fillId="23" borderId="52" xfId="2" applyFont="1" applyFill="1" applyBorder="1" applyAlignment="1">
      <alignment horizontal="center" vertical="center" wrapText="1"/>
    </xf>
    <xf numFmtId="0" fontId="9" fillId="23" borderId="65" xfId="2" applyFont="1" applyFill="1" applyBorder="1" applyAlignment="1">
      <alignment horizontal="center" vertical="center" wrapText="1"/>
    </xf>
    <xf numFmtId="0" fontId="9" fillId="22" borderId="52" xfId="2" applyFont="1" applyFill="1" applyBorder="1" applyAlignment="1">
      <alignment horizontal="center" vertical="center" wrapText="1"/>
    </xf>
    <xf numFmtId="0" fontId="9" fillId="22" borderId="65" xfId="2" applyFont="1" applyFill="1" applyBorder="1" applyAlignment="1">
      <alignment horizontal="center" vertical="center" wrapText="1"/>
    </xf>
    <xf numFmtId="0" fontId="4" fillId="14" borderId="0" xfId="2" applyFont="1" applyFill="1" applyAlignment="1">
      <alignment horizontal="center" wrapText="1"/>
    </xf>
    <xf numFmtId="0" fontId="7" fillId="0" borderId="68" xfId="2" applyFont="1" applyBorder="1" applyAlignment="1">
      <alignment horizontal="center" vertical="center" wrapText="1"/>
    </xf>
    <xf numFmtId="0" fontId="7" fillId="0" borderId="7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4" fillId="8" borderId="0" xfId="2" applyFont="1" applyFill="1" applyAlignment="1">
      <alignment horizontal="center"/>
    </xf>
    <xf numFmtId="0" fontId="19" fillId="4" borderId="0" xfId="2" applyFont="1" applyFill="1" applyAlignment="1">
      <alignment horizontal="center" wrapText="1"/>
    </xf>
    <xf numFmtId="0" fontId="9" fillId="3" borderId="52" xfId="2" applyFont="1" applyFill="1" applyBorder="1" applyAlignment="1">
      <alignment horizontal="center" vertical="center" wrapText="1"/>
    </xf>
    <xf numFmtId="0" fontId="9" fillId="3" borderId="65" xfId="2" applyFont="1" applyFill="1" applyBorder="1" applyAlignment="1">
      <alignment horizontal="center" vertical="center" wrapText="1"/>
    </xf>
    <xf numFmtId="0" fontId="9" fillId="30" borderId="52" xfId="2" applyFont="1" applyFill="1" applyBorder="1" applyAlignment="1">
      <alignment horizontal="center" vertical="center" wrapText="1"/>
    </xf>
    <xf numFmtId="0" fontId="9" fillId="30" borderId="65" xfId="2" applyFont="1" applyFill="1" applyBorder="1" applyAlignment="1">
      <alignment horizontal="center" vertical="center" wrapText="1"/>
    </xf>
    <xf numFmtId="164" fontId="9" fillId="13" borderId="42" xfId="2" applyNumberFormat="1" applyFont="1" applyFill="1" applyBorder="1" applyAlignment="1">
      <alignment horizontal="center" vertical="center" wrapText="1"/>
    </xf>
    <xf numFmtId="164" fontId="9" fillId="13" borderId="28" xfId="2" applyNumberFormat="1" applyFont="1" applyFill="1" applyBorder="1" applyAlignment="1">
      <alignment horizontal="center" vertical="center" wrapText="1"/>
    </xf>
    <xf numFmtId="0" fontId="9" fillId="19" borderId="53" xfId="2" applyFont="1" applyFill="1" applyBorder="1" applyAlignment="1">
      <alignment horizontal="center" vertical="center" wrapText="1"/>
    </xf>
    <xf numFmtId="0" fontId="9" fillId="19" borderId="73" xfId="2" applyFont="1" applyFill="1" applyBorder="1" applyAlignment="1">
      <alignment horizontal="center" vertical="center" wrapText="1"/>
    </xf>
    <xf numFmtId="0" fontId="11" fillId="0" borderId="49" xfId="2" applyFont="1" applyBorder="1" applyAlignment="1">
      <alignment vertical="center" wrapText="1"/>
    </xf>
    <xf numFmtId="0" fontId="11" fillId="0" borderId="50" xfId="2" applyFont="1" applyBorder="1" applyAlignment="1">
      <alignment vertical="center" wrapText="1"/>
    </xf>
    <xf numFmtId="0" fontId="11" fillId="0" borderId="75" xfId="2" applyFont="1" applyBorder="1" applyAlignment="1">
      <alignment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9" fillId="8" borderId="52" xfId="2" applyFont="1" applyFill="1" applyBorder="1" applyAlignment="1">
      <alignment horizontal="center" vertical="center" wrapText="1"/>
    </xf>
    <xf numFmtId="0" fontId="9" fillId="8" borderId="65" xfId="2" applyFont="1" applyFill="1" applyBorder="1" applyAlignment="1">
      <alignment horizontal="center" vertical="center" wrapText="1"/>
    </xf>
    <xf numFmtId="0" fontId="9" fillId="33" borderId="52" xfId="2" applyFont="1" applyFill="1" applyBorder="1" applyAlignment="1">
      <alignment horizontal="center" vertical="center" wrapText="1"/>
    </xf>
    <xf numFmtId="0" fontId="9" fillId="33" borderId="65" xfId="2" applyFont="1" applyFill="1" applyBorder="1" applyAlignment="1">
      <alignment horizontal="center" vertical="center" wrapText="1"/>
    </xf>
    <xf numFmtId="0" fontId="9" fillId="31" borderId="52" xfId="2" applyFont="1" applyFill="1" applyBorder="1" applyAlignment="1">
      <alignment horizontal="center" vertical="center" wrapText="1"/>
    </xf>
    <xf numFmtId="0" fontId="9" fillId="31" borderId="65" xfId="2" applyFont="1" applyFill="1" applyBorder="1" applyAlignment="1">
      <alignment horizontal="center" vertical="center" wrapText="1"/>
    </xf>
    <xf numFmtId="0" fontId="9" fillId="18" borderId="52" xfId="2" applyFont="1" applyFill="1" applyBorder="1" applyAlignment="1">
      <alignment horizontal="center" vertical="center" wrapText="1"/>
    </xf>
    <xf numFmtId="0" fontId="9" fillId="18" borderId="65" xfId="2" applyFont="1" applyFill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0" fontId="7" fillId="0" borderId="65" xfId="2" applyFont="1" applyBorder="1" applyAlignment="1">
      <alignment horizontal="center" vertical="center" wrapText="1"/>
    </xf>
    <xf numFmtId="0" fontId="7" fillId="21" borderId="9" xfId="2" applyFont="1" applyFill="1" applyBorder="1" applyAlignment="1">
      <alignment horizontal="center" vertical="center" wrapText="1"/>
    </xf>
    <xf numFmtId="0" fontId="7" fillId="21" borderId="47" xfId="2" applyFont="1" applyFill="1" applyBorder="1" applyAlignment="1">
      <alignment horizontal="center" vertical="center" wrapText="1"/>
    </xf>
    <xf numFmtId="0" fontId="30" fillId="36" borderId="16" xfId="2" applyFont="1" applyFill="1" applyBorder="1" applyAlignment="1">
      <alignment horizontal="center" vertical="center" wrapText="1"/>
    </xf>
    <xf numFmtId="0" fontId="30" fillId="36" borderId="48" xfId="2" applyFont="1" applyFill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172" fontId="12" fillId="0" borderId="58" xfId="2" applyNumberFormat="1" applyFont="1" applyBorder="1" applyAlignment="1">
      <alignment horizontal="center" vertical="center"/>
    </xf>
    <xf numFmtId="172" fontId="12" fillId="0" borderId="45" xfId="2" applyNumberFormat="1" applyFont="1" applyBorder="1" applyAlignment="1">
      <alignment horizontal="center" vertical="center"/>
    </xf>
    <xf numFmtId="173" fontId="12" fillId="0" borderId="11" xfId="2" applyNumberFormat="1" applyFont="1" applyBorder="1" applyAlignment="1">
      <alignment horizontal="left" vertical="top" wrapText="1"/>
    </xf>
    <xf numFmtId="173" fontId="12" fillId="0" borderId="15" xfId="2" applyNumberFormat="1" applyFont="1" applyBorder="1" applyAlignment="1">
      <alignment horizontal="left" vertical="top" wrapText="1"/>
    </xf>
    <xf numFmtId="0" fontId="7" fillId="0" borderId="66" xfId="2" applyFont="1" applyBorder="1" applyAlignment="1">
      <alignment horizontal="center" vertical="center" wrapText="1"/>
    </xf>
    <xf numFmtId="0" fontId="7" fillId="0" borderId="44" xfId="2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7" fillId="0" borderId="47" xfId="2" applyFont="1" applyBorder="1" applyAlignment="1">
      <alignment horizontal="center" vertical="center" wrapText="1"/>
    </xf>
    <xf numFmtId="0" fontId="7" fillId="0" borderId="76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17" borderId="9" xfId="2" applyFont="1" applyFill="1" applyBorder="1" applyAlignment="1">
      <alignment horizontal="center" vertical="center" wrapText="1"/>
    </xf>
    <xf numFmtId="0" fontId="7" fillId="17" borderId="47" xfId="2" applyFont="1" applyFill="1" applyBorder="1" applyAlignment="1">
      <alignment horizontal="center" vertical="center" wrapText="1"/>
    </xf>
    <xf numFmtId="0" fontId="7" fillId="0" borderId="53" xfId="2" applyFont="1" applyBorder="1" applyAlignment="1">
      <alignment horizontal="center" wrapText="1"/>
    </xf>
    <xf numFmtId="0" fontId="7" fillId="0" borderId="54" xfId="2" applyFont="1" applyBorder="1" applyAlignment="1">
      <alignment horizontal="center" wrapText="1"/>
    </xf>
    <xf numFmtId="0" fontId="7" fillId="0" borderId="73" xfId="2" applyFont="1" applyBorder="1" applyAlignment="1">
      <alignment horizontal="center" vertical="center" wrapText="1"/>
    </xf>
    <xf numFmtId="0" fontId="30" fillId="0" borderId="19" xfId="2" applyFont="1" applyBorder="1" applyAlignment="1">
      <alignment horizontal="center" vertical="center" wrapText="1"/>
    </xf>
    <xf numFmtId="0" fontId="30" fillId="0" borderId="29" xfId="2" applyFont="1" applyBorder="1" applyAlignment="1">
      <alignment horizontal="center" vertical="center" wrapText="1"/>
    </xf>
    <xf numFmtId="0" fontId="30" fillId="0" borderId="20" xfId="2" applyFont="1" applyBorder="1" applyAlignment="1">
      <alignment horizontal="center" vertical="center" wrapText="1"/>
    </xf>
    <xf numFmtId="0" fontId="30" fillId="0" borderId="31" xfId="2" applyFont="1" applyBorder="1" applyAlignment="1">
      <alignment horizontal="center" vertical="center" wrapText="1"/>
    </xf>
    <xf numFmtId="0" fontId="30" fillId="0" borderId="21" xfId="2" applyFont="1" applyBorder="1" applyAlignment="1">
      <alignment horizontal="center" vertical="center" wrapText="1"/>
    </xf>
    <xf numFmtId="0" fontId="30" fillId="0" borderId="30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wrapText="1"/>
    </xf>
    <xf numFmtId="0" fontId="7" fillId="0" borderId="36" xfId="2" applyFont="1" applyBorder="1" applyAlignment="1">
      <alignment horizontal="center" wrapText="1"/>
    </xf>
    <xf numFmtId="0" fontId="7" fillId="0" borderId="39" xfId="2" applyFont="1" applyBorder="1" applyAlignment="1">
      <alignment horizontal="center" wrapText="1"/>
    </xf>
    <xf numFmtId="0" fontId="7" fillId="35" borderId="16" xfId="2" applyFont="1" applyFill="1" applyBorder="1" applyAlignment="1">
      <alignment horizontal="center" vertical="center" wrapText="1"/>
    </xf>
    <xf numFmtId="0" fontId="7" fillId="35" borderId="48" xfId="2" applyFont="1" applyFill="1" applyBorder="1" applyAlignment="1">
      <alignment horizontal="center" vertical="center" wrapText="1"/>
    </xf>
    <xf numFmtId="0" fontId="7" fillId="0" borderId="48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64" xfId="2" applyFont="1" applyBorder="1" applyAlignment="1">
      <alignment horizontal="center" vertical="center" wrapText="1"/>
    </xf>
    <xf numFmtId="0" fontId="7" fillId="0" borderId="67" xfId="2" applyFont="1" applyBorder="1" applyAlignment="1">
      <alignment horizontal="center" wrapText="1"/>
    </xf>
    <xf numFmtId="0" fontId="7" fillId="0" borderId="8" xfId="2" applyFont="1" applyBorder="1" applyAlignment="1">
      <alignment horizontal="center" wrapText="1"/>
    </xf>
    <xf numFmtId="0" fontId="7" fillId="0" borderId="4" xfId="2" applyFont="1" applyBorder="1" applyAlignment="1">
      <alignment horizontal="center" vertical="center" textRotation="90" wrapText="1"/>
    </xf>
    <xf numFmtId="0" fontId="7" fillId="0" borderId="19" xfId="2" applyFont="1" applyBorder="1" applyAlignment="1">
      <alignment horizontal="center" vertical="center" textRotation="90" wrapText="1"/>
    </xf>
    <xf numFmtId="0" fontId="7" fillId="0" borderId="29" xfId="2" applyFont="1" applyBorder="1" applyAlignment="1">
      <alignment horizontal="center" vertical="center" textRotation="90" wrapText="1"/>
    </xf>
    <xf numFmtId="0" fontId="7" fillId="0" borderId="6" xfId="2" applyFont="1" applyBorder="1" applyAlignment="1">
      <alignment horizontal="center" vertical="center" textRotation="90" wrapText="1"/>
    </xf>
    <xf numFmtId="0" fontId="7" fillId="0" borderId="21" xfId="2" applyFont="1" applyBorder="1" applyAlignment="1">
      <alignment horizontal="center" vertical="center" textRotation="90" wrapText="1"/>
    </xf>
    <xf numFmtId="0" fontId="7" fillId="0" borderId="30" xfId="2" applyFont="1" applyBorder="1" applyAlignment="1">
      <alignment horizontal="center" vertical="center" textRotation="90" wrapText="1"/>
    </xf>
    <xf numFmtId="0" fontId="7" fillId="0" borderId="51" xfId="2" applyFont="1" applyBorder="1" applyAlignment="1">
      <alignment horizontal="center" vertical="center" textRotation="90" wrapText="1"/>
    </xf>
    <xf numFmtId="0" fontId="7" fillId="0" borderId="74" xfId="2" applyFont="1" applyBorder="1" applyAlignment="1">
      <alignment horizontal="center" vertical="center" textRotation="90" wrapText="1"/>
    </xf>
    <xf numFmtId="0" fontId="7" fillId="35" borderId="9" xfId="2" applyFont="1" applyFill="1" applyBorder="1" applyAlignment="1">
      <alignment horizontal="center" vertical="center" wrapText="1"/>
    </xf>
    <xf numFmtId="0" fontId="7" fillId="35" borderId="47" xfId="2" applyFont="1" applyFill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9" fillId="16" borderId="52" xfId="2" applyFont="1" applyFill="1" applyBorder="1" applyAlignment="1">
      <alignment horizontal="center" vertical="center" wrapText="1"/>
    </xf>
    <xf numFmtId="0" fontId="9" fillId="16" borderId="65" xfId="2" applyFont="1" applyFill="1" applyBorder="1" applyAlignment="1">
      <alignment horizontal="center" vertical="center" wrapText="1"/>
    </xf>
    <xf numFmtId="0" fontId="9" fillId="32" borderId="52" xfId="2" applyFont="1" applyFill="1" applyBorder="1" applyAlignment="1">
      <alignment horizontal="center" vertical="center" wrapText="1"/>
    </xf>
    <xf numFmtId="0" fontId="9" fillId="32" borderId="65" xfId="2" applyFont="1" applyFill="1" applyBorder="1" applyAlignment="1">
      <alignment horizontal="center" vertical="center" wrapText="1"/>
    </xf>
    <xf numFmtId="0" fontId="9" fillId="20" borderId="52" xfId="2" applyFont="1" applyFill="1" applyBorder="1" applyAlignment="1">
      <alignment horizontal="center" vertical="center" wrapText="1"/>
    </xf>
    <xf numFmtId="0" fontId="9" fillId="20" borderId="65" xfId="2" applyFont="1" applyFill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0" fontId="11" fillId="0" borderId="32" xfId="2" applyFont="1" applyBorder="1" applyAlignment="1">
      <alignment horizontal="center" vertical="center" wrapText="1"/>
    </xf>
    <xf numFmtId="0" fontId="30" fillId="0" borderId="45" xfId="2" applyFont="1" applyBorder="1" applyAlignment="1">
      <alignment horizontal="center" vertical="center" wrapText="1"/>
    </xf>
    <xf numFmtId="0" fontId="30" fillId="0" borderId="41" xfId="2" applyFont="1" applyBorder="1" applyAlignment="1">
      <alignment horizontal="center" vertical="center" wrapText="1"/>
    </xf>
    <xf numFmtId="0" fontId="30" fillId="0" borderId="26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63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 vertical="center" wrapText="1"/>
    </xf>
    <xf numFmtId="0" fontId="7" fillId="0" borderId="74" xfId="2" applyFont="1" applyBorder="1" applyAlignment="1">
      <alignment horizontal="center" vertical="center" wrapText="1"/>
    </xf>
    <xf numFmtId="0" fontId="7" fillId="10" borderId="52" xfId="2" applyFont="1" applyFill="1" applyBorder="1" applyAlignment="1">
      <alignment horizontal="center" vertical="center" wrapText="1"/>
    </xf>
    <xf numFmtId="0" fontId="12" fillId="10" borderId="65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9" fontId="30" fillId="0" borderId="38" xfId="2" applyNumberFormat="1" applyFont="1" applyBorder="1" applyAlignment="1">
      <alignment horizontal="center" vertical="center" wrapText="1"/>
    </xf>
    <xf numFmtId="9" fontId="30" fillId="0" borderId="36" xfId="2" applyNumberFormat="1" applyFont="1" applyBorder="1" applyAlignment="1">
      <alignment horizontal="center" vertical="center" wrapText="1"/>
    </xf>
    <xf numFmtId="9" fontId="30" fillId="0" borderId="39" xfId="2" applyNumberFormat="1" applyFont="1" applyBorder="1" applyAlignment="1">
      <alignment horizontal="center" vertical="center" wrapText="1"/>
    </xf>
    <xf numFmtId="167" fontId="11" fillId="0" borderId="19" xfId="5" applyNumberFormat="1" applyFont="1" applyBorder="1" applyAlignment="1">
      <alignment horizontal="center" vertical="center" wrapText="1"/>
    </xf>
    <xf numFmtId="167" fontId="11" fillId="0" borderId="29" xfId="5" applyNumberFormat="1" applyFont="1" applyBorder="1" applyAlignment="1">
      <alignment horizontal="center" vertical="center" wrapText="1"/>
    </xf>
    <xf numFmtId="9" fontId="11" fillId="0" borderId="25" xfId="2" applyNumberFormat="1" applyFont="1" applyBorder="1" applyAlignment="1">
      <alignment horizontal="center" vertical="center" wrapText="1"/>
    </xf>
    <xf numFmtId="9" fontId="11" fillId="0" borderId="35" xfId="2" applyNumberFormat="1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33" xfId="2" applyFont="1" applyBorder="1" applyAlignment="1">
      <alignment horizontal="center" vertical="center" wrapText="1"/>
    </xf>
    <xf numFmtId="0" fontId="30" fillId="0" borderId="38" xfId="2" applyFont="1" applyBorder="1" applyAlignment="1">
      <alignment horizontal="center" vertical="center" wrapText="1"/>
    </xf>
    <xf numFmtId="0" fontId="30" fillId="0" borderId="36" xfId="2" applyFont="1" applyBorder="1" applyAlignment="1">
      <alignment horizontal="center" vertical="center" wrapText="1"/>
    </xf>
    <xf numFmtId="9" fontId="11" fillId="0" borderId="4" xfId="2" applyNumberFormat="1" applyFont="1" applyBorder="1" applyAlignment="1">
      <alignment horizontal="center" vertical="center" wrapText="1"/>
    </xf>
    <xf numFmtId="9" fontId="11" fillId="0" borderId="19" xfId="2" applyNumberFormat="1" applyFont="1" applyBorder="1" applyAlignment="1">
      <alignment horizontal="center" vertical="center" wrapText="1"/>
    </xf>
    <xf numFmtId="9" fontId="11" fillId="0" borderId="29" xfId="2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164" fontId="9" fillId="0" borderId="13" xfId="2" applyNumberFormat="1" applyFont="1" applyBorder="1" applyAlignment="1">
      <alignment horizontal="center" vertical="center" wrapText="1"/>
    </xf>
    <xf numFmtId="164" fontId="9" fillId="0" borderId="9" xfId="2" applyNumberFormat="1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 wrapText="1"/>
    </xf>
    <xf numFmtId="164" fontId="9" fillId="0" borderId="0" xfId="2" applyNumberFormat="1" applyFont="1" applyBorder="1" applyAlignment="1">
      <alignment horizontal="center" vertical="center" wrapText="1"/>
    </xf>
    <xf numFmtId="164" fontId="9" fillId="0" borderId="2" xfId="2" applyNumberFormat="1" applyFont="1" applyBorder="1" applyAlignment="1">
      <alignment horizontal="center" vertical="center" wrapText="1"/>
    </xf>
    <xf numFmtId="164" fontId="9" fillId="0" borderId="3" xfId="2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67" fontId="11" fillId="0" borderId="4" xfId="1" applyNumberFormat="1" applyFont="1" applyBorder="1" applyAlignment="1">
      <alignment horizontal="center" vertical="center" wrapText="1"/>
    </xf>
    <xf numFmtId="167" fontId="11" fillId="0" borderId="29" xfId="1" applyNumberFormat="1" applyFont="1" applyBorder="1" applyAlignment="1">
      <alignment horizontal="center"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9" fontId="11" fillId="0" borderId="30" xfId="0" applyNumberFormat="1" applyFont="1" applyBorder="1" applyAlignment="1">
      <alignment horizontal="center" vertical="center" wrapText="1"/>
    </xf>
    <xf numFmtId="167" fontId="11" fillId="0" borderId="19" xfId="1" applyNumberFormat="1" applyFont="1" applyBorder="1" applyAlignment="1">
      <alignment horizontal="center" vertical="center" wrapText="1"/>
    </xf>
    <xf numFmtId="9" fontId="11" fillId="0" borderId="21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9" fillId="3" borderId="16" xfId="2" applyFont="1" applyFill="1" applyBorder="1" applyAlignment="1">
      <alignment horizontal="center" vertical="center" wrapText="1"/>
    </xf>
    <xf numFmtId="0" fontId="9" fillId="3" borderId="22" xfId="2" applyFont="1" applyFill="1" applyBorder="1" applyAlignment="1">
      <alignment horizontal="center" vertical="center" wrapText="1"/>
    </xf>
    <xf numFmtId="0" fontId="9" fillId="3" borderId="33" xfId="2" applyFont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3" borderId="13" xfId="2" applyFont="1" applyFill="1" applyBorder="1" applyAlignment="1">
      <alignment horizontal="center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24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34" xfId="2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0" fontId="9" fillId="3" borderId="25" xfId="2" applyFont="1" applyFill="1" applyBorder="1" applyAlignment="1">
      <alignment horizontal="center" vertical="center" wrapText="1"/>
    </xf>
    <xf numFmtId="0" fontId="9" fillId="3" borderId="35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14" xfId="2" applyFont="1" applyFill="1" applyBorder="1" applyAlignment="1">
      <alignment horizontal="center" vertical="center" wrapText="1"/>
    </xf>
    <xf numFmtId="0" fontId="9" fillId="3" borderId="23" xfId="2" applyFont="1" applyFill="1" applyBorder="1" applyAlignment="1">
      <alignment horizontal="center" vertical="center" wrapText="1"/>
    </xf>
    <xf numFmtId="0" fontId="9" fillId="3" borderId="32" xfId="2" applyFont="1" applyFill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164" fontId="9" fillId="0" borderId="14" xfId="2" applyNumberFormat="1" applyFont="1" applyBorder="1" applyAlignment="1">
      <alignment horizontal="center" vertical="center" wrapText="1"/>
    </xf>
    <xf numFmtId="164" fontId="9" fillId="0" borderId="23" xfId="2" applyNumberFormat="1" applyFont="1" applyBorder="1" applyAlignment="1">
      <alignment horizontal="center" vertical="center" wrapText="1"/>
    </xf>
    <xf numFmtId="164" fontId="9" fillId="0" borderId="32" xfId="2" applyNumberFormat="1" applyFont="1" applyBorder="1" applyAlignment="1">
      <alignment horizontal="center" vertical="center" wrapText="1"/>
    </xf>
    <xf numFmtId="164" fontId="9" fillId="0" borderId="16" xfId="2" applyNumberFormat="1" applyFont="1" applyBorder="1" applyAlignment="1">
      <alignment horizontal="center" vertical="center" wrapText="1"/>
    </xf>
    <xf numFmtId="164" fontId="9" fillId="0" borderId="22" xfId="2" applyNumberFormat="1" applyFont="1" applyBorder="1" applyAlignment="1">
      <alignment horizontal="center" vertical="center" wrapText="1"/>
    </xf>
    <xf numFmtId="164" fontId="9" fillId="0" borderId="33" xfId="2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19" xfId="3" applyFont="1" applyBorder="1" applyAlignment="1">
      <alignment horizontal="center" vertical="center" wrapText="1"/>
    </xf>
    <xf numFmtId="0" fontId="7" fillId="0" borderId="29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 wrapText="1"/>
    </xf>
    <xf numFmtId="0" fontId="7" fillId="0" borderId="31" xfId="3" applyFont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8" fillId="2" borderId="26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 wrapText="1"/>
    </xf>
    <xf numFmtId="0" fontId="8" fillId="2" borderId="27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31" xfId="2" applyFont="1" applyBorder="1" applyAlignment="1">
      <alignment horizontal="center" vertical="center" wrapText="1"/>
    </xf>
    <xf numFmtId="0" fontId="17" fillId="0" borderId="38" xfId="2" applyFont="1" applyBorder="1" applyAlignment="1">
      <alignment horizontal="left" vertical="center" wrapText="1"/>
    </xf>
    <xf numFmtId="0" fontId="17" fillId="0" borderId="36" xfId="2" applyFont="1" applyBorder="1" applyAlignment="1">
      <alignment horizontal="left" vertical="center" wrapText="1"/>
    </xf>
    <xf numFmtId="0" fontId="17" fillId="0" borderId="40" xfId="2" applyFont="1" applyBorder="1" applyAlignment="1">
      <alignment horizontal="left" vertical="center" wrapText="1"/>
    </xf>
    <xf numFmtId="0" fontId="22" fillId="0" borderId="63" xfId="2" applyFont="1" applyBorder="1" applyAlignment="1">
      <alignment horizontal="center" vertical="center" wrapText="1"/>
    </xf>
    <xf numFmtId="0" fontId="22" fillId="0" borderId="39" xfId="2" applyFont="1" applyBorder="1" applyAlignment="1">
      <alignment horizontal="center" vertical="center" wrapText="1"/>
    </xf>
    <xf numFmtId="167" fontId="17" fillId="6" borderId="69" xfId="1" applyNumberFormat="1" applyFont="1" applyFill="1" applyBorder="1" applyAlignment="1">
      <alignment horizontal="left" vertical="center" wrapText="1"/>
    </xf>
    <xf numFmtId="167" fontId="17" fillId="6" borderId="68" xfId="1" applyNumberFormat="1" applyFont="1" applyFill="1" applyBorder="1" applyAlignment="1">
      <alignment horizontal="left" vertical="center" wrapText="1"/>
    </xf>
    <xf numFmtId="167" fontId="17" fillId="6" borderId="67" xfId="1" applyNumberFormat="1" applyFont="1" applyFill="1" applyBorder="1" applyAlignment="1">
      <alignment horizontal="left" vertical="center" wrapText="1"/>
    </xf>
    <xf numFmtId="9" fontId="17" fillId="6" borderId="2" xfId="0" applyNumberFormat="1" applyFont="1" applyFill="1" applyBorder="1" applyAlignment="1">
      <alignment horizontal="left" vertical="center" wrapText="1"/>
    </xf>
    <xf numFmtId="9" fontId="17" fillId="6" borderId="3" xfId="0" applyNumberFormat="1" applyFont="1" applyFill="1" applyBorder="1" applyAlignment="1">
      <alignment horizontal="left" vertical="center" wrapText="1"/>
    </xf>
    <xf numFmtId="9" fontId="17" fillId="6" borderId="34" xfId="0" applyNumberFormat="1" applyFont="1" applyFill="1" applyBorder="1" applyAlignment="1">
      <alignment horizontal="left" vertical="center" wrapText="1"/>
    </xf>
    <xf numFmtId="164" fontId="18" fillId="0" borderId="7" xfId="2" applyNumberFormat="1" applyFont="1" applyBorder="1" applyAlignment="1">
      <alignment horizontal="left" vertical="center" wrapText="1"/>
    </xf>
    <xf numFmtId="164" fontId="18" fillId="0" borderId="66" xfId="2" applyNumberFormat="1" applyFont="1" applyBorder="1" applyAlignment="1">
      <alignment horizontal="left" vertical="center" wrapText="1"/>
    </xf>
    <xf numFmtId="164" fontId="18" fillId="0" borderId="41" xfId="2" applyNumberFormat="1" applyFont="1" applyBorder="1" applyAlignment="1">
      <alignment horizontal="left" vertical="center" wrapText="1"/>
    </xf>
    <xf numFmtId="164" fontId="18" fillId="0" borderId="52" xfId="2" applyNumberFormat="1" applyFont="1" applyBorder="1" applyAlignment="1">
      <alignment horizontal="left" vertical="center" wrapText="1"/>
    </xf>
    <xf numFmtId="0" fontId="18" fillId="0" borderId="41" xfId="2" applyFont="1" applyBorder="1" applyAlignment="1">
      <alignment horizontal="left" vertical="center" wrapText="1"/>
    </xf>
    <xf numFmtId="0" fontId="18" fillId="0" borderId="52" xfId="2" applyFont="1" applyBorder="1" applyAlignment="1">
      <alignment horizontal="left" vertical="center" wrapText="1"/>
    </xf>
    <xf numFmtId="0" fontId="18" fillId="0" borderId="41" xfId="2" applyFont="1" applyBorder="1" applyAlignment="1">
      <alignment horizontal="left" vertical="center" textRotation="1"/>
    </xf>
    <xf numFmtId="0" fontId="18" fillId="0" borderId="52" xfId="2" applyFont="1" applyBorder="1" applyAlignment="1">
      <alignment horizontal="left" vertical="center" textRotation="1"/>
    </xf>
    <xf numFmtId="0" fontId="18" fillId="0" borderId="41" xfId="2" applyFont="1" applyBorder="1" applyAlignment="1">
      <alignment horizontal="left" vertical="center" textRotation="1" wrapText="1"/>
    </xf>
    <xf numFmtId="0" fontId="18" fillId="0" borderId="52" xfId="2" applyFont="1" applyBorder="1" applyAlignment="1">
      <alignment horizontal="left" vertical="center" textRotation="1" wrapText="1"/>
    </xf>
    <xf numFmtId="0" fontId="17" fillId="0" borderId="41" xfId="2" applyFont="1" applyBorder="1" applyAlignment="1">
      <alignment horizontal="left" vertical="center" wrapText="1"/>
    </xf>
    <xf numFmtId="0" fontId="17" fillId="0" borderId="52" xfId="2" applyFont="1" applyBorder="1" applyAlignment="1">
      <alignment horizontal="left" vertical="center" wrapText="1"/>
    </xf>
    <xf numFmtId="0" fontId="19" fillId="0" borderId="52" xfId="2" applyFont="1" applyBorder="1" applyAlignment="1">
      <alignment horizontal="left" vertical="center" wrapText="1"/>
    </xf>
    <xf numFmtId="0" fontId="18" fillId="3" borderId="26" xfId="2" applyFont="1" applyFill="1" applyBorder="1" applyAlignment="1">
      <alignment horizontal="left" vertical="center" wrapText="1"/>
    </xf>
    <xf numFmtId="0" fontId="18" fillId="3" borderId="65" xfId="2" applyFont="1" applyFill="1" applyBorder="1" applyAlignment="1">
      <alignment horizontal="left" vertical="center" wrapText="1"/>
    </xf>
    <xf numFmtId="0" fontId="18" fillId="3" borderId="7" xfId="2" applyFont="1" applyFill="1" applyBorder="1" applyAlignment="1">
      <alignment horizontal="left" vertical="center" wrapText="1"/>
    </xf>
    <xf numFmtId="0" fontId="18" fillId="3" borderId="66" xfId="2" applyFont="1" applyFill="1" applyBorder="1" applyAlignment="1">
      <alignment horizontal="left" vertical="center" wrapText="1"/>
    </xf>
    <xf numFmtId="0" fontId="18" fillId="3" borderId="41" xfId="2" applyFont="1" applyFill="1" applyBorder="1" applyAlignment="1">
      <alignment horizontal="left" vertical="center" wrapText="1"/>
    </xf>
    <xf numFmtId="0" fontId="18" fillId="3" borderId="52" xfId="2" applyFont="1" applyFill="1" applyBorder="1" applyAlignment="1">
      <alignment horizontal="left" vertical="center" wrapText="1"/>
    </xf>
    <xf numFmtId="0" fontId="17" fillId="6" borderId="41" xfId="2" applyFont="1" applyFill="1" applyBorder="1" applyAlignment="1">
      <alignment horizontal="left" vertical="center" wrapText="1"/>
    </xf>
    <xf numFmtId="0" fontId="17" fillId="6" borderId="52" xfId="2" applyFont="1" applyFill="1" applyBorder="1" applyAlignment="1">
      <alignment horizontal="left" vertical="center" wrapText="1"/>
    </xf>
    <xf numFmtId="0" fontId="17" fillId="6" borderId="26" xfId="2" applyFont="1" applyFill="1" applyBorder="1" applyAlignment="1">
      <alignment horizontal="left" vertical="center" wrapText="1"/>
    </xf>
    <xf numFmtId="0" fontId="17" fillId="6" borderId="65" xfId="2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15" xfId="0" applyFont="1" applyFill="1" applyBorder="1" applyAlignment="1">
      <alignment horizontal="left" vertical="center" wrapText="1"/>
    </xf>
    <xf numFmtId="0" fontId="17" fillId="6" borderId="7" xfId="2" applyFont="1" applyFill="1" applyBorder="1" applyAlignment="1">
      <alignment horizontal="left" vertical="center" wrapText="1"/>
    </xf>
    <xf numFmtId="0" fontId="17" fillId="6" borderId="66" xfId="2" applyFont="1" applyFill="1" applyBorder="1" applyAlignment="1">
      <alignment horizontal="left" vertical="center" wrapText="1"/>
    </xf>
    <xf numFmtId="166" fontId="15" fillId="2" borderId="11" xfId="2" applyNumberFormat="1" applyFont="1" applyFill="1" applyBorder="1" applyAlignment="1">
      <alignment vertical="center"/>
    </xf>
    <xf numFmtId="166" fontId="15" fillId="2" borderId="12" xfId="2" applyNumberFormat="1" applyFont="1" applyFill="1" applyBorder="1" applyAlignment="1">
      <alignment vertical="center"/>
    </xf>
    <xf numFmtId="166" fontId="15" fillId="2" borderId="36" xfId="2" applyNumberFormat="1" applyFont="1" applyFill="1" applyBorder="1" applyAlignment="1">
      <alignment vertical="center"/>
    </xf>
    <xf numFmtId="166" fontId="5" fillId="0" borderId="37" xfId="2" applyNumberFormat="1" applyFont="1" applyBorder="1" applyAlignment="1">
      <alignment vertical="center"/>
    </xf>
    <xf numFmtId="166" fontId="5" fillId="0" borderId="38" xfId="2" applyNumberFormat="1" applyFont="1" applyBorder="1" applyAlignment="1">
      <alignment vertical="center"/>
    </xf>
    <xf numFmtId="0" fontId="4" fillId="0" borderId="11" xfId="2" applyFont="1" applyBorder="1" applyAlignment="1">
      <alignment vertical="center" wrapText="1"/>
    </xf>
    <xf numFmtId="0" fontId="4" fillId="0" borderId="15" xfId="2" applyFont="1" applyBorder="1" applyAlignment="1">
      <alignment vertical="center" wrapText="1"/>
    </xf>
    <xf numFmtId="0" fontId="4" fillId="0" borderId="40" xfId="2" applyFont="1" applyBorder="1" applyAlignment="1">
      <alignment vertical="center"/>
    </xf>
    <xf numFmtId="170" fontId="5" fillId="0" borderId="12" xfId="2" applyNumberFormat="1" applyFont="1" applyBorder="1" applyAlignment="1">
      <alignment vertical="center"/>
    </xf>
    <xf numFmtId="168" fontId="5" fillId="0" borderId="12" xfId="2" applyNumberFormat="1" applyFont="1" applyBorder="1" applyAlignment="1">
      <alignment vertical="center"/>
    </xf>
    <xf numFmtId="170" fontId="5" fillId="0" borderId="36" xfId="2" applyNumberFormat="1" applyFont="1" applyBorder="1" applyAlignment="1">
      <alignment vertical="center"/>
    </xf>
    <xf numFmtId="166" fontId="5" fillId="0" borderId="11" xfId="2" applyNumberFormat="1" applyFont="1" applyBorder="1" applyAlignment="1">
      <alignment vertical="center"/>
    </xf>
    <xf numFmtId="166" fontId="5" fillId="0" borderId="12" xfId="2" applyNumberFormat="1" applyFont="1" applyBorder="1" applyAlignment="1">
      <alignment vertical="center"/>
    </xf>
    <xf numFmtId="166" fontId="5" fillId="0" borderId="63" xfId="2" applyNumberFormat="1" applyFont="1" applyBorder="1" applyAlignment="1">
      <alignment vertical="center"/>
    </xf>
    <xf numFmtId="0" fontId="9" fillId="0" borderId="0" xfId="2" applyFont="1" applyBorder="1" applyAlignment="1">
      <alignment horizontal="center" vertical="center" wrapText="1"/>
    </xf>
    <xf numFmtId="164" fontId="9" fillId="0" borderId="39" xfId="2" applyNumberFormat="1" applyFont="1" applyBorder="1" applyAlignment="1">
      <alignment horizontal="center" vertical="center" wrapText="1"/>
    </xf>
    <xf numFmtId="164" fontId="4" fillId="0" borderId="39" xfId="2" applyNumberFormat="1" applyFont="1" applyBorder="1"/>
    <xf numFmtId="166" fontId="4" fillId="0" borderId="44" xfId="2" applyNumberFormat="1" applyFont="1" applyBorder="1"/>
    <xf numFmtId="166" fontId="4" fillId="0" borderId="53" xfId="2" applyNumberFormat="1" applyFont="1" applyBorder="1"/>
    <xf numFmtId="166" fontId="4" fillId="0" borderId="57" xfId="2" applyNumberFormat="1" applyFont="1" applyBorder="1"/>
    <xf numFmtId="166" fontId="5" fillId="0" borderId="40" xfId="2" applyNumberFormat="1" applyFont="1" applyBorder="1" applyAlignment="1">
      <alignment vertical="center"/>
    </xf>
    <xf numFmtId="166" fontId="4" fillId="0" borderId="49" xfId="2" applyNumberFormat="1" applyFont="1" applyBorder="1"/>
    <xf numFmtId="166" fontId="4" fillId="0" borderId="50" xfId="2" applyNumberFormat="1" applyFont="1" applyBorder="1"/>
    <xf numFmtId="166" fontId="4" fillId="0" borderId="62" xfId="2" applyNumberFormat="1" applyFont="1" applyBorder="1"/>
    <xf numFmtId="0" fontId="9" fillId="0" borderId="15" xfId="2" applyFont="1" applyBorder="1" applyAlignment="1">
      <alignment horizontal="center" vertical="center" wrapText="1"/>
    </xf>
    <xf numFmtId="0" fontId="9" fillId="0" borderId="63" xfId="2" applyFont="1" applyBorder="1" applyAlignment="1">
      <alignment horizontal="center" vertical="center" wrapText="1"/>
    </xf>
    <xf numFmtId="166" fontId="4" fillId="0" borderId="64" xfId="2" applyNumberFormat="1" applyFont="1" applyBorder="1"/>
    <xf numFmtId="166" fontId="4" fillId="0" borderId="70" xfId="2" applyNumberFormat="1" applyFont="1" applyBorder="1"/>
    <xf numFmtId="0" fontId="13" fillId="0" borderId="1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 wrapText="1"/>
    </xf>
    <xf numFmtId="166" fontId="14" fillId="0" borderId="50" xfId="2" applyNumberFormat="1" applyFont="1" applyBorder="1"/>
    <xf numFmtId="166" fontId="4" fillId="0" borderId="21" xfId="2" applyNumberFormat="1" applyFont="1" applyBorder="1"/>
    <xf numFmtId="0" fontId="9" fillId="3" borderId="12" xfId="2" applyFont="1" applyFill="1" applyBorder="1" applyAlignment="1">
      <alignment horizontal="center" vertical="center" wrapText="1"/>
    </xf>
    <xf numFmtId="0" fontId="5" fillId="0" borderId="21" xfId="2" applyFont="1" applyBorder="1"/>
    <xf numFmtId="166" fontId="5" fillId="0" borderId="54" xfId="2" applyNumberFormat="1" applyFont="1" applyBorder="1"/>
    <xf numFmtId="166" fontId="5" fillId="0" borderId="59" xfId="2" applyNumberFormat="1" applyFont="1" applyBorder="1"/>
  </cellXfs>
  <cellStyles count="6">
    <cellStyle name="Обычный" xfId="0" builtinId="0"/>
    <cellStyle name="Обычный 2" xfId="2" xr:uid="{C3A7F57E-C1C3-43F2-B7D4-4002F4AA4F0B}"/>
    <cellStyle name="Обычный 4" xfId="3" xr:uid="{1F878F6B-5A80-44CF-82E5-0094D697CF14}"/>
    <cellStyle name="Финансовый" xfId="1" builtinId="3"/>
    <cellStyle name="Финансовый 2" xfId="4" xr:uid="{DD3CAA92-0129-49C7-B2B9-7B74BBB7AF1A}"/>
    <cellStyle name="Финансовый 3" xfId="5" xr:uid="{B1C3EDC9-A5A3-4F94-92B2-2EB448FBBC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E4D4A-B5CA-435D-9E78-FED13DC9DAEE}">
  <sheetPr>
    <tabColor rgb="FFFF0000"/>
  </sheetPr>
  <dimension ref="A1:CQ246"/>
  <sheetViews>
    <sheetView zoomScale="140" zoomScaleNormal="140" workbookViewId="0">
      <pane xSplit="2" ySplit="5" topLeftCell="R213" activePane="bottomRight" state="frozen"/>
      <selection pane="topRight" activeCell="C1" sqref="C1"/>
      <selection pane="bottomLeft" activeCell="A6" sqref="A6"/>
      <selection pane="bottomRight" activeCell="F215" sqref="F215:F223"/>
    </sheetView>
  </sheetViews>
  <sheetFormatPr defaultRowHeight="15.75" outlineLevelCol="1" x14ac:dyDescent="0.25"/>
  <cols>
    <col min="1" max="1" width="5.28515625" style="1" customWidth="1"/>
    <col min="2" max="2" width="24.7109375" style="4" customWidth="1"/>
    <col min="3" max="3" width="8.5703125" style="1" customWidth="1" outlineLevel="1"/>
    <col min="4" max="4" width="5.5703125" style="135" customWidth="1" outlineLevel="1"/>
    <col min="5" max="5" width="9" style="135" customWidth="1" outlineLevel="1"/>
    <col min="6" max="6" width="13.5703125" style="135" customWidth="1" outlineLevel="1"/>
    <col min="7" max="7" width="6.5703125" style="4" customWidth="1" outlineLevel="1"/>
    <col min="8" max="9" width="9.5703125" style="4" hidden="1" customWidth="1" outlineLevel="1"/>
    <col min="10" max="10" width="9.42578125" style="4" customWidth="1" outlineLevel="1"/>
    <col min="11" max="11" width="10.140625" style="4" customWidth="1" outlineLevel="1"/>
    <col min="12" max="12" width="10.28515625" style="4" customWidth="1" outlineLevel="1"/>
    <col min="13" max="15" width="15.5703125" style="134" hidden="1" customWidth="1" outlineLevel="1"/>
    <col min="16" max="16" width="17.28515625" style="4" hidden="1" customWidth="1" outlineLevel="1"/>
    <col min="17" max="17" width="13.140625" style="4" hidden="1" customWidth="1" outlineLevel="1"/>
    <col min="18" max="18" width="15.42578125" style="4" customWidth="1" outlineLevel="1"/>
    <col min="19" max="19" width="13.140625" style="4" customWidth="1" outlineLevel="1"/>
    <col min="20" max="20" width="12.85546875" style="4" customWidth="1" outlineLevel="1"/>
    <col min="21" max="21" width="12.7109375" style="4" customWidth="1" outlineLevel="1"/>
    <col min="22" max="23" width="13.140625" style="4" hidden="1" customWidth="1" outlineLevel="1"/>
    <col min="24" max="24" width="18.7109375" style="5" hidden="1" customWidth="1"/>
    <col min="25" max="44" width="18.7109375" style="4" hidden="1" customWidth="1"/>
    <col min="45" max="45" width="6.42578125" style="4" customWidth="1"/>
    <col min="46" max="47" width="13.140625" style="4" customWidth="1"/>
    <col min="48" max="59" width="7.7109375" style="4" customWidth="1"/>
    <col min="60" max="60" width="7.7109375" style="4" hidden="1" customWidth="1"/>
    <col min="61" max="61" width="11.42578125" style="4" customWidth="1"/>
    <col min="62" max="62" width="10.42578125" style="4" customWidth="1"/>
    <col min="63" max="63" width="11.140625" style="4" customWidth="1"/>
    <col min="64" max="66" width="10.42578125" style="4" customWidth="1"/>
    <col min="67" max="67" width="14.5703125" style="4" customWidth="1"/>
    <col min="68" max="68" width="15.140625" style="4" customWidth="1"/>
    <col min="69" max="70" width="14" style="4" customWidth="1"/>
    <col min="71" max="72" width="12.7109375" style="4" customWidth="1"/>
    <col min="73" max="73" width="7.7109375" style="4" customWidth="1"/>
    <col min="74" max="74" width="9" style="4" customWidth="1"/>
    <col min="75" max="75" width="7.28515625" style="4" customWidth="1"/>
    <col min="76" max="77" width="8.140625" style="4" customWidth="1"/>
    <col min="78" max="78" width="9.140625" style="4" customWidth="1"/>
    <col min="79" max="79" width="9.85546875" style="4" customWidth="1"/>
    <col min="80" max="80" width="9" style="4" customWidth="1"/>
    <col min="81" max="81" width="11" style="4" customWidth="1"/>
    <col min="82" max="82" width="7.85546875" style="4" customWidth="1"/>
    <col min="83" max="83" width="9.140625" style="4" customWidth="1"/>
    <col min="84" max="84" width="8.7109375" style="4" customWidth="1"/>
    <col min="85" max="85" width="7.28515625" style="4" customWidth="1"/>
    <col min="86" max="86" width="7.5703125" style="4" customWidth="1"/>
    <col min="87" max="87" width="8.42578125" style="4" customWidth="1"/>
    <col min="88" max="88" width="10" style="4" customWidth="1"/>
    <col min="89" max="89" width="5.5703125" style="4" customWidth="1"/>
    <col min="90" max="90" width="8.85546875" style="4" customWidth="1"/>
    <col min="91" max="91" width="9" style="4" customWidth="1"/>
    <col min="92" max="92" width="5.5703125" style="4" customWidth="1"/>
    <col min="93" max="93" width="8.5703125" style="4" customWidth="1"/>
    <col min="94" max="94" width="5.7109375" style="4" customWidth="1"/>
    <col min="95" max="95" width="9" style="4" customWidth="1"/>
    <col min="96" max="96" width="9.140625" style="4" customWidth="1"/>
    <col min="97" max="275" width="9.140625" style="4"/>
    <col min="276" max="276" width="9.28515625" style="4" customWidth="1"/>
    <col min="277" max="277" width="33.140625" style="4" customWidth="1"/>
    <col min="278" max="278" width="12.5703125" style="4" customWidth="1"/>
    <col min="279" max="279" width="6.85546875" style="4" customWidth="1"/>
    <col min="280" max="280" width="9.42578125" style="4" customWidth="1"/>
    <col min="281" max="281" width="16.7109375" style="4" customWidth="1"/>
    <col min="282" max="282" width="8.7109375" style="4" customWidth="1"/>
    <col min="283" max="283" width="9.5703125" style="4" customWidth="1"/>
    <col min="284" max="284" width="9.42578125" style="4" customWidth="1"/>
    <col min="285" max="285" width="18.7109375" style="4" customWidth="1"/>
    <col min="286" max="286" width="19.140625" style="4" customWidth="1"/>
    <col min="287" max="287" width="17.7109375" style="4" customWidth="1"/>
    <col min="288" max="288" width="17.28515625" style="4" customWidth="1"/>
    <col min="289" max="291" width="13.140625" style="4" customWidth="1"/>
    <col min="292" max="312" width="18.7109375" style="4" customWidth="1"/>
    <col min="313" max="313" width="8.5703125" style="4" customWidth="1"/>
    <col min="314" max="314" width="15.5703125" style="4" customWidth="1"/>
    <col min="315" max="315" width="16" style="4" customWidth="1"/>
    <col min="316" max="316" width="11.140625" style="4" customWidth="1"/>
    <col min="317" max="317" width="12.140625" style="4" customWidth="1"/>
    <col min="318" max="318" width="11.42578125" style="4" customWidth="1"/>
    <col min="319" max="319" width="14.5703125" style="4" customWidth="1"/>
    <col min="320" max="320" width="15" style="4" customWidth="1"/>
    <col min="321" max="322" width="14.140625" style="4" customWidth="1"/>
    <col min="323" max="323" width="14.5703125" style="4" customWidth="1"/>
    <col min="324" max="324" width="15.140625" style="4" customWidth="1"/>
    <col min="325" max="326" width="14" style="4" customWidth="1"/>
    <col min="327" max="328" width="12.7109375" style="4" customWidth="1"/>
    <col min="329" max="329" width="7.7109375" style="4" customWidth="1"/>
    <col min="330" max="330" width="9" style="4" customWidth="1"/>
    <col min="331" max="331" width="7.28515625" style="4" customWidth="1"/>
    <col min="332" max="333" width="8.140625" style="4" customWidth="1"/>
    <col min="334" max="334" width="9.140625" style="4"/>
    <col min="335" max="335" width="9.85546875" style="4" customWidth="1"/>
    <col min="336" max="336" width="9" style="4" customWidth="1"/>
    <col min="337" max="337" width="11" style="4" customWidth="1"/>
    <col min="338" max="338" width="7.85546875" style="4" customWidth="1"/>
    <col min="339" max="339" width="9.140625" style="4"/>
    <col min="340" max="340" width="8.7109375" style="4" customWidth="1"/>
    <col min="341" max="341" width="7.28515625" style="4" customWidth="1"/>
    <col min="342" max="342" width="7.5703125" style="4" customWidth="1"/>
    <col min="343" max="343" width="8.42578125" style="4" customWidth="1"/>
    <col min="344" max="344" width="10" style="4" customWidth="1"/>
    <col min="345" max="345" width="5.5703125" style="4" customWidth="1"/>
    <col min="346" max="346" width="8.85546875" style="4" customWidth="1"/>
    <col min="347" max="347" width="9" style="4" customWidth="1"/>
    <col min="348" max="348" width="5.5703125" style="4" customWidth="1"/>
    <col min="349" max="349" width="8.5703125" style="4" customWidth="1"/>
    <col min="350" max="350" width="5.7109375" style="4" customWidth="1"/>
    <col min="351" max="351" width="9" style="4" customWidth="1"/>
    <col min="352" max="531" width="9.140625" style="4"/>
    <col min="532" max="532" width="9.28515625" style="4" customWidth="1"/>
    <col min="533" max="533" width="33.140625" style="4" customWidth="1"/>
    <col min="534" max="534" width="12.5703125" style="4" customWidth="1"/>
    <col min="535" max="535" width="6.85546875" style="4" customWidth="1"/>
    <col min="536" max="536" width="9.42578125" style="4" customWidth="1"/>
    <col min="537" max="537" width="16.7109375" style="4" customWidth="1"/>
    <col min="538" max="538" width="8.7109375" style="4" customWidth="1"/>
    <col min="539" max="539" width="9.5703125" style="4" customWidth="1"/>
    <col min="540" max="540" width="9.42578125" style="4" customWidth="1"/>
    <col min="541" max="541" width="18.7109375" style="4" customWidth="1"/>
    <col min="542" max="542" width="19.140625" style="4" customWidth="1"/>
    <col min="543" max="543" width="17.7109375" style="4" customWidth="1"/>
    <col min="544" max="544" width="17.28515625" style="4" customWidth="1"/>
    <col min="545" max="547" width="13.140625" style="4" customWidth="1"/>
    <col min="548" max="568" width="18.7109375" style="4" customWidth="1"/>
    <col min="569" max="569" width="8.5703125" style="4" customWidth="1"/>
    <col min="570" max="570" width="15.5703125" style="4" customWidth="1"/>
    <col min="571" max="571" width="16" style="4" customWidth="1"/>
    <col min="572" max="572" width="11.140625" style="4" customWidth="1"/>
    <col min="573" max="573" width="12.140625" style="4" customWidth="1"/>
    <col min="574" max="574" width="11.42578125" style="4" customWidth="1"/>
    <col min="575" max="575" width="14.5703125" style="4" customWidth="1"/>
    <col min="576" max="576" width="15" style="4" customWidth="1"/>
    <col min="577" max="578" width="14.140625" style="4" customWidth="1"/>
    <col min="579" max="579" width="14.5703125" style="4" customWidth="1"/>
    <col min="580" max="580" width="15.140625" style="4" customWidth="1"/>
    <col min="581" max="582" width="14" style="4" customWidth="1"/>
    <col min="583" max="584" width="12.7109375" style="4" customWidth="1"/>
    <col min="585" max="585" width="7.7109375" style="4" customWidth="1"/>
    <col min="586" max="586" width="9" style="4" customWidth="1"/>
    <col min="587" max="587" width="7.28515625" style="4" customWidth="1"/>
    <col min="588" max="589" width="8.140625" style="4" customWidth="1"/>
    <col min="590" max="590" width="9.140625" style="4"/>
    <col min="591" max="591" width="9.85546875" style="4" customWidth="1"/>
    <col min="592" max="592" width="9" style="4" customWidth="1"/>
    <col min="593" max="593" width="11" style="4" customWidth="1"/>
    <col min="594" max="594" width="7.85546875" style="4" customWidth="1"/>
    <col min="595" max="595" width="9.140625" style="4"/>
    <col min="596" max="596" width="8.7109375" style="4" customWidth="1"/>
    <col min="597" max="597" width="7.28515625" style="4" customWidth="1"/>
    <col min="598" max="598" width="7.5703125" style="4" customWidth="1"/>
    <col min="599" max="599" width="8.42578125" style="4" customWidth="1"/>
    <col min="600" max="600" width="10" style="4" customWidth="1"/>
    <col min="601" max="601" width="5.5703125" style="4" customWidth="1"/>
    <col min="602" max="602" width="8.85546875" style="4" customWidth="1"/>
    <col min="603" max="603" width="9" style="4" customWidth="1"/>
    <col min="604" max="604" width="5.5703125" style="4" customWidth="1"/>
    <col min="605" max="605" width="8.5703125" style="4" customWidth="1"/>
    <col min="606" max="606" width="5.7109375" style="4" customWidth="1"/>
    <col min="607" max="607" width="9" style="4" customWidth="1"/>
    <col min="608" max="787" width="9.140625" style="4"/>
    <col min="788" max="788" width="9.28515625" style="4" customWidth="1"/>
    <col min="789" max="789" width="33.140625" style="4" customWidth="1"/>
    <col min="790" max="790" width="12.5703125" style="4" customWidth="1"/>
    <col min="791" max="791" width="6.85546875" style="4" customWidth="1"/>
    <col min="792" max="792" width="9.42578125" style="4" customWidth="1"/>
    <col min="793" max="793" width="16.7109375" style="4" customWidth="1"/>
    <col min="794" max="794" width="8.7109375" style="4" customWidth="1"/>
    <col min="795" max="795" width="9.5703125" style="4" customWidth="1"/>
    <col min="796" max="796" width="9.42578125" style="4" customWidth="1"/>
    <col min="797" max="797" width="18.7109375" style="4" customWidth="1"/>
    <col min="798" max="798" width="19.140625" style="4" customWidth="1"/>
    <col min="799" max="799" width="17.7109375" style="4" customWidth="1"/>
    <col min="800" max="800" width="17.28515625" style="4" customWidth="1"/>
    <col min="801" max="803" width="13.140625" style="4" customWidth="1"/>
    <col min="804" max="824" width="18.7109375" style="4" customWidth="1"/>
    <col min="825" max="825" width="8.5703125" style="4" customWidth="1"/>
    <col min="826" max="826" width="15.5703125" style="4" customWidth="1"/>
    <col min="827" max="827" width="16" style="4" customWidth="1"/>
    <col min="828" max="828" width="11.140625" style="4" customWidth="1"/>
    <col min="829" max="829" width="12.140625" style="4" customWidth="1"/>
    <col min="830" max="830" width="11.42578125" style="4" customWidth="1"/>
    <col min="831" max="831" width="14.5703125" style="4" customWidth="1"/>
    <col min="832" max="832" width="15" style="4" customWidth="1"/>
    <col min="833" max="834" width="14.140625" style="4" customWidth="1"/>
    <col min="835" max="835" width="14.5703125" style="4" customWidth="1"/>
    <col min="836" max="836" width="15.140625" style="4" customWidth="1"/>
    <col min="837" max="838" width="14" style="4" customWidth="1"/>
    <col min="839" max="840" width="12.7109375" style="4" customWidth="1"/>
    <col min="841" max="841" width="7.7109375" style="4" customWidth="1"/>
    <col min="842" max="842" width="9" style="4" customWidth="1"/>
    <col min="843" max="843" width="7.28515625" style="4" customWidth="1"/>
    <col min="844" max="845" width="8.140625" style="4" customWidth="1"/>
    <col min="846" max="846" width="9.140625" style="4"/>
    <col min="847" max="847" width="9.85546875" style="4" customWidth="1"/>
    <col min="848" max="848" width="9" style="4" customWidth="1"/>
    <col min="849" max="849" width="11" style="4" customWidth="1"/>
    <col min="850" max="850" width="7.85546875" style="4" customWidth="1"/>
    <col min="851" max="851" width="9.140625" style="4"/>
    <col min="852" max="852" width="8.7109375" style="4" customWidth="1"/>
    <col min="853" max="853" width="7.28515625" style="4" customWidth="1"/>
    <col min="854" max="854" width="7.5703125" style="4" customWidth="1"/>
    <col min="855" max="855" width="8.42578125" style="4" customWidth="1"/>
    <col min="856" max="856" width="10" style="4" customWidth="1"/>
    <col min="857" max="857" width="5.5703125" style="4" customWidth="1"/>
    <col min="858" max="858" width="8.85546875" style="4" customWidth="1"/>
    <col min="859" max="859" width="9" style="4" customWidth="1"/>
    <col min="860" max="860" width="5.5703125" style="4" customWidth="1"/>
    <col min="861" max="861" width="8.5703125" style="4" customWidth="1"/>
    <col min="862" max="862" width="5.7109375" style="4" customWidth="1"/>
    <col min="863" max="863" width="9" style="4" customWidth="1"/>
    <col min="864" max="1043" width="9.140625" style="4"/>
    <col min="1044" max="1044" width="9.28515625" style="4" customWidth="1"/>
    <col min="1045" max="1045" width="33.140625" style="4" customWidth="1"/>
    <col min="1046" max="1046" width="12.5703125" style="4" customWidth="1"/>
    <col min="1047" max="1047" width="6.85546875" style="4" customWidth="1"/>
    <col min="1048" max="1048" width="9.42578125" style="4" customWidth="1"/>
    <col min="1049" max="1049" width="16.7109375" style="4" customWidth="1"/>
    <col min="1050" max="1050" width="8.7109375" style="4" customWidth="1"/>
    <col min="1051" max="1051" width="9.5703125" style="4" customWidth="1"/>
    <col min="1052" max="1052" width="9.42578125" style="4" customWidth="1"/>
    <col min="1053" max="1053" width="18.7109375" style="4" customWidth="1"/>
    <col min="1054" max="1054" width="19.140625" style="4" customWidth="1"/>
    <col min="1055" max="1055" width="17.7109375" style="4" customWidth="1"/>
    <col min="1056" max="1056" width="17.28515625" style="4" customWidth="1"/>
    <col min="1057" max="1059" width="13.140625" style="4" customWidth="1"/>
    <col min="1060" max="1080" width="18.7109375" style="4" customWidth="1"/>
    <col min="1081" max="1081" width="8.5703125" style="4" customWidth="1"/>
    <col min="1082" max="1082" width="15.5703125" style="4" customWidth="1"/>
    <col min="1083" max="1083" width="16" style="4" customWidth="1"/>
    <col min="1084" max="1084" width="11.140625" style="4" customWidth="1"/>
    <col min="1085" max="1085" width="12.140625" style="4" customWidth="1"/>
    <col min="1086" max="1086" width="11.42578125" style="4" customWidth="1"/>
    <col min="1087" max="1087" width="14.5703125" style="4" customWidth="1"/>
    <col min="1088" max="1088" width="15" style="4" customWidth="1"/>
    <col min="1089" max="1090" width="14.140625" style="4" customWidth="1"/>
    <col min="1091" max="1091" width="14.5703125" style="4" customWidth="1"/>
    <col min="1092" max="1092" width="15.140625" style="4" customWidth="1"/>
    <col min="1093" max="1094" width="14" style="4" customWidth="1"/>
    <col min="1095" max="1096" width="12.7109375" style="4" customWidth="1"/>
    <col min="1097" max="1097" width="7.7109375" style="4" customWidth="1"/>
    <col min="1098" max="1098" width="9" style="4" customWidth="1"/>
    <col min="1099" max="1099" width="7.28515625" style="4" customWidth="1"/>
    <col min="1100" max="1101" width="8.140625" style="4" customWidth="1"/>
    <col min="1102" max="1102" width="9.140625" style="4"/>
    <col min="1103" max="1103" width="9.85546875" style="4" customWidth="1"/>
    <col min="1104" max="1104" width="9" style="4" customWidth="1"/>
    <col min="1105" max="1105" width="11" style="4" customWidth="1"/>
    <col min="1106" max="1106" width="7.85546875" style="4" customWidth="1"/>
    <col min="1107" max="1107" width="9.140625" style="4"/>
    <col min="1108" max="1108" width="8.7109375" style="4" customWidth="1"/>
    <col min="1109" max="1109" width="7.28515625" style="4" customWidth="1"/>
    <col min="1110" max="1110" width="7.5703125" style="4" customWidth="1"/>
    <col min="1111" max="1111" width="8.42578125" style="4" customWidth="1"/>
    <col min="1112" max="1112" width="10" style="4" customWidth="1"/>
    <col min="1113" max="1113" width="5.5703125" style="4" customWidth="1"/>
    <col min="1114" max="1114" width="8.85546875" style="4" customWidth="1"/>
    <col min="1115" max="1115" width="9" style="4" customWidth="1"/>
    <col min="1116" max="1116" width="5.5703125" style="4" customWidth="1"/>
    <col min="1117" max="1117" width="8.5703125" style="4" customWidth="1"/>
    <col min="1118" max="1118" width="5.7109375" style="4" customWidth="1"/>
    <col min="1119" max="1119" width="9" style="4" customWidth="1"/>
    <col min="1120" max="1299" width="9.140625" style="4"/>
    <col min="1300" max="1300" width="9.28515625" style="4" customWidth="1"/>
    <col min="1301" max="1301" width="33.140625" style="4" customWidth="1"/>
    <col min="1302" max="1302" width="12.5703125" style="4" customWidth="1"/>
    <col min="1303" max="1303" width="6.85546875" style="4" customWidth="1"/>
    <col min="1304" max="1304" width="9.42578125" style="4" customWidth="1"/>
    <col min="1305" max="1305" width="16.7109375" style="4" customWidth="1"/>
    <col min="1306" max="1306" width="8.7109375" style="4" customWidth="1"/>
    <col min="1307" max="1307" width="9.5703125" style="4" customWidth="1"/>
    <col min="1308" max="1308" width="9.42578125" style="4" customWidth="1"/>
    <col min="1309" max="1309" width="18.7109375" style="4" customWidth="1"/>
    <col min="1310" max="1310" width="19.140625" style="4" customWidth="1"/>
    <col min="1311" max="1311" width="17.7109375" style="4" customWidth="1"/>
    <col min="1312" max="1312" width="17.28515625" style="4" customWidth="1"/>
    <col min="1313" max="1315" width="13.140625" style="4" customWidth="1"/>
    <col min="1316" max="1336" width="18.7109375" style="4" customWidth="1"/>
    <col min="1337" max="1337" width="8.5703125" style="4" customWidth="1"/>
    <col min="1338" max="1338" width="15.5703125" style="4" customWidth="1"/>
    <col min="1339" max="1339" width="16" style="4" customWidth="1"/>
    <col min="1340" max="1340" width="11.140625" style="4" customWidth="1"/>
    <col min="1341" max="1341" width="12.140625" style="4" customWidth="1"/>
    <col min="1342" max="1342" width="11.42578125" style="4" customWidth="1"/>
    <col min="1343" max="1343" width="14.5703125" style="4" customWidth="1"/>
    <col min="1344" max="1344" width="15" style="4" customWidth="1"/>
    <col min="1345" max="1346" width="14.140625" style="4" customWidth="1"/>
    <col min="1347" max="1347" width="14.5703125" style="4" customWidth="1"/>
    <col min="1348" max="1348" width="15.140625" style="4" customWidth="1"/>
    <col min="1349" max="1350" width="14" style="4" customWidth="1"/>
    <col min="1351" max="1352" width="12.7109375" style="4" customWidth="1"/>
    <col min="1353" max="1353" width="7.7109375" style="4" customWidth="1"/>
    <col min="1354" max="1354" width="9" style="4" customWidth="1"/>
    <col min="1355" max="1355" width="7.28515625" style="4" customWidth="1"/>
    <col min="1356" max="1357" width="8.140625" style="4" customWidth="1"/>
    <col min="1358" max="1358" width="9.140625" style="4"/>
    <col min="1359" max="1359" width="9.85546875" style="4" customWidth="1"/>
    <col min="1360" max="1360" width="9" style="4" customWidth="1"/>
    <col min="1361" max="1361" width="11" style="4" customWidth="1"/>
    <col min="1362" max="1362" width="7.85546875" style="4" customWidth="1"/>
    <col min="1363" max="1363" width="9.140625" style="4"/>
    <col min="1364" max="1364" width="8.7109375" style="4" customWidth="1"/>
    <col min="1365" max="1365" width="7.28515625" style="4" customWidth="1"/>
    <col min="1366" max="1366" width="7.5703125" style="4" customWidth="1"/>
    <col min="1367" max="1367" width="8.42578125" style="4" customWidth="1"/>
    <col min="1368" max="1368" width="10" style="4" customWidth="1"/>
    <col min="1369" max="1369" width="5.5703125" style="4" customWidth="1"/>
    <col min="1370" max="1370" width="8.85546875" style="4" customWidth="1"/>
    <col min="1371" max="1371" width="9" style="4" customWidth="1"/>
    <col min="1372" max="1372" width="5.5703125" style="4" customWidth="1"/>
    <col min="1373" max="1373" width="8.5703125" style="4" customWidth="1"/>
    <col min="1374" max="1374" width="5.7109375" style="4" customWidth="1"/>
    <col min="1375" max="1375" width="9" style="4" customWidth="1"/>
    <col min="1376" max="1555" width="9.140625" style="4"/>
    <col min="1556" max="1556" width="9.28515625" style="4" customWidth="1"/>
    <col min="1557" max="1557" width="33.140625" style="4" customWidth="1"/>
    <col min="1558" max="1558" width="12.5703125" style="4" customWidth="1"/>
    <col min="1559" max="1559" width="6.85546875" style="4" customWidth="1"/>
    <col min="1560" max="1560" width="9.42578125" style="4" customWidth="1"/>
    <col min="1561" max="1561" width="16.7109375" style="4" customWidth="1"/>
    <col min="1562" max="1562" width="8.7109375" style="4" customWidth="1"/>
    <col min="1563" max="1563" width="9.5703125" style="4" customWidth="1"/>
    <col min="1564" max="1564" width="9.42578125" style="4" customWidth="1"/>
    <col min="1565" max="1565" width="18.7109375" style="4" customWidth="1"/>
    <col min="1566" max="1566" width="19.140625" style="4" customWidth="1"/>
    <col min="1567" max="1567" width="17.7109375" style="4" customWidth="1"/>
    <col min="1568" max="1568" width="17.28515625" style="4" customWidth="1"/>
    <col min="1569" max="1571" width="13.140625" style="4" customWidth="1"/>
    <col min="1572" max="1592" width="18.7109375" style="4" customWidth="1"/>
    <col min="1593" max="1593" width="8.5703125" style="4" customWidth="1"/>
    <col min="1594" max="1594" width="15.5703125" style="4" customWidth="1"/>
    <col min="1595" max="1595" width="16" style="4" customWidth="1"/>
    <col min="1596" max="1596" width="11.140625" style="4" customWidth="1"/>
    <col min="1597" max="1597" width="12.140625" style="4" customWidth="1"/>
    <col min="1598" max="1598" width="11.42578125" style="4" customWidth="1"/>
    <col min="1599" max="1599" width="14.5703125" style="4" customWidth="1"/>
    <col min="1600" max="1600" width="15" style="4" customWidth="1"/>
    <col min="1601" max="1602" width="14.140625" style="4" customWidth="1"/>
    <col min="1603" max="1603" width="14.5703125" style="4" customWidth="1"/>
    <col min="1604" max="1604" width="15.140625" style="4" customWidth="1"/>
    <col min="1605" max="1606" width="14" style="4" customWidth="1"/>
    <col min="1607" max="1608" width="12.7109375" style="4" customWidth="1"/>
    <col min="1609" max="1609" width="7.7109375" style="4" customWidth="1"/>
    <col min="1610" max="1610" width="9" style="4" customWidth="1"/>
    <col min="1611" max="1611" width="7.28515625" style="4" customWidth="1"/>
    <col min="1612" max="1613" width="8.140625" style="4" customWidth="1"/>
    <col min="1614" max="1614" width="9.140625" style="4"/>
    <col min="1615" max="1615" width="9.85546875" style="4" customWidth="1"/>
    <col min="1616" max="1616" width="9" style="4" customWidth="1"/>
    <col min="1617" max="1617" width="11" style="4" customWidth="1"/>
    <col min="1618" max="1618" width="7.85546875" style="4" customWidth="1"/>
    <col min="1619" max="1619" width="9.140625" style="4"/>
    <col min="1620" max="1620" width="8.7109375" style="4" customWidth="1"/>
    <col min="1621" max="1621" width="7.28515625" style="4" customWidth="1"/>
    <col min="1622" max="1622" width="7.5703125" style="4" customWidth="1"/>
    <col min="1623" max="1623" width="8.42578125" style="4" customWidth="1"/>
    <col min="1624" max="1624" width="10" style="4" customWidth="1"/>
    <col min="1625" max="1625" width="5.5703125" style="4" customWidth="1"/>
    <col min="1626" max="1626" width="8.85546875" style="4" customWidth="1"/>
    <col min="1627" max="1627" width="9" style="4" customWidth="1"/>
    <col min="1628" max="1628" width="5.5703125" style="4" customWidth="1"/>
    <col min="1629" max="1629" width="8.5703125" style="4" customWidth="1"/>
    <col min="1630" max="1630" width="5.7109375" style="4" customWidth="1"/>
    <col min="1631" max="1631" width="9" style="4" customWidth="1"/>
    <col min="1632" max="1811" width="9.140625" style="4"/>
    <col min="1812" max="1812" width="9.28515625" style="4" customWidth="1"/>
    <col min="1813" max="1813" width="33.140625" style="4" customWidth="1"/>
    <col min="1814" max="1814" width="12.5703125" style="4" customWidth="1"/>
    <col min="1815" max="1815" width="6.85546875" style="4" customWidth="1"/>
    <col min="1816" max="1816" width="9.42578125" style="4" customWidth="1"/>
    <col min="1817" max="1817" width="16.7109375" style="4" customWidth="1"/>
    <col min="1818" max="1818" width="8.7109375" style="4" customWidth="1"/>
    <col min="1819" max="1819" width="9.5703125" style="4" customWidth="1"/>
    <col min="1820" max="1820" width="9.42578125" style="4" customWidth="1"/>
    <col min="1821" max="1821" width="18.7109375" style="4" customWidth="1"/>
    <col min="1822" max="1822" width="19.140625" style="4" customWidth="1"/>
    <col min="1823" max="1823" width="17.7109375" style="4" customWidth="1"/>
    <col min="1824" max="1824" width="17.28515625" style="4" customWidth="1"/>
    <col min="1825" max="1827" width="13.140625" style="4" customWidth="1"/>
    <col min="1828" max="1848" width="18.7109375" style="4" customWidth="1"/>
    <col min="1849" max="1849" width="8.5703125" style="4" customWidth="1"/>
    <col min="1850" max="1850" width="15.5703125" style="4" customWidth="1"/>
    <col min="1851" max="1851" width="16" style="4" customWidth="1"/>
    <col min="1852" max="1852" width="11.140625" style="4" customWidth="1"/>
    <col min="1853" max="1853" width="12.140625" style="4" customWidth="1"/>
    <col min="1854" max="1854" width="11.42578125" style="4" customWidth="1"/>
    <col min="1855" max="1855" width="14.5703125" style="4" customWidth="1"/>
    <col min="1856" max="1856" width="15" style="4" customWidth="1"/>
    <col min="1857" max="1858" width="14.140625" style="4" customWidth="1"/>
    <col min="1859" max="1859" width="14.5703125" style="4" customWidth="1"/>
    <col min="1860" max="1860" width="15.140625" style="4" customWidth="1"/>
    <col min="1861" max="1862" width="14" style="4" customWidth="1"/>
    <col min="1863" max="1864" width="12.7109375" style="4" customWidth="1"/>
    <col min="1865" max="1865" width="7.7109375" style="4" customWidth="1"/>
    <col min="1866" max="1866" width="9" style="4" customWidth="1"/>
    <col min="1867" max="1867" width="7.28515625" style="4" customWidth="1"/>
    <col min="1868" max="1869" width="8.140625" style="4" customWidth="1"/>
    <col min="1870" max="1870" width="9.140625" style="4"/>
    <col min="1871" max="1871" width="9.85546875" style="4" customWidth="1"/>
    <col min="1872" max="1872" width="9" style="4" customWidth="1"/>
    <col min="1873" max="1873" width="11" style="4" customWidth="1"/>
    <col min="1874" max="1874" width="7.85546875" style="4" customWidth="1"/>
    <col min="1875" max="1875" width="9.140625" style="4"/>
    <col min="1876" max="1876" width="8.7109375" style="4" customWidth="1"/>
    <col min="1877" max="1877" width="7.28515625" style="4" customWidth="1"/>
    <col min="1878" max="1878" width="7.5703125" style="4" customWidth="1"/>
    <col min="1879" max="1879" width="8.42578125" style="4" customWidth="1"/>
    <col min="1880" max="1880" width="10" style="4" customWidth="1"/>
    <col min="1881" max="1881" width="5.5703125" style="4" customWidth="1"/>
    <col min="1882" max="1882" width="8.85546875" style="4" customWidth="1"/>
    <col min="1883" max="1883" width="9" style="4" customWidth="1"/>
    <col min="1884" max="1884" width="5.5703125" style="4" customWidth="1"/>
    <col min="1885" max="1885" width="8.5703125" style="4" customWidth="1"/>
    <col min="1886" max="1886" width="5.7109375" style="4" customWidth="1"/>
    <col min="1887" max="1887" width="9" style="4" customWidth="1"/>
    <col min="1888" max="2067" width="9.140625" style="4"/>
    <col min="2068" max="2068" width="9.28515625" style="4" customWidth="1"/>
    <col min="2069" max="2069" width="33.140625" style="4" customWidth="1"/>
    <col min="2070" max="2070" width="12.5703125" style="4" customWidth="1"/>
    <col min="2071" max="2071" width="6.85546875" style="4" customWidth="1"/>
    <col min="2072" max="2072" width="9.42578125" style="4" customWidth="1"/>
    <col min="2073" max="2073" width="16.7109375" style="4" customWidth="1"/>
    <col min="2074" max="2074" width="8.7109375" style="4" customWidth="1"/>
    <col min="2075" max="2075" width="9.5703125" style="4" customWidth="1"/>
    <col min="2076" max="2076" width="9.42578125" style="4" customWidth="1"/>
    <col min="2077" max="2077" width="18.7109375" style="4" customWidth="1"/>
    <col min="2078" max="2078" width="19.140625" style="4" customWidth="1"/>
    <col min="2079" max="2079" width="17.7109375" style="4" customWidth="1"/>
    <col min="2080" max="2080" width="17.28515625" style="4" customWidth="1"/>
    <col min="2081" max="2083" width="13.140625" style="4" customWidth="1"/>
    <col min="2084" max="2104" width="18.7109375" style="4" customWidth="1"/>
    <col min="2105" max="2105" width="8.5703125" style="4" customWidth="1"/>
    <col min="2106" max="2106" width="15.5703125" style="4" customWidth="1"/>
    <col min="2107" max="2107" width="16" style="4" customWidth="1"/>
    <col min="2108" max="2108" width="11.140625" style="4" customWidth="1"/>
    <col min="2109" max="2109" width="12.140625" style="4" customWidth="1"/>
    <col min="2110" max="2110" width="11.42578125" style="4" customWidth="1"/>
    <col min="2111" max="2111" width="14.5703125" style="4" customWidth="1"/>
    <col min="2112" max="2112" width="15" style="4" customWidth="1"/>
    <col min="2113" max="2114" width="14.140625" style="4" customWidth="1"/>
    <col min="2115" max="2115" width="14.5703125" style="4" customWidth="1"/>
    <col min="2116" max="2116" width="15.140625" style="4" customWidth="1"/>
    <col min="2117" max="2118" width="14" style="4" customWidth="1"/>
    <col min="2119" max="2120" width="12.7109375" style="4" customWidth="1"/>
    <col min="2121" max="2121" width="7.7109375" style="4" customWidth="1"/>
    <col min="2122" max="2122" width="9" style="4" customWidth="1"/>
    <col min="2123" max="2123" width="7.28515625" style="4" customWidth="1"/>
    <col min="2124" max="2125" width="8.140625" style="4" customWidth="1"/>
    <col min="2126" max="2126" width="9.140625" style="4"/>
    <col min="2127" max="2127" width="9.85546875" style="4" customWidth="1"/>
    <col min="2128" max="2128" width="9" style="4" customWidth="1"/>
    <col min="2129" max="2129" width="11" style="4" customWidth="1"/>
    <col min="2130" max="2130" width="7.85546875" style="4" customWidth="1"/>
    <col min="2131" max="2131" width="9.140625" style="4"/>
    <col min="2132" max="2132" width="8.7109375" style="4" customWidth="1"/>
    <col min="2133" max="2133" width="7.28515625" style="4" customWidth="1"/>
    <col min="2134" max="2134" width="7.5703125" style="4" customWidth="1"/>
    <col min="2135" max="2135" width="8.42578125" style="4" customWidth="1"/>
    <col min="2136" max="2136" width="10" style="4" customWidth="1"/>
    <col min="2137" max="2137" width="5.5703125" style="4" customWidth="1"/>
    <col min="2138" max="2138" width="8.85546875" style="4" customWidth="1"/>
    <col min="2139" max="2139" width="9" style="4" customWidth="1"/>
    <col min="2140" max="2140" width="5.5703125" style="4" customWidth="1"/>
    <col min="2141" max="2141" width="8.5703125" style="4" customWidth="1"/>
    <col min="2142" max="2142" width="5.7109375" style="4" customWidth="1"/>
    <col min="2143" max="2143" width="9" style="4" customWidth="1"/>
    <col min="2144" max="2323" width="9.140625" style="4"/>
    <col min="2324" max="2324" width="9.28515625" style="4" customWidth="1"/>
    <col min="2325" max="2325" width="33.140625" style="4" customWidth="1"/>
    <col min="2326" max="2326" width="12.5703125" style="4" customWidth="1"/>
    <col min="2327" max="2327" width="6.85546875" style="4" customWidth="1"/>
    <col min="2328" max="2328" width="9.42578125" style="4" customWidth="1"/>
    <col min="2329" max="2329" width="16.7109375" style="4" customWidth="1"/>
    <col min="2330" max="2330" width="8.7109375" style="4" customWidth="1"/>
    <col min="2331" max="2331" width="9.5703125" style="4" customWidth="1"/>
    <col min="2332" max="2332" width="9.42578125" style="4" customWidth="1"/>
    <col min="2333" max="2333" width="18.7109375" style="4" customWidth="1"/>
    <col min="2334" max="2334" width="19.140625" style="4" customWidth="1"/>
    <col min="2335" max="2335" width="17.7109375" style="4" customWidth="1"/>
    <col min="2336" max="2336" width="17.28515625" style="4" customWidth="1"/>
    <col min="2337" max="2339" width="13.140625" style="4" customWidth="1"/>
    <col min="2340" max="2360" width="18.7109375" style="4" customWidth="1"/>
    <col min="2361" max="2361" width="8.5703125" style="4" customWidth="1"/>
    <col min="2362" max="2362" width="15.5703125" style="4" customWidth="1"/>
    <col min="2363" max="2363" width="16" style="4" customWidth="1"/>
    <col min="2364" max="2364" width="11.140625" style="4" customWidth="1"/>
    <col min="2365" max="2365" width="12.140625" style="4" customWidth="1"/>
    <col min="2366" max="2366" width="11.42578125" style="4" customWidth="1"/>
    <col min="2367" max="2367" width="14.5703125" style="4" customWidth="1"/>
    <col min="2368" max="2368" width="15" style="4" customWidth="1"/>
    <col min="2369" max="2370" width="14.140625" style="4" customWidth="1"/>
    <col min="2371" max="2371" width="14.5703125" style="4" customWidth="1"/>
    <col min="2372" max="2372" width="15.140625" style="4" customWidth="1"/>
    <col min="2373" max="2374" width="14" style="4" customWidth="1"/>
    <col min="2375" max="2376" width="12.7109375" style="4" customWidth="1"/>
    <col min="2377" max="2377" width="7.7109375" style="4" customWidth="1"/>
    <col min="2378" max="2378" width="9" style="4" customWidth="1"/>
    <col min="2379" max="2379" width="7.28515625" style="4" customWidth="1"/>
    <col min="2380" max="2381" width="8.140625" style="4" customWidth="1"/>
    <col min="2382" max="2382" width="9.140625" style="4"/>
    <col min="2383" max="2383" width="9.85546875" style="4" customWidth="1"/>
    <col min="2384" max="2384" width="9" style="4" customWidth="1"/>
    <col min="2385" max="2385" width="11" style="4" customWidth="1"/>
    <col min="2386" max="2386" width="7.85546875" style="4" customWidth="1"/>
    <col min="2387" max="2387" width="9.140625" style="4"/>
    <col min="2388" max="2388" width="8.7109375" style="4" customWidth="1"/>
    <col min="2389" max="2389" width="7.28515625" style="4" customWidth="1"/>
    <col min="2390" max="2390" width="7.5703125" style="4" customWidth="1"/>
    <col min="2391" max="2391" width="8.42578125" style="4" customWidth="1"/>
    <col min="2392" max="2392" width="10" style="4" customWidth="1"/>
    <col min="2393" max="2393" width="5.5703125" style="4" customWidth="1"/>
    <col min="2394" max="2394" width="8.85546875" style="4" customWidth="1"/>
    <col min="2395" max="2395" width="9" style="4" customWidth="1"/>
    <col min="2396" max="2396" width="5.5703125" style="4" customWidth="1"/>
    <col min="2397" max="2397" width="8.5703125" style="4" customWidth="1"/>
    <col min="2398" max="2398" width="5.7109375" style="4" customWidth="1"/>
    <col min="2399" max="2399" width="9" style="4" customWidth="1"/>
    <col min="2400" max="2579" width="9.140625" style="4"/>
    <col min="2580" max="2580" width="9.28515625" style="4" customWidth="1"/>
    <col min="2581" max="2581" width="33.140625" style="4" customWidth="1"/>
    <col min="2582" max="2582" width="12.5703125" style="4" customWidth="1"/>
    <col min="2583" max="2583" width="6.85546875" style="4" customWidth="1"/>
    <col min="2584" max="2584" width="9.42578125" style="4" customWidth="1"/>
    <col min="2585" max="2585" width="16.7109375" style="4" customWidth="1"/>
    <col min="2586" max="2586" width="8.7109375" style="4" customWidth="1"/>
    <col min="2587" max="2587" width="9.5703125" style="4" customWidth="1"/>
    <col min="2588" max="2588" width="9.42578125" style="4" customWidth="1"/>
    <col min="2589" max="2589" width="18.7109375" style="4" customWidth="1"/>
    <col min="2590" max="2590" width="19.140625" style="4" customWidth="1"/>
    <col min="2591" max="2591" width="17.7109375" style="4" customWidth="1"/>
    <col min="2592" max="2592" width="17.28515625" style="4" customWidth="1"/>
    <col min="2593" max="2595" width="13.140625" style="4" customWidth="1"/>
    <col min="2596" max="2616" width="18.7109375" style="4" customWidth="1"/>
    <col min="2617" max="2617" width="8.5703125" style="4" customWidth="1"/>
    <col min="2618" max="2618" width="15.5703125" style="4" customWidth="1"/>
    <col min="2619" max="2619" width="16" style="4" customWidth="1"/>
    <col min="2620" max="2620" width="11.140625" style="4" customWidth="1"/>
    <col min="2621" max="2621" width="12.140625" style="4" customWidth="1"/>
    <col min="2622" max="2622" width="11.42578125" style="4" customWidth="1"/>
    <col min="2623" max="2623" width="14.5703125" style="4" customWidth="1"/>
    <col min="2624" max="2624" width="15" style="4" customWidth="1"/>
    <col min="2625" max="2626" width="14.140625" style="4" customWidth="1"/>
    <col min="2627" max="2627" width="14.5703125" style="4" customWidth="1"/>
    <col min="2628" max="2628" width="15.140625" style="4" customWidth="1"/>
    <col min="2629" max="2630" width="14" style="4" customWidth="1"/>
    <col min="2631" max="2632" width="12.7109375" style="4" customWidth="1"/>
    <col min="2633" max="2633" width="7.7109375" style="4" customWidth="1"/>
    <col min="2634" max="2634" width="9" style="4" customWidth="1"/>
    <col min="2635" max="2635" width="7.28515625" style="4" customWidth="1"/>
    <col min="2636" max="2637" width="8.140625" style="4" customWidth="1"/>
    <col min="2638" max="2638" width="9.140625" style="4"/>
    <col min="2639" max="2639" width="9.85546875" style="4" customWidth="1"/>
    <col min="2640" max="2640" width="9" style="4" customWidth="1"/>
    <col min="2641" max="2641" width="11" style="4" customWidth="1"/>
    <col min="2642" max="2642" width="7.85546875" style="4" customWidth="1"/>
    <col min="2643" max="2643" width="9.140625" style="4"/>
    <col min="2644" max="2644" width="8.7109375" style="4" customWidth="1"/>
    <col min="2645" max="2645" width="7.28515625" style="4" customWidth="1"/>
    <col min="2646" max="2646" width="7.5703125" style="4" customWidth="1"/>
    <col min="2647" max="2647" width="8.42578125" style="4" customWidth="1"/>
    <col min="2648" max="2648" width="10" style="4" customWidth="1"/>
    <col min="2649" max="2649" width="5.5703125" style="4" customWidth="1"/>
    <col min="2650" max="2650" width="8.85546875" style="4" customWidth="1"/>
    <col min="2651" max="2651" width="9" style="4" customWidth="1"/>
    <col min="2652" max="2652" width="5.5703125" style="4" customWidth="1"/>
    <col min="2653" max="2653" width="8.5703125" style="4" customWidth="1"/>
    <col min="2654" max="2654" width="5.7109375" style="4" customWidth="1"/>
    <col min="2655" max="2655" width="9" style="4" customWidth="1"/>
    <col min="2656" max="2835" width="9.140625" style="4"/>
    <col min="2836" max="2836" width="9.28515625" style="4" customWidth="1"/>
    <col min="2837" max="2837" width="33.140625" style="4" customWidth="1"/>
    <col min="2838" max="2838" width="12.5703125" style="4" customWidth="1"/>
    <col min="2839" max="2839" width="6.85546875" style="4" customWidth="1"/>
    <col min="2840" max="2840" width="9.42578125" style="4" customWidth="1"/>
    <col min="2841" max="2841" width="16.7109375" style="4" customWidth="1"/>
    <col min="2842" max="2842" width="8.7109375" style="4" customWidth="1"/>
    <col min="2843" max="2843" width="9.5703125" style="4" customWidth="1"/>
    <col min="2844" max="2844" width="9.42578125" style="4" customWidth="1"/>
    <col min="2845" max="2845" width="18.7109375" style="4" customWidth="1"/>
    <col min="2846" max="2846" width="19.140625" style="4" customWidth="1"/>
    <col min="2847" max="2847" width="17.7109375" style="4" customWidth="1"/>
    <col min="2848" max="2848" width="17.28515625" style="4" customWidth="1"/>
    <col min="2849" max="2851" width="13.140625" style="4" customWidth="1"/>
    <col min="2852" max="2872" width="18.7109375" style="4" customWidth="1"/>
    <col min="2873" max="2873" width="8.5703125" style="4" customWidth="1"/>
    <col min="2874" max="2874" width="15.5703125" style="4" customWidth="1"/>
    <col min="2875" max="2875" width="16" style="4" customWidth="1"/>
    <col min="2876" max="2876" width="11.140625" style="4" customWidth="1"/>
    <col min="2877" max="2877" width="12.140625" style="4" customWidth="1"/>
    <col min="2878" max="2878" width="11.42578125" style="4" customWidth="1"/>
    <col min="2879" max="2879" width="14.5703125" style="4" customWidth="1"/>
    <col min="2880" max="2880" width="15" style="4" customWidth="1"/>
    <col min="2881" max="2882" width="14.140625" style="4" customWidth="1"/>
    <col min="2883" max="2883" width="14.5703125" style="4" customWidth="1"/>
    <col min="2884" max="2884" width="15.140625" style="4" customWidth="1"/>
    <col min="2885" max="2886" width="14" style="4" customWidth="1"/>
    <col min="2887" max="2888" width="12.7109375" style="4" customWidth="1"/>
    <col min="2889" max="2889" width="7.7109375" style="4" customWidth="1"/>
    <col min="2890" max="2890" width="9" style="4" customWidth="1"/>
    <col min="2891" max="2891" width="7.28515625" style="4" customWidth="1"/>
    <col min="2892" max="2893" width="8.140625" style="4" customWidth="1"/>
    <col min="2894" max="2894" width="9.140625" style="4"/>
    <col min="2895" max="2895" width="9.85546875" style="4" customWidth="1"/>
    <col min="2896" max="2896" width="9" style="4" customWidth="1"/>
    <col min="2897" max="2897" width="11" style="4" customWidth="1"/>
    <col min="2898" max="2898" width="7.85546875" style="4" customWidth="1"/>
    <col min="2899" max="2899" width="9.140625" style="4"/>
    <col min="2900" max="2900" width="8.7109375" style="4" customWidth="1"/>
    <col min="2901" max="2901" width="7.28515625" style="4" customWidth="1"/>
    <col min="2902" max="2902" width="7.5703125" style="4" customWidth="1"/>
    <col min="2903" max="2903" width="8.42578125" style="4" customWidth="1"/>
    <col min="2904" max="2904" width="10" style="4" customWidth="1"/>
    <col min="2905" max="2905" width="5.5703125" style="4" customWidth="1"/>
    <col min="2906" max="2906" width="8.85546875" style="4" customWidth="1"/>
    <col min="2907" max="2907" width="9" style="4" customWidth="1"/>
    <col min="2908" max="2908" width="5.5703125" style="4" customWidth="1"/>
    <col min="2909" max="2909" width="8.5703125" style="4" customWidth="1"/>
    <col min="2910" max="2910" width="5.7109375" style="4" customWidth="1"/>
    <col min="2911" max="2911" width="9" style="4" customWidth="1"/>
    <col min="2912" max="3091" width="9.140625" style="4"/>
    <col min="3092" max="3092" width="9.28515625" style="4" customWidth="1"/>
    <col min="3093" max="3093" width="33.140625" style="4" customWidth="1"/>
    <col min="3094" max="3094" width="12.5703125" style="4" customWidth="1"/>
    <col min="3095" max="3095" width="6.85546875" style="4" customWidth="1"/>
    <col min="3096" max="3096" width="9.42578125" style="4" customWidth="1"/>
    <col min="3097" max="3097" width="16.7109375" style="4" customWidth="1"/>
    <col min="3098" max="3098" width="8.7109375" style="4" customWidth="1"/>
    <col min="3099" max="3099" width="9.5703125" style="4" customWidth="1"/>
    <col min="3100" max="3100" width="9.42578125" style="4" customWidth="1"/>
    <col min="3101" max="3101" width="18.7109375" style="4" customWidth="1"/>
    <col min="3102" max="3102" width="19.140625" style="4" customWidth="1"/>
    <col min="3103" max="3103" width="17.7109375" style="4" customWidth="1"/>
    <col min="3104" max="3104" width="17.28515625" style="4" customWidth="1"/>
    <col min="3105" max="3107" width="13.140625" style="4" customWidth="1"/>
    <col min="3108" max="3128" width="18.7109375" style="4" customWidth="1"/>
    <col min="3129" max="3129" width="8.5703125" style="4" customWidth="1"/>
    <col min="3130" max="3130" width="15.5703125" style="4" customWidth="1"/>
    <col min="3131" max="3131" width="16" style="4" customWidth="1"/>
    <col min="3132" max="3132" width="11.140625" style="4" customWidth="1"/>
    <col min="3133" max="3133" width="12.140625" style="4" customWidth="1"/>
    <col min="3134" max="3134" width="11.42578125" style="4" customWidth="1"/>
    <col min="3135" max="3135" width="14.5703125" style="4" customWidth="1"/>
    <col min="3136" max="3136" width="15" style="4" customWidth="1"/>
    <col min="3137" max="3138" width="14.140625" style="4" customWidth="1"/>
    <col min="3139" max="3139" width="14.5703125" style="4" customWidth="1"/>
    <col min="3140" max="3140" width="15.140625" style="4" customWidth="1"/>
    <col min="3141" max="3142" width="14" style="4" customWidth="1"/>
    <col min="3143" max="3144" width="12.7109375" style="4" customWidth="1"/>
    <col min="3145" max="3145" width="7.7109375" style="4" customWidth="1"/>
    <col min="3146" max="3146" width="9" style="4" customWidth="1"/>
    <col min="3147" max="3147" width="7.28515625" style="4" customWidth="1"/>
    <col min="3148" max="3149" width="8.140625" style="4" customWidth="1"/>
    <col min="3150" max="3150" width="9.140625" style="4"/>
    <col min="3151" max="3151" width="9.85546875" style="4" customWidth="1"/>
    <col min="3152" max="3152" width="9" style="4" customWidth="1"/>
    <col min="3153" max="3153" width="11" style="4" customWidth="1"/>
    <col min="3154" max="3154" width="7.85546875" style="4" customWidth="1"/>
    <col min="3155" max="3155" width="9.140625" style="4"/>
    <col min="3156" max="3156" width="8.7109375" style="4" customWidth="1"/>
    <col min="3157" max="3157" width="7.28515625" style="4" customWidth="1"/>
    <col min="3158" max="3158" width="7.5703125" style="4" customWidth="1"/>
    <col min="3159" max="3159" width="8.42578125" style="4" customWidth="1"/>
    <col min="3160" max="3160" width="10" style="4" customWidth="1"/>
    <col min="3161" max="3161" width="5.5703125" style="4" customWidth="1"/>
    <col min="3162" max="3162" width="8.85546875" style="4" customWidth="1"/>
    <col min="3163" max="3163" width="9" style="4" customWidth="1"/>
    <col min="3164" max="3164" width="5.5703125" style="4" customWidth="1"/>
    <col min="3165" max="3165" width="8.5703125" style="4" customWidth="1"/>
    <col min="3166" max="3166" width="5.7109375" style="4" customWidth="1"/>
    <col min="3167" max="3167" width="9" style="4" customWidth="1"/>
    <col min="3168" max="3347" width="9.140625" style="4"/>
    <col min="3348" max="3348" width="9.28515625" style="4" customWidth="1"/>
    <col min="3349" max="3349" width="33.140625" style="4" customWidth="1"/>
    <col min="3350" max="3350" width="12.5703125" style="4" customWidth="1"/>
    <col min="3351" max="3351" width="6.85546875" style="4" customWidth="1"/>
    <col min="3352" max="3352" width="9.42578125" style="4" customWidth="1"/>
    <col min="3353" max="3353" width="16.7109375" style="4" customWidth="1"/>
    <col min="3354" max="3354" width="8.7109375" style="4" customWidth="1"/>
    <col min="3355" max="3355" width="9.5703125" style="4" customWidth="1"/>
    <col min="3356" max="3356" width="9.42578125" style="4" customWidth="1"/>
    <col min="3357" max="3357" width="18.7109375" style="4" customWidth="1"/>
    <col min="3358" max="3358" width="19.140625" style="4" customWidth="1"/>
    <col min="3359" max="3359" width="17.7109375" style="4" customWidth="1"/>
    <col min="3360" max="3360" width="17.28515625" style="4" customWidth="1"/>
    <col min="3361" max="3363" width="13.140625" style="4" customWidth="1"/>
    <col min="3364" max="3384" width="18.7109375" style="4" customWidth="1"/>
    <col min="3385" max="3385" width="8.5703125" style="4" customWidth="1"/>
    <col min="3386" max="3386" width="15.5703125" style="4" customWidth="1"/>
    <col min="3387" max="3387" width="16" style="4" customWidth="1"/>
    <col min="3388" max="3388" width="11.140625" style="4" customWidth="1"/>
    <col min="3389" max="3389" width="12.140625" style="4" customWidth="1"/>
    <col min="3390" max="3390" width="11.42578125" style="4" customWidth="1"/>
    <col min="3391" max="3391" width="14.5703125" style="4" customWidth="1"/>
    <col min="3392" max="3392" width="15" style="4" customWidth="1"/>
    <col min="3393" max="3394" width="14.140625" style="4" customWidth="1"/>
    <col min="3395" max="3395" width="14.5703125" style="4" customWidth="1"/>
    <col min="3396" max="3396" width="15.140625" style="4" customWidth="1"/>
    <col min="3397" max="3398" width="14" style="4" customWidth="1"/>
    <col min="3399" max="3400" width="12.7109375" style="4" customWidth="1"/>
    <col min="3401" max="3401" width="7.7109375" style="4" customWidth="1"/>
    <col min="3402" max="3402" width="9" style="4" customWidth="1"/>
    <col min="3403" max="3403" width="7.28515625" style="4" customWidth="1"/>
    <col min="3404" max="3405" width="8.140625" style="4" customWidth="1"/>
    <col min="3406" max="3406" width="9.140625" style="4"/>
    <col min="3407" max="3407" width="9.85546875" style="4" customWidth="1"/>
    <col min="3408" max="3408" width="9" style="4" customWidth="1"/>
    <col min="3409" max="3409" width="11" style="4" customWidth="1"/>
    <col min="3410" max="3410" width="7.85546875" style="4" customWidth="1"/>
    <col min="3411" max="3411" width="9.140625" style="4"/>
    <col min="3412" max="3412" width="8.7109375" style="4" customWidth="1"/>
    <col min="3413" max="3413" width="7.28515625" style="4" customWidth="1"/>
    <col min="3414" max="3414" width="7.5703125" style="4" customWidth="1"/>
    <col min="3415" max="3415" width="8.42578125" style="4" customWidth="1"/>
    <col min="3416" max="3416" width="10" style="4" customWidth="1"/>
    <col min="3417" max="3417" width="5.5703125" style="4" customWidth="1"/>
    <col min="3418" max="3418" width="8.85546875" style="4" customWidth="1"/>
    <col min="3419" max="3419" width="9" style="4" customWidth="1"/>
    <col min="3420" max="3420" width="5.5703125" style="4" customWidth="1"/>
    <col min="3421" max="3421" width="8.5703125" style="4" customWidth="1"/>
    <col min="3422" max="3422" width="5.7109375" style="4" customWidth="1"/>
    <col min="3423" max="3423" width="9" style="4" customWidth="1"/>
    <col min="3424" max="3603" width="9.140625" style="4"/>
    <col min="3604" max="3604" width="9.28515625" style="4" customWidth="1"/>
    <col min="3605" max="3605" width="33.140625" style="4" customWidth="1"/>
    <col min="3606" max="3606" width="12.5703125" style="4" customWidth="1"/>
    <col min="3607" max="3607" width="6.85546875" style="4" customWidth="1"/>
    <col min="3608" max="3608" width="9.42578125" style="4" customWidth="1"/>
    <col min="3609" max="3609" width="16.7109375" style="4" customWidth="1"/>
    <col min="3610" max="3610" width="8.7109375" style="4" customWidth="1"/>
    <col min="3611" max="3611" width="9.5703125" style="4" customWidth="1"/>
    <col min="3612" max="3612" width="9.42578125" style="4" customWidth="1"/>
    <col min="3613" max="3613" width="18.7109375" style="4" customWidth="1"/>
    <col min="3614" max="3614" width="19.140625" style="4" customWidth="1"/>
    <col min="3615" max="3615" width="17.7109375" style="4" customWidth="1"/>
    <col min="3616" max="3616" width="17.28515625" style="4" customWidth="1"/>
    <col min="3617" max="3619" width="13.140625" style="4" customWidth="1"/>
    <col min="3620" max="3640" width="18.7109375" style="4" customWidth="1"/>
    <col min="3641" max="3641" width="8.5703125" style="4" customWidth="1"/>
    <col min="3642" max="3642" width="15.5703125" style="4" customWidth="1"/>
    <col min="3643" max="3643" width="16" style="4" customWidth="1"/>
    <col min="3644" max="3644" width="11.140625" style="4" customWidth="1"/>
    <col min="3645" max="3645" width="12.140625" style="4" customWidth="1"/>
    <col min="3646" max="3646" width="11.42578125" style="4" customWidth="1"/>
    <col min="3647" max="3647" width="14.5703125" style="4" customWidth="1"/>
    <col min="3648" max="3648" width="15" style="4" customWidth="1"/>
    <col min="3649" max="3650" width="14.140625" style="4" customWidth="1"/>
    <col min="3651" max="3651" width="14.5703125" style="4" customWidth="1"/>
    <col min="3652" max="3652" width="15.140625" style="4" customWidth="1"/>
    <col min="3653" max="3654" width="14" style="4" customWidth="1"/>
    <col min="3655" max="3656" width="12.7109375" style="4" customWidth="1"/>
    <col min="3657" max="3657" width="7.7109375" style="4" customWidth="1"/>
    <col min="3658" max="3658" width="9" style="4" customWidth="1"/>
    <col min="3659" max="3659" width="7.28515625" style="4" customWidth="1"/>
    <col min="3660" max="3661" width="8.140625" style="4" customWidth="1"/>
    <col min="3662" max="3662" width="9.140625" style="4"/>
    <col min="3663" max="3663" width="9.85546875" style="4" customWidth="1"/>
    <col min="3664" max="3664" width="9" style="4" customWidth="1"/>
    <col min="3665" max="3665" width="11" style="4" customWidth="1"/>
    <col min="3666" max="3666" width="7.85546875" style="4" customWidth="1"/>
    <col min="3667" max="3667" width="9.140625" style="4"/>
    <col min="3668" max="3668" width="8.7109375" style="4" customWidth="1"/>
    <col min="3669" max="3669" width="7.28515625" style="4" customWidth="1"/>
    <col min="3670" max="3670" width="7.5703125" style="4" customWidth="1"/>
    <col min="3671" max="3671" width="8.42578125" style="4" customWidth="1"/>
    <col min="3672" max="3672" width="10" style="4" customWidth="1"/>
    <col min="3673" max="3673" width="5.5703125" style="4" customWidth="1"/>
    <col min="3674" max="3674" width="8.85546875" style="4" customWidth="1"/>
    <col min="3675" max="3675" width="9" style="4" customWidth="1"/>
    <col min="3676" max="3676" width="5.5703125" style="4" customWidth="1"/>
    <col min="3677" max="3677" width="8.5703125" style="4" customWidth="1"/>
    <col min="3678" max="3678" width="5.7109375" style="4" customWidth="1"/>
    <col min="3679" max="3679" width="9" style="4" customWidth="1"/>
    <col min="3680" max="3859" width="9.140625" style="4"/>
    <col min="3860" max="3860" width="9.28515625" style="4" customWidth="1"/>
    <col min="3861" max="3861" width="33.140625" style="4" customWidth="1"/>
    <col min="3862" max="3862" width="12.5703125" style="4" customWidth="1"/>
    <col min="3863" max="3863" width="6.85546875" style="4" customWidth="1"/>
    <col min="3864" max="3864" width="9.42578125" style="4" customWidth="1"/>
    <col min="3865" max="3865" width="16.7109375" style="4" customWidth="1"/>
    <col min="3866" max="3866" width="8.7109375" style="4" customWidth="1"/>
    <col min="3867" max="3867" width="9.5703125" style="4" customWidth="1"/>
    <col min="3868" max="3868" width="9.42578125" style="4" customWidth="1"/>
    <col min="3869" max="3869" width="18.7109375" style="4" customWidth="1"/>
    <col min="3870" max="3870" width="19.140625" style="4" customWidth="1"/>
    <col min="3871" max="3871" width="17.7109375" style="4" customWidth="1"/>
    <col min="3872" max="3872" width="17.28515625" style="4" customWidth="1"/>
    <col min="3873" max="3875" width="13.140625" style="4" customWidth="1"/>
    <col min="3876" max="3896" width="18.7109375" style="4" customWidth="1"/>
    <col min="3897" max="3897" width="8.5703125" style="4" customWidth="1"/>
    <col min="3898" max="3898" width="15.5703125" style="4" customWidth="1"/>
    <col min="3899" max="3899" width="16" style="4" customWidth="1"/>
    <col min="3900" max="3900" width="11.140625" style="4" customWidth="1"/>
    <col min="3901" max="3901" width="12.140625" style="4" customWidth="1"/>
    <col min="3902" max="3902" width="11.42578125" style="4" customWidth="1"/>
    <col min="3903" max="3903" width="14.5703125" style="4" customWidth="1"/>
    <col min="3904" max="3904" width="15" style="4" customWidth="1"/>
    <col min="3905" max="3906" width="14.140625" style="4" customWidth="1"/>
    <col min="3907" max="3907" width="14.5703125" style="4" customWidth="1"/>
    <col min="3908" max="3908" width="15.140625" style="4" customWidth="1"/>
    <col min="3909" max="3910" width="14" style="4" customWidth="1"/>
    <col min="3911" max="3912" width="12.7109375" style="4" customWidth="1"/>
    <col min="3913" max="3913" width="7.7109375" style="4" customWidth="1"/>
    <col min="3914" max="3914" width="9" style="4" customWidth="1"/>
    <col min="3915" max="3915" width="7.28515625" style="4" customWidth="1"/>
    <col min="3916" max="3917" width="8.140625" style="4" customWidth="1"/>
    <col min="3918" max="3918" width="9.140625" style="4"/>
    <col min="3919" max="3919" width="9.85546875" style="4" customWidth="1"/>
    <col min="3920" max="3920" width="9" style="4" customWidth="1"/>
    <col min="3921" max="3921" width="11" style="4" customWidth="1"/>
    <col min="3922" max="3922" width="7.85546875" style="4" customWidth="1"/>
    <col min="3923" max="3923" width="9.140625" style="4"/>
    <col min="3924" max="3924" width="8.7109375" style="4" customWidth="1"/>
    <col min="3925" max="3925" width="7.28515625" style="4" customWidth="1"/>
    <col min="3926" max="3926" width="7.5703125" style="4" customWidth="1"/>
    <col min="3927" max="3927" width="8.42578125" style="4" customWidth="1"/>
    <col min="3928" max="3928" width="10" style="4" customWidth="1"/>
    <col min="3929" max="3929" width="5.5703125" style="4" customWidth="1"/>
    <col min="3930" max="3930" width="8.85546875" style="4" customWidth="1"/>
    <col min="3931" max="3931" width="9" style="4" customWidth="1"/>
    <col min="3932" max="3932" width="5.5703125" style="4" customWidth="1"/>
    <col min="3933" max="3933" width="8.5703125" style="4" customWidth="1"/>
    <col min="3934" max="3934" width="5.7109375" style="4" customWidth="1"/>
    <col min="3935" max="3935" width="9" style="4" customWidth="1"/>
    <col min="3936" max="4115" width="9.140625" style="4"/>
    <col min="4116" max="4116" width="9.28515625" style="4" customWidth="1"/>
    <col min="4117" max="4117" width="33.140625" style="4" customWidth="1"/>
    <col min="4118" max="4118" width="12.5703125" style="4" customWidth="1"/>
    <col min="4119" max="4119" width="6.85546875" style="4" customWidth="1"/>
    <col min="4120" max="4120" width="9.42578125" style="4" customWidth="1"/>
    <col min="4121" max="4121" width="16.7109375" style="4" customWidth="1"/>
    <col min="4122" max="4122" width="8.7109375" style="4" customWidth="1"/>
    <col min="4123" max="4123" width="9.5703125" style="4" customWidth="1"/>
    <col min="4124" max="4124" width="9.42578125" style="4" customWidth="1"/>
    <col min="4125" max="4125" width="18.7109375" style="4" customWidth="1"/>
    <col min="4126" max="4126" width="19.140625" style="4" customWidth="1"/>
    <col min="4127" max="4127" width="17.7109375" style="4" customWidth="1"/>
    <col min="4128" max="4128" width="17.28515625" style="4" customWidth="1"/>
    <col min="4129" max="4131" width="13.140625" style="4" customWidth="1"/>
    <col min="4132" max="4152" width="18.7109375" style="4" customWidth="1"/>
    <col min="4153" max="4153" width="8.5703125" style="4" customWidth="1"/>
    <col min="4154" max="4154" width="15.5703125" style="4" customWidth="1"/>
    <col min="4155" max="4155" width="16" style="4" customWidth="1"/>
    <col min="4156" max="4156" width="11.140625" style="4" customWidth="1"/>
    <col min="4157" max="4157" width="12.140625" style="4" customWidth="1"/>
    <col min="4158" max="4158" width="11.42578125" style="4" customWidth="1"/>
    <col min="4159" max="4159" width="14.5703125" style="4" customWidth="1"/>
    <col min="4160" max="4160" width="15" style="4" customWidth="1"/>
    <col min="4161" max="4162" width="14.140625" style="4" customWidth="1"/>
    <col min="4163" max="4163" width="14.5703125" style="4" customWidth="1"/>
    <col min="4164" max="4164" width="15.140625" style="4" customWidth="1"/>
    <col min="4165" max="4166" width="14" style="4" customWidth="1"/>
    <col min="4167" max="4168" width="12.7109375" style="4" customWidth="1"/>
    <col min="4169" max="4169" width="7.7109375" style="4" customWidth="1"/>
    <col min="4170" max="4170" width="9" style="4" customWidth="1"/>
    <col min="4171" max="4171" width="7.28515625" style="4" customWidth="1"/>
    <col min="4172" max="4173" width="8.140625" style="4" customWidth="1"/>
    <col min="4174" max="4174" width="9.140625" style="4"/>
    <col min="4175" max="4175" width="9.85546875" style="4" customWidth="1"/>
    <col min="4176" max="4176" width="9" style="4" customWidth="1"/>
    <col min="4177" max="4177" width="11" style="4" customWidth="1"/>
    <col min="4178" max="4178" width="7.85546875" style="4" customWidth="1"/>
    <col min="4179" max="4179" width="9.140625" style="4"/>
    <col min="4180" max="4180" width="8.7109375" style="4" customWidth="1"/>
    <col min="4181" max="4181" width="7.28515625" style="4" customWidth="1"/>
    <col min="4182" max="4182" width="7.5703125" style="4" customWidth="1"/>
    <col min="4183" max="4183" width="8.42578125" style="4" customWidth="1"/>
    <col min="4184" max="4184" width="10" style="4" customWidth="1"/>
    <col min="4185" max="4185" width="5.5703125" style="4" customWidth="1"/>
    <col min="4186" max="4186" width="8.85546875" style="4" customWidth="1"/>
    <col min="4187" max="4187" width="9" style="4" customWidth="1"/>
    <col min="4188" max="4188" width="5.5703125" style="4" customWidth="1"/>
    <col min="4189" max="4189" width="8.5703125" style="4" customWidth="1"/>
    <col min="4190" max="4190" width="5.7109375" style="4" customWidth="1"/>
    <col min="4191" max="4191" width="9" style="4" customWidth="1"/>
    <col min="4192" max="4371" width="9.140625" style="4"/>
    <col min="4372" max="4372" width="9.28515625" style="4" customWidth="1"/>
    <col min="4373" max="4373" width="33.140625" style="4" customWidth="1"/>
    <col min="4374" max="4374" width="12.5703125" style="4" customWidth="1"/>
    <col min="4375" max="4375" width="6.85546875" style="4" customWidth="1"/>
    <col min="4376" max="4376" width="9.42578125" style="4" customWidth="1"/>
    <col min="4377" max="4377" width="16.7109375" style="4" customWidth="1"/>
    <col min="4378" max="4378" width="8.7109375" style="4" customWidth="1"/>
    <col min="4379" max="4379" width="9.5703125" style="4" customWidth="1"/>
    <col min="4380" max="4380" width="9.42578125" style="4" customWidth="1"/>
    <col min="4381" max="4381" width="18.7109375" style="4" customWidth="1"/>
    <col min="4382" max="4382" width="19.140625" style="4" customWidth="1"/>
    <col min="4383" max="4383" width="17.7109375" style="4" customWidth="1"/>
    <col min="4384" max="4384" width="17.28515625" style="4" customWidth="1"/>
    <col min="4385" max="4387" width="13.140625" style="4" customWidth="1"/>
    <col min="4388" max="4408" width="18.7109375" style="4" customWidth="1"/>
    <col min="4409" max="4409" width="8.5703125" style="4" customWidth="1"/>
    <col min="4410" max="4410" width="15.5703125" style="4" customWidth="1"/>
    <col min="4411" max="4411" width="16" style="4" customWidth="1"/>
    <col min="4412" max="4412" width="11.140625" style="4" customWidth="1"/>
    <col min="4413" max="4413" width="12.140625" style="4" customWidth="1"/>
    <col min="4414" max="4414" width="11.42578125" style="4" customWidth="1"/>
    <col min="4415" max="4415" width="14.5703125" style="4" customWidth="1"/>
    <col min="4416" max="4416" width="15" style="4" customWidth="1"/>
    <col min="4417" max="4418" width="14.140625" style="4" customWidth="1"/>
    <col min="4419" max="4419" width="14.5703125" style="4" customWidth="1"/>
    <col min="4420" max="4420" width="15.140625" style="4" customWidth="1"/>
    <col min="4421" max="4422" width="14" style="4" customWidth="1"/>
    <col min="4423" max="4424" width="12.7109375" style="4" customWidth="1"/>
    <col min="4425" max="4425" width="7.7109375" style="4" customWidth="1"/>
    <col min="4426" max="4426" width="9" style="4" customWidth="1"/>
    <col min="4427" max="4427" width="7.28515625" style="4" customWidth="1"/>
    <col min="4428" max="4429" width="8.140625" style="4" customWidth="1"/>
    <col min="4430" max="4430" width="9.140625" style="4"/>
    <col min="4431" max="4431" width="9.85546875" style="4" customWidth="1"/>
    <col min="4432" max="4432" width="9" style="4" customWidth="1"/>
    <col min="4433" max="4433" width="11" style="4" customWidth="1"/>
    <col min="4434" max="4434" width="7.85546875" style="4" customWidth="1"/>
    <col min="4435" max="4435" width="9.140625" style="4"/>
    <col min="4436" max="4436" width="8.7109375" style="4" customWidth="1"/>
    <col min="4437" max="4437" width="7.28515625" style="4" customWidth="1"/>
    <col min="4438" max="4438" width="7.5703125" style="4" customWidth="1"/>
    <col min="4439" max="4439" width="8.42578125" style="4" customWidth="1"/>
    <col min="4440" max="4440" width="10" style="4" customWidth="1"/>
    <col min="4441" max="4441" width="5.5703125" style="4" customWidth="1"/>
    <col min="4442" max="4442" width="8.85546875" style="4" customWidth="1"/>
    <col min="4443" max="4443" width="9" style="4" customWidth="1"/>
    <col min="4444" max="4444" width="5.5703125" style="4" customWidth="1"/>
    <col min="4445" max="4445" width="8.5703125" style="4" customWidth="1"/>
    <col min="4446" max="4446" width="5.7109375" style="4" customWidth="1"/>
    <col min="4447" max="4447" width="9" style="4" customWidth="1"/>
    <col min="4448" max="4627" width="9.140625" style="4"/>
    <col min="4628" max="4628" width="9.28515625" style="4" customWidth="1"/>
    <col min="4629" max="4629" width="33.140625" style="4" customWidth="1"/>
    <col min="4630" max="4630" width="12.5703125" style="4" customWidth="1"/>
    <col min="4631" max="4631" width="6.85546875" style="4" customWidth="1"/>
    <col min="4632" max="4632" width="9.42578125" style="4" customWidth="1"/>
    <col min="4633" max="4633" width="16.7109375" style="4" customWidth="1"/>
    <col min="4634" max="4634" width="8.7109375" style="4" customWidth="1"/>
    <col min="4635" max="4635" width="9.5703125" style="4" customWidth="1"/>
    <col min="4636" max="4636" width="9.42578125" style="4" customWidth="1"/>
    <col min="4637" max="4637" width="18.7109375" style="4" customWidth="1"/>
    <col min="4638" max="4638" width="19.140625" style="4" customWidth="1"/>
    <col min="4639" max="4639" width="17.7109375" style="4" customWidth="1"/>
    <col min="4640" max="4640" width="17.28515625" style="4" customWidth="1"/>
    <col min="4641" max="4643" width="13.140625" style="4" customWidth="1"/>
    <col min="4644" max="4664" width="18.7109375" style="4" customWidth="1"/>
    <col min="4665" max="4665" width="8.5703125" style="4" customWidth="1"/>
    <col min="4666" max="4666" width="15.5703125" style="4" customWidth="1"/>
    <col min="4667" max="4667" width="16" style="4" customWidth="1"/>
    <col min="4668" max="4668" width="11.140625" style="4" customWidth="1"/>
    <col min="4669" max="4669" width="12.140625" style="4" customWidth="1"/>
    <col min="4670" max="4670" width="11.42578125" style="4" customWidth="1"/>
    <col min="4671" max="4671" width="14.5703125" style="4" customWidth="1"/>
    <col min="4672" max="4672" width="15" style="4" customWidth="1"/>
    <col min="4673" max="4674" width="14.140625" style="4" customWidth="1"/>
    <col min="4675" max="4675" width="14.5703125" style="4" customWidth="1"/>
    <col min="4676" max="4676" width="15.140625" style="4" customWidth="1"/>
    <col min="4677" max="4678" width="14" style="4" customWidth="1"/>
    <col min="4679" max="4680" width="12.7109375" style="4" customWidth="1"/>
    <col min="4681" max="4681" width="7.7109375" style="4" customWidth="1"/>
    <col min="4682" max="4682" width="9" style="4" customWidth="1"/>
    <col min="4683" max="4683" width="7.28515625" style="4" customWidth="1"/>
    <col min="4684" max="4685" width="8.140625" style="4" customWidth="1"/>
    <col min="4686" max="4686" width="9.140625" style="4"/>
    <col min="4687" max="4687" width="9.85546875" style="4" customWidth="1"/>
    <col min="4688" max="4688" width="9" style="4" customWidth="1"/>
    <col min="4689" max="4689" width="11" style="4" customWidth="1"/>
    <col min="4690" max="4690" width="7.85546875" style="4" customWidth="1"/>
    <col min="4691" max="4691" width="9.140625" style="4"/>
    <col min="4692" max="4692" width="8.7109375" style="4" customWidth="1"/>
    <col min="4693" max="4693" width="7.28515625" style="4" customWidth="1"/>
    <col min="4694" max="4694" width="7.5703125" style="4" customWidth="1"/>
    <col min="4695" max="4695" width="8.42578125" style="4" customWidth="1"/>
    <col min="4696" max="4696" width="10" style="4" customWidth="1"/>
    <col min="4697" max="4697" width="5.5703125" style="4" customWidth="1"/>
    <col min="4698" max="4698" width="8.85546875" style="4" customWidth="1"/>
    <col min="4699" max="4699" width="9" style="4" customWidth="1"/>
    <col min="4700" max="4700" width="5.5703125" style="4" customWidth="1"/>
    <col min="4701" max="4701" width="8.5703125" style="4" customWidth="1"/>
    <col min="4702" max="4702" width="5.7109375" style="4" customWidth="1"/>
    <col min="4703" max="4703" width="9" style="4" customWidth="1"/>
    <col min="4704" max="4883" width="9.140625" style="4"/>
    <col min="4884" max="4884" width="9.28515625" style="4" customWidth="1"/>
    <col min="4885" max="4885" width="33.140625" style="4" customWidth="1"/>
    <col min="4886" max="4886" width="12.5703125" style="4" customWidth="1"/>
    <col min="4887" max="4887" width="6.85546875" style="4" customWidth="1"/>
    <col min="4888" max="4888" width="9.42578125" style="4" customWidth="1"/>
    <col min="4889" max="4889" width="16.7109375" style="4" customWidth="1"/>
    <col min="4890" max="4890" width="8.7109375" style="4" customWidth="1"/>
    <col min="4891" max="4891" width="9.5703125" style="4" customWidth="1"/>
    <col min="4892" max="4892" width="9.42578125" style="4" customWidth="1"/>
    <col min="4893" max="4893" width="18.7109375" style="4" customWidth="1"/>
    <col min="4894" max="4894" width="19.140625" style="4" customWidth="1"/>
    <col min="4895" max="4895" width="17.7109375" style="4" customWidth="1"/>
    <col min="4896" max="4896" width="17.28515625" style="4" customWidth="1"/>
    <col min="4897" max="4899" width="13.140625" style="4" customWidth="1"/>
    <col min="4900" max="4920" width="18.7109375" style="4" customWidth="1"/>
    <col min="4921" max="4921" width="8.5703125" style="4" customWidth="1"/>
    <col min="4922" max="4922" width="15.5703125" style="4" customWidth="1"/>
    <col min="4923" max="4923" width="16" style="4" customWidth="1"/>
    <col min="4924" max="4924" width="11.140625" style="4" customWidth="1"/>
    <col min="4925" max="4925" width="12.140625" style="4" customWidth="1"/>
    <col min="4926" max="4926" width="11.42578125" style="4" customWidth="1"/>
    <col min="4927" max="4927" width="14.5703125" style="4" customWidth="1"/>
    <col min="4928" max="4928" width="15" style="4" customWidth="1"/>
    <col min="4929" max="4930" width="14.140625" style="4" customWidth="1"/>
    <col min="4931" max="4931" width="14.5703125" style="4" customWidth="1"/>
    <col min="4932" max="4932" width="15.140625" style="4" customWidth="1"/>
    <col min="4933" max="4934" width="14" style="4" customWidth="1"/>
    <col min="4935" max="4936" width="12.7109375" style="4" customWidth="1"/>
    <col min="4937" max="4937" width="7.7109375" style="4" customWidth="1"/>
    <col min="4938" max="4938" width="9" style="4" customWidth="1"/>
    <col min="4939" max="4939" width="7.28515625" style="4" customWidth="1"/>
    <col min="4940" max="4941" width="8.140625" style="4" customWidth="1"/>
    <col min="4942" max="4942" width="9.140625" style="4"/>
    <col min="4943" max="4943" width="9.85546875" style="4" customWidth="1"/>
    <col min="4944" max="4944" width="9" style="4" customWidth="1"/>
    <col min="4945" max="4945" width="11" style="4" customWidth="1"/>
    <col min="4946" max="4946" width="7.85546875" style="4" customWidth="1"/>
    <col min="4947" max="4947" width="9.140625" style="4"/>
    <col min="4948" max="4948" width="8.7109375" style="4" customWidth="1"/>
    <col min="4949" max="4949" width="7.28515625" style="4" customWidth="1"/>
    <col min="4950" max="4950" width="7.5703125" style="4" customWidth="1"/>
    <col min="4951" max="4951" width="8.42578125" style="4" customWidth="1"/>
    <col min="4952" max="4952" width="10" style="4" customWidth="1"/>
    <col min="4953" max="4953" width="5.5703125" style="4" customWidth="1"/>
    <col min="4954" max="4954" width="8.85546875" style="4" customWidth="1"/>
    <col min="4955" max="4955" width="9" style="4" customWidth="1"/>
    <col min="4956" max="4956" width="5.5703125" style="4" customWidth="1"/>
    <col min="4957" max="4957" width="8.5703125" style="4" customWidth="1"/>
    <col min="4958" max="4958" width="5.7109375" style="4" customWidth="1"/>
    <col min="4959" max="4959" width="9" style="4" customWidth="1"/>
    <col min="4960" max="5139" width="9.140625" style="4"/>
    <col min="5140" max="5140" width="9.28515625" style="4" customWidth="1"/>
    <col min="5141" max="5141" width="33.140625" style="4" customWidth="1"/>
    <col min="5142" max="5142" width="12.5703125" style="4" customWidth="1"/>
    <col min="5143" max="5143" width="6.85546875" style="4" customWidth="1"/>
    <col min="5144" max="5144" width="9.42578125" style="4" customWidth="1"/>
    <col min="5145" max="5145" width="16.7109375" style="4" customWidth="1"/>
    <col min="5146" max="5146" width="8.7109375" style="4" customWidth="1"/>
    <col min="5147" max="5147" width="9.5703125" style="4" customWidth="1"/>
    <col min="5148" max="5148" width="9.42578125" style="4" customWidth="1"/>
    <col min="5149" max="5149" width="18.7109375" style="4" customWidth="1"/>
    <col min="5150" max="5150" width="19.140625" style="4" customWidth="1"/>
    <col min="5151" max="5151" width="17.7109375" style="4" customWidth="1"/>
    <col min="5152" max="5152" width="17.28515625" style="4" customWidth="1"/>
    <col min="5153" max="5155" width="13.140625" style="4" customWidth="1"/>
    <col min="5156" max="5176" width="18.7109375" style="4" customWidth="1"/>
    <col min="5177" max="5177" width="8.5703125" style="4" customWidth="1"/>
    <col min="5178" max="5178" width="15.5703125" style="4" customWidth="1"/>
    <col min="5179" max="5179" width="16" style="4" customWidth="1"/>
    <col min="5180" max="5180" width="11.140625" style="4" customWidth="1"/>
    <col min="5181" max="5181" width="12.140625" style="4" customWidth="1"/>
    <col min="5182" max="5182" width="11.42578125" style="4" customWidth="1"/>
    <col min="5183" max="5183" width="14.5703125" style="4" customWidth="1"/>
    <col min="5184" max="5184" width="15" style="4" customWidth="1"/>
    <col min="5185" max="5186" width="14.140625" style="4" customWidth="1"/>
    <col min="5187" max="5187" width="14.5703125" style="4" customWidth="1"/>
    <col min="5188" max="5188" width="15.140625" style="4" customWidth="1"/>
    <col min="5189" max="5190" width="14" style="4" customWidth="1"/>
    <col min="5191" max="5192" width="12.7109375" style="4" customWidth="1"/>
    <col min="5193" max="5193" width="7.7109375" style="4" customWidth="1"/>
    <col min="5194" max="5194" width="9" style="4" customWidth="1"/>
    <col min="5195" max="5195" width="7.28515625" style="4" customWidth="1"/>
    <col min="5196" max="5197" width="8.140625" style="4" customWidth="1"/>
    <col min="5198" max="5198" width="9.140625" style="4"/>
    <col min="5199" max="5199" width="9.85546875" style="4" customWidth="1"/>
    <col min="5200" max="5200" width="9" style="4" customWidth="1"/>
    <col min="5201" max="5201" width="11" style="4" customWidth="1"/>
    <col min="5202" max="5202" width="7.85546875" style="4" customWidth="1"/>
    <col min="5203" max="5203" width="9.140625" style="4"/>
    <col min="5204" max="5204" width="8.7109375" style="4" customWidth="1"/>
    <col min="5205" max="5205" width="7.28515625" style="4" customWidth="1"/>
    <col min="5206" max="5206" width="7.5703125" style="4" customWidth="1"/>
    <col min="5207" max="5207" width="8.42578125" style="4" customWidth="1"/>
    <col min="5208" max="5208" width="10" style="4" customWidth="1"/>
    <col min="5209" max="5209" width="5.5703125" style="4" customWidth="1"/>
    <col min="5210" max="5210" width="8.85546875" style="4" customWidth="1"/>
    <col min="5211" max="5211" width="9" style="4" customWidth="1"/>
    <col min="5212" max="5212" width="5.5703125" style="4" customWidth="1"/>
    <col min="5213" max="5213" width="8.5703125" style="4" customWidth="1"/>
    <col min="5214" max="5214" width="5.7109375" style="4" customWidth="1"/>
    <col min="5215" max="5215" width="9" style="4" customWidth="1"/>
    <col min="5216" max="5395" width="9.140625" style="4"/>
    <col min="5396" max="5396" width="9.28515625" style="4" customWidth="1"/>
    <col min="5397" max="5397" width="33.140625" style="4" customWidth="1"/>
    <col min="5398" max="5398" width="12.5703125" style="4" customWidth="1"/>
    <col min="5399" max="5399" width="6.85546875" style="4" customWidth="1"/>
    <col min="5400" max="5400" width="9.42578125" style="4" customWidth="1"/>
    <col min="5401" max="5401" width="16.7109375" style="4" customWidth="1"/>
    <col min="5402" max="5402" width="8.7109375" style="4" customWidth="1"/>
    <col min="5403" max="5403" width="9.5703125" style="4" customWidth="1"/>
    <col min="5404" max="5404" width="9.42578125" style="4" customWidth="1"/>
    <col min="5405" max="5405" width="18.7109375" style="4" customWidth="1"/>
    <col min="5406" max="5406" width="19.140625" style="4" customWidth="1"/>
    <col min="5407" max="5407" width="17.7109375" style="4" customWidth="1"/>
    <col min="5408" max="5408" width="17.28515625" style="4" customWidth="1"/>
    <col min="5409" max="5411" width="13.140625" style="4" customWidth="1"/>
    <col min="5412" max="5432" width="18.7109375" style="4" customWidth="1"/>
    <col min="5433" max="5433" width="8.5703125" style="4" customWidth="1"/>
    <col min="5434" max="5434" width="15.5703125" style="4" customWidth="1"/>
    <col min="5435" max="5435" width="16" style="4" customWidth="1"/>
    <col min="5436" max="5436" width="11.140625" style="4" customWidth="1"/>
    <col min="5437" max="5437" width="12.140625" style="4" customWidth="1"/>
    <col min="5438" max="5438" width="11.42578125" style="4" customWidth="1"/>
    <col min="5439" max="5439" width="14.5703125" style="4" customWidth="1"/>
    <col min="5440" max="5440" width="15" style="4" customWidth="1"/>
    <col min="5441" max="5442" width="14.140625" style="4" customWidth="1"/>
    <col min="5443" max="5443" width="14.5703125" style="4" customWidth="1"/>
    <col min="5444" max="5444" width="15.140625" style="4" customWidth="1"/>
    <col min="5445" max="5446" width="14" style="4" customWidth="1"/>
    <col min="5447" max="5448" width="12.7109375" style="4" customWidth="1"/>
    <col min="5449" max="5449" width="7.7109375" style="4" customWidth="1"/>
    <col min="5450" max="5450" width="9" style="4" customWidth="1"/>
    <col min="5451" max="5451" width="7.28515625" style="4" customWidth="1"/>
    <col min="5452" max="5453" width="8.140625" style="4" customWidth="1"/>
    <col min="5454" max="5454" width="9.140625" style="4"/>
    <col min="5455" max="5455" width="9.85546875" style="4" customWidth="1"/>
    <col min="5456" max="5456" width="9" style="4" customWidth="1"/>
    <col min="5457" max="5457" width="11" style="4" customWidth="1"/>
    <col min="5458" max="5458" width="7.85546875" style="4" customWidth="1"/>
    <col min="5459" max="5459" width="9.140625" style="4"/>
    <col min="5460" max="5460" width="8.7109375" style="4" customWidth="1"/>
    <col min="5461" max="5461" width="7.28515625" style="4" customWidth="1"/>
    <col min="5462" max="5462" width="7.5703125" style="4" customWidth="1"/>
    <col min="5463" max="5463" width="8.42578125" style="4" customWidth="1"/>
    <col min="5464" max="5464" width="10" style="4" customWidth="1"/>
    <col min="5465" max="5465" width="5.5703125" style="4" customWidth="1"/>
    <col min="5466" max="5466" width="8.85546875" style="4" customWidth="1"/>
    <col min="5467" max="5467" width="9" style="4" customWidth="1"/>
    <col min="5468" max="5468" width="5.5703125" style="4" customWidth="1"/>
    <col min="5469" max="5469" width="8.5703125" style="4" customWidth="1"/>
    <col min="5470" max="5470" width="5.7109375" style="4" customWidth="1"/>
    <col min="5471" max="5471" width="9" style="4" customWidth="1"/>
    <col min="5472" max="5651" width="9.140625" style="4"/>
    <col min="5652" max="5652" width="9.28515625" style="4" customWidth="1"/>
    <col min="5653" max="5653" width="33.140625" style="4" customWidth="1"/>
    <col min="5654" max="5654" width="12.5703125" style="4" customWidth="1"/>
    <col min="5655" max="5655" width="6.85546875" style="4" customWidth="1"/>
    <col min="5656" max="5656" width="9.42578125" style="4" customWidth="1"/>
    <col min="5657" max="5657" width="16.7109375" style="4" customWidth="1"/>
    <col min="5658" max="5658" width="8.7109375" style="4" customWidth="1"/>
    <col min="5659" max="5659" width="9.5703125" style="4" customWidth="1"/>
    <col min="5660" max="5660" width="9.42578125" style="4" customWidth="1"/>
    <col min="5661" max="5661" width="18.7109375" style="4" customWidth="1"/>
    <col min="5662" max="5662" width="19.140625" style="4" customWidth="1"/>
    <col min="5663" max="5663" width="17.7109375" style="4" customWidth="1"/>
    <col min="5664" max="5664" width="17.28515625" style="4" customWidth="1"/>
    <col min="5665" max="5667" width="13.140625" style="4" customWidth="1"/>
    <col min="5668" max="5688" width="18.7109375" style="4" customWidth="1"/>
    <col min="5689" max="5689" width="8.5703125" style="4" customWidth="1"/>
    <col min="5690" max="5690" width="15.5703125" style="4" customWidth="1"/>
    <col min="5691" max="5691" width="16" style="4" customWidth="1"/>
    <col min="5692" max="5692" width="11.140625" style="4" customWidth="1"/>
    <col min="5693" max="5693" width="12.140625" style="4" customWidth="1"/>
    <col min="5694" max="5694" width="11.42578125" style="4" customWidth="1"/>
    <col min="5695" max="5695" width="14.5703125" style="4" customWidth="1"/>
    <col min="5696" max="5696" width="15" style="4" customWidth="1"/>
    <col min="5697" max="5698" width="14.140625" style="4" customWidth="1"/>
    <col min="5699" max="5699" width="14.5703125" style="4" customWidth="1"/>
    <col min="5700" max="5700" width="15.140625" style="4" customWidth="1"/>
    <col min="5701" max="5702" width="14" style="4" customWidth="1"/>
    <col min="5703" max="5704" width="12.7109375" style="4" customWidth="1"/>
    <col min="5705" max="5705" width="7.7109375" style="4" customWidth="1"/>
    <col min="5706" max="5706" width="9" style="4" customWidth="1"/>
    <col min="5707" max="5707" width="7.28515625" style="4" customWidth="1"/>
    <col min="5708" max="5709" width="8.140625" style="4" customWidth="1"/>
    <col min="5710" max="5710" width="9.140625" style="4"/>
    <col min="5711" max="5711" width="9.85546875" style="4" customWidth="1"/>
    <col min="5712" max="5712" width="9" style="4" customWidth="1"/>
    <col min="5713" max="5713" width="11" style="4" customWidth="1"/>
    <col min="5714" max="5714" width="7.85546875" style="4" customWidth="1"/>
    <col min="5715" max="5715" width="9.140625" style="4"/>
    <col min="5716" max="5716" width="8.7109375" style="4" customWidth="1"/>
    <col min="5717" max="5717" width="7.28515625" style="4" customWidth="1"/>
    <col min="5718" max="5718" width="7.5703125" style="4" customWidth="1"/>
    <col min="5719" max="5719" width="8.42578125" style="4" customWidth="1"/>
    <col min="5720" max="5720" width="10" style="4" customWidth="1"/>
    <col min="5721" max="5721" width="5.5703125" style="4" customWidth="1"/>
    <col min="5722" max="5722" width="8.85546875" style="4" customWidth="1"/>
    <col min="5723" max="5723" width="9" style="4" customWidth="1"/>
    <col min="5724" max="5724" width="5.5703125" style="4" customWidth="1"/>
    <col min="5725" max="5725" width="8.5703125" style="4" customWidth="1"/>
    <col min="5726" max="5726" width="5.7109375" style="4" customWidth="1"/>
    <col min="5727" max="5727" width="9" style="4" customWidth="1"/>
    <col min="5728" max="5907" width="9.140625" style="4"/>
    <col min="5908" max="5908" width="9.28515625" style="4" customWidth="1"/>
    <col min="5909" max="5909" width="33.140625" style="4" customWidth="1"/>
    <col min="5910" max="5910" width="12.5703125" style="4" customWidth="1"/>
    <col min="5911" max="5911" width="6.85546875" style="4" customWidth="1"/>
    <col min="5912" max="5912" width="9.42578125" style="4" customWidth="1"/>
    <col min="5913" max="5913" width="16.7109375" style="4" customWidth="1"/>
    <col min="5914" max="5914" width="8.7109375" style="4" customWidth="1"/>
    <col min="5915" max="5915" width="9.5703125" style="4" customWidth="1"/>
    <col min="5916" max="5916" width="9.42578125" style="4" customWidth="1"/>
    <col min="5917" max="5917" width="18.7109375" style="4" customWidth="1"/>
    <col min="5918" max="5918" width="19.140625" style="4" customWidth="1"/>
    <col min="5919" max="5919" width="17.7109375" style="4" customWidth="1"/>
    <col min="5920" max="5920" width="17.28515625" style="4" customWidth="1"/>
    <col min="5921" max="5923" width="13.140625" style="4" customWidth="1"/>
    <col min="5924" max="5944" width="18.7109375" style="4" customWidth="1"/>
    <col min="5945" max="5945" width="8.5703125" style="4" customWidth="1"/>
    <col min="5946" max="5946" width="15.5703125" style="4" customWidth="1"/>
    <col min="5947" max="5947" width="16" style="4" customWidth="1"/>
    <col min="5948" max="5948" width="11.140625" style="4" customWidth="1"/>
    <col min="5949" max="5949" width="12.140625" style="4" customWidth="1"/>
    <col min="5950" max="5950" width="11.42578125" style="4" customWidth="1"/>
    <col min="5951" max="5951" width="14.5703125" style="4" customWidth="1"/>
    <col min="5952" max="5952" width="15" style="4" customWidth="1"/>
    <col min="5953" max="5954" width="14.140625" style="4" customWidth="1"/>
    <col min="5955" max="5955" width="14.5703125" style="4" customWidth="1"/>
    <col min="5956" max="5956" width="15.140625" style="4" customWidth="1"/>
    <col min="5957" max="5958" width="14" style="4" customWidth="1"/>
    <col min="5959" max="5960" width="12.7109375" style="4" customWidth="1"/>
    <col min="5961" max="5961" width="7.7109375" style="4" customWidth="1"/>
    <col min="5962" max="5962" width="9" style="4" customWidth="1"/>
    <col min="5963" max="5963" width="7.28515625" style="4" customWidth="1"/>
    <col min="5964" max="5965" width="8.140625" style="4" customWidth="1"/>
    <col min="5966" max="5966" width="9.140625" style="4"/>
    <col min="5967" max="5967" width="9.85546875" style="4" customWidth="1"/>
    <col min="5968" max="5968" width="9" style="4" customWidth="1"/>
    <col min="5969" max="5969" width="11" style="4" customWidth="1"/>
    <col min="5970" max="5970" width="7.85546875" style="4" customWidth="1"/>
    <col min="5971" max="5971" width="9.140625" style="4"/>
    <col min="5972" max="5972" width="8.7109375" style="4" customWidth="1"/>
    <col min="5973" max="5973" width="7.28515625" style="4" customWidth="1"/>
    <col min="5974" max="5974" width="7.5703125" style="4" customWidth="1"/>
    <col min="5975" max="5975" width="8.42578125" style="4" customWidth="1"/>
    <col min="5976" max="5976" width="10" style="4" customWidth="1"/>
    <col min="5977" max="5977" width="5.5703125" style="4" customWidth="1"/>
    <col min="5978" max="5978" width="8.85546875" style="4" customWidth="1"/>
    <col min="5979" max="5979" width="9" style="4" customWidth="1"/>
    <col min="5980" max="5980" width="5.5703125" style="4" customWidth="1"/>
    <col min="5981" max="5981" width="8.5703125" style="4" customWidth="1"/>
    <col min="5982" max="5982" width="5.7109375" style="4" customWidth="1"/>
    <col min="5983" max="5983" width="9" style="4" customWidth="1"/>
    <col min="5984" max="6163" width="9.140625" style="4"/>
    <col min="6164" max="6164" width="9.28515625" style="4" customWidth="1"/>
    <col min="6165" max="6165" width="33.140625" style="4" customWidth="1"/>
    <col min="6166" max="6166" width="12.5703125" style="4" customWidth="1"/>
    <col min="6167" max="6167" width="6.85546875" style="4" customWidth="1"/>
    <col min="6168" max="6168" width="9.42578125" style="4" customWidth="1"/>
    <col min="6169" max="6169" width="16.7109375" style="4" customWidth="1"/>
    <col min="6170" max="6170" width="8.7109375" style="4" customWidth="1"/>
    <col min="6171" max="6171" width="9.5703125" style="4" customWidth="1"/>
    <col min="6172" max="6172" width="9.42578125" style="4" customWidth="1"/>
    <col min="6173" max="6173" width="18.7109375" style="4" customWidth="1"/>
    <col min="6174" max="6174" width="19.140625" style="4" customWidth="1"/>
    <col min="6175" max="6175" width="17.7109375" style="4" customWidth="1"/>
    <col min="6176" max="6176" width="17.28515625" style="4" customWidth="1"/>
    <col min="6177" max="6179" width="13.140625" style="4" customWidth="1"/>
    <col min="6180" max="6200" width="18.7109375" style="4" customWidth="1"/>
    <col min="6201" max="6201" width="8.5703125" style="4" customWidth="1"/>
    <col min="6202" max="6202" width="15.5703125" style="4" customWidth="1"/>
    <col min="6203" max="6203" width="16" style="4" customWidth="1"/>
    <col min="6204" max="6204" width="11.140625" style="4" customWidth="1"/>
    <col min="6205" max="6205" width="12.140625" style="4" customWidth="1"/>
    <col min="6206" max="6206" width="11.42578125" style="4" customWidth="1"/>
    <col min="6207" max="6207" width="14.5703125" style="4" customWidth="1"/>
    <col min="6208" max="6208" width="15" style="4" customWidth="1"/>
    <col min="6209" max="6210" width="14.140625" style="4" customWidth="1"/>
    <col min="6211" max="6211" width="14.5703125" style="4" customWidth="1"/>
    <col min="6212" max="6212" width="15.140625" style="4" customWidth="1"/>
    <col min="6213" max="6214" width="14" style="4" customWidth="1"/>
    <col min="6215" max="6216" width="12.7109375" style="4" customWidth="1"/>
    <col min="6217" max="6217" width="7.7109375" style="4" customWidth="1"/>
    <col min="6218" max="6218" width="9" style="4" customWidth="1"/>
    <col min="6219" max="6219" width="7.28515625" style="4" customWidth="1"/>
    <col min="6220" max="6221" width="8.140625" style="4" customWidth="1"/>
    <col min="6222" max="6222" width="9.140625" style="4"/>
    <col min="6223" max="6223" width="9.85546875" style="4" customWidth="1"/>
    <col min="6224" max="6224" width="9" style="4" customWidth="1"/>
    <col min="6225" max="6225" width="11" style="4" customWidth="1"/>
    <col min="6226" max="6226" width="7.85546875" style="4" customWidth="1"/>
    <col min="6227" max="6227" width="9.140625" style="4"/>
    <col min="6228" max="6228" width="8.7109375" style="4" customWidth="1"/>
    <col min="6229" max="6229" width="7.28515625" style="4" customWidth="1"/>
    <col min="6230" max="6230" width="7.5703125" style="4" customWidth="1"/>
    <col min="6231" max="6231" width="8.42578125" style="4" customWidth="1"/>
    <col min="6232" max="6232" width="10" style="4" customWidth="1"/>
    <col min="6233" max="6233" width="5.5703125" style="4" customWidth="1"/>
    <col min="6234" max="6234" width="8.85546875" style="4" customWidth="1"/>
    <col min="6235" max="6235" width="9" style="4" customWidth="1"/>
    <col min="6236" max="6236" width="5.5703125" style="4" customWidth="1"/>
    <col min="6237" max="6237" width="8.5703125" style="4" customWidth="1"/>
    <col min="6238" max="6238" width="5.7109375" style="4" customWidth="1"/>
    <col min="6239" max="6239" width="9" style="4" customWidth="1"/>
    <col min="6240" max="6419" width="9.140625" style="4"/>
    <col min="6420" max="6420" width="9.28515625" style="4" customWidth="1"/>
    <col min="6421" max="6421" width="33.140625" style="4" customWidth="1"/>
    <col min="6422" max="6422" width="12.5703125" style="4" customWidth="1"/>
    <col min="6423" max="6423" width="6.85546875" style="4" customWidth="1"/>
    <col min="6424" max="6424" width="9.42578125" style="4" customWidth="1"/>
    <col min="6425" max="6425" width="16.7109375" style="4" customWidth="1"/>
    <col min="6426" max="6426" width="8.7109375" style="4" customWidth="1"/>
    <col min="6427" max="6427" width="9.5703125" style="4" customWidth="1"/>
    <col min="6428" max="6428" width="9.42578125" style="4" customWidth="1"/>
    <col min="6429" max="6429" width="18.7109375" style="4" customWidth="1"/>
    <col min="6430" max="6430" width="19.140625" style="4" customWidth="1"/>
    <col min="6431" max="6431" width="17.7109375" style="4" customWidth="1"/>
    <col min="6432" max="6432" width="17.28515625" style="4" customWidth="1"/>
    <col min="6433" max="6435" width="13.140625" style="4" customWidth="1"/>
    <col min="6436" max="6456" width="18.7109375" style="4" customWidth="1"/>
    <col min="6457" max="6457" width="8.5703125" style="4" customWidth="1"/>
    <col min="6458" max="6458" width="15.5703125" style="4" customWidth="1"/>
    <col min="6459" max="6459" width="16" style="4" customWidth="1"/>
    <col min="6460" max="6460" width="11.140625" style="4" customWidth="1"/>
    <col min="6461" max="6461" width="12.140625" style="4" customWidth="1"/>
    <col min="6462" max="6462" width="11.42578125" style="4" customWidth="1"/>
    <col min="6463" max="6463" width="14.5703125" style="4" customWidth="1"/>
    <col min="6464" max="6464" width="15" style="4" customWidth="1"/>
    <col min="6465" max="6466" width="14.140625" style="4" customWidth="1"/>
    <col min="6467" max="6467" width="14.5703125" style="4" customWidth="1"/>
    <col min="6468" max="6468" width="15.140625" style="4" customWidth="1"/>
    <col min="6469" max="6470" width="14" style="4" customWidth="1"/>
    <col min="6471" max="6472" width="12.7109375" style="4" customWidth="1"/>
    <col min="6473" max="6473" width="7.7109375" style="4" customWidth="1"/>
    <col min="6474" max="6474" width="9" style="4" customWidth="1"/>
    <col min="6475" max="6475" width="7.28515625" style="4" customWidth="1"/>
    <col min="6476" max="6477" width="8.140625" style="4" customWidth="1"/>
    <col min="6478" max="6478" width="9.140625" style="4"/>
    <col min="6479" max="6479" width="9.85546875" style="4" customWidth="1"/>
    <col min="6480" max="6480" width="9" style="4" customWidth="1"/>
    <col min="6481" max="6481" width="11" style="4" customWidth="1"/>
    <col min="6482" max="6482" width="7.85546875" style="4" customWidth="1"/>
    <col min="6483" max="6483" width="9.140625" style="4"/>
    <col min="6484" max="6484" width="8.7109375" style="4" customWidth="1"/>
    <col min="6485" max="6485" width="7.28515625" style="4" customWidth="1"/>
    <col min="6486" max="6486" width="7.5703125" style="4" customWidth="1"/>
    <col min="6487" max="6487" width="8.42578125" style="4" customWidth="1"/>
    <col min="6488" max="6488" width="10" style="4" customWidth="1"/>
    <col min="6489" max="6489" width="5.5703125" style="4" customWidth="1"/>
    <col min="6490" max="6490" width="8.85546875" style="4" customWidth="1"/>
    <col min="6491" max="6491" width="9" style="4" customWidth="1"/>
    <col min="6492" max="6492" width="5.5703125" style="4" customWidth="1"/>
    <col min="6493" max="6493" width="8.5703125" style="4" customWidth="1"/>
    <col min="6494" max="6494" width="5.7109375" style="4" customWidth="1"/>
    <col min="6495" max="6495" width="9" style="4" customWidth="1"/>
    <col min="6496" max="6675" width="9.140625" style="4"/>
    <col min="6676" max="6676" width="9.28515625" style="4" customWidth="1"/>
    <col min="6677" max="6677" width="33.140625" style="4" customWidth="1"/>
    <col min="6678" max="6678" width="12.5703125" style="4" customWidth="1"/>
    <col min="6679" max="6679" width="6.85546875" style="4" customWidth="1"/>
    <col min="6680" max="6680" width="9.42578125" style="4" customWidth="1"/>
    <col min="6681" max="6681" width="16.7109375" style="4" customWidth="1"/>
    <col min="6682" max="6682" width="8.7109375" style="4" customWidth="1"/>
    <col min="6683" max="6683" width="9.5703125" style="4" customWidth="1"/>
    <col min="6684" max="6684" width="9.42578125" style="4" customWidth="1"/>
    <col min="6685" max="6685" width="18.7109375" style="4" customWidth="1"/>
    <col min="6686" max="6686" width="19.140625" style="4" customWidth="1"/>
    <col min="6687" max="6687" width="17.7109375" style="4" customWidth="1"/>
    <col min="6688" max="6688" width="17.28515625" style="4" customWidth="1"/>
    <col min="6689" max="6691" width="13.140625" style="4" customWidth="1"/>
    <col min="6692" max="6712" width="18.7109375" style="4" customWidth="1"/>
    <col min="6713" max="6713" width="8.5703125" style="4" customWidth="1"/>
    <col min="6714" max="6714" width="15.5703125" style="4" customWidth="1"/>
    <col min="6715" max="6715" width="16" style="4" customWidth="1"/>
    <col min="6716" max="6716" width="11.140625" style="4" customWidth="1"/>
    <col min="6717" max="6717" width="12.140625" style="4" customWidth="1"/>
    <col min="6718" max="6718" width="11.42578125" style="4" customWidth="1"/>
    <col min="6719" max="6719" width="14.5703125" style="4" customWidth="1"/>
    <col min="6720" max="6720" width="15" style="4" customWidth="1"/>
    <col min="6721" max="6722" width="14.140625" style="4" customWidth="1"/>
    <col min="6723" max="6723" width="14.5703125" style="4" customWidth="1"/>
    <col min="6724" max="6724" width="15.140625" style="4" customWidth="1"/>
    <col min="6725" max="6726" width="14" style="4" customWidth="1"/>
    <col min="6727" max="6728" width="12.7109375" style="4" customWidth="1"/>
    <col min="6729" max="6729" width="7.7109375" style="4" customWidth="1"/>
    <col min="6730" max="6730" width="9" style="4" customWidth="1"/>
    <col min="6731" max="6731" width="7.28515625" style="4" customWidth="1"/>
    <col min="6732" max="6733" width="8.140625" style="4" customWidth="1"/>
    <col min="6734" max="6734" width="9.140625" style="4"/>
    <col min="6735" max="6735" width="9.85546875" style="4" customWidth="1"/>
    <col min="6736" max="6736" width="9" style="4" customWidth="1"/>
    <col min="6737" max="6737" width="11" style="4" customWidth="1"/>
    <col min="6738" max="6738" width="7.85546875" style="4" customWidth="1"/>
    <col min="6739" max="6739" width="9.140625" style="4"/>
    <col min="6740" max="6740" width="8.7109375" style="4" customWidth="1"/>
    <col min="6741" max="6741" width="7.28515625" style="4" customWidth="1"/>
    <col min="6742" max="6742" width="7.5703125" style="4" customWidth="1"/>
    <col min="6743" max="6743" width="8.42578125" style="4" customWidth="1"/>
    <col min="6744" max="6744" width="10" style="4" customWidth="1"/>
    <col min="6745" max="6745" width="5.5703125" style="4" customWidth="1"/>
    <col min="6746" max="6746" width="8.85546875" style="4" customWidth="1"/>
    <col min="6747" max="6747" width="9" style="4" customWidth="1"/>
    <col min="6748" max="6748" width="5.5703125" style="4" customWidth="1"/>
    <col min="6749" max="6749" width="8.5703125" style="4" customWidth="1"/>
    <col min="6750" max="6750" width="5.7109375" style="4" customWidth="1"/>
    <col min="6751" max="6751" width="9" style="4" customWidth="1"/>
    <col min="6752" max="6931" width="9.140625" style="4"/>
    <col min="6932" max="6932" width="9.28515625" style="4" customWidth="1"/>
    <col min="6933" max="6933" width="33.140625" style="4" customWidth="1"/>
    <col min="6934" max="6934" width="12.5703125" style="4" customWidth="1"/>
    <col min="6935" max="6935" width="6.85546875" style="4" customWidth="1"/>
    <col min="6936" max="6936" width="9.42578125" style="4" customWidth="1"/>
    <col min="6937" max="6937" width="16.7109375" style="4" customWidth="1"/>
    <col min="6938" max="6938" width="8.7109375" style="4" customWidth="1"/>
    <col min="6939" max="6939" width="9.5703125" style="4" customWidth="1"/>
    <col min="6940" max="6940" width="9.42578125" style="4" customWidth="1"/>
    <col min="6941" max="6941" width="18.7109375" style="4" customWidth="1"/>
    <col min="6942" max="6942" width="19.140625" style="4" customWidth="1"/>
    <col min="6943" max="6943" width="17.7109375" style="4" customWidth="1"/>
    <col min="6944" max="6944" width="17.28515625" style="4" customWidth="1"/>
    <col min="6945" max="6947" width="13.140625" style="4" customWidth="1"/>
    <col min="6948" max="6968" width="18.7109375" style="4" customWidth="1"/>
    <col min="6969" max="6969" width="8.5703125" style="4" customWidth="1"/>
    <col min="6970" max="6970" width="15.5703125" style="4" customWidth="1"/>
    <col min="6971" max="6971" width="16" style="4" customWidth="1"/>
    <col min="6972" max="6972" width="11.140625" style="4" customWidth="1"/>
    <col min="6973" max="6973" width="12.140625" style="4" customWidth="1"/>
    <col min="6974" max="6974" width="11.42578125" style="4" customWidth="1"/>
    <col min="6975" max="6975" width="14.5703125" style="4" customWidth="1"/>
    <col min="6976" max="6976" width="15" style="4" customWidth="1"/>
    <col min="6977" max="6978" width="14.140625" style="4" customWidth="1"/>
    <col min="6979" max="6979" width="14.5703125" style="4" customWidth="1"/>
    <col min="6980" max="6980" width="15.140625" style="4" customWidth="1"/>
    <col min="6981" max="6982" width="14" style="4" customWidth="1"/>
    <col min="6983" max="6984" width="12.7109375" style="4" customWidth="1"/>
    <col min="6985" max="6985" width="7.7109375" style="4" customWidth="1"/>
    <col min="6986" max="6986" width="9" style="4" customWidth="1"/>
    <col min="6987" max="6987" width="7.28515625" style="4" customWidth="1"/>
    <col min="6988" max="6989" width="8.140625" style="4" customWidth="1"/>
    <col min="6990" max="6990" width="9.140625" style="4"/>
    <col min="6991" max="6991" width="9.85546875" style="4" customWidth="1"/>
    <col min="6992" max="6992" width="9" style="4" customWidth="1"/>
    <col min="6993" max="6993" width="11" style="4" customWidth="1"/>
    <col min="6994" max="6994" width="7.85546875" style="4" customWidth="1"/>
    <col min="6995" max="6995" width="9.140625" style="4"/>
    <col min="6996" max="6996" width="8.7109375" style="4" customWidth="1"/>
    <col min="6997" max="6997" width="7.28515625" style="4" customWidth="1"/>
    <col min="6998" max="6998" width="7.5703125" style="4" customWidth="1"/>
    <col min="6999" max="6999" width="8.42578125" style="4" customWidth="1"/>
    <col min="7000" max="7000" width="10" style="4" customWidth="1"/>
    <col min="7001" max="7001" width="5.5703125" style="4" customWidth="1"/>
    <col min="7002" max="7002" width="8.85546875" style="4" customWidth="1"/>
    <col min="7003" max="7003" width="9" style="4" customWidth="1"/>
    <col min="7004" max="7004" width="5.5703125" style="4" customWidth="1"/>
    <col min="7005" max="7005" width="8.5703125" style="4" customWidth="1"/>
    <col min="7006" max="7006" width="5.7109375" style="4" customWidth="1"/>
    <col min="7007" max="7007" width="9" style="4" customWidth="1"/>
    <col min="7008" max="7187" width="9.140625" style="4"/>
    <col min="7188" max="7188" width="9.28515625" style="4" customWidth="1"/>
    <col min="7189" max="7189" width="33.140625" style="4" customWidth="1"/>
    <col min="7190" max="7190" width="12.5703125" style="4" customWidth="1"/>
    <col min="7191" max="7191" width="6.85546875" style="4" customWidth="1"/>
    <col min="7192" max="7192" width="9.42578125" style="4" customWidth="1"/>
    <col min="7193" max="7193" width="16.7109375" style="4" customWidth="1"/>
    <col min="7194" max="7194" width="8.7109375" style="4" customWidth="1"/>
    <col min="7195" max="7195" width="9.5703125" style="4" customWidth="1"/>
    <col min="7196" max="7196" width="9.42578125" style="4" customWidth="1"/>
    <col min="7197" max="7197" width="18.7109375" style="4" customWidth="1"/>
    <col min="7198" max="7198" width="19.140625" style="4" customWidth="1"/>
    <col min="7199" max="7199" width="17.7109375" style="4" customWidth="1"/>
    <col min="7200" max="7200" width="17.28515625" style="4" customWidth="1"/>
    <col min="7201" max="7203" width="13.140625" style="4" customWidth="1"/>
    <col min="7204" max="7224" width="18.7109375" style="4" customWidth="1"/>
    <col min="7225" max="7225" width="8.5703125" style="4" customWidth="1"/>
    <col min="7226" max="7226" width="15.5703125" style="4" customWidth="1"/>
    <col min="7227" max="7227" width="16" style="4" customWidth="1"/>
    <col min="7228" max="7228" width="11.140625" style="4" customWidth="1"/>
    <col min="7229" max="7229" width="12.140625" style="4" customWidth="1"/>
    <col min="7230" max="7230" width="11.42578125" style="4" customWidth="1"/>
    <col min="7231" max="7231" width="14.5703125" style="4" customWidth="1"/>
    <col min="7232" max="7232" width="15" style="4" customWidth="1"/>
    <col min="7233" max="7234" width="14.140625" style="4" customWidth="1"/>
    <col min="7235" max="7235" width="14.5703125" style="4" customWidth="1"/>
    <col min="7236" max="7236" width="15.140625" style="4" customWidth="1"/>
    <col min="7237" max="7238" width="14" style="4" customWidth="1"/>
    <col min="7239" max="7240" width="12.7109375" style="4" customWidth="1"/>
    <col min="7241" max="7241" width="7.7109375" style="4" customWidth="1"/>
    <col min="7242" max="7242" width="9" style="4" customWidth="1"/>
    <col min="7243" max="7243" width="7.28515625" style="4" customWidth="1"/>
    <col min="7244" max="7245" width="8.140625" style="4" customWidth="1"/>
    <col min="7246" max="7246" width="9.140625" style="4"/>
    <col min="7247" max="7247" width="9.85546875" style="4" customWidth="1"/>
    <col min="7248" max="7248" width="9" style="4" customWidth="1"/>
    <col min="7249" max="7249" width="11" style="4" customWidth="1"/>
    <col min="7250" max="7250" width="7.85546875" style="4" customWidth="1"/>
    <col min="7251" max="7251" width="9.140625" style="4"/>
    <col min="7252" max="7252" width="8.7109375" style="4" customWidth="1"/>
    <col min="7253" max="7253" width="7.28515625" style="4" customWidth="1"/>
    <col min="7254" max="7254" width="7.5703125" style="4" customWidth="1"/>
    <col min="7255" max="7255" width="8.42578125" style="4" customWidth="1"/>
    <col min="7256" max="7256" width="10" style="4" customWidth="1"/>
    <col min="7257" max="7257" width="5.5703125" style="4" customWidth="1"/>
    <col min="7258" max="7258" width="8.85546875" style="4" customWidth="1"/>
    <col min="7259" max="7259" width="9" style="4" customWidth="1"/>
    <col min="7260" max="7260" width="5.5703125" style="4" customWidth="1"/>
    <col min="7261" max="7261" width="8.5703125" style="4" customWidth="1"/>
    <col min="7262" max="7262" width="5.7109375" style="4" customWidth="1"/>
    <col min="7263" max="7263" width="9" style="4" customWidth="1"/>
    <col min="7264" max="7443" width="9.140625" style="4"/>
    <col min="7444" max="7444" width="9.28515625" style="4" customWidth="1"/>
    <col min="7445" max="7445" width="33.140625" style="4" customWidth="1"/>
    <col min="7446" max="7446" width="12.5703125" style="4" customWidth="1"/>
    <col min="7447" max="7447" width="6.85546875" style="4" customWidth="1"/>
    <col min="7448" max="7448" width="9.42578125" style="4" customWidth="1"/>
    <col min="7449" max="7449" width="16.7109375" style="4" customWidth="1"/>
    <col min="7450" max="7450" width="8.7109375" style="4" customWidth="1"/>
    <col min="7451" max="7451" width="9.5703125" style="4" customWidth="1"/>
    <col min="7452" max="7452" width="9.42578125" style="4" customWidth="1"/>
    <col min="7453" max="7453" width="18.7109375" style="4" customWidth="1"/>
    <col min="7454" max="7454" width="19.140625" style="4" customWidth="1"/>
    <col min="7455" max="7455" width="17.7109375" style="4" customWidth="1"/>
    <col min="7456" max="7456" width="17.28515625" style="4" customWidth="1"/>
    <col min="7457" max="7459" width="13.140625" style="4" customWidth="1"/>
    <col min="7460" max="7480" width="18.7109375" style="4" customWidth="1"/>
    <col min="7481" max="7481" width="8.5703125" style="4" customWidth="1"/>
    <col min="7482" max="7482" width="15.5703125" style="4" customWidth="1"/>
    <col min="7483" max="7483" width="16" style="4" customWidth="1"/>
    <col min="7484" max="7484" width="11.140625" style="4" customWidth="1"/>
    <col min="7485" max="7485" width="12.140625" style="4" customWidth="1"/>
    <col min="7486" max="7486" width="11.42578125" style="4" customWidth="1"/>
    <col min="7487" max="7487" width="14.5703125" style="4" customWidth="1"/>
    <col min="7488" max="7488" width="15" style="4" customWidth="1"/>
    <col min="7489" max="7490" width="14.140625" style="4" customWidth="1"/>
    <col min="7491" max="7491" width="14.5703125" style="4" customWidth="1"/>
    <col min="7492" max="7492" width="15.140625" style="4" customWidth="1"/>
    <col min="7493" max="7494" width="14" style="4" customWidth="1"/>
    <col min="7495" max="7496" width="12.7109375" style="4" customWidth="1"/>
    <col min="7497" max="7497" width="7.7109375" style="4" customWidth="1"/>
    <col min="7498" max="7498" width="9" style="4" customWidth="1"/>
    <col min="7499" max="7499" width="7.28515625" style="4" customWidth="1"/>
    <col min="7500" max="7501" width="8.140625" style="4" customWidth="1"/>
    <col min="7502" max="7502" width="9.140625" style="4"/>
    <col min="7503" max="7503" width="9.85546875" style="4" customWidth="1"/>
    <col min="7504" max="7504" width="9" style="4" customWidth="1"/>
    <col min="7505" max="7505" width="11" style="4" customWidth="1"/>
    <col min="7506" max="7506" width="7.85546875" style="4" customWidth="1"/>
    <col min="7507" max="7507" width="9.140625" style="4"/>
    <col min="7508" max="7508" width="8.7109375" style="4" customWidth="1"/>
    <col min="7509" max="7509" width="7.28515625" style="4" customWidth="1"/>
    <col min="7510" max="7510" width="7.5703125" style="4" customWidth="1"/>
    <col min="7511" max="7511" width="8.42578125" style="4" customWidth="1"/>
    <col min="7512" max="7512" width="10" style="4" customWidth="1"/>
    <col min="7513" max="7513" width="5.5703125" style="4" customWidth="1"/>
    <col min="7514" max="7514" width="8.85546875" style="4" customWidth="1"/>
    <col min="7515" max="7515" width="9" style="4" customWidth="1"/>
    <col min="7516" max="7516" width="5.5703125" style="4" customWidth="1"/>
    <col min="7517" max="7517" width="8.5703125" style="4" customWidth="1"/>
    <col min="7518" max="7518" width="5.7109375" style="4" customWidth="1"/>
    <col min="7519" max="7519" width="9" style="4" customWidth="1"/>
    <col min="7520" max="7699" width="9.140625" style="4"/>
    <col min="7700" max="7700" width="9.28515625" style="4" customWidth="1"/>
    <col min="7701" max="7701" width="33.140625" style="4" customWidth="1"/>
    <col min="7702" max="7702" width="12.5703125" style="4" customWidth="1"/>
    <col min="7703" max="7703" width="6.85546875" style="4" customWidth="1"/>
    <col min="7704" max="7704" width="9.42578125" style="4" customWidth="1"/>
    <col min="7705" max="7705" width="16.7109375" style="4" customWidth="1"/>
    <col min="7706" max="7706" width="8.7109375" style="4" customWidth="1"/>
    <col min="7707" max="7707" width="9.5703125" style="4" customWidth="1"/>
    <col min="7708" max="7708" width="9.42578125" style="4" customWidth="1"/>
    <col min="7709" max="7709" width="18.7109375" style="4" customWidth="1"/>
    <col min="7710" max="7710" width="19.140625" style="4" customWidth="1"/>
    <col min="7711" max="7711" width="17.7109375" style="4" customWidth="1"/>
    <col min="7712" max="7712" width="17.28515625" style="4" customWidth="1"/>
    <col min="7713" max="7715" width="13.140625" style="4" customWidth="1"/>
    <col min="7716" max="7736" width="18.7109375" style="4" customWidth="1"/>
    <col min="7737" max="7737" width="8.5703125" style="4" customWidth="1"/>
    <col min="7738" max="7738" width="15.5703125" style="4" customWidth="1"/>
    <col min="7739" max="7739" width="16" style="4" customWidth="1"/>
    <col min="7740" max="7740" width="11.140625" style="4" customWidth="1"/>
    <col min="7741" max="7741" width="12.140625" style="4" customWidth="1"/>
    <col min="7742" max="7742" width="11.42578125" style="4" customWidth="1"/>
    <col min="7743" max="7743" width="14.5703125" style="4" customWidth="1"/>
    <col min="7744" max="7744" width="15" style="4" customWidth="1"/>
    <col min="7745" max="7746" width="14.140625" style="4" customWidth="1"/>
    <col min="7747" max="7747" width="14.5703125" style="4" customWidth="1"/>
    <col min="7748" max="7748" width="15.140625" style="4" customWidth="1"/>
    <col min="7749" max="7750" width="14" style="4" customWidth="1"/>
    <col min="7751" max="7752" width="12.7109375" style="4" customWidth="1"/>
    <col min="7753" max="7753" width="7.7109375" style="4" customWidth="1"/>
    <col min="7754" max="7754" width="9" style="4" customWidth="1"/>
    <col min="7755" max="7755" width="7.28515625" style="4" customWidth="1"/>
    <col min="7756" max="7757" width="8.140625" style="4" customWidth="1"/>
    <col min="7758" max="7758" width="9.140625" style="4"/>
    <col min="7759" max="7759" width="9.85546875" style="4" customWidth="1"/>
    <col min="7760" max="7760" width="9" style="4" customWidth="1"/>
    <col min="7761" max="7761" width="11" style="4" customWidth="1"/>
    <col min="7762" max="7762" width="7.85546875" style="4" customWidth="1"/>
    <col min="7763" max="7763" width="9.140625" style="4"/>
    <col min="7764" max="7764" width="8.7109375" style="4" customWidth="1"/>
    <col min="7765" max="7765" width="7.28515625" style="4" customWidth="1"/>
    <col min="7766" max="7766" width="7.5703125" style="4" customWidth="1"/>
    <col min="7767" max="7767" width="8.42578125" style="4" customWidth="1"/>
    <col min="7768" max="7768" width="10" style="4" customWidth="1"/>
    <col min="7769" max="7769" width="5.5703125" style="4" customWidth="1"/>
    <col min="7770" max="7770" width="8.85546875" style="4" customWidth="1"/>
    <col min="7771" max="7771" width="9" style="4" customWidth="1"/>
    <col min="7772" max="7772" width="5.5703125" style="4" customWidth="1"/>
    <col min="7773" max="7773" width="8.5703125" style="4" customWidth="1"/>
    <col min="7774" max="7774" width="5.7109375" style="4" customWidth="1"/>
    <col min="7775" max="7775" width="9" style="4" customWidth="1"/>
    <col min="7776" max="7955" width="9.140625" style="4"/>
    <col min="7956" max="7956" width="9.28515625" style="4" customWidth="1"/>
    <col min="7957" max="7957" width="33.140625" style="4" customWidth="1"/>
    <col min="7958" max="7958" width="12.5703125" style="4" customWidth="1"/>
    <col min="7959" max="7959" width="6.85546875" style="4" customWidth="1"/>
    <col min="7960" max="7960" width="9.42578125" style="4" customWidth="1"/>
    <col min="7961" max="7961" width="16.7109375" style="4" customWidth="1"/>
    <col min="7962" max="7962" width="8.7109375" style="4" customWidth="1"/>
    <col min="7963" max="7963" width="9.5703125" style="4" customWidth="1"/>
    <col min="7964" max="7964" width="9.42578125" style="4" customWidth="1"/>
    <col min="7965" max="7965" width="18.7109375" style="4" customWidth="1"/>
    <col min="7966" max="7966" width="19.140625" style="4" customWidth="1"/>
    <col min="7967" max="7967" width="17.7109375" style="4" customWidth="1"/>
    <col min="7968" max="7968" width="17.28515625" style="4" customWidth="1"/>
    <col min="7969" max="7971" width="13.140625" style="4" customWidth="1"/>
    <col min="7972" max="7992" width="18.7109375" style="4" customWidth="1"/>
    <col min="7993" max="7993" width="8.5703125" style="4" customWidth="1"/>
    <col min="7994" max="7994" width="15.5703125" style="4" customWidth="1"/>
    <col min="7995" max="7995" width="16" style="4" customWidth="1"/>
    <col min="7996" max="7996" width="11.140625" style="4" customWidth="1"/>
    <col min="7997" max="7997" width="12.140625" style="4" customWidth="1"/>
    <col min="7998" max="7998" width="11.42578125" style="4" customWidth="1"/>
    <col min="7999" max="7999" width="14.5703125" style="4" customWidth="1"/>
    <col min="8000" max="8000" width="15" style="4" customWidth="1"/>
    <col min="8001" max="8002" width="14.140625" style="4" customWidth="1"/>
    <col min="8003" max="8003" width="14.5703125" style="4" customWidth="1"/>
    <col min="8004" max="8004" width="15.140625" style="4" customWidth="1"/>
    <col min="8005" max="8006" width="14" style="4" customWidth="1"/>
    <col min="8007" max="8008" width="12.7109375" style="4" customWidth="1"/>
    <col min="8009" max="8009" width="7.7109375" style="4" customWidth="1"/>
    <col min="8010" max="8010" width="9" style="4" customWidth="1"/>
    <col min="8011" max="8011" width="7.28515625" style="4" customWidth="1"/>
    <col min="8012" max="8013" width="8.140625" style="4" customWidth="1"/>
    <col min="8014" max="8014" width="9.140625" style="4"/>
    <col min="8015" max="8015" width="9.85546875" style="4" customWidth="1"/>
    <col min="8016" max="8016" width="9" style="4" customWidth="1"/>
    <col min="8017" max="8017" width="11" style="4" customWidth="1"/>
    <col min="8018" max="8018" width="7.85546875" style="4" customWidth="1"/>
    <col min="8019" max="8019" width="9.140625" style="4"/>
    <col min="8020" max="8020" width="8.7109375" style="4" customWidth="1"/>
    <col min="8021" max="8021" width="7.28515625" style="4" customWidth="1"/>
    <col min="8022" max="8022" width="7.5703125" style="4" customWidth="1"/>
    <col min="8023" max="8023" width="8.42578125" style="4" customWidth="1"/>
    <col min="8024" max="8024" width="10" style="4" customWidth="1"/>
    <col min="8025" max="8025" width="5.5703125" style="4" customWidth="1"/>
    <col min="8026" max="8026" width="8.85546875" style="4" customWidth="1"/>
    <col min="8027" max="8027" width="9" style="4" customWidth="1"/>
    <col min="8028" max="8028" width="5.5703125" style="4" customWidth="1"/>
    <col min="8029" max="8029" width="8.5703125" style="4" customWidth="1"/>
    <col min="8030" max="8030" width="5.7109375" style="4" customWidth="1"/>
    <col min="8031" max="8031" width="9" style="4" customWidth="1"/>
    <col min="8032" max="8211" width="9.140625" style="4"/>
    <col min="8212" max="8212" width="9.28515625" style="4" customWidth="1"/>
    <col min="8213" max="8213" width="33.140625" style="4" customWidth="1"/>
    <col min="8214" max="8214" width="12.5703125" style="4" customWidth="1"/>
    <col min="8215" max="8215" width="6.85546875" style="4" customWidth="1"/>
    <col min="8216" max="8216" width="9.42578125" style="4" customWidth="1"/>
    <col min="8217" max="8217" width="16.7109375" style="4" customWidth="1"/>
    <col min="8218" max="8218" width="8.7109375" style="4" customWidth="1"/>
    <col min="8219" max="8219" width="9.5703125" style="4" customWidth="1"/>
    <col min="8220" max="8220" width="9.42578125" style="4" customWidth="1"/>
    <col min="8221" max="8221" width="18.7109375" style="4" customWidth="1"/>
    <col min="8222" max="8222" width="19.140625" style="4" customWidth="1"/>
    <col min="8223" max="8223" width="17.7109375" style="4" customWidth="1"/>
    <col min="8224" max="8224" width="17.28515625" style="4" customWidth="1"/>
    <col min="8225" max="8227" width="13.140625" style="4" customWidth="1"/>
    <col min="8228" max="8248" width="18.7109375" style="4" customWidth="1"/>
    <col min="8249" max="8249" width="8.5703125" style="4" customWidth="1"/>
    <col min="8250" max="8250" width="15.5703125" style="4" customWidth="1"/>
    <col min="8251" max="8251" width="16" style="4" customWidth="1"/>
    <col min="8252" max="8252" width="11.140625" style="4" customWidth="1"/>
    <col min="8253" max="8253" width="12.140625" style="4" customWidth="1"/>
    <col min="8254" max="8254" width="11.42578125" style="4" customWidth="1"/>
    <col min="8255" max="8255" width="14.5703125" style="4" customWidth="1"/>
    <col min="8256" max="8256" width="15" style="4" customWidth="1"/>
    <col min="8257" max="8258" width="14.140625" style="4" customWidth="1"/>
    <col min="8259" max="8259" width="14.5703125" style="4" customWidth="1"/>
    <col min="8260" max="8260" width="15.140625" style="4" customWidth="1"/>
    <col min="8261" max="8262" width="14" style="4" customWidth="1"/>
    <col min="8263" max="8264" width="12.7109375" style="4" customWidth="1"/>
    <col min="8265" max="8265" width="7.7109375" style="4" customWidth="1"/>
    <col min="8266" max="8266" width="9" style="4" customWidth="1"/>
    <col min="8267" max="8267" width="7.28515625" style="4" customWidth="1"/>
    <col min="8268" max="8269" width="8.140625" style="4" customWidth="1"/>
    <col min="8270" max="8270" width="9.140625" style="4"/>
    <col min="8271" max="8271" width="9.85546875" style="4" customWidth="1"/>
    <col min="8272" max="8272" width="9" style="4" customWidth="1"/>
    <col min="8273" max="8273" width="11" style="4" customWidth="1"/>
    <col min="8274" max="8274" width="7.85546875" style="4" customWidth="1"/>
    <col min="8275" max="8275" width="9.140625" style="4"/>
    <col min="8276" max="8276" width="8.7109375" style="4" customWidth="1"/>
    <col min="8277" max="8277" width="7.28515625" style="4" customWidth="1"/>
    <col min="8278" max="8278" width="7.5703125" style="4" customWidth="1"/>
    <col min="8279" max="8279" width="8.42578125" style="4" customWidth="1"/>
    <col min="8280" max="8280" width="10" style="4" customWidth="1"/>
    <col min="8281" max="8281" width="5.5703125" style="4" customWidth="1"/>
    <col min="8282" max="8282" width="8.85546875" style="4" customWidth="1"/>
    <col min="8283" max="8283" width="9" style="4" customWidth="1"/>
    <col min="8284" max="8284" width="5.5703125" style="4" customWidth="1"/>
    <col min="8285" max="8285" width="8.5703125" style="4" customWidth="1"/>
    <col min="8286" max="8286" width="5.7109375" style="4" customWidth="1"/>
    <col min="8287" max="8287" width="9" style="4" customWidth="1"/>
    <col min="8288" max="8467" width="9.140625" style="4"/>
    <col min="8468" max="8468" width="9.28515625" style="4" customWidth="1"/>
    <col min="8469" max="8469" width="33.140625" style="4" customWidth="1"/>
    <col min="8470" max="8470" width="12.5703125" style="4" customWidth="1"/>
    <col min="8471" max="8471" width="6.85546875" style="4" customWidth="1"/>
    <col min="8472" max="8472" width="9.42578125" style="4" customWidth="1"/>
    <col min="8473" max="8473" width="16.7109375" style="4" customWidth="1"/>
    <col min="8474" max="8474" width="8.7109375" style="4" customWidth="1"/>
    <col min="8475" max="8475" width="9.5703125" style="4" customWidth="1"/>
    <col min="8476" max="8476" width="9.42578125" style="4" customWidth="1"/>
    <col min="8477" max="8477" width="18.7109375" style="4" customWidth="1"/>
    <col min="8478" max="8478" width="19.140625" style="4" customWidth="1"/>
    <col min="8479" max="8479" width="17.7109375" style="4" customWidth="1"/>
    <col min="8480" max="8480" width="17.28515625" style="4" customWidth="1"/>
    <col min="8481" max="8483" width="13.140625" style="4" customWidth="1"/>
    <col min="8484" max="8504" width="18.7109375" style="4" customWidth="1"/>
    <col min="8505" max="8505" width="8.5703125" style="4" customWidth="1"/>
    <col min="8506" max="8506" width="15.5703125" style="4" customWidth="1"/>
    <col min="8507" max="8507" width="16" style="4" customWidth="1"/>
    <col min="8508" max="8508" width="11.140625" style="4" customWidth="1"/>
    <col min="8509" max="8509" width="12.140625" style="4" customWidth="1"/>
    <col min="8510" max="8510" width="11.42578125" style="4" customWidth="1"/>
    <col min="8511" max="8511" width="14.5703125" style="4" customWidth="1"/>
    <col min="8512" max="8512" width="15" style="4" customWidth="1"/>
    <col min="8513" max="8514" width="14.140625" style="4" customWidth="1"/>
    <col min="8515" max="8515" width="14.5703125" style="4" customWidth="1"/>
    <col min="8516" max="8516" width="15.140625" style="4" customWidth="1"/>
    <col min="8517" max="8518" width="14" style="4" customWidth="1"/>
    <col min="8519" max="8520" width="12.7109375" style="4" customWidth="1"/>
    <col min="8521" max="8521" width="7.7109375" style="4" customWidth="1"/>
    <col min="8522" max="8522" width="9" style="4" customWidth="1"/>
    <col min="8523" max="8523" width="7.28515625" style="4" customWidth="1"/>
    <col min="8524" max="8525" width="8.140625" style="4" customWidth="1"/>
    <col min="8526" max="8526" width="9.140625" style="4"/>
    <col min="8527" max="8527" width="9.85546875" style="4" customWidth="1"/>
    <col min="8528" max="8528" width="9" style="4" customWidth="1"/>
    <col min="8529" max="8529" width="11" style="4" customWidth="1"/>
    <col min="8530" max="8530" width="7.85546875" style="4" customWidth="1"/>
    <col min="8531" max="8531" width="9.140625" style="4"/>
    <col min="8532" max="8532" width="8.7109375" style="4" customWidth="1"/>
    <col min="8533" max="8533" width="7.28515625" style="4" customWidth="1"/>
    <col min="8534" max="8534" width="7.5703125" style="4" customWidth="1"/>
    <col min="8535" max="8535" width="8.42578125" style="4" customWidth="1"/>
    <col min="8536" max="8536" width="10" style="4" customWidth="1"/>
    <col min="8537" max="8537" width="5.5703125" style="4" customWidth="1"/>
    <col min="8538" max="8538" width="8.85546875" style="4" customWidth="1"/>
    <col min="8539" max="8539" width="9" style="4" customWidth="1"/>
    <col min="8540" max="8540" width="5.5703125" style="4" customWidth="1"/>
    <col min="8541" max="8541" width="8.5703125" style="4" customWidth="1"/>
    <col min="8542" max="8542" width="5.7109375" style="4" customWidth="1"/>
    <col min="8543" max="8543" width="9" style="4" customWidth="1"/>
    <col min="8544" max="8723" width="9.140625" style="4"/>
    <col min="8724" max="8724" width="9.28515625" style="4" customWidth="1"/>
    <col min="8725" max="8725" width="33.140625" style="4" customWidth="1"/>
    <col min="8726" max="8726" width="12.5703125" style="4" customWidth="1"/>
    <col min="8727" max="8727" width="6.85546875" style="4" customWidth="1"/>
    <col min="8728" max="8728" width="9.42578125" style="4" customWidth="1"/>
    <col min="8729" max="8729" width="16.7109375" style="4" customWidth="1"/>
    <col min="8730" max="8730" width="8.7109375" style="4" customWidth="1"/>
    <col min="8731" max="8731" width="9.5703125" style="4" customWidth="1"/>
    <col min="8732" max="8732" width="9.42578125" style="4" customWidth="1"/>
    <col min="8733" max="8733" width="18.7109375" style="4" customWidth="1"/>
    <col min="8734" max="8734" width="19.140625" style="4" customWidth="1"/>
    <col min="8735" max="8735" width="17.7109375" style="4" customWidth="1"/>
    <col min="8736" max="8736" width="17.28515625" style="4" customWidth="1"/>
    <col min="8737" max="8739" width="13.140625" style="4" customWidth="1"/>
    <col min="8740" max="8760" width="18.7109375" style="4" customWidth="1"/>
    <col min="8761" max="8761" width="8.5703125" style="4" customWidth="1"/>
    <col min="8762" max="8762" width="15.5703125" style="4" customWidth="1"/>
    <col min="8763" max="8763" width="16" style="4" customWidth="1"/>
    <col min="8764" max="8764" width="11.140625" style="4" customWidth="1"/>
    <col min="8765" max="8765" width="12.140625" style="4" customWidth="1"/>
    <col min="8766" max="8766" width="11.42578125" style="4" customWidth="1"/>
    <col min="8767" max="8767" width="14.5703125" style="4" customWidth="1"/>
    <col min="8768" max="8768" width="15" style="4" customWidth="1"/>
    <col min="8769" max="8770" width="14.140625" style="4" customWidth="1"/>
    <col min="8771" max="8771" width="14.5703125" style="4" customWidth="1"/>
    <col min="8772" max="8772" width="15.140625" style="4" customWidth="1"/>
    <col min="8773" max="8774" width="14" style="4" customWidth="1"/>
    <col min="8775" max="8776" width="12.7109375" style="4" customWidth="1"/>
    <col min="8777" max="8777" width="7.7109375" style="4" customWidth="1"/>
    <col min="8778" max="8778" width="9" style="4" customWidth="1"/>
    <col min="8779" max="8779" width="7.28515625" style="4" customWidth="1"/>
    <col min="8780" max="8781" width="8.140625" style="4" customWidth="1"/>
    <col min="8782" max="8782" width="9.140625" style="4"/>
    <col min="8783" max="8783" width="9.85546875" style="4" customWidth="1"/>
    <col min="8784" max="8784" width="9" style="4" customWidth="1"/>
    <col min="8785" max="8785" width="11" style="4" customWidth="1"/>
    <col min="8786" max="8786" width="7.85546875" style="4" customWidth="1"/>
    <col min="8787" max="8787" width="9.140625" style="4"/>
    <col min="8788" max="8788" width="8.7109375" style="4" customWidth="1"/>
    <col min="8789" max="8789" width="7.28515625" style="4" customWidth="1"/>
    <col min="8790" max="8790" width="7.5703125" style="4" customWidth="1"/>
    <col min="8791" max="8791" width="8.42578125" style="4" customWidth="1"/>
    <col min="8792" max="8792" width="10" style="4" customWidth="1"/>
    <col min="8793" max="8793" width="5.5703125" style="4" customWidth="1"/>
    <col min="8794" max="8794" width="8.85546875" style="4" customWidth="1"/>
    <col min="8795" max="8795" width="9" style="4" customWidth="1"/>
    <col min="8796" max="8796" width="5.5703125" style="4" customWidth="1"/>
    <col min="8797" max="8797" width="8.5703125" style="4" customWidth="1"/>
    <col min="8798" max="8798" width="5.7109375" style="4" customWidth="1"/>
    <col min="8799" max="8799" width="9" style="4" customWidth="1"/>
    <col min="8800" max="8979" width="9.140625" style="4"/>
    <col min="8980" max="8980" width="9.28515625" style="4" customWidth="1"/>
    <col min="8981" max="8981" width="33.140625" style="4" customWidth="1"/>
    <col min="8982" max="8982" width="12.5703125" style="4" customWidth="1"/>
    <col min="8983" max="8983" width="6.85546875" style="4" customWidth="1"/>
    <col min="8984" max="8984" width="9.42578125" style="4" customWidth="1"/>
    <col min="8985" max="8985" width="16.7109375" style="4" customWidth="1"/>
    <col min="8986" max="8986" width="8.7109375" style="4" customWidth="1"/>
    <col min="8987" max="8987" width="9.5703125" style="4" customWidth="1"/>
    <col min="8988" max="8988" width="9.42578125" style="4" customWidth="1"/>
    <col min="8989" max="8989" width="18.7109375" style="4" customWidth="1"/>
    <col min="8990" max="8990" width="19.140625" style="4" customWidth="1"/>
    <col min="8991" max="8991" width="17.7109375" style="4" customWidth="1"/>
    <col min="8992" max="8992" width="17.28515625" style="4" customWidth="1"/>
    <col min="8993" max="8995" width="13.140625" style="4" customWidth="1"/>
    <col min="8996" max="9016" width="18.7109375" style="4" customWidth="1"/>
    <col min="9017" max="9017" width="8.5703125" style="4" customWidth="1"/>
    <col min="9018" max="9018" width="15.5703125" style="4" customWidth="1"/>
    <col min="9019" max="9019" width="16" style="4" customWidth="1"/>
    <col min="9020" max="9020" width="11.140625" style="4" customWidth="1"/>
    <col min="9021" max="9021" width="12.140625" style="4" customWidth="1"/>
    <col min="9022" max="9022" width="11.42578125" style="4" customWidth="1"/>
    <col min="9023" max="9023" width="14.5703125" style="4" customWidth="1"/>
    <col min="9024" max="9024" width="15" style="4" customWidth="1"/>
    <col min="9025" max="9026" width="14.140625" style="4" customWidth="1"/>
    <col min="9027" max="9027" width="14.5703125" style="4" customWidth="1"/>
    <col min="9028" max="9028" width="15.140625" style="4" customWidth="1"/>
    <col min="9029" max="9030" width="14" style="4" customWidth="1"/>
    <col min="9031" max="9032" width="12.7109375" style="4" customWidth="1"/>
    <col min="9033" max="9033" width="7.7109375" style="4" customWidth="1"/>
    <col min="9034" max="9034" width="9" style="4" customWidth="1"/>
    <col min="9035" max="9035" width="7.28515625" style="4" customWidth="1"/>
    <col min="9036" max="9037" width="8.140625" style="4" customWidth="1"/>
    <col min="9038" max="9038" width="9.140625" style="4"/>
    <col min="9039" max="9039" width="9.85546875" style="4" customWidth="1"/>
    <col min="9040" max="9040" width="9" style="4" customWidth="1"/>
    <col min="9041" max="9041" width="11" style="4" customWidth="1"/>
    <col min="9042" max="9042" width="7.85546875" style="4" customWidth="1"/>
    <col min="9043" max="9043" width="9.140625" style="4"/>
    <col min="9044" max="9044" width="8.7109375" style="4" customWidth="1"/>
    <col min="9045" max="9045" width="7.28515625" style="4" customWidth="1"/>
    <col min="9046" max="9046" width="7.5703125" style="4" customWidth="1"/>
    <col min="9047" max="9047" width="8.42578125" style="4" customWidth="1"/>
    <col min="9048" max="9048" width="10" style="4" customWidth="1"/>
    <col min="9049" max="9049" width="5.5703125" style="4" customWidth="1"/>
    <col min="9050" max="9050" width="8.85546875" style="4" customWidth="1"/>
    <col min="9051" max="9051" width="9" style="4" customWidth="1"/>
    <col min="9052" max="9052" width="5.5703125" style="4" customWidth="1"/>
    <col min="9053" max="9053" width="8.5703125" style="4" customWidth="1"/>
    <col min="9054" max="9054" width="5.7109375" style="4" customWidth="1"/>
    <col min="9055" max="9055" width="9" style="4" customWidth="1"/>
    <col min="9056" max="9235" width="9.140625" style="4"/>
    <col min="9236" max="9236" width="9.28515625" style="4" customWidth="1"/>
    <col min="9237" max="9237" width="33.140625" style="4" customWidth="1"/>
    <col min="9238" max="9238" width="12.5703125" style="4" customWidth="1"/>
    <col min="9239" max="9239" width="6.85546875" style="4" customWidth="1"/>
    <col min="9240" max="9240" width="9.42578125" style="4" customWidth="1"/>
    <col min="9241" max="9241" width="16.7109375" style="4" customWidth="1"/>
    <col min="9242" max="9242" width="8.7109375" style="4" customWidth="1"/>
    <col min="9243" max="9243" width="9.5703125" style="4" customWidth="1"/>
    <col min="9244" max="9244" width="9.42578125" style="4" customWidth="1"/>
    <col min="9245" max="9245" width="18.7109375" style="4" customWidth="1"/>
    <col min="9246" max="9246" width="19.140625" style="4" customWidth="1"/>
    <col min="9247" max="9247" width="17.7109375" style="4" customWidth="1"/>
    <col min="9248" max="9248" width="17.28515625" style="4" customWidth="1"/>
    <col min="9249" max="9251" width="13.140625" style="4" customWidth="1"/>
    <col min="9252" max="9272" width="18.7109375" style="4" customWidth="1"/>
    <col min="9273" max="9273" width="8.5703125" style="4" customWidth="1"/>
    <col min="9274" max="9274" width="15.5703125" style="4" customWidth="1"/>
    <col min="9275" max="9275" width="16" style="4" customWidth="1"/>
    <col min="9276" max="9276" width="11.140625" style="4" customWidth="1"/>
    <col min="9277" max="9277" width="12.140625" style="4" customWidth="1"/>
    <col min="9278" max="9278" width="11.42578125" style="4" customWidth="1"/>
    <col min="9279" max="9279" width="14.5703125" style="4" customWidth="1"/>
    <col min="9280" max="9280" width="15" style="4" customWidth="1"/>
    <col min="9281" max="9282" width="14.140625" style="4" customWidth="1"/>
    <col min="9283" max="9283" width="14.5703125" style="4" customWidth="1"/>
    <col min="9284" max="9284" width="15.140625" style="4" customWidth="1"/>
    <col min="9285" max="9286" width="14" style="4" customWidth="1"/>
    <col min="9287" max="9288" width="12.7109375" style="4" customWidth="1"/>
    <col min="9289" max="9289" width="7.7109375" style="4" customWidth="1"/>
    <col min="9290" max="9290" width="9" style="4" customWidth="1"/>
    <col min="9291" max="9291" width="7.28515625" style="4" customWidth="1"/>
    <col min="9292" max="9293" width="8.140625" style="4" customWidth="1"/>
    <col min="9294" max="9294" width="9.140625" style="4"/>
    <col min="9295" max="9295" width="9.85546875" style="4" customWidth="1"/>
    <col min="9296" max="9296" width="9" style="4" customWidth="1"/>
    <col min="9297" max="9297" width="11" style="4" customWidth="1"/>
    <col min="9298" max="9298" width="7.85546875" style="4" customWidth="1"/>
    <col min="9299" max="9299" width="9.140625" style="4"/>
    <col min="9300" max="9300" width="8.7109375" style="4" customWidth="1"/>
    <col min="9301" max="9301" width="7.28515625" style="4" customWidth="1"/>
    <col min="9302" max="9302" width="7.5703125" style="4" customWidth="1"/>
    <col min="9303" max="9303" width="8.42578125" style="4" customWidth="1"/>
    <col min="9304" max="9304" width="10" style="4" customWidth="1"/>
    <col min="9305" max="9305" width="5.5703125" style="4" customWidth="1"/>
    <col min="9306" max="9306" width="8.85546875" style="4" customWidth="1"/>
    <col min="9307" max="9307" width="9" style="4" customWidth="1"/>
    <col min="9308" max="9308" width="5.5703125" style="4" customWidth="1"/>
    <col min="9309" max="9309" width="8.5703125" style="4" customWidth="1"/>
    <col min="9310" max="9310" width="5.7109375" style="4" customWidth="1"/>
    <col min="9311" max="9311" width="9" style="4" customWidth="1"/>
    <col min="9312" max="9491" width="9.140625" style="4"/>
    <col min="9492" max="9492" width="9.28515625" style="4" customWidth="1"/>
    <col min="9493" max="9493" width="33.140625" style="4" customWidth="1"/>
    <col min="9494" max="9494" width="12.5703125" style="4" customWidth="1"/>
    <col min="9495" max="9495" width="6.85546875" style="4" customWidth="1"/>
    <col min="9496" max="9496" width="9.42578125" style="4" customWidth="1"/>
    <col min="9497" max="9497" width="16.7109375" style="4" customWidth="1"/>
    <col min="9498" max="9498" width="8.7109375" style="4" customWidth="1"/>
    <col min="9499" max="9499" width="9.5703125" style="4" customWidth="1"/>
    <col min="9500" max="9500" width="9.42578125" style="4" customWidth="1"/>
    <col min="9501" max="9501" width="18.7109375" style="4" customWidth="1"/>
    <col min="9502" max="9502" width="19.140625" style="4" customWidth="1"/>
    <col min="9503" max="9503" width="17.7109375" style="4" customWidth="1"/>
    <col min="9504" max="9504" width="17.28515625" style="4" customWidth="1"/>
    <col min="9505" max="9507" width="13.140625" style="4" customWidth="1"/>
    <col min="9508" max="9528" width="18.7109375" style="4" customWidth="1"/>
    <col min="9529" max="9529" width="8.5703125" style="4" customWidth="1"/>
    <col min="9530" max="9530" width="15.5703125" style="4" customWidth="1"/>
    <col min="9531" max="9531" width="16" style="4" customWidth="1"/>
    <col min="9532" max="9532" width="11.140625" style="4" customWidth="1"/>
    <col min="9533" max="9533" width="12.140625" style="4" customWidth="1"/>
    <col min="9534" max="9534" width="11.42578125" style="4" customWidth="1"/>
    <col min="9535" max="9535" width="14.5703125" style="4" customWidth="1"/>
    <col min="9536" max="9536" width="15" style="4" customWidth="1"/>
    <col min="9537" max="9538" width="14.140625" style="4" customWidth="1"/>
    <col min="9539" max="9539" width="14.5703125" style="4" customWidth="1"/>
    <col min="9540" max="9540" width="15.140625" style="4" customWidth="1"/>
    <col min="9541" max="9542" width="14" style="4" customWidth="1"/>
    <col min="9543" max="9544" width="12.7109375" style="4" customWidth="1"/>
    <col min="9545" max="9545" width="7.7109375" style="4" customWidth="1"/>
    <col min="9546" max="9546" width="9" style="4" customWidth="1"/>
    <col min="9547" max="9547" width="7.28515625" style="4" customWidth="1"/>
    <col min="9548" max="9549" width="8.140625" style="4" customWidth="1"/>
    <col min="9550" max="9550" width="9.140625" style="4"/>
    <col min="9551" max="9551" width="9.85546875" style="4" customWidth="1"/>
    <col min="9552" max="9552" width="9" style="4" customWidth="1"/>
    <col min="9553" max="9553" width="11" style="4" customWidth="1"/>
    <col min="9554" max="9554" width="7.85546875" style="4" customWidth="1"/>
    <col min="9555" max="9555" width="9.140625" style="4"/>
    <col min="9556" max="9556" width="8.7109375" style="4" customWidth="1"/>
    <col min="9557" max="9557" width="7.28515625" style="4" customWidth="1"/>
    <col min="9558" max="9558" width="7.5703125" style="4" customWidth="1"/>
    <col min="9559" max="9559" width="8.42578125" style="4" customWidth="1"/>
    <col min="9560" max="9560" width="10" style="4" customWidth="1"/>
    <col min="9561" max="9561" width="5.5703125" style="4" customWidth="1"/>
    <col min="9562" max="9562" width="8.85546875" style="4" customWidth="1"/>
    <col min="9563" max="9563" width="9" style="4" customWidth="1"/>
    <col min="9564" max="9564" width="5.5703125" style="4" customWidth="1"/>
    <col min="9565" max="9565" width="8.5703125" style="4" customWidth="1"/>
    <col min="9566" max="9566" width="5.7109375" style="4" customWidth="1"/>
    <col min="9567" max="9567" width="9" style="4" customWidth="1"/>
    <col min="9568" max="9747" width="9.140625" style="4"/>
    <col min="9748" max="9748" width="9.28515625" style="4" customWidth="1"/>
    <col min="9749" max="9749" width="33.140625" style="4" customWidth="1"/>
    <col min="9750" max="9750" width="12.5703125" style="4" customWidth="1"/>
    <col min="9751" max="9751" width="6.85546875" style="4" customWidth="1"/>
    <col min="9752" max="9752" width="9.42578125" style="4" customWidth="1"/>
    <col min="9753" max="9753" width="16.7109375" style="4" customWidth="1"/>
    <col min="9754" max="9754" width="8.7109375" style="4" customWidth="1"/>
    <col min="9755" max="9755" width="9.5703125" style="4" customWidth="1"/>
    <col min="9756" max="9756" width="9.42578125" style="4" customWidth="1"/>
    <col min="9757" max="9757" width="18.7109375" style="4" customWidth="1"/>
    <col min="9758" max="9758" width="19.140625" style="4" customWidth="1"/>
    <col min="9759" max="9759" width="17.7109375" style="4" customWidth="1"/>
    <col min="9760" max="9760" width="17.28515625" style="4" customWidth="1"/>
    <col min="9761" max="9763" width="13.140625" style="4" customWidth="1"/>
    <col min="9764" max="9784" width="18.7109375" style="4" customWidth="1"/>
    <col min="9785" max="9785" width="8.5703125" style="4" customWidth="1"/>
    <col min="9786" max="9786" width="15.5703125" style="4" customWidth="1"/>
    <col min="9787" max="9787" width="16" style="4" customWidth="1"/>
    <col min="9788" max="9788" width="11.140625" style="4" customWidth="1"/>
    <col min="9789" max="9789" width="12.140625" style="4" customWidth="1"/>
    <col min="9790" max="9790" width="11.42578125" style="4" customWidth="1"/>
    <col min="9791" max="9791" width="14.5703125" style="4" customWidth="1"/>
    <col min="9792" max="9792" width="15" style="4" customWidth="1"/>
    <col min="9793" max="9794" width="14.140625" style="4" customWidth="1"/>
    <col min="9795" max="9795" width="14.5703125" style="4" customWidth="1"/>
    <col min="9796" max="9796" width="15.140625" style="4" customWidth="1"/>
    <col min="9797" max="9798" width="14" style="4" customWidth="1"/>
    <col min="9799" max="9800" width="12.7109375" style="4" customWidth="1"/>
    <col min="9801" max="9801" width="7.7109375" style="4" customWidth="1"/>
    <col min="9802" max="9802" width="9" style="4" customWidth="1"/>
    <col min="9803" max="9803" width="7.28515625" style="4" customWidth="1"/>
    <col min="9804" max="9805" width="8.140625" style="4" customWidth="1"/>
    <col min="9806" max="9806" width="9.140625" style="4"/>
    <col min="9807" max="9807" width="9.85546875" style="4" customWidth="1"/>
    <col min="9808" max="9808" width="9" style="4" customWidth="1"/>
    <col min="9809" max="9809" width="11" style="4" customWidth="1"/>
    <col min="9810" max="9810" width="7.85546875" style="4" customWidth="1"/>
    <col min="9811" max="9811" width="9.140625" style="4"/>
    <col min="9812" max="9812" width="8.7109375" style="4" customWidth="1"/>
    <col min="9813" max="9813" width="7.28515625" style="4" customWidth="1"/>
    <col min="9814" max="9814" width="7.5703125" style="4" customWidth="1"/>
    <col min="9815" max="9815" width="8.42578125" style="4" customWidth="1"/>
    <col min="9816" max="9816" width="10" style="4" customWidth="1"/>
    <col min="9817" max="9817" width="5.5703125" style="4" customWidth="1"/>
    <col min="9818" max="9818" width="8.85546875" style="4" customWidth="1"/>
    <col min="9819" max="9819" width="9" style="4" customWidth="1"/>
    <col min="9820" max="9820" width="5.5703125" style="4" customWidth="1"/>
    <col min="9821" max="9821" width="8.5703125" style="4" customWidth="1"/>
    <col min="9822" max="9822" width="5.7109375" style="4" customWidth="1"/>
    <col min="9823" max="9823" width="9" style="4" customWidth="1"/>
    <col min="9824" max="10003" width="9.140625" style="4"/>
    <col min="10004" max="10004" width="9.28515625" style="4" customWidth="1"/>
    <col min="10005" max="10005" width="33.140625" style="4" customWidth="1"/>
    <col min="10006" max="10006" width="12.5703125" style="4" customWidth="1"/>
    <col min="10007" max="10007" width="6.85546875" style="4" customWidth="1"/>
    <col min="10008" max="10008" width="9.42578125" style="4" customWidth="1"/>
    <col min="10009" max="10009" width="16.7109375" style="4" customWidth="1"/>
    <col min="10010" max="10010" width="8.7109375" style="4" customWidth="1"/>
    <col min="10011" max="10011" width="9.5703125" style="4" customWidth="1"/>
    <col min="10012" max="10012" width="9.42578125" style="4" customWidth="1"/>
    <col min="10013" max="10013" width="18.7109375" style="4" customWidth="1"/>
    <col min="10014" max="10014" width="19.140625" style="4" customWidth="1"/>
    <col min="10015" max="10015" width="17.7109375" style="4" customWidth="1"/>
    <col min="10016" max="10016" width="17.28515625" style="4" customWidth="1"/>
    <col min="10017" max="10019" width="13.140625" style="4" customWidth="1"/>
    <col min="10020" max="10040" width="18.7109375" style="4" customWidth="1"/>
    <col min="10041" max="10041" width="8.5703125" style="4" customWidth="1"/>
    <col min="10042" max="10042" width="15.5703125" style="4" customWidth="1"/>
    <col min="10043" max="10043" width="16" style="4" customWidth="1"/>
    <col min="10044" max="10044" width="11.140625" style="4" customWidth="1"/>
    <col min="10045" max="10045" width="12.140625" style="4" customWidth="1"/>
    <col min="10046" max="10046" width="11.42578125" style="4" customWidth="1"/>
    <col min="10047" max="10047" width="14.5703125" style="4" customWidth="1"/>
    <col min="10048" max="10048" width="15" style="4" customWidth="1"/>
    <col min="10049" max="10050" width="14.140625" style="4" customWidth="1"/>
    <col min="10051" max="10051" width="14.5703125" style="4" customWidth="1"/>
    <col min="10052" max="10052" width="15.140625" style="4" customWidth="1"/>
    <col min="10053" max="10054" width="14" style="4" customWidth="1"/>
    <col min="10055" max="10056" width="12.7109375" style="4" customWidth="1"/>
    <col min="10057" max="10057" width="7.7109375" style="4" customWidth="1"/>
    <col min="10058" max="10058" width="9" style="4" customWidth="1"/>
    <col min="10059" max="10059" width="7.28515625" style="4" customWidth="1"/>
    <col min="10060" max="10061" width="8.140625" style="4" customWidth="1"/>
    <col min="10062" max="10062" width="9.140625" style="4"/>
    <col min="10063" max="10063" width="9.85546875" style="4" customWidth="1"/>
    <col min="10064" max="10064" width="9" style="4" customWidth="1"/>
    <col min="10065" max="10065" width="11" style="4" customWidth="1"/>
    <col min="10066" max="10066" width="7.85546875" style="4" customWidth="1"/>
    <col min="10067" max="10067" width="9.140625" style="4"/>
    <col min="10068" max="10068" width="8.7109375" style="4" customWidth="1"/>
    <col min="10069" max="10069" width="7.28515625" style="4" customWidth="1"/>
    <col min="10070" max="10070" width="7.5703125" style="4" customWidth="1"/>
    <col min="10071" max="10071" width="8.42578125" style="4" customWidth="1"/>
    <col min="10072" max="10072" width="10" style="4" customWidth="1"/>
    <col min="10073" max="10073" width="5.5703125" style="4" customWidth="1"/>
    <col min="10074" max="10074" width="8.85546875" style="4" customWidth="1"/>
    <col min="10075" max="10075" width="9" style="4" customWidth="1"/>
    <col min="10076" max="10076" width="5.5703125" style="4" customWidth="1"/>
    <col min="10077" max="10077" width="8.5703125" style="4" customWidth="1"/>
    <col min="10078" max="10078" width="5.7109375" style="4" customWidth="1"/>
    <col min="10079" max="10079" width="9" style="4" customWidth="1"/>
    <col min="10080" max="10259" width="9.140625" style="4"/>
    <col min="10260" max="10260" width="9.28515625" style="4" customWidth="1"/>
    <col min="10261" max="10261" width="33.140625" style="4" customWidth="1"/>
    <col min="10262" max="10262" width="12.5703125" style="4" customWidth="1"/>
    <col min="10263" max="10263" width="6.85546875" style="4" customWidth="1"/>
    <col min="10264" max="10264" width="9.42578125" style="4" customWidth="1"/>
    <col min="10265" max="10265" width="16.7109375" style="4" customWidth="1"/>
    <col min="10266" max="10266" width="8.7109375" style="4" customWidth="1"/>
    <col min="10267" max="10267" width="9.5703125" style="4" customWidth="1"/>
    <col min="10268" max="10268" width="9.42578125" style="4" customWidth="1"/>
    <col min="10269" max="10269" width="18.7109375" style="4" customWidth="1"/>
    <col min="10270" max="10270" width="19.140625" style="4" customWidth="1"/>
    <col min="10271" max="10271" width="17.7109375" style="4" customWidth="1"/>
    <col min="10272" max="10272" width="17.28515625" style="4" customWidth="1"/>
    <col min="10273" max="10275" width="13.140625" style="4" customWidth="1"/>
    <col min="10276" max="10296" width="18.7109375" style="4" customWidth="1"/>
    <col min="10297" max="10297" width="8.5703125" style="4" customWidth="1"/>
    <col min="10298" max="10298" width="15.5703125" style="4" customWidth="1"/>
    <col min="10299" max="10299" width="16" style="4" customWidth="1"/>
    <col min="10300" max="10300" width="11.140625" style="4" customWidth="1"/>
    <col min="10301" max="10301" width="12.140625" style="4" customWidth="1"/>
    <col min="10302" max="10302" width="11.42578125" style="4" customWidth="1"/>
    <col min="10303" max="10303" width="14.5703125" style="4" customWidth="1"/>
    <col min="10304" max="10304" width="15" style="4" customWidth="1"/>
    <col min="10305" max="10306" width="14.140625" style="4" customWidth="1"/>
    <col min="10307" max="10307" width="14.5703125" style="4" customWidth="1"/>
    <col min="10308" max="10308" width="15.140625" style="4" customWidth="1"/>
    <col min="10309" max="10310" width="14" style="4" customWidth="1"/>
    <col min="10311" max="10312" width="12.7109375" style="4" customWidth="1"/>
    <col min="10313" max="10313" width="7.7109375" style="4" customWidth="1"/>
    <col min="10314" max="10314" width="9" style="4" customWidth="1"/>
    <col min="10315" max="10315" width="7.28515625" style="4" customWidth="1"/>
    <col min="10316" max="10317" width="8.140625" style="4" customWidth="1"/>
    <col min="10318" max="10318" width="9.140625" style="4"/>
    <col min="10319" max="10319" width="9.85546875" style="4" customWidth="1"/>
    <col min="10320" max="10320" width="9" style="4" customWidth="1"/>
    <col min="10321" max="10321" width="11" style="4" customWidth="1"/>
    <col min="10322" max="10322" width="7.85546875" style="4" customWidth="1"/>
    <col min="10323" max="10323" width="9.140625" style="4"/>
    <col min="10324" max="10324" width="8.7109375" style="4" customWidth="1"/>
    <col min="10325" max="10325" width="7.28515625" style="4" customWidth="1"/>
    <col min="10326" max="10326" width="7.5703125" style="4" customWidth="1"/>
    <col min="10327" max="10327" width="8.42578125" style="4" customWidth="1"/>
    <col min="10328" max="10328" width="10" style="4" customWidth="1"/>
    <col min="10329" max="10329" width="5.5703125" style="4" customWidth="1"/>
    <col min="10330" max="10330" width="8.85546875" style="4" customWidth="1"/>
    <col min="10331" max="10331" width="9" style="4" customWidth="1"/>
    <col min="10332" max="10332" width="5.5703125" style="4" customWidth="1"/>
    <col min="10333" max="10333" width="8.5703125" style="4" customWidth="1"/>
    <col min="10334" max="10334" width="5.7109375" style="4" customWidth="1"/>
    <col min="10335" max="10335" width="9" style="4" customWidth="1"/>
    <col min="10336" max="10515" width="9.140625" style="4"/>
    <col min="10516" max="10516" width="9.28515625" style="4" customWidth="1"/>
    <col min="10517" max="10517" width="33.140625" style="4" customWidth="1"/>
    <col min="10518" max="10518" width="12.5703125" style="4" customWidth="1"/>
    <col min="10519" max="10519" width="6.85546875" style="4" customWidth="1"/>
    <col min="10520" max="10520" width="9.42578125" style="4" customWidth="1"/>
    <col min="10521" max="10521" width="16.7109375" style="4" customWidth="1"/>
    <col min="10522" max="10522" width="8.7109375" style="4" customWidth="1"/>
    <col min="10523" max="10523" width="9.5703125" style="4" customWidth="1"/>
    <col min="10524" max="10524" width="9.42578125" style="4" customWidth="1"/>
    <col min="10525" max="10525" width="18.7109375" style="4" customWidth="1"/>
    <col min="10526" max="10526" width="19.140625" style="4" customWidth="1"/>
    <col min="10527" max="10527" width="17.7109375" style="4" customWidth="1"/>
    <col min="10528" max="10528" width="17.28515625" style="4" customWidth="1"/>
    <col min="10529" max="10531" width="13.140625" style="4" customWidth="1"/>
    <col min="10532" max="10552" width="18.7109375" style="4" customWidth="1"/>
    <col min="10553" max="10553" width="8.5703125" style="4" customWidth="1"/>
    <col min="10554" max="10554" width="15.5703125" style="4" customWidth="1"/>
    <col min="10555" max="10555" width="16" style="4" customWidth="1"/>
    <col min="10556" max="10556" width="11.140625" style="4" customWidth="1"/>
    <col min="10557" max="10557" width="12.140625" style="4" customWidth="1"/>
    <col min="10558" max="10558" width="11.42578125" style="4" customWidth="1"/>
    <col min="10559" max="10559" width="14.5703125" style="4" customWidth="1"/>
    <col min="10560" max="10560" width="15" style="4" customWidth="1"/>
    <col min="10561" max="10562" width="14.140625" style="4" customWidth="1"/>
    <col min="10563" max="10563" width="14.5703125" style="4" customWidth="1"/>
    <col min="10564" max="10564" width="15.140625" style="4" customWidth="1"/>
    <col min="10565" max="10566" width="14" style="4" customWidth="1"/>
    <col min="10567" max="10568" width="12.7109375" style="4" customWidth="1"/>
    <col min="10569" max="10569" width="7.7109375" style="4" customWidth="1"/>
    <col min="10570" max="10570" width="9" style="4" customWidth="1"/>
    <col min="10571" max="10571" width="7.28515625" style="4" customWidth="1"/>
    <col min="10572" max="10573" width="8.140625" style="4" customWidth="1"/>
    <col min="10574" max="10574" width="9.140625" style="4"/>
    <col min="10575" max="10575" width="9.85546875" style="4" customWidth="1"/>
    <col min="10576" max="10576" width="9" style="4" customWidth="1"/>
    <col min="10577" max="10577" width="11" style="4" customWidth="1"/>
    <col min="10578" max="10578" width="7.85546875" style="4" customWidth="1"/>
    <col min="10579" max="10579" width="9.140625" style="4"/>
    <col min="10580" max="10580" width="8.7109375" style="4" customWidth="1"/>
    <col min="10581" max="10581" width="7.28515625" style="4" customWidth="1"/>
    <col min="10582" max="10582" width="7.5703125" style="4" customWidth="1"/>
    <col min="10583" max="10583" width="8.42578125" style="4" customWidth="1"/>
    <col min="10584" max="10584" width="10" style="4" customWidth="1"/>
    <col min="10585" max="10585" width="5.5703125" style="4" customWidth="1"/>
    <col min="10586" max="10586" width="8.85546875" style="4" customWidth="1"/>
    <col min="10587" max="10587" width="9" style="4" customWidth="1"/>
    <col min="10588" max="10588" width="5.5703125" style="4" customWidth="1"/>
    <col min="10589" max="10589" width="8.5703125" style="4" customWidth="1"/>
    <col min="10590" max="10590" width="5.7109375" style="4" customWidth="1"/>
    <col min="10591" max="10591" width="9" style="4" customWidth="1"/>
    <col min="10592" max="10771" width="9.140625" style="4"/>
    <col min="10772" max="10772" width="9.28515625" style="4" customWidth="1"/>
    <col min="10773" max="10773" width="33.140625" style="4" customWidth="1"/>
    <col min="10774" max="10774" width="12.5703125" style="4" customWidth="1"/>
    <col min="10775" max="10775" width="6.85546875" style="4" customWidth="1"/>
    <col min="10776" max="10776" width="9.42578125" style="4" customWidth="1"/>
    <col min="10777" max="10777" width="16.7109375" style="4" customWidth="1"/>
    <col min="10778" max="10778" width="8.7109375" style="4" customWidth="1"/>
    <col min="10779" max="10779" width="9.5703125" style="4" customWidth="1"/>
    <col min="10780" max="10780" width="9.42578125" style="4" customWidth="1"/>
    <col min="10781" max="10781" width="18.7109375" style="4" customWidth="1"/>
    <col min="10782" max="10782" width="19.140625" style="4" customWidth="1"/>
    <col min="10783" max="10783" width="17.7109375" style="4" customWidth="1"/>
    <col min="10784" max="10784" width="17.28515625" style="4" customWidth="1"/>
    <col min="10785" max="10787" width="13.140625" style="4" customWidth="1"/>
    <col min="10788" max="10808" width="18.7109375" style="4" customWidth="1"/>
    <col min="10809" max="10809" width="8.5703125" style="4" customWidth="1"/>
    <col min="10810" max="10810" width="15.5703125" style="4" customWidth="1"/>
    <col min="10811" max="10811" width="16" style="4" customWidth="1"/>
    <col min="10812" max="10812" width="11.140625" style="4" customWidth="1"/>
    <col min="10813" max="10813" width="12.140625" style="4" customWidth="1"/>
    <col min="10814" max="10814" width="11.42578125" style="4" customWidth="1"/>
    <col min="10815" max="10815" width="14.5703125" style="4" customWidth="1"/>
    <col min="10816" max="10816" width="15" style="4" customWidth="1"/>
    <col min="10817" max="10818" width="14.140625" style="4" customWidth="1"/>
    <col min="10819" max="10819" width="14.5703125" style="4" customWidth="1"/>
    <col min="10820" max="10820" width="15.140625" style="4" customWidth="1"/>
    <col min="10821" max="10822" width="14" style="4" customWidth="1"/>
    <col min="10823" max="10824" width="12.7109375" style="4" customWidth="1"/>
    <col min="10825" max="10825" width="7.7109375" style="4" customWidth="1"/>
    <col min="10826" max="10826" width="9" style="4" customWidth="1"/>
    <col min="10827" max="10827" width="7.28515625" style="4" customWidth="1"/>
    <col min="10828" max="10829" width="8.140625" style="4" customWidth="1"/>
    <col min="10830" max="10830" width="9.140625" style="4"/>
    <col min="10831" max="10831" width="9.85546875" style="4" customWidth="1"/>
    <col min="10832" max="10832" width="9" style="4" customWidth="1"/>
    <col min="10833" max="10833" width="11" style="4" customWidth="1"/>
    <col min="10834" max="10834" width="7.85546875" style="4" customWidth="1"/>
    <col min="10835" max="10835" width="9.140625" style="4"/>
    <col min="10836" max="10836" width="8.7109375" style="4" customWidth="1"/>
    <col min="10837" max="10837" width="7.28515625" style="4" customWidth="1"/>
    <col min="10838" max="10838" width="7.5703125" style="4" customWidth="1"/>
    <col min="10839" max="10839" width="8.42578125" style="4" customWidth="1"/>
    <col min="10840" max="10840" width="10" style="4" customWidth="1"/>
    <col min="10841" max="10841" width="5.5703125" style="4" customWidth="1"/>
    <col min="10842" max="10842" width="8.85546875" style="4" customWidth="1"/>
    <col min="10843" max="10843" width="9" style="4" customWidth="1"/>
    <col min="10844" max="10844" width="5.5703125" style="4" customWidth="1"/>
    <col min="10845" max="10845" width="8.5703125" style="4" customWidth="1"/>
    <col min="10846" max="10846" width="5.7109375" style="4" customWidth="1"/>
    <col min="10847" max="10847" width="9" style="4" customWidth="1"/>
    <col min="10848" max="11027" width="9.140625" style="4"/>
    <col min="11028" max="11028" width="9.28515625" style="4" customWidth="1"/>
    <col min="11029" max="11029" width="33.140625" style="4" customWidth="1"/>
    <col min="11030" max="11030" width="12.5703125" style="4" customWidth="1"/>
    <col min="11031" max="11031" width="6.85546875" style="4" customWidth="1"/>
    <col min="11032" max="11032" width="9.42578125" style="4" customWidth="1"/>
    <col min="11033" max="11033" width="16.7109375" style="4" customWidth="1"/>
    <col min="11034" max="11034" width="8.7109375" style="4" customWidth="1"/>
    <col min="11035" max="11035" width="9.5703125" style="4" customWidth="1"/>
    <col min="11036" max="11036" width="9.42578125" style="4" customWidth="1"/>
    <col min="11037" max="11037" width="18.7109375" style="4" customWidth="1"/>
    <col min="11038" max="11038" width="19.140625" style="4" customWidth="1"/>
    <col min="11039" max="11039" width="17.7109375" style="4" customWidth="1"/>
    <col min="11040" max="11040" width="17.28515625" style="4" customWidth="1"/>
    <col min="11041" max="11043" width="13.140625" style="4" customWidth="1"/>
    <col min="11044" max="11064" width="18.7109375" style="4" customWidth="1"/>
    <col min="11065" max="11065" width="8.5703125" style="4" customWidth="1"/>
    <col min="11066" max="11066" width="15.5703125" style="4" customWidth="1"/>
    <col min="11067" max="11067" width="16" style="4" customWidth="1"/>
    <col min="11068" max="11068" width="11.140625" style="4" customWidth="1"/>
    <col min="11069" max="11069" width="12.140625" style="4" customWidth="1"/>
    <col min="11070" max="11070" width="11.42578125" style="4" customWidth="1"/>
    <col min="11071" max="11071" width="14.5703125" style="4" customWidth="1"/>
    <col min="11072" max="11072" width="15" style="4" customWidth="1"/>
    <col min="11073" max="11074" width="14.140625" style="4" customWidth="1"/>
    <col min="11075" max="11075" width="14.5703125" style="4" customWidth="1"/>
    <col min="11076" max="11076" width="15.140625" style="4" customWidth="1"/>
    <col min="11077" max="11078" width="14" style="4" customWidth="1"/>
    <col min="11079" max="11080" width="12.7109375" style="4" customWidth="1"/>
    <col min="11081" max="11081" width="7.7109375" style="4" customWidth="1"/>
    <col min="11082" max="11082" width="9" style="4" customWidth="1"/>
    <col min="11083" max="11083" width="7.28515625" style="4" customWidth="1"/>
    <col min="11084" max="11085" width="8.140625" style="4" customWidth="1"/>
    <col min="11086" max="11086" width="9.140625" style="4"/>
    <col min="11087" max="11087" width="9.85546875" style="4" customWidth="1"/>
    <col min="11088" max="11088" width="9" style="4" customWidth="1"/>
    <col min="11089" max="11089" width="11" style="4" customWidth="1"/>
    <col min="11090" max="11090" width="7.85546875" style="4" customWidth="1"/>
    <col min="11091" max="11091" width="9.140625" style="4"/>
    <col min="11092" max="11092" width="8.7109375" style="4" customWidth="1"/>
    <col min="11093" max="11093" width="7.28515625" style="4" customWidth="1"/>
    <col min="11094" max="11094" width="7.5703125" style="4" customWidth="1"/>
    <col min="11095" max="11095" width="8.42578125" style="4" customWidth="1"/>
    <col min="11096" max="11096" width="10" style="4" customWidth="1"/>
    <col min="11097" max="11097" width="5.5703125" style="4" customWidth="1"/>
    <col min="11098" max="11098" width="8.85546875" style="4" customWidth="1"/>
    <col min="11099" max="11099" width="9" style="4" customWidth="1"/>
    <col min="11100" max="11100" width="5.5703125" style="4" customWidth="1"/>
    <col min="11101" max="11101" width="8.5703125" style="4" customWidth="1"/>
    <col min="11102" max="11102" width="5.7109375" style="4" customWidth="1"/>
    <col min="11103" max="11103" width="9" style="4" customWidth="1"/>
    <col min="11104" max="11283" width="9.140625" style="4"/>
    <col min="11284" max="11284" width="9.28515625" style="4" customWidth="1"/>
    <col min="11285" max="11285" width="33.140625" style="4" customWidth="1"/>
    <col min="11286" max="11286" width="12.5703125" style="4" customWidth="1"/>
    <col min="11287" max="11287" width="6.85546875" style="4" customWidth="1"/>
    <col min="11288" max="11288" width="9.42578125" style="4" customWidth="1"/>
    <col min="11289" max="11289" width="16.7109375" style="4" customWidth="1"/>
    <col min="11290" max="11290" width="8.7109375" style="4" customWidth="1"/>
    <col min="11291" max="11291" width="9.5703125" style="4" customWidth="1"/>
    <col min="11292" max="11292" width="9.42578125" style="4" customWidth="1"/>
    <col min="11293" max="11293" width="18.7109375" style="4" customWidth="1"/>
    <col min="11294" max="11294" width="19.140625" style="4" customWidth="1"/>
    <col min="11295" max="11295" width="17.7109375" style="4" customWidth="1"/>
    <col min="11296" max="11296" width="17.28515625" style="4" customWidth="1"/>
    <col min="11297" max="11299" width="13.140625" style="4" customWidth="1"/>
    <col min="11300" max="11320" width="18.7109375" style="4" customWidth="1"/>
    <col min="11321" max="11321" width="8.5703125" style="4" customWidth="1"/>
    <col min="11322" max="11322" width="15.5703125" style="4" customWidth="1"/>
    <col min="11323" max="11323" width="16" style="4" customWidth="1"/>
    <col min="11324" max="11324" width="11.140625" style="4" customWidth="1"/>
    <col min="11325" max="11325" width="12.140625" style="4" customWidth="1"/>
    <col min="11326" max="11326" width="11.42578125" style="4" customWidth="1"/>
    <col min="11327" max="11327" width="14.5703125" style="4" customWidth="1"/>
    <col min="11328" max="11328" width="15" style="4" customWidth="1"/>
    <col min="11329" max="11330" width="14.140625" style="4" customWidth="1"/>
    <col min="11331" max="11331" width="14.5703125" style="4" customWidth="1"/>
    <col min="11332" max="11332" width="15.140625" style="4" customWidth="1"/>
    <col min="11333" max="11334" width="14" style="4" customWidth="1"/>
    <col min="11335" max="11336" width="12.7109375" style="4" customWidth="1"/>
    <col min="11337" max="11337" width="7.7109375" style="4" customWidth="1"/>
    <col min="11338" max="11338" width="9" style="4" customWidth="1"/>
    <col min="11339" max="11339" width="7.28515625" style="4" customWidth="1"/>
    <col min="11340" max="11341" width="8.140625" style="4" customWidth="1"/>
    <col min="11342" max="11342" width="9.140625" style="4"/>
    <col min="11343" max="11343" width="9.85546875" style="4" customWidth="1"/>
    <col min="11344" max="11344" width="9" style="4" customWidth="1"/>
    <col min="11345" max="11345" width="11" style="4" customWidth="1"/>
    <col min="11346" max="11346" width="7.85546875" style="4" customWidth="1"/>
    <col min="11347" max="11347" width="9.140625" style="4"/>
    <col min="11348" max="11348" width="8.7109375" style="4" customWidth="1"/>
    <col min="11349" max="11349" width="7.28515625" style="4" customWidth="1"/>
    <col min="11350" max="11350" width="7.5703125" style="4" customWidth="1"/>
    <col min="11351" max="11351" width="8.42578125" style="4" customWidth="1"/>
    <col min="11352" max="11352" width="10" style="4" customWidth="1"/>
    <col min="11353" max="11353" width="5.5703125" style="4" customWidth="1"/>
    <col min="11354" max="11354" width="8.85546875" style="4" customWidth="1"/>
    <col min="11355" max="11355" width="9" style="4" customWidth="1"/>
    <col min="11356" max="11356" width="5.5703125" style="4" customWidth="1"/>
    <col min="11357" max="11357" width="8.5703125" style="4" customWidth="1"/>
    <col min="11358" max="11358" width="5.7109375" style="4" customWidth="1"/>
    <col min="11359" max="11359" width="9" style="4" customWidth="1"/>
    <col min="11360" max="11539" width="9.140625" style="4"/>
    <col min="11540" max="11540" width="9.28515625" style="4" customWidth="1"/>
    <col min="11541" max="11541" width="33.140625" style="4" customWidth="1"/>
    <col min="11542" max="11542" width="12.5703125" style="4" customWidth="1"/>
    <col min="11543" max="11543" width="6.85546875" style="4" customWidth="1"/>
    <col min="11544" max="11544" width="9.42578125" style="4" customWidth="1"/>
    <col min="11545" max="11545" width="16.7109375" style="4" customWidth="1"/>
    <col min="11546" max="11546" width="8.7109375" style="4" customWidth="1"/>
    <col min="11547" max="11547" width="9.5703125" style="4" customWidth="1"/>
    <col min="11548" max="11548" width="9.42578125" style="4" customWidth="1"/>
    <col min="11549" max="11549" width="18.7109375" style="4" customWidth="1"/>
    <col min="11550" max="11550" width="19.140625" style="4" customWidth="1"/>
    <col min="11551" max="11551" width="17.7109375" style="4" customWidth="1"/>
    <col min="11552" max="11552" width="17.28515625" style="4" customWidth="1"/>
    <col min="11553" max="11555" width="13.140625" style="4" customWidth="1"/>
    <col min="11556" max="11576" width="18.7109375" style="4" customWidth="1"/>
    <col min="11577" max="11577" width="8.5703125" style="4" customWidth="1"/>
    <col min="11578" max="11578" width="15.5703125" style="4" customWidth="1"/>
    <col min="11579" max="11579" width="16" style="4" customWidth="1"/>
    <col min="11580" max="11580" width="11.140625" style="4" customWidth="1"/>
    <col min="11581" max="11581" width="12.140625" style="4" customWidth="1"/>
    <col min="11582" max="11582" width="11.42578125" style="4" customWidth="1"/>
    <col min="11583" max="11583" width="14.5703125" style="4" customWidth="1"/>
    <col min="11584" max="11584" width="15" style="4" customWidth="1"/>
    <col min="11585" max="11586" width="14.140625" style="4" customWidth="1"/>
    <col min="11587" max="11587" width="14.5703125" style="4" customWidth="1"/>
    <col min="11588" max="11588" width="15.140625" style="4" customWidth="1"/>
    <col min="11589" max="11590" width="14" style="4" customWidth="1"/>
    <col min="11591" max="11592" width="12.7109375" style="4" customWidth="1"/>
    <col min="11593" max="11593" width="7.7109375" style="4" customWidth="1"/>
    <col min="11594" max="11594" width="9" style="4" customWidth="1"/>
    <col min="11595" max="11595" width="7.28515625" style="4" customWidth="1"/>
    <col min="11596" max="11597" width="8.140625" style="4" customWidth="1"/>
    <col min="11598" max="11598" width="9.140625" style="4"/>
    <col min="11599" max="11599" width="9.85546875" style="4" customWidth="1"/>
    <col min="11600" max="11600" width="9" style="4" customWidth="1"/>
    <col min="11601" max="11601" width="11" style="4" customWidth="1"/>
    <col min="11602" max="11602" width="7.85546875" style="4" customWidth="1"/>
    <col min="11603" max="11603" width="9.140625" style="4"/>
    <col min="11604" max="11604" width="8.7109375" style="4" customWidth="1"/>
    <col min="11605" max="11605" width="7.28515625" style="4" customWidth="1"/>
    <col min="11606" max="11606" width="7.5703125" style="4" customWidth="1"/>
    <col min="11607" max="11607" width="8.42578125" style="4" customWidth="1"/>
    <col min="11608" max="11608" width="10" style="4" customWidth="1"/>
    <col min="11609" max="11609" width="5.5703125" style="4" customWidth="1"/>
    <col min="11610" max="11610" width="8.85546875" style="4" customWidth="1"/>
    <col min="11611" max="11611" width="9" style="4" customWidth="1"/>
    <col min="11612" max="11612" width="5.5703125" style="4" customWidth="1"/>
    <col min="11613" max="11613" width="8.5703125" style="4" customWidth="1"/>
    <col min="11614" max="11614" width="5.7109375" style="4" customWidth="1"/>
    <col min="11615" max="11615" width="9" style="4" customWidth="1"/>
    <col min="11616" max="11795" width="9.140625" style="4"/>
    <col min="11796" max="11796" width="9.28515625" style="4" customWidth="1"/>
    <col min="11797" max="11797" width="33.140625" style="4" customWidth="1"/>
    <col min="11798" max="11798" width="12.5703125" style="4" customWidth="1"/>
    <col min="11799" max="11799" width="6.85546875" style="4" customWidth="1"/>
    <col min="11800" max="11800" width="9.42578125" style="4" customWidth="1"/>
    <col min="11801" max="11801" width="16.7109375" style="4" customWidth="1"/>
    <col min="11802" max="11802" width="8.7109375" style="4" customWidth="1"/>
    <col min="11803" max="11803" width="9.5703125" style="4" customWidth="1"/>
    <col min="11804" max="11804" width="9.42578125" style="4" customWidth="1"/>
    <col min="11805" max="11805" width="18.7109375" style="4" customWidth="1"/>
    <col min="11806" max="11806" width="19.140625" style="4" customWidth="1"/>
    <col min="11807" max="11807" width="17.7109375" style="4" customWidth="1"/>
    <col min="11808" max="11808" width="17.28515625" style="4" customWidth="1"/>
    <col min="11809" max="11811" width="13.140625" style="4" customWidth="1"/>
    <col min="11812" max="11832" width="18.7109375" style="4" customWidth="1"/>
    <col min="11833" max="11833" width="8.5703125" style="4" customWidth="1"/>
    <col min="11834" max="11834" width="15.5703125" style="4" customWidth="1"/>
    <col min="11835" max="11835" width="16" style="4" customWidth="1"/>
    <col min="11836" max="11836" width="11.140625" style="4" customWidth="1"/>
    <col min="11837" max="11837" width="12.140625" style="4" customWidth="1"/>
    <col min="11838" max="11838" width="11.42578125" style="4" customWidth="1"/>
    <col min="11839" max="11839" width="14.5703125" style="4" customWidth="1"/>
    <col min="11840" max="11840" width="15" style="4" customWidth="1"/>
    <col min="11841" max="11842" width="14.140625" style="4" customWidth="1"/>
    <col min="11843" max="11843" width="14.5703125" style="4" customWidth="1"/>
    <col min="11844" max="11844" width="15.140625" style="4" customWidth="1"/>
    <col min="11845" max="11846" width="14" style="4" customWidth="1"/>
    <col min="11847" max="11848" width="12.7109375" style="4" customWidth="1"/>
    <col min="11849" max="11849" width="7.7109375" style="4" customWidth="1"/>
    <col min="11850" max="11850" width="9" style="4" customWidth="1"/>
    <col min="11851" max="11851" width="7.28515625" style="4" customWidth="1"/>
    <col min="11852" max="11853" width="8.140625" style="4" customWidth="1"/>
    <col min="11854" max="11854" width="9.140625" style="4"/>
    <col min="11855" max="11855" width="9.85546875" style="4" customWidth="1"/>
    <col min="11856" max="11856" width="9" style="4" customWidth="1"/>
    <col min="11857" max="11857" width="11" style="4" customWidth="1"/>
    <col min="11858" max="11858" width="7.85546875" style="4" customWidth="1"/>
    <col min="11859" max="11859" width="9.140625" style="4"/>
    <col min="11860" max="11860" width="8.7109375" style="4" customWidth="1"/>
    <col min="11861" max="11861" width="7.28515625" style="4" customWidth="1"/>
    <col min="11862" max="11862" width="7.5703125" style="4" customWidth="1"/>
    <col min="11863" max="11863" width="8.42578125" style="4" customWidth="1"/>
    <col min="11864" max="11864" width="10" style="4" customWidth="1"/>
    <col min="11865" max="11865" width="5.5703125" style="4" customWidth="1"/>
    <col min="11866" max="11866" width="8.85546875" style="4" customWidth="1"/>
    <col min="11867" max="11867" width="9" style="4" customWidth="1"/>
    <col min="11868" max="11868" width="5.5703125" style="4" customWidth="1"/>
    <col min="11869" max="11869" width="8.5703125" style="4" customWidth="1"/>
    <col min="11870" max="11870" width="5.7109375" style="4" customWidth="1"/>
    <col min="11871" max="11871" width="9" style="4" customWidth="1"/>
    <col min="11872" max="12051" width="9.140625" style="4"/>
    <col min="12052" max="12052" width="9.28515625" style="4" customWidth="1"/>
    <col min="12053" max="12053" width="33.140625" style="4" customWidth="1"/>
    <col min="12054" max="12054" width="12.5703125" style="4" customWidth="1"/>
    <col min="12055" max="12055" width="6.85546875" style="4" customWidth="1"/>
    <col min="12056" max="12056" width="9.42578125" style="4" customWidth="1"/>
    <col min="12057" max="12057" width="16.7109375" style="4" customWidth="1"/>
    <col min="12058" max="12058" width="8.7109375" style="4" customWidth="1"/>
    <col min="12059" max="12059" width="9.5703125" style="4" customWidth="1"/>
    <col min="12060" max="12060" width="9.42578125" style="4" customWidth="1"/>
    <col min="12061" max="12061" width="18.7109375" style="4" customWidth="1"/>
    <col min="12062" max="12062" width="19.140625" style="4" customWidth="1"/>
    <col min="12063" max="12063" width="17.7109375" style="4" customWidth="1"/>
    <col min="12064" max="12064" width="17.28515625" style="4" customWidth="1"/>
    <col min="12065" max="12067" width="13.140625" style="4" customWidth="1"/>
    <col min="12068" max="12088" width="18.7109375" style="4" customWidth="1"/>
    <col min="12089" max="12089" width="8.5703125" style="4" customWidth="1"/>
    <col min="12090" max="12090" width="15.5703125" style="4" customWidth="1"/>
    <col min="12091" max="12091" width="16" style="4" customWidth="1"/>
    <col min="12092" max="12092" width="11.140625" style="4" customWidth="1"/>
    <col min="12093" max="12093" width="12.140625" style="4" customWidth="1"/>
    <col min="12094" max="12094" width="11.42578125" style="4" customWidth="1"/>
    <col min="12095" max="12095" width="14.5703125" style="4" customWidth="1"/>
    <col min="12096" max="12096" width="15" style="4" customWidth="1"/>
    <col min="12097" max="12098" width="14.140625" style="4" customWidth="1"/>
    <col min="12099" max="12099" width="14.5703125" style="4" customWidth="1"/>
    <col min="12100" max="12100" width="15.140625" style="4" customWidth="1"/>
    <col min="12101" max="12102" width="14" style="4" customWidth="1"/>
    <col min="12103" max="12104" width="12.7109375" style="4" customWidth="1"/>
    <col min="12105" max="12105" width="7.7109375" style="4" customWidth="1"/>
    <col min="12106" max="12106" width="9" style="4" customWidth="1"/>
    <col min="12107" max="12107" width="7.28515625" style="4" customWidth="1"/>
    <col min="12108" max="12109" width="8.140625" style="4" customWidth="1"/>
    <col min="12110" max="12110" width="9.140625" style="4"/>
    <col min="12111" max="12111" width="9.85546875" style="4" customWidth="1"/>
    <col min="12112" max="12112" width="9" style="4" customWidth="1"/>
    <col min="12113" max="12113" width="11" style="4" customWidth="1"/>
    <col min="12114" max="12114" width="7.85546875" style="4" customWidth="1"/>
    <col min="12115" max="12115" width="9.140625" style="4"/>
    <col min="12116" max="12116" width="8.7109375" style="4" customWidth="1"/>
    <col min="12117" max="12117" width="7.28515625" style="4" customWidth="1"/>
    <col min="12118" max="12118" width="7.5703125" style="4" customWidth="1"/>
    <col min="12119" max="12119" width="8.42578125" style="4" customWidth="1"/>
    <col min="12120" max="12120" width="10" style="4" customWidth="1"/>
    <col min="12121" max="12121" width="5.5703125" style="4" customWidth="1"/>
    <col min="12122" max="12122" width="8.85546875" style="4" customWidth="1"/>
    <col min="12123" max="12123" width="9" style="4" customWidth="1"/>
    <col min="12124" max="12124" width="5.5703125" style="4" customWidth="1"/>
    <col min="12125" max="12125" width="8.5703125" style="4" customWidth="1"/>
    <col min="12126" max="12126" width="5.7109375" style="4" customWidth="1"/>
    <col min="12127" max="12127" width="9" style="4" customWidth="1"/>
    <col min="12128" max="12307" width="9.140625" style="4"/>
    <col min="12308" max="12308" width="9.28515625" style="4" customWidth="1"/>
    <col min="12309" max="12309" width="33.140625" style="4" customWidth="1"/>
    <col min="12310" max="12310" width="12.5703125" style="4" customWidth="1"/>
    <col min="12311" max="12311" width="6.85546875" style="4" customWidth="1"/>
    <col min="12312" max="12312" width="9.42578125" style="4" customWidth="1"/>
    <col min="12313" max="12313" width="16.7109375" style="4" customWidth="1"/>
    <col min="12314" max="12314" width="8.7109375" style="4" customWidth="1"/>
    <col min="12315" max="12315" width="9.5703125" style="4" customWidth="1"/>
    <col min="12316" max="12316" width="9.42578125" style="4" customWidth="1"/>
    <col min="12317" max="12317" width="18.7109375" style="4" customWidth="1"/>
    <col min="12318" max="12318" width="19.140625" style="4" customWidth="1"/>
    <col min="12319" max="12319" width="17.7109375" style="4" customWidth="1"/>
    <col min="12320" max="12320" width="17.28515625" style="4" customWidth="1"/>
    <col min="12321" max="12323" width="13.140625" style="4" customWidth="1"/>
    <col min="12324" max="12344" width="18.7109375" style="4" customWidth="1"/>
    <col min="12345" max="12345" width="8.5703125" style="4" customWidth="1"/>
    <col min="12346" max="12346" width="15.5703125" style="4" customWidth="1"/>
    <col min="12347" max="12347" width="16" style="4" customWidth="1"/>
    <col min="12348" max="12348" width="11.140625" style="4" customWidth="1"/>
    <col min="12349" max="12349" width="12.140625" style="4" customWidth="1"/>
    <col min="12350" max="12350" width="11.42578125" style="4" customWidth="1"/>
    <col min="12351" max="12351" width="14.5703125" style="4" customWidth="1"/>
    <col min="12352" max="12352" width="15" style="4" customWidth="1"/>
    <col min="12353" max="12354" width="14.140625" style="4" customWidth="1"/>
    <col min="12355" max="12355" width="14.5703125" style="4" customWidth="1"/>
    <col min="12356" max="12356" width="15.140625" style="4" customWidth="1"/>
    <col min="12357" max="12358" width="14" style="4" customWidth="1"/>
    <col min="12359" max="12360" width="12.7109375" style="4" customWidth="1"/>
    <col min="12361" max="12361" width="7.7109375" style="4" customWidth="1"/>
    <col min="12362" max="12362" width="9" style="4" customWidth="1"/>
    <col min="12363" max="12363" width="7.28515625" style="4" customWidth="1"/>
    <col min="12364" max="12365" width="8.140625" style="4" customWidth="1"/>
    <col min="12366" max="12366" width="9.140625" style="4"/>
    <col min="12367" max="12367" width="9.85546875" style="4" customWidth="1"/>
    <col min="12368" max="12368" width="9" style="4" customWidth="1"/>
    <col min="12369" max="12369" width="11" style="4" customWidth="1"/>
    <col min="12370" max="12370" width="7.85546875" style="4" customWidth="1"/>
    <col min="12371" max="12371" width="9.140625" style="4"/>
    <col min="12372" max="12372" width="8.7109375" style="4" customWidth="1"/>
    <col min="12373" max="12373" width="7.28515625" style="4" customWidth="1"/>
    <col min="12374" max="12374" width="7.5703125" style="4" customWidth="1"/>
    <col min="12375" max="12375" width="8.42578125" style="4" customWidth="1"/>
    <col min="12376" max="12376" width="10" style="4" customWidth="1"/>
    <col min="12377" max="12377" width="5.5703125" style="4" customWidth="1"/>
    <col min="12378" max="12378" width="8.85546875" style="4" customWidth="1"/>
    <col min="12379" max="12379" width="9" style="4" customWidth="1"/>
    <col min="12380" max="12380" width="5.5703125" style="4" customWidth="1"/>
    <col min="12381" max="12381" width="8.5703125" style="4" customWidth="1"/>
    <col min="12382" max="12382" width="5.7109375" style="4" customWidth="1"/>
    <col min="12383" max="12383" width="9" style="4" customWidth="1"/>
    <col min="12384" max="12563" width="9.140625" style="4"/>
    <col min="12564" max="12564" width="9.28515625" style="4" customWidth="1"/>
    <col min="12565" max="12565" width="33.140625" style="4" customWidth="1"/>
    <col min="12566" max="12566" width="12.5703125" style="4" customWidth="1"/>
    <col min="12567" max="12567" width="6.85546875" style="4" customWidth="1"/>
    <col min="12568" max="12568" width="9.42578125" style="4" customWidth="1"/>
    <col min="12569" max="12569" width="16.7109375" style="4" customWidth="1"/>
    <col min="12570" max="12570" width="8.7109375" style="4" customWidth="1"/>
    <col min="12571" max="12571" width="9.5703125" style="4" customWidth="1"/>
    <col min="12572" max="12572" width="9.42578125" style="4" customWidth="1"/>
    <col min="12573" max="12573" width="18.7109375" style="4" customWidth="1"/>
    <col min="12574" max="12574" width="19.140625" style="4" customWidth="1"/>
    <col min="12575" max="12575" width="17.7109375" style="4" customWidth="1"/>
    <col min="12576" max="12576" width="17.28515625" style="4" customWidth="1"/>
    <col min="12577" max="12579" width="13.140625" style="4" customWidth="1"/>
    <col min="12580" max="12600" width="18.7109375" style="4" customWidth="1"/>
    <col min="12601" max="12601" width="8.5703125" style="4" customWidth="1"/>
    <col min="12602" max="12602" width="15.5703125" style="4" customWidth="1"/>
    <col min="12603" max="12603" width="16" style="4" customWidth="1"/>
    <col min="12604" max="12604" width="11.140625" style="4" customWidth="1"/>
    <col min="12605" max="12605" width="12.140625" style="4" customWidth="1"/>
    <col min="12606" max="12606" width="11.42578125" style="4" customWidth="1"/>
    <col min="12607" max="12607" width="14.5703125" style="4" customWidth="1"/>
    <col min="12608" max="12608" width="15" style="4" customWidth="1"/>
    <col min="12609" max="12610" width="14.140625" style="4" customWidth="1"/>
    <col min="12611" max="12611" width="14.5703125" style="4" customWidth="1"/>
    <col min="12612" max="12612" width="15.140625" style="4" customWidth="1"/>
    <col min="12613" max="12614" width="14" style="4" customWidth="1"/>
    <col min="12615" max="12616" width="12.7109375" style="4" customWidth="1"/>
    <col min="12617" max="12617" width="7.7109375" style="4" customWidth="1"/>
    <col min="12618" max="12618" width="9" style="4" customWidth="1"/>
    <col min="12619" max="12619" width="7.28515625" style="4" customWidth="1"/>
    <col min="12620" max="12621" width="8.140625" style="4" customWidth="1"/>
    <col min="12622" max="12622" width="9.140625" style="4"/>
    <col min="12623" max="12623" width="9.85546875" style="4" customWidth="1"/>
    <col min="12624" max="12624" width="9" style="4" customWidth="1"/>
    <col min="12625" max="12625" width="11" style="4" customWidth="1"/>
    <col min="12626" max="12626" width="7.85546875" style="4" customWidth="1"/>
    <col min="12627" max="12627" width="9.140625" style="4"/>
    <col min="12628" max="12628" width="8.7109375" style="4" customWidth="1"/>
    <col min="12629" max="12629" width="7.28515625" style="4" customWidth="1"/>
    <col min="12630" max="12630" width="7.5703125" style="4" customWidth="1"/>
    <col min="12631" max="12631" width="8.42578125" style="4" customWidth="1"/>
    <col min="12632" max="12632" width="10" style="4" customWidth="1"/>
    <col min="12633" max="12633" width="5.5703125" style="4" customWidth="1"/>
    <col min="12634" max="12634" width="8.85546875" style="4" customWidth="1"/>
    <col min="12635" max="12635" width="9" style="4" customWidth="1"/>
    <col min="12636" max="12636" width="5.5703125" style="4" customWidth="1"/>
    <col min="12637" max="12637" width="8.5703125" style="4" customWidth="1"/>
    <col min="12638" max="12638" width="5.7109375" style="4" customWidth="1"/>
    <col min="12639" max="12639" width="9" style="4" customWidth="1"/>
    <col min="12640" max="12819" width="9.140625" style="4"/>
    <col min="12820" max="12820" width="9.28515625" style="4" customWidth="1"/>
    <col min="12821" max="12821" width="33.140625" style="4" customWidth="1"/>
    <col min="12822" max="12822" width="12.5703125" style="4" customWidth="1"/>
    <col min="12823" max="12823" width="6.85546875" style="4" customWidth="1"/>
    <col min="12824" max="12824" width="9.42578125" style="4" customWidth="1"/>
    <col min="12825" max="12825" width="16.7109375" style="4" customWidth="1"/>
    <col min="12826" max="12826" width="8.7109375" style="4" customWidth="1"/>
    <col min="12827" max="12827" width="9.5703125" style="4" customWidth="1"/>
    <col min="12828" max="12828" width="9.42578125" style="4" customWidth="1"/>
    <col min="12829" max="12829" width="18.7109375" style="4" customWidth="1"/>
    <col min="12830" max="12830" width="19.140625" style="4" customWidth="1"/>
    <col min="12831" max="12831" width="17.7109375" style="4" customWidth="1"/>
    <col min="12832" max="12832" width="17.28515625" style="4" customWidth="1"/>
    <col min="12833" max="12835" width="13.140625" style="4" customWidth="1"/>
    <col min="12836" max="12856" width="18.7109375" style="4" customWidth="1"/>
    <col min="12857" max="12857" width="8.5703125" style="4" customWidth="1"/>
    <col min="12858" max="12858" width="15.5703125" style="4" customWidth="1"/>
    <col min="12859" max="12859" width="16" style="4" customWidth="1"/>
    <col min="12860" max="12860" width="11.140625" style="4" customWidth="1"/>
    <col min="12861" max="12861" width="12.140625" style="4" customWidth="1"/>
    <col min="12862" max="12862" width="11.42578125" style="4" customWidth="1"/>
    <col min="12863" max="12863" width="14.5703125" style="4" customWidth="1"/>
    <col min="12864" max="12864" width="15" style="4" customWidth="1"/>
    <col min="12865" max="12866" width="14.140625" style="4" customWidth="1"/>
    <col min="12867" max="12867" width="14.5703125" style="4" customWidth="1"/>
    <col min="12868" max="12868" width="15.140625" style="4" customWidth="1"/>
    <col min="12869" max="12870" width="14" style="4" customWidth="1"/>
    <col min="12871" max="12872" width="12.7109375" style="4" customWidth="1"/>
    <col min="12873" max="12873" width="7.7109375" style="4" customWidth="1"/>
    <col min="12874" max="12874" width="9" style="4" customWidth="1"/>
    <col min="12875" max="12875" width="7.28515625" style="4" customWidth="1"/>
    <col min="12876" max="12877" width="8.140625" style="4" customWidth="1"/>
    <col min="12878" max="12878" width="9.140625" style="4"/>
    <col min="12879" max="12879" width="9.85546875" style="4" customWidth="1"/>
    <col min="12880" max="12880" width="9" style="4" customWidth="1"/>
    <col min="12881" max="12881" width="11" style="4" customWidth="1"/>
    <col min="12882" max="12882" width="7.85546875" style="4" customWidth="1"/>
    <col min="12883" max="12883" width="9.140625" style="4"/>
    <col min="12884" max="12884" width="8.7109375" style="4" customWidth="1"/>
    <col min="12885" max="12885" width="7.28515625" style="4" customWidth="1"/>
    <col min="12886" max="12886" width="7.5703125" style="4" customWidth="1"/>
    <col min="12887" max="12887" width="8.42578125" style="4" customWidth="1"/>
    <col min="12888" max="12888" width="10" style="4" customWidth="1"/>
    <col min="12889" max="12889" width="5.5703125" style="4" customWidth="1"/>
    <col min="12890" max="12890" width="8.85546875" style="4" customWidth="1"/>
    <col min="12891" max="12891" width="9" style="4" customWidth="1"/>
    <col min="12892" max="12892" width="5.5703125" style="4" customWidth="1"/>
    <col min="12893" max="12893" width="8.5703125" style="4" customWidth="1"/>
    <col min="12894" max="12894" width="5.7109375" style="4" customWidth="1"/>
    <col min="12895" max="12895" width="9" style="4" customWidth="1"/>
    <col min="12896" max="13075" width="9.140625" style="4"/>
    <col min="13076" max="13076" width="9.28515625" style="4" customWidth="1"/>
    <col min="13077" max="13077" width="33.140625" style="4" customWidth="1"/>
    <col min="13078" max="13078" width="12.5703125" style="4" customWidth="1"/>
    <col min="13079" max="13079" width="6.85546875" style="4" customWidth="1"/>
    <col min="13080" max="13080" width="9.42578125" style="4" customWidth="1"/>
    <col min="13081" max="13081" width="16.7109375" style="4" customWidth="1"/>
    <col min="13082" max="13082" width="8.7109375" style="4" customWidth="1"/>
    <col min="13083" max="13083" width="9.5703125" style="4" customWidth="1"/>
    <col min="13084" max="13084" width="9.42578125" style="4" customWidth="1"/>
    <col min="13085" max="13085" width="18.7109375" style="4" customWidth="1"/>
    <col min="13086" max="13086" width="19.140625" style="4" customWidth="1"/>
    <col min="13087" max="13087" width="17.7109375" style="4" customWidth="1"/>
    <col min="13088" max="13088" width="17.28515625" style="4" customWidth="1"/>
    <col min="13089" max="13091" width="13.140625" style="4" customWidth="1"/>
    <col min="13092" max="13112" width="18.7109375" style="4" customWidth="1"/>
    <col min="13113" max="13113" width="8.5703125" style="4" customWidth="1"/>
    <col min="13114" max="13114" width="15.5703125" style="4" customWidth="1"/>
    <col min="13115" max="13115" width="16" style="4" customWidth="1"/>
    <col min="13116" max="13116" width="11.140625" style="4" customWidth="1"/>
    <col min="13117" max="13117" width="12.140625" style="4" customWidth="1"/>
    <col min="13118" max="13118" width="11.42578125" style="4" customWidth="1"/>
    <col min="13119" max="13119" width="14.5703125" style="4" customWidth="1"/>
    <col min="13120" max="13120" width="15" style="4" customWidth="1"/>
    <col min="13121" max="13122" width="14.140625" style="4" customWidth="1"/>
    <col min="13123" max="13123" width="14.5703125" style="4" customWidth="1"/>
    <col min="13124" max="13124" width="15.140625" style="4" customWidth="1"/>
    <col min="13125" max="13126" width="14" style="4" customWidth="1"/>
    <col min="13127" max="13128" width="12.7109375" style="4" customWidth="1"/>
    <col min="13129" max="13129" width="7.7109375" style="4" customWidth="1"/>
    <col min="13130" max="13130" width="9" style="4" customWidth="1"/>
    <col min="13131" max="13131" width="7.28515625" style="4" customWidth="1"/>
    <col min="13132" max="13133" width="8.140625" style="4" customWidth="1"/>
    <col min="13134" max="13134" width="9.140625" style="4"/>
    <col min="13135" max="13135" width="9.85546875" style="4" customWidth="1"/>
    <col min="13136" max="13136" width="9" style="4" customWidth="1"/>
    <col min="13137" max="13137" width="11" style="4" customWidth="1"/>
    <col min="13138" max="13138" width="7.85546875" style="4" customWidth="1"/>
    <col min="13139" max="13139" width="9.140625" style="4"/>
    <col min="13140" max="13140" width="8.7109375" style="4" customWidth="1"/>
    <col min="13141" max="13141" width="7.28515625" style="4" customWidth="1"/>
    <col min="13142" max="13142" width="7.5703125" style="4" customWidth="1"/>
    <col min="13143" max="13143" width="8.42578125" style="4" customWidth="1"/>
    <col min="13144" max="13144" width="10" style="4" customWidth="1"/>
    <col min="13145" max="13145" width="5.5703125" style="4" customWidth="1"/>
    <col min="13146" max="13146" width="8.85546875" style="4" customWidth="1"/>
    <col min="13147" max="13147" width="9" style="4" customWidth="1"/>
    <col min="13148" max="13148" width="5.5703125" style="4" customWidth="1"/>
    <col min="13149" max="13149" width="8.5703125" style="4" customWidth="1"/>
    <col min="13150" max="13150" width="5.7109375" style="4" customWidth="1"/>
    <col min="13151" max="13151" width="9" style="4" customWidth="1"/>
    <col min="13152" max="13331" width="9.140625" style="4"/>
    <col min="13332" max="13332" width="9.28515625" style="4" customWidth="1"/>
    <col min="13333" max="13333" width="33.140625" style="4" customWidth="1"/>
    <col min="13334" max="13334" width="12.5703125" style="4" customWidth="1"/>
    <col min="13335" max="13335" width="6.85546875" style="4" customWidth="1"/>
    <col min="13336" max="13336" width="9.42578125" style="4" customWidth="1"/>
    <col min="13337" max="13337" width="16.7109375" style="4" customWidth="1"/>
    <col min="13338" max="13338" width="8.7109375" style="4" customWidth="1"/>
    <col min="13339" max="13339" width="9.5703125" style="4" customWidth="1"/>
    <col min="13340" max="13340" width="9.42578125" style="4" customWidth="1"/>
    <col min="13341" max="13341" width="18.7109375" style="4" customWidth="1"/>
    <col min="13342" max="13342" width="19.140625" style="4" customWidth="1"/>
    <col min="13343" max="13343" width="17.7109375" style="4" customWidth="1"/>
    <col min="13344" max="13344" width="17.28515625" style="4" customWidth="1"/>
    <col min="13345" max="13347" width="13.140625" style="4" customWidth="1"/>
    <col min="13348" max="13368" width="18.7109375" style="4" customWidth="1"/>
    <col min="13369" max="13369" width="8.5703125" style="4" customWidth="1"/>
    <col min="13370" max="13370" width="15.5703125" style="4" customWidth="1"/>
    <col min="13371" max="13371" width="16" style="4" customWidth="1"/>
    <col min="13372" max="13372" width="11.140625" style="4" customWidth="1"/>
    <col min="13373" max="13373" width="12.140625" style="4" customWidth="1"/>
    <col min="13374" max="13374" width="11.42578125" style="4" customWidth="1"/>
    <col min="13375" max="13375" width="14.5703125" style="4" customWidth="1"/>
    <col min="13376" max="13376" width="15" style="4" customWidth="1"/>
    <col min="13377" max="13378" width="14.140625" style="4" customWidth="1"/>
    <col min="13379" max="13379" width="14.5703125" style="4" customWidth="1"/>
    <col min="13380" max="13380" width="15.140625" style="4" customWidth="1"/>
    <col min="13381" max="13382" width="14" style="4" customWidth="1"/>
    <col min="13383" max="13384" width="12.7109375" style="4" customWidth="1"/>
    <col min="13385" max="13385" width="7.7109375" style="4" customWidth="1"/>
    <col min="13386" max="13386" width="9" style="4" customWidth="1"/>
    <col min="13387" max="13387" width="7.28515625" style="4" customWidth="1"/>
    <col min="13388" max="13389" width="8.140625" style="4" customWidth="1"/>
    <col min="13390" max="13390" width="9.140625" style="4"/>
    <col min="13391" max="13391" width="9.85546875" style="4" customWidth="1"/>
    <col min="13392" max="13392" width="9" style="4" customWidth="1"/>
    <col min="13393" max="13393" width="11" style="4" customWidth="1"/>
    <col min="13394" max="13394" width="7.85546875" style="4" customWidth="1"/>
    <col min="13395" max="13395" width="9.140625" style="4"/>
    <col min="13396" max="13396" width="8.7109375" style="4" customWidth="1"/>
    <col min="13397" max="13397" width="7.28515625" style="4" customWidth="1"/>
    <col min="13398" max="13398" width="7.5703125" style="4" customWidth="1"/>
    <col min="13399" max="13399" width="8.42578125" style="4" customWidth="1"/>
    <col min="13400" max="13400" width="10" style="4" customWidth="1"/>
    <col min="13401" max="13401" width="5.5703125" style="4" customWidth="1"/>
    <col min="13402" max="13402" width="8.85546875" style="4" customWidth="1"/>
    <col min="13403" max="13403" width="9" style="4" customWidth="1"/>
    <col min="13404" max="13404" width="5.5703125" style="4" customWidth="1"/>
    <col min="13405" max="13405" width="8.5703125" style="4" customWidth="1"/>
    <col min="13406" max="13406" width="5.7109375" style="4" customWidth="1"/>
    <col min="13407" max="13407" width="9" style="4" customWidth="1"/>
    <col min="13408" max="13587" width="9.140625" style="4"/>
    <col min="13588" max="13588" width="9.28515625" style="4" customWidth="1"/>
    <col min="13589" max="13589" width="33.140625" style="4" customWidth="1"/>
    <col min="13590" max="13590" width="12.5703125" style="4" customWidth="1"/>
    <col min="13591" max="13591" width="6.85546875" style="4" customWidth="1"/>
    <col min="13592" max="13592" width="9.42578125" style="4" customWidth="1"/>
    <col min="13593" max="13593" width="16.7109375" style="4" customWidth="1"/>
    <col min="13594" max="13594" width="8.7109375" style="4" customWidth="1"/>
    <col min="13595" max="13595" width="9.5703125" style="4" customWidth="1"/>
    <col min="13596" max="13596" width="9.42578125" style="4" customWidth="1"/>
    <col min="13597" max="13597" width="18.7109375" style="4" customWidth="1"/>
    <col min="13598" max="13598" width="19.140625" style="4" customWidth="1"/>
    <col min="13599" max="13599" width="17.7109375" style="4" customWidth="1"/>
    <col min="13600" max="13600" width="17.28515625" style="4" customWidth="1"/>
    <col min="13601" max="13603" width="13.140625" style="4" customWidth="1"/>
    <col min="13604" max="13624" width="18.7109375" style="4" customWidth="1"/>
    <col min="13625" max="13625" width="8.5703125" style="4" customWidth="1"/>
    <col min="13626" max="13626" width="15.5703125" style="4" customWidth="1"/>
    <col min="13627" max="13627" width="16" style="4" customWidth="1"/>
    <col min="13628" max="13628" width="11.140625" style="4" customWidth="1"/>
    <col min="13629" max="13629" width="12.140625" style="4" customWidth="1"/>
    <col min="13630" max="13630" width="11.42578125" style="4" customWidth="1"/>
    <col min="13631" max="13631" width="14.5703125" style="4" customWidth="1"/>
    <col min="13632" max="13632" width="15" style="4" customWidth="1"/>
    <col min="13633" max="13634" width="14.140625" style="4" customWidth="1"/>
    <col min="13635" max="13635" width="14.5703125" style="4" customWidth="1"/>
    <col min="13636" max="13636" width="15.140625" style="4" customWidth="1"/>
    <col min="13637" max="13638" width="14" style="4" customWidth="1"/>
    <col min="13639" max="13640" width="12.7109375" style="4" customWidth="1"/>
    <col min="13641" max="13641" width="7.7109375" style="4" customWidth="1"/>
    <col min="13642" max="13642" width="9" style="4" customWidth="1"/>
    <col min="13643" max="13643" width="7.28515625" style="4" customWidth="1"/>
    <col min="13644" max="13645" width="8.140625" style="4" customWidth="1"/>
    <col min="13646" max="13646" width="9.140625" style="4"/>
    <col min="13647" max="13647" width="9.85546875" style="4" customWidth="1"/>
    <col min="13648" max="13648" width="9" style="4" customWidth="1"/>
    <col min="13649" max="13649" width="11" style="4" customWidth="1"/>
    <col min="13650" max="13650" width="7.85546875" style="4" customWidth="1"/>
    <col min="13651" max="13651" width="9.140625" style="4"/>
    <col min="13652" max="13652" width="8.7109375" style="4" customWidth="1"/>
    <col min="13653" max="13653" width="7.28515625" style="4" customWidth="1"/>
    <col min="13654" max="13654" width="7.5703125" style="4" customWidth="1"/>
    <col min="13655" max="13655" width="8.42578125" style="4" customWidth="1"/>
    <col min="13656" max="13656" width="10" style="4" customWidth="1"/>
    <col min="13657" max="13657" width="5.5703125" style="4" customWidth="1"/>
    <col min="13658" max="13658" width="8.85546875" style="4" customWidth="1"/>
    <col min="13659" max="13659" width="9" style="4" customWidth="1"/>
    <col min="13660" max="13660" width="5.5703125" style="4" customWidth="1"/>
    <col min="13661" max="13661" width="8.5703125" style="4" customWidth="1"/>
    <col min="13662" max="13662" width="5.7109375" style="4" customWidth="1"/>
    <col min="13663" max="13663" width="9" style="4" customWidth="1"/>
    <col min="13664" max="13843" width="9.140625" style="4"/>
    <col min="13844" max="13844" width="9.28515625" style="4" customWidth="1"/>
    <col min="13845" max="13845" width="33.140625" style="4" customWidth="1"/>
    <col min="13846" max="13846" width="12.5703125" style="4" customWidth="1"/>
    <col min="13847" max="13847" width="6.85546875" style="4" customWidth="1"/>
    <col min="13848" max="13848" width="9.42578125" style="4" customWidth="1"/>
    <col min="13849" max="13849" width="16.7109375" style="4" customWidth="1"/>
    <col min="13850" max="13850" width="8.7109375" style="4" customWidth="1"/>
    <col min="13851" max="13851" width="9.5703125" style="4" customWidth="1"/>
    <col min="13852" max="13852" width="9.42578125" style="4" customWidth="1"/>
    <col min="13853" max="13853" width="18.7109375" style="4" customWidth="1"/>
    <col min="13854" max="13854" width="19.140625" style="4" customWidth="1"/>
    <col min="13855" max="13855" width="17.7109375" style="4" customWidth="1"/>
    <col min="13856" max="13856" width="17.28515625" style="4" customWidth="1"/>
    <col min="13857" max="13859" width="13.140625" style="4" customWidth="1"/>
    <col min="13860" max="13880" width="18.7109375" style="4" customWidth="1"/>
    <col min="13881" max="13881" width="8.5703125" style="4" customWidth="1"/>
    <col min="13882" max="13882" width="15.5703125" style="4" customWidth="1"/>
    <col min="13883" max="13883" width="16" style="4" customWidth="1"/>
    <col min="13884" max="13884" width="11.140625" style="4" customWidth="1"/>
    <col min="13885" max="13885" width="12.140625" style="4" customWidth="1"/>
    <col min="13886" max="13886" width="11.42578125" style="4" customWidth="1"/>
    <col min="13887" max="13887" width="14.5703125" style="4" customWidth="1"/>
    <col min="13888" max="13888" width="15" style="4" customWidth="1"/>
    <col min="13889" max="13890" width="14.140625" style="4" customWidth="1"/>
    <col min="13891" max="13891" width="14.5703125" style="4" customWidth="1"/>
    <col min="13892" max="13892" width="15.140625" style="4" customWidth="1"/>
    <col min="13893" max="13894" width="14" style="4" customWidth="1"/>
    <col min="13895" max="13896" width="12.7109375" style="4" customWidth="1"/>
    <col min="13897" max="13897" width="7.7109375" style="4" customWidth="1"/>
    <col min="13898" max="13898" width="9" style="4" customWidth="1"/>
    <col min="13899" max="13899" width="7.28515625" style="4" customWidth="1"/>
    <col min="13900" max="13901" width="8.140625" style="4" customWidth="1"/>
    <col min="13902" max="13902" width="9.140625" style="4"/>
    <col min="13903" max="13903" width="9.85546875" style="4" customWidth="1"/>
    <col min="13904" max="13904" width="9" style="4" customWidth="1"/>
    <col min="13905" max="13905" width="11" style="4" customWidth="1"/>
    <col min="13906" max="13906" width="7.85546875" style="4" customWidth="1"/>
    <col min="13907" max="13907" width="9.140625" style="4"/>
    <col min="13908" max="13908" width="8.7109375" style="4" customWidth="1"/>
    <col min="13909" max="13909" width="7.28515625" style="4" customWidth="1"/>
    <col min="13910" max="13910" width="7.5703125" style="4" customWidth="1"/>
    <col min="13911" max="13911" width="8.42578125" style="4" customWidth="1"/>
    <col min="13912" max="13912" width="10" style="4" customWidth="1"/>
    <col min="13913" max="13913" width="5.5703125" style="4" customWidth="1"/>
    <col min="13914" max="13914" width="8.85546875" style="4" customWidth="1"/>
    <col min="13915" max="13915" width="9" style="4" customWidth="1"/>
    <col min="13916" max="13916" width="5.5703125" style="4" customWidth="1"/>
    <col min="13917" max="13917" width="8.5703125" style="4" customWidth="1"/>
    <col min="13918" max="13918" width="5.7109375" style="4" customWidth="1"/>
    <col min="13919" max="13919" width="9" style="4" customWidth="1"/>
    <col min="13920" max="14099" width="9.140625" style="4"/>
    <col min="14100" max="14100" width="9.28515625" style="4" customWidth="1"/>
    <col min="14101" max="14101" width="33.140625" style="4" customWidth="1"/>
    <col min="14102" max="14102" width="12.5703125" style="4" customWidth="1"/>
    <col min="14103" max="14103" width="6.85546875" style="4" customWidth="1"/>
    <col min="14104" max="14104" width="9.42578125" style="4" customWidth="1"/>
    <col min="14105" max="14105" width="16.7109375" style="4" customWidth="1"/>
    <col min="14106" max="14106" width="8.7109375" style="4" customWidth="1"/>
    <col min="14107" max="14107" width="9.5703125" style="4" customWidth="1"/>
    <col min="14108" max="14108" width="9.42578125" style="4" customWidth="1"/>
    <col min="14109" max="14109" width="18.7109375" style="4" customWidth="1"/>
    <col min="14110" max="14110" width="19.140625" style="4" customWidth="1"/>
    <col min="14111" max="14111" width="17.7109375" style="4" customWidth="1"/>
    <col min="14112" max="14112" width="17.28515625" style="4" customWidth="1"/>
    <col min="14113" max="14115" width="13.140625" style="4" customWidth="1"/>
    <col min="14116" max="14136" width="18.7109375" style="4" customWidth="1"/>
    <col min="14137" max="14137" width="8.5703125" style="4" customWidth="1"/>
    <col min="14138" max="14138" width="15.5703125" style="4" customWidth="1"/>
    <col min="14139" max="14139" width="16" style="4" customWidth="1"/>
    <col min="14140" max="14140" width="11.140625" style="4" customWidth="1"/>
    <col min="14141" max="14141" width="12.140625" style="4" customWidth="1"/>
    <col min="14142" max="14142" width="11.42578125" style="4" customWidth="1"/>
    <col min="14143" max="14143" width="14.5703125" style="4" customWidth="1"/>
    <col min="14144" max="14144" width="15" style="4" customWidth="1"/>
    <col min="14145" max="14146" width="14.140625" style="4" customWidth="1"/>
    <col min="14147" max="14147" width="14.5703125" style="4" customWidth="1"/>
    <col min="14148" max="14148" width="15.140625" style="4" customWidth="1"/>
    <col min="14149" max="14150" width="14" style="4" customWidth="1"/>
    <col min="14151" max="14152" width="12.7109375" style="4" customWidth="1"/>
    <col min="14153" max="14153" width="7.7109375" style="4" customWidth="1"/>
    <col min="14154" max="14154" width="9" style="4" customWidth="1"/>
    <col min="14155" max="14155" width="7.28515625" style="4" customWidth="1"/>
    <col min="14156" max="14157" width="8.140625" style="4" customWidth="1"/>
    <col min="14158" max="14158" width="9.140625" style="4"/>
    <col min="14159" max="14159" width="9.85546875" style="4" customWidth="1"/>
    <col min="14160" max="14160" width="9" style="4" customWidth="1"/>
    <col min="14161" max="14161" width="11" style="4" customWidth="1"/>
    <col min="14162" max="14162" width="7.85546875" style="4" customWidth="1"/>
    <col min="14163" max="14163" width="9.140625" style="4"/>
    <col min="14164" max="14164" width="8.7109375" style="4" customWidth="1"/>
    <col min="14165" max="14165" width="7.28515625" style="4" customWidth="1"/>
    <col min="14166" max="14166" width="7.5703125" style="4" customWidth="1"/>
    <col min="14167" max="14167" width="8.42578125" style="4" customWidth="1"/>
    <col min="14168" max="14168" width="10" style="4" customWidth="1"/>
    <col min="14169" max="14169" width="5.5703125" style="4" customWidth="1"/>
    <col min="14170" max="14170" width="8.85546875" style="4" customWidth="1"/>
    <col min="14171" max="14171" width="9" style="4" customWidth="1"/>
    <col min="14172" max="14172" width="5.5703125" style="4" customWidth="1"/>
    <col min="14173" max="14173" width="8.5703125" style="4" customWidth="1"/>
    <col min="14174" max="14174" width="5.7109375" style="4" customWidth="1"/>
    <col min="14175" max="14175" width="9" style="4" customWidth="1"/>
    <col min="14176" max="14355" width="9.140625" style="4"/>
    <col min="14356" max="14356" width="9.28515625" style="4" customWidth="1"/>
    <col min="14357" max="14357" width="33.140625" style="4" customWidth="1"/>
    <col min="14358" max="14358" width="12.5703125" style="4" customWidth="1"/>
    <col min="14359" max="14359" width="6.85546875" style="4" customWidth="1"/>
    <col min="14360" max="14360" width="9.42578125" style="4" customWidth="1"/>
    <col min="14361" max="14361" width="16.7109375" style="4" customWidth="1"/>
    <col min="14362" max="14362" width="8.7109375" style="4" customWidth="1"/>
    <col min="14363" max="14363" width="9.5703125" style="4" customWidth="1"/>
    <col min="14364" max="14364" width="9.42578125" style="4" customWidth="1"/>
    <col min="14365" max="14365" width="18.7109375" style="4" customWidth="1"/>
    <col min="14366" max="14366" width="19.140625" style="4" customWidth="1"/>
    <col min="14367" max="14367" width="17.7109375" style="4" customWidth="1"/>
    <col min="14368" max="14368" width="17.28515625" style="4" customWidth="1"/>
    <col min="14369" max="14371" width="13.140625" style="4" customWidth="1"/>
    <col min="14372" max="14392" width="18.7109375" style="4" customWidth="1"/>
    <col min="14393" max="14393" width="8.5703125" style="4" customWidth="1"/>
    <col min="14394" max="14394" width="15.5703125" style="4" customWidth="1"/>
    <col min="14395" max="14395" width="16" style="4" customWidth="1"/>
    <col min="14396" max="14396" width="11.140625" style="4" customWidth="1"/>
    <col min="14397" max="14397" width="12.140625" style="4" customWidth="1"/>
    <col min="14398" max="14398" width="11.42578125" style="4" customWidth="1"/>
    <col min="14399" max="14399" width="14.5703125" style="4" customWidth="1"/>
    <col min="14400" max="14400" width="15" style="4" customWidth="1"/>
    <col min="14401" max="14402" width="14.140625" style="4" customWidth="1"/>
    <col min="14403" max="14403" width="14.5703125" style="4" customWidth="1"/>
    <col min="14404" max="14404" width="15.140625" style="4" customWidth="1"/>
    <col min="14405" max="14406" width="14" style="4" customWidth="1"/>
    <col min="14407" max="14408" width="12.7109375" style="4" customWidth="1"/>
    <col min="14409" max="14409" width="7.7109375" style="4" customWidth="1"/>
    <col min="14410" max="14410" width="9" style="4" customWidth="1"/>
    <col min="14411" max="14411" width="7.28515625" style="4" customWidth="1"/>
    <col min="14412" max="14413" width="8.140625" style="4" customWidth="1"/>
    <col min="14414" max="14414" width="9.140625" style="4"/>
    <col min="14415" max="14415" width="9.85546875" style="4" customWidth="1"/>
    <col min="14416" max="14416" width="9" style="4" customWidth="1"/>
    <col min="14417" max="14417" width="11" style="4" customWidth="1"/>
    <col min="14418" max="14418" width="7.85546875" style="4" customWidth="1"/>
    <col min="14419" max="14419" width="9.140625" style="4"/>
    <col min="14420" max="14420" width="8.7109375" style="4" customWidth="1"/>
    <col min="14421" max="14421" width="7.28515625" style="4" customWidth="1"/>
    <col min="14422" max="14422" width="7.5703125" style="4" customWidth="1"/>
    <col min="14423" max="14423" width="8.42578125" style="4" customWidth="1"/>
    <col min="14424" max="14424" width="10" style="4" customWidth="1"/>
    <col min="14425" max="14425" width="5.5703125" style="4" customWidth="1"/>
    <col min="14426" max="14426" width="8.85546875" style="4" customWidth="1"/>
    <col min="14427" max="14427" width="9" style="4" customWidth="1"/>
    <col min="14428" max="14428" width="5.5703125" style="4" customWidth="1"/>
    <col min="14429" max="14429" width="8.5703125" style="4" customWidth="1"/>
    <col min="14430" max="14430" width="5.7109375" style="4" customWidth="1"/>
    <col min="14431" max="14431" width="9" style="4" customWidth="1"/>
    <col min="14432" max="14611" width="9.140625" style="4"/>
    <col min="14612" max="14612" width="9.28515625" style="4" customWidth="1"/>
    <col min="14613" max="14613" width="33.140625" style="4" customWidth="1"/>
    <col min="14614" max="14614" width="12.5703125" style="4" customWidth="1"/>
    <col min="14615" max="14615" width="6.85546875" style="4" customWidth="1"/>
    <col min="14616" max="14616" width="9.42578125" style="4" customWidth="1"/>
    <col min="14617" max="14617" width="16.7109375" style="4" customWidth="1"/>
    <col min="14618" max="14618" width="8.7109375" style="4" customWidth="1"/>
    <col min="14619" max="14619" width="9.5703125" style="4" customWidth="1"/>
    <col min="14620" max="14620" width="9.42578125" style="4" customWidth="1"/>
    <col min="14621" max="14621" width="18.7109375" style="4" customWidth="1"/>
    <col min="14622" max="14622" width="19.140625" style="4" customWidth="1"/>
    <col min="14623" max="14623" width="17.7109375" style="4" customWidth="1"/>
    <col min="14624" max="14624" width="17.28515625" style="4" customWidth="1"/>
    <col min="14625" max="14627" width="13.140625" style="4" customWidth="1"/>
    <col min="14628" max="14648" width="18.7109375" style="4" customWidth="1"/>
    <col min="14649" max="14649" width="8.5703125" style="4" customWidth="1"/>
    <col min="14650" max="14650" width="15.5703125" style="4" customWidth="1"/>
    <col min="14651" max="14651" width="16" style="4" customWidth="1"/>
    <col min="14652" max="14652" width="11.140625" style="4" customWidth="1"/>
    <col min="14653" max="14653" width="12.140625" style="4" customWidth="1"/>
    <col min="14654" max="14654" width="11.42578125" style="4" customWidth="1"/>
    <col min="14655" max="14655" width="14.5703125" style="4" customWidth="1"/>
    <col min="14656" max="14656" width="15" style="4" customWidth="1"/>
    <col min="14657" max="14658" width="14.140625" style="4" customWidth="1"/>
    <col min="14659" max="14659" width="14.5703125" style="4" customWidth="1"/>
    <col min="14660" max="14660" width="15.140625" style="4" customWidth="1"/>
    <col min="14661" max="14662" width="14" style="4" customWidth="1"/>
    <col min="14663" max="14664" width="12.7109375" style="4" customWidth="1"/>
    <col min="14665" max="14665" width="7.7109375" style="4" customWidth="1"/>
    <col min="14666" max="14666" width="9" style="4" customWidth="1"/>
    <col min="14667" max="14667" width="7.28515625" style="4" customWidth="1"/>
    <col min="14668" max="14669" width="8.140625" style="4" customWidth="1"/>
    <col min="14670" max="14670" width="9.140625" style="4"/>
    <col min="14671" max="14671" width="9.85546875" style="4" customWidth="1"/>
    <col min="14672" max="14672" width="9" style="4" customWidth="1"/>
    <col min="14673" max="14673" width="11" style="4" customWidth="1"/>
    <col min="14674" max="14674" width="7.85546875" style="4" customWidth="1"/>
    <col min="14675" max="14675" width="9.140625" style="4"/>
    <col min="14676" max="14676" width="8.7109375" style="4" customWidth="1"/>
    <col min="14677" max="14677" width="7.28515625" style="4" customWidth="1"/>
    <col min="14678" max="14678" width="7.5703125" style="4" customWidth="1"/>
    <col min="14679" max="14679" width="8.42578125" style="4" customWidth="1"/>
    <col min="14680" max="14680" width="10" style="4" customWidth="1"/>
    <col min="14681" max="14681" width="5.5703125" style="4" customWidth="1"/>
    <col min="14682" max="14682" width="8.85546875" style="4" customWidth="1"/>
    <col min="14683" max="14683" width="9" style="4" customWidth="1"/>
    <col min="14684" max="14684" width="5.5703125" style="4" customWidth="1"/>
    <col min="14685" max="14685" width="8.5703125" style="4" customWidth="1"/>
    <col min="14686" max="14686" width="5.7109375" style="4" customWidth="1"/>
    <col min="14687" max="14687" width="9" style="4" customWidth="1"/>
    <col min="14688" max="14867" width="9.140625" style="4"/>
    <col min="14868" max="14868" width="9.28515625" style="4" customWidth="1"/>
    <col min="14869" max="14869" width="33.140625" style="4" customWidth="1"/>
    <col min="14870" max="14870" width="12.5703125" style="4" customWidth="1"/>
    <col min="14871" max="14871" width="6.85546875" style="4" customWidth="1"/>
    <col min="14872" max="14872" width="9.42578125" style="4" customWidth="1"/>
    <col min="14873" max="14873" width="16.7109375" style="4" customWidth="1"/>
    <col min="14874" max="14874" width="8.7109375" style="4" customWidth="1"/>
    <col min="14875" max="14875" width="9.5703125" style="4" customWidth="1"/>
    <col min="14876" max="14876" width="9.42578125" style="4" customWidth="1"/>
    <col min="14877" max="14877" width="18.7109375" style="4" customWidth="1"/>
    <col min="14878" max="14878" width="19.140625" style="4" customWidth="1"/>
    <col min="14879" max="14879" width="17.7109375" style="4" customWidth="1"/>
    <col min="14880" max="14880" width="17.28515625" style="4" customWidth="1"/>
    <col min="14881" max="14883" width="13.140625" style="4" customWidth="1"/>
    <col min="14884" max="14904" width="18.7109375" style="4" customWidth="1"/>
    <col min="14905" max="14905" width="8.5703125" style="4" customWidth="1"/>
    <col min="14906" max="14906" width="15.5703125" style="4" customWidth="1"/>
    <col min="14907" max="14907" width="16" style="4" customWidth="1"/>
    <col min="14908" max="14908" width="11.140625" style="4" customWidth="1"/>
    <col min="14909" max="14909" width="12.140625" style="4" customWidth="1"/>
    <col min="14910" max="14910" width="11.42578125" style="4" customWidth="1"/>
    <col min="14911" max="14911" width="14.5703125" style="4" customWidth="1"/>
    <col min="14912" max="14912" width="15" style="4" customWidth="1"/>
    <col min="14913" max="14914" width="14.140625" style="4" customWidth="1"/>
    <col min="14915" max="14915" width="14.5703125" style="4" customWidth="1"/>
    <col min="14916" max="14916" width="15.140625" style="4" customWidth="1"/>
    <col min="14917" max="14918" width="14" style="4" customWidth="1"/>
    <col min="14919" max="14920" width="12.7109375" style="4" customWidth="1"/>
    <col min="14921" max="14921" width="7.7109375" style="4" customWidth="1"/>
    <col min="14922" max="14922" width="9" style="4" customWidth="1"/>
    <col min="14923" max="14923" width="7.28515625" style="4" customWidth="1"/>
    <col min="14924" max="14925" width="8.140625" style="4" customWidth="1"/>
    <col min="14926" max="14926" width="9.140625" style="4"/>
    <col min="14927" max="14927" width="9.85546875" style="4" customWidth="1"/>
    <col min="14928" max="14928" width="9" style="4" customWidth="1"/>
    <col min="14929" max="14929" width="11" style="4" customWidth="1"/>
    <col min="14930" max="14930" width="7.85546875" style="4" customWidth="1"/>
    <col min="14931" max="14931" width="9.140625" style="4"/>
    <col min="14932" max="14932" width="8.7109375" style="4" customWidth="1"/>
    <col min="14933" max="14933" width="7.28515625" style="4" customWidth="1"/>
    <col min="14934" max="14934" width="7.5703125" style="4" customWidth="1"/>
    <col min="14935" max="14935" width="8.42578125" style="4" customWidth="1"/>
    <col min="14936" max="14936" width="10" style="4" customWidth="1"/>
    <col min="14937" max="14937" width="5.5703125" style="4" customWidth="1"/>
    <col min="14938" max="14938" width="8.85546875" style="4" customWidth="1"/>
    <col min="14939" max="14939" width="9" style="4" customWidth="1"/>
    <col min="14940" max="14940" width="5.5703125" style="4" customWidth="1"/>
    <col min="14941" max="14941" width="8.5703125" style="4" customWidth="1"/>
    <col min="14942" max="14942" width="5.7109375" style="4" customWidth="1"/>
    <col min="14943" max="14943" width="9" style="4" customWidth="1"/>
    <col min="14944" max="15123" width="9.140625" style="4"/>
    <col min="15124" max="15124" width="9.28515625" style="4" customWidth="1"/>
    <col min="15125" max="15125" width="33.140625" style="4" customWidth="1"/>
    <col min="15126" max="15126" width="12.5703125" style="4" customWidth="1"/>
    <col min="15127" max="15127" width="6.85546875" style="4" customWidth="1"/>
    <col min="15128" max="15128" width="9.42578125" style="4" customWidth="1"/>
    <col min="15129" max="15129" width="16.7109375" style="4" customWidth="1"/>
    <col min="15130" max="15130" width="8.7109375" style="4" customWidth="1"/>
    <col min="15131" max="15131" width="9.5703125" style="4" customWidth="1"/>
    <col min="15132" max="15132" width="9.42578125" style="4" customWidth="1"/>
    <col min="15133" max="15133" width="18.7109375" style="4" customWidth="1"/>
    <col min="15134" max="15134" width="19.140625" style="4" customWidth="1"/>
    <col min="15135" max="15135" width="17.7109375" style="4" customWidth="1"/>
    <col min="15136" max="15136" width="17.28515625" style="4" customWidth="1"/>
    <col min="15137" max="15139" width="13.140625" style="4" customWidth="1"/>
    <col min="15140" max="15160" width="18.7109375" style="4" customWidth="1"/>
    <col min="15161" max="15161" width="8.5703125" style="4" customWidth="1"/>
    <col min="15162" max="15162" width="15.5703125" style="4" customWidth="1"/>
    <col min="15163" max="15163" width="16" style="4" customWidth="1"/>
    <col min="15164" max="15164" width="11.140625" style="4" customWidth="1"/>
    <col min="15165" max="15165" width="12.140625" style="4" customWidth="1"/>
    <col min="15166" max="15166" width="11.42578125" style="4" customWidth="1"/>
    <col min="15167" max="15167" width="14.5703125" style="4" customWidth="1"/>
    <col min="15168" max="15168" width="15" style="4" customWidth="1"/>
    <col min="15169" max="15170" width="14.140625" style="4" customWidth="1"/>
    <col min="15171" max="15171" width="14.5703125" style="4" customWidth="1"/>
    <col min="15172" max="15172" width="15.140625" style="4" customWidth="1"/>
    <col min="15173" max="15174" width="14" style="4" customWidth="1"/>
    <col min="15175" max="15176" width="12.7109375" style="4" customWidth="1"/>
    <col min="15177" max="15177" width="7.7109375" style="4" customWidth="1"/>
    <col min="15178" max="15178" width="9" style="4" customWidth="1"/>
    <col min="15179" max="15179" width="7.28515625" style="4" customWidth="1"/>
    <col min="15180" max="15181" width="8.140625" style="4" customWidth="1"/>
    <col min="15182" max="15182" width="9.140625" style="4"/>
    <col min="15183" max="15183" width="9.85546875" style="4" customWidth="1"/>
    <col min="15184" max="15184" width="9" style="4" customWidth="1"/>
    <col min="15185" max="15185" width="11" style="4" customWidth="1"/>
    <col min="15186" max="15186" width="7.85546875" style="4" customWidth="1"/>
    <col min="15187" max="15187" width="9.140625" style="4"/>
    <col min="15188" max="15188" width="8.7109375" style="4" customWidth="1"/>
    <col min="15189" max="15189" width="7.28515625" style="4" customWidth="1"/>
    <col min="15190" max="15190" width="7.5703125" style="4" customWidth="1"/>
    <col min="15191" max="15191" width="8.42578125" style="4" customWidth="1"/>
    <col min="15192" max="15192" width="10" style="4" customWidth="1"/>
    <col min="15193" max="15193" width="5.5703125" style="4" customWidth="1"/>
    <col min="15194" max="15194" width="8.85546875" style="4" customWidth="1"/>
    <col min="15195" max="15195" width="9" style="4" customWidth="1"/>
    <col min="15196" max="15196" width="5.5703125" style="4" customWidth="1"/>
    <col min="15197" max="15197" width="8.5703125" style="4" customWidth="1"/>
    <col min="15198" max="15198" width="5.7109375" style="4" customWidth="1"/>
    <col min="15199" max="15199" width="9" style="4" customWidth="1"/>
    <col min="15200" max="15379" width="9.140625" style="4"/>
    <col min="15380" max="15380" width="9.28515625" style="4" customWidth="1"/>
    <col min="15381" max="15381" width="33.140625" style="4" customWidth="1"/>
    <col min="15382" max="15382" width="12.5703125" style="4" customWidth="1"/>
    <col min="15383" max="15383" width="6.85546875" style="4" customWidth="1"/>
    <col min="15384" max="15384" width="9.42578125" style="4" customWidth="1"/>
    <col min="15385" max="15385" width="16.7109375" style="4" customWidth="1"/>
    <col min="15386" max="15386" width="8.7109375" style="4" customWidth="1"/>
    <col min="15387" max="15387" width="9.5703125" style="4" customWidth="1"/>
    <col min="15388" max="15388" width="9.42578125" style="4" customWidth="1"/>
    <col min="15389" max="15389" width="18.7109375" style="4" customWidth="1"/>
    <col min="15390" max="15390" width="19.140625" style="4" customWidth="1"/>
    <col min="15391" max="15391" width="17.7109375" style="4" customWidth="1"/>
    <col min="15392" max="15392" width="17.28515625" style="4" customWidth="1"/>
    <col min="15393" max="15395" width="13.140625" style="4" customWidth="1"/>
    <col min="15396" max="15416" width="18.7109375" style="4" customWidth="1"/>
    <col min="15417" max="15417" width="8.5703125" style="4" customWidth="1"/>
    <col min="15418" max="15418" width="15.5703125" style="4" customWidth="1"/>
    <col min="15419" max="15419" width="16" style="4" customWidth="1"/>
    <col min="15420" max="15420" width="11.140625" style="4" customWidth="1"/>
    <col min="15421" max="15421" width="12.140625" style="4" customWidth="1"/>
    <col min="15422" max="15422" width="11.42578125" style="4" customWidth="1"/>
    <col min="15423" max="15423" width="14.5703125" style="4" customWidth="1"/>
    <col min="15424" max="15424" width="15" style="4" customWidth="1"/>
    <col min="15425" max="15426" width="14.140625" style="4" customWidth="1"/>
    <col min="15427" max="15427" width="14.5703125" style="4" customWidth="1"/>
    <col min="15428" max="15428" width="15.140625" style="4" customWidth="1"/>
    <col min="15429" max="15430" width="14" style="4" customWidth="1"/>
    <col min="15431" max="15432" width="12.7109375" style="4" customWidth="1"/>
    <col min="15433" max="15433" width="7.7109375" style="4" customWidth="1"/>
    <col min="15434" max="15434" width="9" style="4" customWidth="1"/>
    <col min="15435" max="15435" width="7.28515625" style="4" customWidth="1"/>
    <col min="15436" max="15437" width="8.140625" style="4" customWidth="1"/>
    <col min="15438" max="15438" width="9.140625" style="4"/>
    <col min="15439" max="15439" width="9.85546875" style="4" customWidth="1"/>
    <col min="15440" max="15440" width="9" style="4" customWidth="1"/>
    <col min="15441" max="15441" width="11" style="4" customWidth="1"/>
    <col min="15442" max="15442" width="7.85546875" style="4" customWidth="1"/>
    <col min="15443" max="15443" width="9.140625" style="4"/>
    <col min="15444" max="15444" width="8.7109375" style="4" customWidth="1"/>
    <col min="15445" max="15445" width="7.28515625" style="4" customWidth="1"/>
    <col min="15446" max="15446" width="7.5703125" style="4" customWidth="1"/>
    <col min="15447" max="15447" width="8.42578125" style="4" customWidth="1"/>
    <col min="15448" max="15448" width="10" style="4" customWidth="1"/>
    <col min="15449" max="15449" width="5.5703125" style="4" customWidth="1"/>
    <col min="15450" max="15450" width="8.85546875" style="4" customWidth="1"/>
    <col min="15451" max="15451" width="9" style="4" customWidth="1"/>
    <col min="15452" max="15452" width="5.5703125" style="4" customWidth="1"/>
    <col min="15453" max="15453" width="8.5703125" style="4" customWidth="1"/>
    <col min="15454" max="15454" width="5.7109375" style="4" customWidth="1"/>
    <col min="15455" max="15455" width="9" style="4" customWidth="1"/>
    <col min="15456" max="15635" width="9.140625" style="4"/>
    <col min="15636" max="15636" width="9.28515625" style="4" customWidth="1"/>
    <col min="15637" max="15637" width="33.140625" style="4" customWidth="1"/>
    <col min="15638" max="15638" width="12.5703125" style="4" customWidth="1"/>
    <col min="15639" max="15639" width="6.85546875" style="4" customWidth="1"/>
    <col min="15640" max="15640" width="9.42578125" style="4" customWidth="1"/>
    <col min="15641" max="15641" width="16.7109375" style="4" customWidth="1"/>
    <col min="15642" max="15642" width="8.7109375" style="4" customWidth="1"/>
    <col min="15643" max="15643" width="9.5703125" style="4" customWidth="1"/>
    <col min="15644" max="15644" width="9.42578125" style="4" customWidth="1"/>
    <col min="15645" max="15645" width="18.7109375" style="4" customWidth="1"/>
    <col min="15646" max="15646" width="19.140625" style="4" customWidth="1"/>
    <col min="15647" max="15647" width="17.7109375" style="4" customWidth="1"/>
    <col min="15648" max="15648" width="17.28515625" style="4" customWidth="1"/>
    <col min="15649" max="15651" width="13.140625" style="4" customWidth="1"/>
    <col min="15652" max="15672" width="18.7109375" style="4" customWidth="1"/>
    <col min="15673" max="15673" width="8.5703125" style="4" customWidth="1"/>
    <col min="15674" max="15674" width="15.5703125" style="4" customWidth="1"/>
    <col min="15675" max="15675" width="16" style="4" customWidth="1"/>
    <col min="15676" max="15676" width="11.140625" style="4" customWidth="1"/>
    <col min="15677" max="15677" width="12.140625" style="4" customWidth="1"/>
    <col min="15678" max="15678" width="11.42578125" style="4" customWidth="1"/>
    <col min="15679" max="15679" width="14.5703125" style="4" customWidth="1"/>
    <col min="15680" max="15680" width="15" style="4" customWidth="1"/>
    <col min="15681" max="15682" width="14.140625" style="4" customWidth="1"/>
    <col min="15683" max="15683" width="14.5703125" style="4" customWidth="1"/>
    <col min="15684" max="15684" width="15.140625" style="4" customWidth="1"/>
    <col min="15685" max="15686" width="14" style="4" customWidth="1"/>
    <col min="15687" max="15688" width="12.7109375" style="4" customWidth="1"/>
    <col min="15689" max="15689" width="7.7109375" style="4" customWidth="1"/>
    <col min="15690" max="15690" width="9" style="4" customWidth="1"/>
    <col min="15691" max="15691" width="7.28515625" style="4" customWidth="1"/>
    <col min="15692" max="15693" width="8.140625" style="4" customWidth="1"/>
    <col min="15694" max="15694" width="9.140625" style="4"/>
    <col min="15695" max="15695" width="9.85546875" style="4" customWidth="1"/>
    <col min="15696" max="15696" width="9" style="4" customWidth="1"/>
    <col min="15697" max="15697" width="11" style="4" customWidth="1"/>
    <col min="15698" max="15698" width="7.85546875" style="4" customWidth="1"/>
    <col min="15699" max="15699" width="9.140625" style="4"/>
    <col min="15700" max="15700" width="8.7109375" style="4" customWidth="1"/>
    <col min="15701" max="15701" width="7.28515625" style="4" customWidth="1"/>
    <col min="15702" max="15702" width="7.5703125" style="4" customWidth="1"/>
    <col min="15703" max="15703" width="8.42578125" style="4" customWidth="1"/>
    <col min="15704" max="15704" width="10" style="4" customWidth="1"/>
    <col min="15705" max="15705" width="5.5703125" style="4" customWidth="1"/>
    <col min="15706" max="15706" width="8.85546875" style="4" customWidth="1"/>
    <col min="15707" max="15707" width="9" style="4" customWidth="1"/>
    <col min="15708" max="15708" width="5.5703125" style="4" customWidth="1"/>
    <col min="15709" max="15709" width="8.5703125" style="4" customWidth="1"/>
    <col min="15710" max="15710" width="5.7109375" style="4" customWidth="1"/>
    <col min="15711" max="15711" width="9" style="4" customWidth="1"/>
    <col min="15712" max="15891" width="9.140625" style="4"/>
    <col min="15892" max="15892" width="9.28515625" style="4" customWidth="1"/>
    <col min="15893" max="15893" width="33.140625" style="4" customWidth="1"/>
    <col min="15894" max="15894" width="12.5703125" style="4" customWidth="1"/>
    <col min="15895" max="15895" width="6.85546875" style="4" customWidth="1"/>
    <col min="15896" max="15896" width="9.42578125" style="4" customWidth="1"/>
    <col min="15897" max="15897" width="16.7109375" style="4" customWidth="1"/>
    <col min="15898" max="15898" width="8.7109375" style="4" customWidth="1"/>
    <col min="15899" max="15899" width="9.5703125" style="4" customWidth="1"/>
    <col min="15900" max="15900" width="9.42578125" style="4" customWidth="1"/>
    <col min="15901" max="15901" width="18.7109375" style="4" customWidth="1"/>
    <col min="15902" max="15902" width="19.140625" style="4" customWidth="1"/>
    <col min="15903" max="15903" width="17.7109375" style="4" customWidth="1"/>
    <col min="15904" max="15904" width="17.28515625" style="4" customWidth="1"/>
    <col min="15905" max="15907" width="13.140625" style="4" customWidth="1"/>
    <col min="15908" max="15928" width="18.7109375" style="4" customWidth="1"/>
    <col min="15929" max="15929" width="8.5703125" style="4" customWidth="1"/>
    <col min="15930" max="15930" width="15.5703125" style="4" customWidth="1"/>
    <col min="15931" max="15931" width="16" style="4" customWidth="1"/>
    <col min="15932" max="15932" width="11.140625" style="4" customWidth="1"/>
    <col min="15933" max="15933" width="12.140625" style="4" customWidth="1"/>
    <col min="15934" max="15934" width="11.42578125" style="4" customWidth="1"/>
    <col min="15935" max="15935" width="14.5703125" style="4" customWidth="1"/>
    <col min="15936" max="15936" width="15" style="4" customWidth="1"/>
    <col min="15937" max="15938" width="14.140625" style="4" customWidth="1"/>
    <col min="15939" max="15939" width="14.5703125" style="4" customWidth="1"/>
    <col min="15940" max="15940" width="15.140625" style="4" customWidth="1"/>
    <col min="15941" max="15942" width="14" style="4" customWidth="1"/>
    <col min="15943" max="15944" width="12.7109375" style="4" customWidth="1"/>
    <col min="15945" max="15945" width="7.7109375" style="4" customWidth="1"/>
    <col min="15946" max="15946" width="9" style="4" customWidth="1"/>
    <col min="15947" max="15947" width="7.28515625" style="4" customWidth="1"/>
    <col min="15948" max="15949" width="8.140625" style="4" customWidth="1"/>
    <col min="15950" max="15950" width="9.140625" style="4"/>
    <col min="15951" max="15951" width="9.85546875" style="4" customWidth="1"/>
    <col min="15952" max="15952" width="9" style="4" customWidth="1"/>
    <col min="15953" max="15953" width="11" style="4" customWidth="1"/>
    <col min="15954" max="15954" width="7.85546875" style="4" customWidth="1"/>
    <col min="15955" max="15955" width="9.140625" style="4"/>
    <col min="15956" max="15956" width="8.7109375" style="4" customWidth="1"/>
    <col min="15957" max="15957" width="7.28515625" style="4" customWidth="1"/>
    <col min="15958" max="15958" width="7.5703125" style="4" customWidth="1"/>
    <col min="15959" max="15959" width="8.42578125" style="4" customWidth="1"/>
    <col min="15960" max="15960" width="10" style="4" customWidth="1"/>
    <col min="15961" max="15961" width="5.5703125" style="4" customWidth="1"/>
    <col min="15962" max="15962" width="8.85546875" style="4" customWidth="1"/>
    <col min="15963" max="15963" width="9" style="4" customWidth="1"/>
    <col min="15964" max="15964" width="5.5703125" style="4" customWidth="1"/>
    <col min="15965" max="15965" width="8.5703125" style="4" customWidth="1"/>
    <col min="15966" max="15966" width="5.7109375" style="4" customWidth="1"/>
    <col min="15967" max="15967" width="9" style="4" customWidth="1"/>
    <col min="15968" max="16147" width="9.140625" style="4"/>
    <col min="16148" max="16148" width="9.28515625" style="4" customWidth="1"/>
    <col min="16149" max="16149" width="33.140625" style="4" customWidth="1"/>
    <col min="16150" max="16150" width="12.5703125" style="4" customWidth="1"/>
    <col min="16151" max="16151" width="6.85546875" style="4" customWidth="1"/>
    <col min="16152" max="16152" width="9.42578125" style="4" customWidth="1"/>
    <col min="16153" max="16153" width="16.7109375" style="4" customWidth="1"/>
    <col min="16154" max="16154" width="8.7109375" style="4" customWidth="1"/>
    <col min="16155" max="16155" width="9.5703125" style="4" customWidth="1"/>
    <col min="16156" max="16156" width="9.42578125" style="4" customWidth="1"/>
    <col min="16157" max="16157" width="18.7109375" style="4" customWidth="1"/>
    <col min="16158" max="16158" width="19.140625" style="4" customWidth="1"/>
    <col min="16159" max="16159" width="17.7109375" style="4" customWidth="1"/>
    <col min="16160" max="16160" width="17.28515625" style="4" customWidth="1"/>
    <col min="16161" max="16163" width="13.140625" style="4" customWidth="1"/>
    <col min="16164" max="16184" width="18.7109375" style="4" customWidth="1"/>
    <col min="16185" max="16185" width="8.5703125" style="4" customWidth="1"/>
    <col min="16186" max="16186" width="15.5703125" style="4" customWidth="1"/>
    <col min="16187" max="16187" width="16" style="4" customWidth="1"/>
    <col min="16188" max="16188" width="11.140625" style="4" customWidth="1"/>
    <col min="16189" max="16189" width="12.140625" style="4" customWidth="1"/>
    <col min="16190" max="16190" width="11.42578125" style="4" customWidth="1"/>
    <col min="16191" max="16191" width="14.5703125" style="4" customWidth="1"/>
    <col min="16192" max="16192" width="15" style="4" customWidth="1"/>
    <col min="16193" max="16194" width="14.140625" style="4" customWidth="1"/>
    <col min="16195" max="16195" width="14.5703125" style="4" customWidth="1"/>
    <col min="16196" max="16196" width="15.140625" style="4" customWidth="1"/>
    <col min="16197" max="16198" width="14" style="4" customWidth="1"/>
    <col min="16199" max="16200" width="12.7109375" style="4" customWidth="1"/>
    <col min="16201" max="16201" width="7.7109375" style="4" customWidth="1"/>
    <col min="16202" max="16202" width="9" style="4" customWidth="1"/>
    <col min="16203" max="16203" width="7.28515625" style="4" customWidth="1"/>
    <col min="16204" max="16205" width="8.140625" style="4" customWidth="1"/>
    <col min="16206" max="16206" width="9.140625" style="4"/>
    <col min="16207" max="16207" width="9.85546875" style="4" customWidth="1"/>
    <col min="16208" max="16208" width="9" style="4" customWidth="1"/>
    <col min="16209" max="16209" width="11" style="4" customWidth="1"/>
    <col min="16210" max="16210" width="7.85546875" style="4" customWidth="1"/>
    <col min="16211" max="16211" width="9.140625" style="4"/>
    <col min="16212" max="16212" width="8.7109375" style="4" customWidth="1"/>
    <col min="16213" max="16213" width="7.28515625" style="4" customWidth="1"/>
    <col min="16214" max="16214" width="7.5703125" style="4" customWidth="1"/>
    <col min="16215" max="16215" width="8.42578125" style="4" customWidth="1"/>
    <col min="16216" max="16216" width="10" style="4" customWidth="1"/>
    <col min="16217" max="16217" width="5.5703125" style="4" customWidth="1"/>
    <col min="16218" max="16218" width="8.85546875" style="4" customWidth="1"/>
    <col min="16219" max="16219" width="9" style="4" customWidth="1"/>
    <col min="16220" max="16220" width="5.5703125" style="4" customWidth="1"/>
    <col min="16221" max="16221" width="8.5703125" style="4" customWidth="1"/>
    <col min="16222" max="16222" width="5.7109375" style="4" customWidth="1"/>
    <col min="16223" max="16223" width="9" style="4" customWidth="1"/>
    <col min="16224" max="16384" width="9.140625" style="4"/>
  </cols>
  <sheetData>
    <row r="1" spans="1:95" ht="16.5" thickBot="1" x14ac:dyDescent="0.3">
      <c r="A1" s="550" t="s">
        <v>463</v>
      </c>
    </row>
    <row r="2" spans="1:95" ht="16.5" customHeight="1" thickBot="1" x14ac:dyDescent="0.3">
      <c r="A2" s="682" t="s">
        <v>4</v>
      </c>
      <c r="B2" s="685" t="s">
        <v>5</v>
      </c>
      <c r="C2" s="605" t="s">
        <v>6</v>
      </c>
      <c r="D2" s="688" t="s">
        <v>462</v>
      </c>
      <c r="E2" s="691" t="s">
        <v>8</v>
      </c>
      <c r="F2" s="685" t="s">
        <v>461</v>
      </c>
      <c r="G2" s="699" t="s">
        <v>10</v>
      </c>
      <c r="H2" s="707" t="s">
        <v>460</v>
      </c>
      <c r="I2" s="708"/>
      <c r="J2" s="708"/>
      <c r="K2" s="708"/>
      <c r="L2" s="709"/>
      <c r="M2" s="702" t="s">
        <v>2</v>
      </c>
      <c r="N2" s="703"/>
      <c r="O2" s="703"/>
      <c r="P2" s="703"/>
      <c r="Q2" s="703"/>
      <c r="R2" s="692" t="s">
        <v>459</v>
      </c>
      <c r="S2" s="693"/>
      <c r="T2" s="692" t="s">
        <v>19</v>
      </c>
      <c r="U2" s="693"/>
      <c r="V2" s="693"/>
      <c r="W2" s="694"/>
      <c r="X2" s="549"/>
      <c r="Y2" s="548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6"/>
      <c r="AS2" s="673" t="s">
        <v>458</v>
      </c>
      <c r="AT2" s="674"/>
      <c r="AU2" s="674"/>
      <c r="AV2" s="674"/>
      <c r="AW2" s="675"/>
      <c r="AX2" s="675"/>
      <c r="AY2" s="675"/>
      <c r="AZ2" s="675"/>
      <c r="BA2" s="675"/>
      <c r="BB2" s="675"/>
      <c r="BC2" s="675"/>
      <c r="BD2" s="675"/>
      <c r="BE2" s="675"/>
      <c r="BF2" s="675"/>
      <c r="BG2" s="675"/>
      <c r="BH2" s="676"/>
      <c r="BI2" s="677" t="s">
        <v>457</v>
      </c>
      <c r="BJ2" s="659"/>
      <c r="BK2" s="544"/>
      <c r="BL2" s="545"/>
      <c r="BM2" s="545"/>
      <c r="BN2" s="544"/>
      <c r="BO2" s="659" t="s">
        <v>456</v>
      </c>
      <c r="BP2" s="659"/>
      <c r="BQ2" s="659"/>
      <c r="BR2" s="659"/>
      <c r="BS2" s="660"/>
      <c r="BT2" s="543" t="s">
        <v>455</v>
      </c>
      <c r="BU2" s="636" t="s">
        <v>454</v>
      </c>
      <c r="BV2" s="636"/>
      <c r="BW2" s="636"/>
      <c r="BX2" s="637"/>
      <c r="BY2" s="638" t="s">
        <v>453</v>
      </c>
      <c r="BZ2" s="639"/>
      <c r="CA2" s="639"/>
      <c r="CB2" s="639"/>
      <c r="CC2" s="639"/>
      <c r="CD2" s="639"/>
      <c r="CE2" s="639"/>
      <c r="CF2" s="639"/>
      <c r="CG2" s="639"/>
      <c r="CH2" s="639"/>
      <c r="CI2" s="639"/>
      <c r="CJ2" s="639"/>
      <c r="CK2" s="639"/>
      <c r="CL2" s="639"/>
      <c r="CM2" s="639"/>
      <c r="CN2" s="639"/>
      <c r="CO2" s="640"/>
      <c r="CP2" s="588" t="s">
        <v>452</v>
      </c>
      <c r="CQ2" s="572"/>
    </row>
    <row r="3" spans="1:95" ht="16.5" customHeight="1" thickBot="1" x14ac:dyDescent="0.3">
      <c r="A3" s="683"/>
      <c r="B3" s="686"/>
      <c r="C3" s="606"/>
      <c r="D3" s="689"/>
      <c r="E3" s="630"/>
      <c r="F3" s="686"/>
      <c r="G3" s="700"/>
      <c r="H3" s="710" t="s">
        <v>451</v>
      </c>
      <c r="I3" s="711"/>
      <c r="J3" s="542" t="s">
        <v>18</v>
      </c>
      <c r="K3" s="711" t="s">
        <v>19</v>
      </c>
      <c r="L3" s="712"/>
      <c r="M3" s="630" t="s">
        <v>450</v>
      </c>
      <c r="N3" s="632" t="s">
        <v>446</v>
      </c>
      <c r="O3" s="634" t="s">
        <v>449</v>
      </c>
      <c r="P3" s="697" t="s">
        <v>448</v>
      </c>
      <c r="Q3" s="697" t="s">
        <v>445</v>
      </c>
      <c r="R3" s="704" t="s">
        <v>447</v>
      </c>
      <c r="S3" s="697" t="s">
        <v>445</v>
      </c>
      <c r="T3" s="695" t="s">
        <v>59</v>
      </c>
      <c r="U3" s="697" t="s">
        <v>445</v>
      </c>
      <c r="V3" s="541" t="s">
        <v>446</v>
      </c>
      <c r="W3" s="697" t="s">
        <v>445</v>
      </c>
      <c r="X3" s="540">
        <v>1</v>
      </c>
      <c r="Y3" s="539">
        <v>2</v>
      </c>
      <c r="Z3" s="538">
        <v>3</v>
      </c>
      <c r="AA3" s="538">
        <v>4</v>
      </c>
      <c r="AB3" s="538">
        <v>5</v>
      </c>
      <c r="AC3" s="538">
        <v>6</v>
      </c>
      <c r="AD3" s="538">
        <v>7</v>
      </c>
      <c r="AE3" s="538">
        <v>8</v>
      </c>
      <c r="AF3" s="538">
        <v>9</v>
      </c>
      <c r="AG3" s="538">
        <v>10</v>
      </c>
      <c r="AH3" s="538">
        <v>11</v>
      </c>
      <c r="AI3" s="538">
        <v>12</v>
      </c>
      <c r="AJ3" s="538">
        <v>13</v>
      </c>
      <c r="AK3" s="538">
        <v>14</v>
      </c>
      <c r="AL3" s="538">
        <v>15</v>
      </c>
      <c r="AM3" s="538">
        <v>16</v>
      </c>
      <c r="AN3" s="538">
        <v>17</v>
      </c>
      <c r="AO3" s="538">
        <v>18</v>
      </c>
      <c r="AP3" s="538">
        <v>19</v>
      </c>
      <c r="AQ3" s="538">
        <v>20</v>
      </c>
      <c r="AR3" s="537"/>
      <c r="AS3" s="585" t="s">
        <v>444</v>
      </c>
      <c r="AT3" s="588" t="s">
        <v>443</v>
      </c>
      <c r="AU3" s="572" t="s">
        <v>442</v>
      </c>
      <c r="AV3" s="570" t="s">
        <v>441</v>
      </c>
      <c r="AW3" s="570"/>
      <c r="AX3" s="570"/>
      <c r="AY3" s="570"/>
      <c r="AZ3" s="570"/>
      <c r="BA3" s="570"/>
      <c r="BB3" s="570"/>
      <c r="BC3" s="570"/>
      <c r="BD3" s="570"/>
      <c r="BE3" s="570"/>
      <c r="BF3" s="570"/>
      <c r="BG3" s="571"/>
      <c r="BH3" s="667" t="s">
        <v>440</v>
      </c>
      <c r="BI3" s="670" t="s">
        <v>439</v>
      </c>
      <c r="BJ3" s="646" t="s">
        <v>438</v>
      </c>
      <c r="BK3" s="605" t="s">
        <v>437</v>
      </c>
      <c r="BL3" s="605" t="s">
        <v>436</v>
      </c>
      <c r="BM3" s="605" t="s">
        <v>435</v>
      </c>
      <c r="BN3" s="605" t="s">
        <v>434</v>
      </c>
      <c r="BO3" s="601" t="s">
        <v>433</v>
      </c>
      <c r="BP3" s="603" t="s">
        <v>432</v>
      </c>
      <c r="BQ3" s="657" t="s">
        <v>431</v>
      </c>
      <c r="BR3" s="641" t="s">
        <v>430</v>
      </c>
      <c r="BS3" s="625" t="s">
        <v>429</v>
      </c>
      <c r="BT3" s="605" t="s">
        <v>428</v>
      </c>
      <c r="BU3" s="618" t="s">
        <v>427</v>
      </c>
      <c r="BV3" s="644"/>
      <c r="BW3" s="645" t="s">
        <v>426</v>
      </c>
      <c r="BX3" s="619"/>
      <c r="BY3" s="647" t="s">
        <v>425</v>
      </c>
      <c r="BZ3" s="648"/>
      <c r="CA3" s="649" t="s">
        <v>423</v>
      </c>
      <c r="CB3" s="652" t="s">
        <v>424</v>
      </c>
      <c r="CC3" s="588" t="s">
        <v>423</v>
      </c>
      <c r="CD3" s="612"/>
      <c r="CE3" s="572"/>
      <c r="CF3" s="613" t="s">
        <v>422</v>
      </c>
      <c r="CG3" s="614"/>
      <c r="CH3" s="614"/>
      <c r="CI3" s="615"/>
      <c r="CJ3" s="617" t="s">
        <v>421</v>
      </c>
      <c r="CK3" s="618"/>
      <c r="CL3" s="619"/>
      <c r="CM3" s="623" t="s">
        <v>420</v>
      </c>
      <c r="CN3" s="623"/>
      <c r="CO3" s="624"/>
      <c r="CP3" s="589"/>
      <c r="CQ3" s="573"/>
    </row>
    <row r="4" spans="1:95" ht="14.25" customHeight="1" thickBot="1" x14ac:dyDescent="0.3">
      <c r="A4" s="683"/>
      <c r="B4" s="686"/>
      <c r="C4" s="606"/>
      <c r="D4" s="689"/>
      <c r="E4" s="630"/>
      <c r="F4" s="686"/>
      <c r="G4" s="700"/>
      <c r="H4" s="536" t="s">
        <v>55</v>
      </c>
      <c r="I4" s="534" t="s">
        <v>56</v>
      </c>
      <c r="J4" s="535" t="s">
        <v>419</v>
      </c>
      <c r="K4" s="534" t="s">
        <v>55</v>
      </c>
      <c r="L4" s="533" t="s">
        <v>56</v>
      </c>
      <c r="M4" s="630"/>
      <c r="N4" s="632"/>
      <c r="O4" s="634"/>
      <c r="P4" s="697"/>
      <c r="Q4" s="697"/>
      <c r="R4" s="705"/>
      <c r="S4" s="697"/>
      <c r="T4" s="695"/>
      <c r="U4" s="697"/>
      <c r="V4" s="532"/>
      <c r="W4" s="697"/>
      <c r="X4" s="581" t="s">
        <v>418</v>
      </c>
      <c r="Y4" s="583" t="s">
        <v>417</v>
      </c>
      <c r="Z4" s="563" t="s">
        <v>416</v>
      </c>
      <c r="AA4" s="565" t="s">
        <v>415</v>
      </c>
      <c r="AB4" s="567" t="s">
        <v>414</v>
      </c>
      <c r="AC4" s="591" t="s">
        <v>413</v>
      </c>
      <c r="AD4" s="593" t="s">
        <v>412</v>
      </c>
      <c r="AE4" s="577" t="s">
        <v>411</v>
      </c>
      <c r="AF4" s="661" t="s">
        <v>410</v>
      </c>
      <c r="AG4" s="663" t="s">
        <v>409</v>
      </c>
      <c r="AH4" s="665" t="s">
        <v>408</v>
      </c>
      <c r="AI4" s="595" t="s">
        <v>407</v>
      </c>
      <c r="AJ4" s="597" t="s">
        <v>406</v>
      </c>
      <c r="AK4" s="579" t="s">
        <v>405</v>
      </c>
      <c r="AL4" s="680" t="s">
        <v>404</v>
      </c>
      <c r="AM4" s="599" t="s">
        <v>403</v>
      </c>
      <c r="AN4" s="599" t="s">
        <v>402</v>
      </c>
      <c r="AO4" s="577" t="s">
        <v>401</v>
      </c>
      <c r="AP4" s="577" t="s">
        <v>400</v>
      </c>
      <c r="AQ4" s="577" t="s">
        <v>399</v>
      </c>
      <c r="AR4" s="655" t="s">
        <v>398</v>
      </c>
      <c r="AS4" s="586"/>
      <c r="AT4" s="589"/>
      <c r="AU4" s="573"/>
      <c r="AV4" s="531" t="s">
        <v>397</v>
      </c>
      <c r="AW4" s="530" t="s">
        <v>397</v>
      </c>
      <c r="AX4" s="530" t="s">
        <v>397</v>
      </c>
      <c r="AY4" s="530" t="s">
        <v>397</v>
      </c>
      <c r="AZ4" s="530" t="s">
        <v>397</v>
      </c>
      <c r="BA4" s="530" t="s">
        <v>397</v>
      </c>
      <c r="BB4" s="530" t="s">
        <v>397</v>
      </c>
      <c r="BC4" s="530" t="s">
        <v>397</v>
      </c>
      <c r="BD4" s="530" t="s">
        <v>397</v>
      </c>
      <c r="BE4" s="530" t="s">
        <v>397</v>
      </c>
      <c r="BF4" s="530" t="s">
        <v>397</v>
      </c>
      <c r="BG4" s="529" t="s">
        <v>397</v>
      </c>
      <c r="BH4" s="668"/>
      <c r="BI4" s="671"/>
      <c r="BJ4" s="678"/>
      <c r="BK4" s="606"/>
      <c r="BL4" s="606"/>
      <c r="BM4" s="606"/>
      <c r="BN4" s="606"/>
      <c r="BO4" s="602"/>
      <c r="BP4" s="604"/>
      <c r="BQ4" s="658"/>
      <c r="BR4" s="642"/>
      <c r="BS4" s="626"/>
      <c r="BT4" s="643"/>
      <c r="BU4" s="621"/>
      <c r="BV4" s="613"/>
      <c r="BW4" s="646"/>
      <c r="BX4" s="622"/>
      <c r="BY4" s="627" t="s">
        <v>396</v>
      </c>
      <c r="BZ4" s="628"/>
      <c r="CA4" s="650"/>
      <c r="CB4" s="653"/>
      <c r="CC4" s="589"/>
      <c r="CD4" s="599"/>
      <c r="CE4" s="573"/>
      <c r="CF4" s="616"/>
      <c r="CG4" s="599"/>
      <c r="CH4" s="599"/>
      <c r="CI4" s="573"/>
      <c r="CJ4" s="620"/>
      <c r="CK4" s="621"/>
      <c r="CL4" s="622"/>
      <c r="CM4" s="621"/>
      <c r="CN4" s="621"/>
      <c r="CO4" s="622"/>
      <c r="CP4" s="589"/>
      <c r="CQ4" s="573"/>
    </row>
    <row r="5" spans="1:95" ht="48.75" customHeight="1" thickBot="1" x14ac:dyDescent="0.3">
      <c r="A5" s="684"/>
      <c r="B5" s="687"/>
      <c r="C5" s="607"/>
      <c r="D5" s="690"/>
      <c r="E5" s="631"/>
      <c r="F5" s="687"/>
      <c r="G5" s="701"/>
      <c r="H5" s="528">
        <v>5.84</v>
      </c>
      <c r="I5" s="524">
        <v>6.21</v>
      </c>
      <c r="J5" s="524">
        <v>6.21</v>
      </c>
      <c r="K5" s="524">
        <v>6.31</v>
      </c>
      <c r="L5" s="527"/>
      <c r="M5" s="631"/>
      <c r="N5" s="633"/>
      <c r="O5" s="635"/>
      <c r="P5" s="698"/>
      <c r="Q5" s="698"/>
      <c r="R5" s="706"/>
      <c r="S5" s="698"/>
      <c r="T5" s="696"/>
      <c r="U5" s="698"/>
      <c r="V5" s="526"/>
      <c r="W5" s="698"/>
      <c r="X5" s="582"/>
      <c r="Y5" s="584"/>
      <c r="Z5" s="564"/>
      <c r="AA5" s="566"/>
      <c r="AB5" s="568"/>
      <c r="AC5" s="592"/>
      <c r="AD5" s="594"/>
      <c r="AE5" s="578"/>
      <c r="AF5" s="662"/>
      <c r="AG5" s="664"/>
      <c r="AH5" s="666"/>
      <c r="AI5" s="596"/>
      <c r="AJ5" s="598"/>
      <c r="AK5" s="580"/>
      <c r="AL5" s="681"/>
      <c r="AM5" s="600"/>
      <c r="AN5" s="600"/>
      <c r="AO5" s="578"/>
      <c r="AP5" s="578"/>
      <c r="AQ5" s="578"/>
      <c r="AR5" s="656"/>
      <c r="AS5" s="587"/>
      <c r="AT5" s="590"/>
      <c r="AU5" s="574"/>
      <c r="AV5" s="525" t="s">
        <v>395</v>
      </c>
      <c r="AW5" s="524" t="s">
        <v>394</v>
      </c>
      <c r="AX5" s="523" t="s">
        <v>393</v>
      </c>
      <c r="AY5" s="524" t="s">
        <v>392</v>
      </c>
      <c r="AZ5" s="524" t="s">
        <v>391</v>
      </c>
      <c r="BA5" s="524" t="s">
        <v>390</v>
      </c>
      <c r="BB5" s="524" t="s">
        <v>389</v>
      </c>
      <c r="BC5" s="523" t="s">
        <v>388</v>
      </c>
      <c r="BD5" s="522" t="s">
        <v>387</v>
      </c>
      <c r="BE5" s="522" t="s">
        <v>386</v>
      </c>
      <c r="BF5" s="522" t="s">
        <v>385</v>
      </c>
      <c r="BG5" s="521" t="s">
        <v>384</v>
      </c>
      <c r="BH5" s="669"/>
      <c r="BI5" s="672"/>
      <c r="BJ5" s="679"/>
      <c r="BK5" s="607"/>
      <c r="BL5" s="607"/>
      <c r="BM5" s="607"/>
      <c r="BN5" s="607"/>
      <c r="BO5" s="520" t="s">
        <v>382</v>
      </c>
      <c r="BP5" s="519" t="s">
        <v>382</v>
      </c>
      <c r="BQ5" s="520" t="s">
        <v>382</v>
      </c>
      <c r="BR5" s="519" t="s">
        <v>383</v>
      </c>
      <c r="BS5" s="520" t="s">
        <v>382</v>
      </c>
      <c r="BT5" s="519" t="s">
        <v>66</v>
      </c>
      <c r="BU5" s="518" t="s">
        <v>66</v>
      </c>
      <c r="BV5" s="516" t="s">
        <v>381</v>
      </c>
      <c r="BW5" s="516" t="s">
        <v>66</v>
      </c>
      <c r="BX5" s="515" t="s">
        <v>381</v>
      </c>
      <c r="BY5" s="518" t="s">
        <v>379</v>
      </c>
      <c r="BZ5" s="515" t="s">
        <v>378</v>
      </c>
      <c r="CA5" s="651"/>
      <c r="CB5" s="654"/>
      <c r="CC5" s="517" t="s">
        <v>379</v>
      </c>
      <c r="CD5" s="600" t="s">
        <v>378</v>
      </c>
      <c r="CE5" s="574"/>
      <c r="CF5" s="629" t="s">
        <v>379</v>
      </c>
      <c r="CG5" s="600"/>
      <c r="CH5" s="516" t="s">
        <v>378</v>
      </c>
      <c r="CI5" s="515" t="s">
        <v>380</v>
      </c>
      <c r="CJ5" s="590" t="s">
        <v>379</v>
      </c>
      <c r="CK5" s="600"/>
      <c r="CL5" s="515" t="s">
        <v>378</v>
      </c>
      <c r="CM5" s="629" t="s">
        <v>379</v>
      </c>
      <c r="CN5" s="600"/>
      <c r="CO5" s="515" t="s">
        <v>378</v>
      </c>
      <c r="CP5" s="590"/>
      <c r="CQ5" s="574"/>
    </row>
    <row r="6" spans="1:95" ht="8.25" customHeight="1" x14ac:dyDescent="0.25">
      <c r="A6" s="514"/>
      <c r="B6" s="513"/>
      <c r="C6" s="512"/>
      <c r="D6" s="511"/>
      <c r="E6" s="510"/>
      <c r="F6" s="509"/>
      <c r="G6" s="508"/>
      <c r="H6" s="496"/>
      <c r="I6" s="496"/>
      <c r="J6" s="496"/>
      <c r="K6" s="496"/>
      <c r="L6" s="496"/>
      <c r="M6" s="507"/>
      <c r="N6" s="507"/>
      <c r="O6" s="507"/>
      <c r="P6" s="496"/>
      <c r="Q6" s="498"/>
      <c r="R6" s="506"/>
      <c r="S6" s="505"/>
      <c r="T6" s="504"/>
      <c r="U6" s="503"/>
      <c r="V6" s="503"/>
      <c r="W6" s="502"/>
      <c r="X6" s="497"/>
      <c r="Y6" s="496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9"/>
      <c r="AS6" s="501"/>
      <c r="AT6" s="500"/>
      <c r="AU6" s="494"/>
      <c r="AV6" s="496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4"/>
      <c r="BI6" s="500"/>
      <c r="BJ6" s="499"/>
      <c r="BK6" s="497"/>
      <c r="BL6" s="497"/>
      <c r="BM6" s="497"/>
      <c r="BN6" s="498"/>
      <c r="BO6" s="498"/>
      <c r="BP6" s="497"/>
      <c r="BQ6" s="498"/>
      <c r="BR6" s="497"/>
      <c r="BS6" s="498"/>
      <c r="BT6" s="497"/>
      <c r="BU6" s="496"/>
      <c r="BV6" s="495"/>
      <c r="BW6" s="495"/>
      <c r="BX6" s="494"/>
      <c r="BY6" s="282"/>
      <c r="BZ6" s="277"/>
      <c r="CA6" s="493"/>
      <c r="CB6" s="492"/>
      <c r="CC6" s="491"/>
      <c r="CD6" s="490"/>
      <c r="CE6" s="489"/>
      <c r="CF6" s="487"/>
      <c r="CG6" s="484"/>
      <c r="CH6" s="484"/>
      <c r="CI6" s="483"/>
      <c r="CJ6" s="487"/>
      <c r="CK6" s="484"/>
      <c r="CL6" s="486"/>
      <c r="CM6" s="491"/>
      <c r="CN6" s="490"/>
      <c r="CO6" s="489"/>
      <c r="CP6" s="482"/>
      <c r="CQ6" s="481"/>
    </row>
    <row r="7" spans="1:95" x14ac:dyDescent="0.25">
      <c r="A7" s="269">
        <v>1</v>
      </c>
      <c r="B7" s="377" t="s">
        <v>69</v>
      </c>
      <c r="C7" s="376">
        <v>1966</v>
      </c>
      <c r="D7" s="375">
        <v>5</v>
      </c>
      <c r="E7" s="488">
        <v>80</v>
      </c>
      <c r="F7" s="373">
        <v>3219.2</v>
      </c>
      <c r="G7" s="470">
        <v>4</v>
      </c>
      <c r="H7" s="254">
        <v>5.84</v>
      </c>
      <c r="I7" s="254">
        <v>6.21</v>
      </c>
      <c r="J7" s="254">
        <v>6.21</v>
      </c>
      <c r="K7" s="254">
        <v>6.31</v>
      </c>
      <c r="L7" s="254"/>
      <c r="M7" s="347">
        <f t="shared" ref="M7:M70" si="0">F7*H7*6</f>
        <v>112800.76799999998</v>
      </c>
      <c r="N7" s="347">
        <f t="shared" ref="N7:N70" si="1">F7*J7*6</f>
        <v>119947.39199999999</v>
      </c>
      <c r="O7" s="347">
        <f t="shared" ref="O7:O70" si="2">M7+N7</f>
        <v>232748.15999999997</v>
      </c>
      <c r="P7" s="372">
        <f t="shared" ref="P7:P70" si="3">O7*95.35/100</f>
        <v>221925.37055999998</v>
      </c>
      <c r="Q7" s="371">
        <f t="shared" ref="Q7:Q70" si="4">P7/1000</f>
        <v>221.92537055999998</v>
      </c>
      <c r="R7" s="343">
        <f t="shared" ref="R7:R70" si="5">F7*J7*12</f>
        <v>239894.78399999999</v>
      </c>
      <c r="S7" s="342">
        <f t="shared" ref="S7:S70" si="6">R7*95.35/100/1000</f>
        <v>228.73967654399999</v>
      </c>
      <c r="T7" s="229">
        <f t="shared" ref="T7:T38" si="7">F7*K7*12/1000</f>
        <v>243.75782399999997</v>
      </c>
      <c r="U7" s="228">
        <f t="shared" ref="U7:U38" si="8">T7*95.35/100</f>
        <v>232.42308518399997</v>
      </c>
      <c r="V7" s="228"/>
      <c r="W7" s="341"/>
      <c r="X7" s="370"/>
      <c r="Y7" s="369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7">
        <f t="shared" ref="AR7:AR38" si="9">SUM(X7,Y7,Z7,AA7,AB7,AC7,AD7,AE7,AF7,AG7,AH7,AI7,AJ7,AK7,AL7,AM7,AN7,AO7,AP7,AQ7)</f>
        <v>0</v>
      </c>
      <c r="AS7" s="366" t="s">
        <v>325</v>
      </c>
      <c r="AT7" s="243">
        <v>873</v>
      </c>
      <c r="AU7" s="249">
        <v>156.33000000000001</v>
      </c>
      <c r="AV7" s="365"/>
      <c r="AW7" s="364"/>
      <c r="AX7" s="364"/>
      <c r="AY7" s="364"/>
      <c r="AZ7" s="364">
        <v>2003</v>
      </c>
      <c r="BA7" s="364">
        <v>2003</v>
      </c>
      <c r="BB7" s="364"/>
      <c r="BC7" s="364"/>
      <c r="BD7" s="364"/>
      <c r="BE7" s="364"/>
      <c r="BF7" s="364"/>
      <c r="BG7" s="364"/>
      <c r="BH7" s="242"/>
      <c r="BI7" s="363">
        <v>0.24299999999999999</v>
      </c>
      <c r="BJ7" s="394">
        <v>2015</v>
      </c>
      <c r="BK7" s="358"/>
      <c r="BL7" s="358"/>
      <c r="BM7" s="358"/>
      <c r="BN7" s="266"/>
      <c r="BO7" s="266"/>
      <c r="BP7" s="358"/>
      <c r="BQ7" s="266"/>
      <c r="BR7" s="358"/>
      <c r="BS7" s="266"/>
      <c r="BT7" s="358"/>
      <c r="BU7" s="246"/>
      <c r="BV7" s="248"/>
      <c r="BW7" s="248"/>
      <c r="BX7" s="242"/>
      <c r="BY7" s="347"/>
      <c r="BZ7" s="429"/>
      <c r="CA7" s="354"/>
      <c r="CB7" s="353"/>
      <c r="CC7" s="485">
        <v>4</v>
      </c>
      <c r="CD7" s="484"/>
      <c r="CE7" s="483">
        <v>4</v>
      </c>
      <c r="CF7" s="487">
        <v>1</v>
      </c>
      <c r="CG7" s="484" t="s">
        <v>335</v>
      </c>
      <c r="CH7" s="484"/>
      <c r="CI7" s="483"/>
      <c r="CJ7" s="487">
        <v>1</v>
      </c>
      <c r="CK7" s="484"/>
      <c r="CL7" s="486"/>
      <c r="CM7" s="485">
        <v>1</v>
      </c>
      <c r="CN7" s="484"/>
      <c r="CO7" s="483"/>
      <c r="CP7" s="482"/>
      <c r="CQ7" s="481">
        <v>4</v>
      </c>
    </row>
    <row r="8" spans="1:95" ht="16.5" thickBot="1" x14ac:dyDescent="0.3">
      <c r="A8" s="269">
        <f t="shared" ref="A8:A71" si="10">A7+1</f>
        <v>2</v>
      </c>
      <c r="B8" s="377" t="s">
        <v>70</v>
      </c>
      <c r="C8" s="376" t="s">
        <v>71</v>
      </c>
      <c r="D8" s="375">
        <v>4</v>
      </c>
      <c r="E8" s="473">
        <v>16</v>
      </c>
      <c r="F8" s="373">
        <v>973</v>
      </c>
      <c r="G8" s="470">
        <v>1</v>
      </c>
      <c r="H8" s="254">
        <v>5.84</v>
      </c>
      <c r="I8" s="254">
        <v>6.21</v>
      </c>
      <c r="J8" s="254">
        <v>6.21</v>
      </c>
      <c r="K8" s="254">
        <v>6.31</v>
      </c>
      <c r="L8" s="254"/>
      <c r="M8" s="347">
        <f t="shared" si="0"/>
        <v>34093.919999999998</v>
      </c>
      <c r="N8" s="347">
        <f t="shared" si="1"/>
        <v>36253.979999999996</v>
      </c>
      <c r="O8" s="347">
        <f t="shared" si="2"/>
        <v>70347.899999999994</v>
      </c>
      <c r="P8" s="372">
        <f t="shared" si="3"/>
        <v>67076.722649999982</v>
      </c>
      <c r="Q8" s="371">
        <f t="shared" si="4"/>
        <v>67.076722649999979</v>
      </c>
      <c r="R8" s="343">
        <f t="shared" si="5"/>
        <v>72507.959999999992</v>
      </c>
      <c r="S8" s="342">
        <f t="shared" si="6"/>
        <v>69.136339859999993</v>
      </c>
      <c r="T8" s="229">
        <f t="shared" si="7"/>
        <v>73.675560000000004</v>
      </c>
      <c r="U8" s="228">
        <f t="shared" si="8"/>
        <v>70.249646460000008</v>
      </c>
      <c r="V8" s="228"/>
      <c r="W8" s="341"/>
      <c r="X8" s="370"/>
      <c r="Y8" s="369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7">
        <f t="shared" si="9"/>
        <v>0</v>
      </c>
      <c r="AS8" s="411" t="s">
        <v>324</v>
      </c>
      <c r="AT8" s="243">
        <v>178</v>
      </c>
      <c r="AU8" s="249">
        <v>77</v>
      </c>
      <c r="AV8" s="365">
        <v>2008</v>
      </c>
      <c r="AW8" s="364"/>
      <c r="AX8" s="364"/>
      <c r="AY8" s="364"/>
      <c r="AZ8" s="364"/>
      <c r="BA8" s="364">
        <v>2008</v>
      </c>
      <c r="BB8" s="364"/>
      <c r="BC8" s="364"/>
      <c r="BD8" s="364"/>
      <c r="BE8" s="364"/>
      <c r="BF8" s="364"/>
      <c r="BG8" s="364"/>
      <c r="BH8" s="242"/>
      <c r="BI8" s="441">
        <v>0.14000000000000001</v>
      </c>
      <c r="BJ8" s="387">
        <v>2014</v>
      </c>
      <c r="BK8" s="358"/>
      <c r="BL8" s="358"/>
      <c r="BM8" s="358"/>
      <c r="BN8" s="266"/>
      <c r="BO8" s="266"/>
      <c r="BP8" s="412"/>
      <c r="BQ8" s="266"/>
      <c r="BR8" s="358"/>
      <c r="BS8" s="266"/>
      <c r="BT8" s="386"/>
      <c r="BU8" s="439"/>
      <c r="BV8" s="438"/>
      <c r="BW8" s="438"/>
      <c r="BX8" s="437"/>
      <c r="BY8" s="254"/>
      <c r="BZ8" s="249"/>
      <c r="CA8" s="354">
        <v>1</v>
      </c>
      <c r="CB8" s="353">
        <v>1</v>
      </c>
      <c r="CC8" s="247">
        <v>1</v>
      </c>
      <c r="CD8" s="248"/>
      <c r="CE8" s="242"/>
      <c r="CF8" s="246">
        <v>3</v>
      </c>
      <c r="CG8" s="248"/>
      <c r="CH8" s="248"/>
      <c r="CI8" s="242"/>
      <c r="CJ8" s="246">
        <v>1</v>
      </c>
      <c r="CK8" s="248"/>
      <c r="CL8" s="244"/>
      <c r="CM8" s="247">
        <v>1</v>
      </c>
      <c r="CN8" s="248"/>
      <c r="CO8" s="242"/>
      <c r="CP8" s="247"/>
      <c r="CQ8" s="242">
        <v>1</v>
      </c>
    </row>
    <row r="9" spans="1:95" x14ac:dyDescent="0.25">
      <c r="A9" s="269">
        <f t="shared" si="10"/>
        <v>3</v>
      </c>
      <c r="B9" s="377" t="s">
        <v>94</v>
      </c>
      <c r="C9" s="376">
        <v>1959</v>
      </c>
      <c r="D9" s="375">
        <v>2</v>
      </c>
      <c r="E9" s="473">
        <v>12</v>
      </c>
      <c r="F9" s="373">
        <v>596.4</v>
      </c>
      <c r="G9" s="470">
        <v>2</v>
      </c>
      <c r="H9" s="254">
        <v>5.84</v>
      </c>
      <c r="I9" s="254">
        <v>6.21</v>
      </c>
      <c r="J9" s="254">
        <v>6.21</v>
      </c>
      <c r="K9" s="254">
        <v>6.31</v>
      </c>
      <c r="L9" s="254"/>
      <c r="M9" s="347">
        <f t="shared" si="0"/>
        <v>20897.856</v>
      </c>
      <c r="N9" s="347">
        <f t="shared" si="1"/>
        <v>22221.863999999998</v>
      </c>
      <c r="O9" s="347">
        <f t="shared" si="2"/>
        <v>43119.72</v>
      </c>
      <c r="P9" s="372">
        <f t="shared" si="3"/>
        <v>41114.653019999998</v>
      </c>
      <c r="Q9" s="371">
        <f t="shared" si="4"/>
        <v>41.114653019999999</v>
      </c>
      <c r="R9" s="343">
        <f t="shared" si="5"/>
        <v>44443.727999999996</v>
      </c>
      <c r="S9" s="342">
        <f t="shared" si="6"/>
        <v>42.377094647999989</v>
      </c>
      <c r="T9" s="229">
        <f t="shared" si="7"/>
        <v>45.159407999999999</v>
      </c>
      <c r="U9" s="228">
        <f t="shared" si="8"/>
        <v>43.059495527999999</v>
      </c>
      <c r="V9" s="228"/>
      <c r="W9" s="341"/>
      <c r="X9" s="370"/>
      <c r="Y9" s="369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7">
        <f t="shared" si="9"/>
        <v>0</v>
      </c>
      <c r="AS9" s="411" t="s">
        <v>324</v>
      </c>
      <c r="AT9" s="243">
        <v>596</v>
      </c>
      <c r="AU9" s="249">
        <v>121.4</v>
      </c>
      <c r="AV9" s="365">
        <v>2004</v>
      </c>
      <c r="AW9" s="364">
        <v>2007</v>
      </c>
      <c r="AX9" s="364"/>
      <c r="AY9" s="364"/>
      <c r="AZ9" s="364">
        <v>2008</v>
      </c>
      <c r="BA9" s="364">
        <v>2008</v>
      </c>
      <c r="BB9" s="364"/>
      <c r="BC9" s="364"/>
      <c r="BD9" s="364"/>
      <c r="BE9" s="364"/>
      <c r="BF9" s="364"/>
      <c r="BG9" s="364"/>
      <c r="BH9" s="242"/>
      <c r="BI9" s="363">
        <v>7.0000000000000007E-2</v>
      </c>
      <c r="BJ9" s="387">
        <v>2014</v>
      </c>
      <c r="BK9" s="358"/>
      <c r="BL9" s="358"/>
      <c r="BM9" s="358"/>
      <c r="BN9" s="266"/>
      <c r="BO9" s="266"/>
      <c r="BP9" s="412"/>
      <c r="BQ9" s="266"/>
      <c r="BR9" s="358"/>
      <c r="BS9" s="266"/>
      <c r="BT9" s="382"/>
      <c r="BU9" s="274"/>
      <c r="BV9" s="276"/>
      <c r="BW9" s="276"/>
      <c r="BX9" s="270"/>
      <c r="BY9" s="254"/>
      <c r="BZ9" s="249"/>
      <c r="CA9" s="247"/>
      <c r="CB9" s="353">
        <v>1</v>
      </c>
      <c r="CC9" s="247"/>
      <c r="CD9" s="248"/>
      <c r="CE9" s="242"/>
      <c r="CF9" s="246"/>
      <c r="CG9" s="248"/>
      <c r="CH9" s="248"/>
      <c r="CI9" s="242"/>
      <c r="CJ9" s="246">
        <v>1</v>
      </c>
      <c r="CK9" s="248"/>
      <c r="CL9" s="244">
        <v>1</v>
      </c>
      <c r="CM9" s="247">
        <v>1</v>
      </c>
      <c r="CN9" s="248"/>
      <c r="CO9" s="242"/>
      <c r="CP9" s="247"/>
      <c r="CQ9" s="242"/>
    </row>
    <row r="10" spans="1:95" x14ac:dyDescent="0.25">
      <c r="A10" s="269">
        <f t="shared" si="10"/>
        <v>4</v>
      </c>
      <c r="B10" s="377" t="s">
        <v>95</v>
      </c>
      <c r="C10" s="376" t="s">
        <v>71</v>
      </c>
      <c r="D10" s="375">
        <v>3</v>
      </c>
      <c r="E10" s="473">
        <v>18</v>
      </c>
      <c r="F10" s="373">
        <v>984.7</v>
      </c>
      <c r="G10" s="470">
        <v>1</v>
      </c>
      <c r="H10" s="254">
        <v>5.84</v>
      </c>
      <c r="I10" s="254">
        <v>6.21</v>
      </c>
      <c r="J10" s="254">
        <v>6.21</v>
      </c>
      <c r="K10" s="254">
        <v>6.31</v>
      </c>
      <c r="L10" s="254"/>
      <c r="M10" s="347">
        <f t="shared" si="0"/>
        <v>34503.887999999999</v>
      </c>
      <c r="N10" s="347">
        <f t="shared" si="1"/>
        <v>36689.921999999999</v>
      </c>
      <c r="O10" s="347">
        <f t="shared" si="2"/>
        <v>71193.81</v>
      </c>
      <c r="P10" s="372">
        <f t="shared" si="3"/>
        <v>67883.29783499999</v>
      </c>
      <c r="Q10" s="371">
        <f t="shared" si="4"/>
        <v>67.883297834999993</v>
      </c>
      <c r="R10" s="343">
        <f t="shared" si="5"/>
        <v>73379.843999999997</v>
      </c>
      <c r="S10" s="342">
        <f t="shared" si="6"/>
        <v>69.967681253999999</v>
      </c>
      <c r="T10" s="229">
        <f t="shared" si="7"/>
        <v>74.561483999999993</v>
      </c>
      <c r="U10" s="228">
        <f t="shared" si="8"/>
        <v>71.094374993999992</v>
      </c>
      <c r="V10" s="228"/>
      <c r="W10" s="341"/>
      <c r="X10" s="370"/>
      <c r="Y10" s="369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7">
        <f t="shared" si="9"/>
        <v>0</v>
      </c>
      <c r="AS10" s="411" t="s">
        <v>324</v>
      </c>
      <c r="AT10" s="243">
        <v>719</v>
      </c>
      <c r="AU10" s="249">
        <v>108.5</v>
      </c>
      <c r="AV10" s="365">
        <v>2007</v>
      </c>
      <c r="AW10" s="364">
        <v>2011</v>
      </c>
      <c r="AX10" s="364"/>
      <c r="AY10" s="364"/>
      <c r="AZ10" s="364"/>
      <c r="BA10" s="364">
        <v>2008</v>
      </c>
      <c r="BB10" s="364">
        <v>2008</v>
      </c>
      <c r="BC10" s="364"/>
      <c r="BD10" s="364"/>
      <c r="BE10" s="364"/>
      <c r="BF10" s="364"/>
      <c r="BG10" s="364"/>
      <c r="BH10" s="242"/>
      <c r="BI10" s="363">
        <v>0.13100000000000001</v>
      </c>
      <c r="BJ10" s="378">
        <v>2012</v>
      </c>
      <c r="BK10" s="358"/>
      <c r="BL10" s="358"/>
      <c r="BM10" s="358">
        <v>2019</v>
      </c>
      <c r="BN10" s="266"/>
      <c r="BO10" s="266"/>
      <c r="BP10" s="412"/>
      <c r="BQ10" s="266"/>
      <c r="BR10" s="358"/>
      <c r="BS10" s="266"/>
      <c r="BT10" s="358"/>
      <c r="BU10" s="246"/>
      <c r="BV10" s="248"/>
      <c r="BW10" s="248"/>
      <c r="BX10" s="242"/>
      <c r="BY10" s="254"/>
      <c r="BZ10" s="249"/>
      <c r="CA10" s="247"/>
      <c r="CB10" s="353">
        <v>1</v>
      </c>
      <c r="CC10" s="247">
        <v>2</v>
      </c>
      <c r="CD10" s="248"/>
      <c r="CE10" s="242">
        <v>1</v>
      </c>
      <c r="CF10" s="246">
        <v>1</v>
      </c>
      <c r="CG10" s="248"/>
      <c r="CH10" s="248">
        <v>1</v>
      </c>
      <c r="CI10" s="242"/>
      <c r="CJ10" s="246">
        <v>1</v>
      </c>
      <c r="CK10" s="248"/>
      <c r="CL10" s="244">
        <v>1</v>
      </c>
      <c r="CM10" s="247">
        <v>1</v>
      </c>
      <c r="CN10" s="248"/>
      <c r="CO10" s="242"/>
      <c r="CP10" s="247"/>
      <c r="CQ10" s="242"/>
    </row>
    <row r="11" spans="1:95" ht="16.5" thickBot="1" x14ac:dyDescent="0.3">
      <c r="A11" s="269">
        <f t="shared" si="10"/>
        <v>5</v>
      </c>
      <c r="B11" s="377" t="s">
        <v>72</v>
      </c>
      <c r="C11" s="376" t="s">
        <v>71</v>
      </c>
      <c r="D11" s="375">
        <v>2</v>
      </c>
      <c r="E11" s="473">
        <v>16</v>
      </c>
      <c r="F11" s="373">
        <v>1022.1</v>
      </c>
      <c r="G11" s="470">
        <v>2</v>
      </c>
      <c r="H11" s="254">
        <v>5.84</v>
      </c>
      <c r="I11" s="254">
        <v>6.21</v>
      </c>
      <c r="J11" s="254">
        <v>6.21</v>
      </c>
      <c r="K11" s="254">
        <v>6.31</v>
      </c>
      <c r="L11" s="254"/>
      <c r="M11" s="347">
        <f t="shared" si="0"/>
        <v>35814.384000000005</v>
      </c>
      <c r="N11" s="347">
        <f t="shared" si="1"/>
        <v>38083.445999999996</v>
      </c>
      <c r="O11" s="347">
        <f t="shared" si="2"/>
        <v>73897.83</v>
      </c>
      <c r="P11" s="372">
        <f t="shared" si="3"/>
        <v>70461.580904999995</v>
      </c>
      <c r="Q11" s="371">
        <f t="shared" si="4"/>
        <v>70.461580904999991</v>
      </c>
      <c r="R11" s="343">
        <f t="shared" si="5"/>
        <v>76166.891999999993</v>
      </c>
      <c r="S11" s="342">
        <f t="shared" si="6"/>
        <v>72.625131521999975</v>
      </c>
      <c r="T11" s="229">
        <f t="shared" si="7"/>
        <v>77.393411999999998</v>
      </c>
      <c r="U11" s="228">
        <f t="shared" si="8"/>
        <v>73.794618341999993</v>
      </c>
      <c r="V11" s="228"/>
      <c r="W11" s="341"/>
      <c r="X11" s="370"/>
      <c r="Y11" s="369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7">
        <f t="shared" si="9"/>
        <v>0</v>
      </c>
      <c r="AS11" s="411" t="s">
        <v>324</v>
      </c>
      <c r="AT11" s="243">
        <v>1001</v>
      </c>
      <c r="AU11" s="249">
        <v>154.30000000000001</v>
      </c>
      <c r="AV11" s="365">
        <v>2015</v>
      </c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242"/>
      <c r="BI11" s="363">
        <v>6.4000000000000001E-2</v>
      </c>
      <c r="BJ11" s="378">
        <v>2012</v>
      </c>
      <c r="BK11" s="358"/>
      <c r="BL11" s="358">
        <v>2018</v>
      </c>
      <c r="BM11" s="358"/>
      <c r="BN11" s="266"/>
      <c r="BO11" s="266"/>
      <c r="BP11" s="358"/>
      <c r="BQ11" s="266"/>
      <c r="BR11" s="358"/>
      <c r="BS11" s="359"/>
      <c r="BT11" s="386"/>
      <c r="BU11" s="439"/>
      <c r="BV11" s="438"/>
      <c r="BW11" s="438"/>
      <c r="BX11" s="437"/>
      <c r="BY11" s="254"/>
      <c r="BZ11" s="249"/>
      <c r="CA11" s="247"/>
      <c r="CB11" s="353">
        <v>1</v>
      </c>
      <c r="CC11" s="247"/>
      <c r="CD11" s="248"/>
      <c r="CE11" s="242"/>
      <c r="CF11" s="246">
        <v>2</v>
      </c>
      <c r="CG11" s="248"/>
      <c r="CH11" s="248">
        <v>2</v>
      </c>
      <c r="CI11" s="242"/>
      <c r="CJ11" s="246">
        <v>1</v>
      </c>
      <c r="CK11" s="248"/>
      <c r="CL11" s="244">
        <v>1</v>
      </c>
      <c r="CM11" s="247"/>
      <c r="CN11" s="248"/>
      <c r="CO11" s="242"/>
      <c r="CP11" s="247"/>
      <c r="CQ11" s="242">
        <v>2</v>
      </c>
    </row>
    <row r="12" spans="1:95" x14ac:dyDescent="0.25">
      <c r="A12" s="269">
        <f t="shared" si="10"/>
        <v>6</v>
      </c>
      <c r="B12" s="377" t="s">
        <v>73</v>
      </c>
      <c r="C12" s="376">
        <v>1936</v>
      </c>
      <c r="D12" s="375">
        <v>4</v>
      </c>
      <c r="E12" s="473">
        <v>34</v>
      </c>
      <c r="F12" s="373">
        <v>2826.5</v>
      </c>
      <c r="G12" s="470">
        <v>4</v>
      </c>
      <c r="H12" s="254">
        <v>5.84</v>
      </c>
      <c r="I12" s="254">
        <v>6.21</v>
      </c>
      <c r="J12" s="254">
        <v>6.21</v>
      </c>
      <c r="K12" s="254">
        <v>6.31</v>
      </c>
      <c r="L12" s="254"/>
      <c r="M12" s="347">
        <f t="shared" si="0"/>
        <v>99040.56</v>
      </c>
      <c r="N12" s="347">
        <f t="shared" si="1"/>
        <v>105315.38999999998</v>
      </c>
      <c r="O12" s="347">
        <f t="shared" si="2"/>
        <v>204355.94999999998</v>
      </c>
      <c r="P12" s="372">
        <f t="shared" si="3"/>
        <v>194853.39832499996</v>
      </c>
      <c r="Q12" s="371">
        <f t="shared" si="4"/>
        <v>194.85339832499997</v>
      </c>
      <c r="R12" s="343">
        <f t="shared" si="5"/>
        <v>210630.77999999997</v>
      </c>
      <c r="S12" s="342">
        <f t="shared" si="6"/>
        <v>200.83644872999994</v>
      </c>
      <c r="T12" s="229">
        <f t="shared" si="7"/>
        <v>214.02258</v>
      </c>
      <c r="U12" s="228">
        <f t="shared" si="8"/>
        <v>204.07053003000001</v>
      </c>
      <c r="V12" s="228"/>
      <c r="W12" s="341"/>
      <c r="X12" s="370"/>
      <c r="Y12" s="369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7">
        <f t="shared" si="9"/>
        <v>0</v>
      </c>
      <c r="AS12" s="411" t="s">
        <v>324</v>
      </c>
      <c r="AT12" s="243">
        <v>1086</v>
      </c>
      <c r="AU12" s="249">
        <v>186</v>
      </c>
      <c r="AV12" s="365">
        <v>2007</v>
      </c>
      <c r="AW12" s="364">
        <v>2008</v>
      </c>
      <c r="AX12" s="364"/>
      <c r="AY12" s="364"/>
      <c r="AZ12" s="364">
        <v>2008</v>
      </c>
      <c r="BA12" s="364">
        <v>2008</v>
      </c>
      <c r="BB12" s="364"/>
      <c r="BC12" s="364"/>
      <c r="BD12" s="364"/>
      <c r="BE12" s="364"/>
      <c r="BF12" s="364"/>
      <c r="BG12" s="364">
        <v>2008</v>
      </c>
      <c r="BH12" s="242"/>
      <c r="BI12" s="363">
        <v>0.372</v>
      </c>
      <c r="BJ12" s="378">
        <v>2012</v>
      </c>
      <c r="BK12" s="358"/>
      <c r="BL12" s="358">
        <v>2018</v>
      </c>
      <c r="BM12" s="358"/>
      <c r="BN12" s="266"/>
      <c r="BO12" s="266"/>
      <c r="BP12" s="412"/>
      <c r="BQ12" s="266"/>
      <c r="BR12" s="358"/>
      <c r="BS12" s="361"/>
      <c r="BT12" s="382"/>
      <c r="BU12" s="274"/>
      <c r="BV12" s="276"/>
      <c r="BW12" s="276"/>
      <c r="BX12" s="270"/>
      <c r="BY12" s="254"/>
      <c r="BZ12" s="249"/>
      <c r="CA12" s="247"/>
      <c r="CB12" s="353">
        <v>1</v>
      </c>
      <c r="CC12" s="247">
        <v>4</v>
      </c>
      <c r="CD12" s="248"/>
      <c r="CE12" s="242">
        <v>1</v>
      </c>
      <c r="CF12" s="246"/>
      <c r="CG12" s="248"/>
      <c r="CH12" s="248"/>
      <c r="CI12" s="242"/>
      <c r="CJ12" s="246">
        <v>1</v>
      </c>
      <c r="CK12" s="248"/>
      <c r="CL12" s="244">
        <v>1</v>
      </c>
      <c r="CM12" s="247"/>
      <c r="CN12" s="248"/>
      <c r="CO12" s="242"/>
      <c r="CP12" s="247"/>
      <c r="CQ12" s="242">
        <v>4</v>
      </c>
    </row>
    <row r="13" spans="1:95" x14ac:dyDescent="0.25">
      <c r="A13" s="269">
        <f t="shared" si="10"/>
        <v>7</v>
      </c>
      <c r="B13" s="377" t="s">
        <v>74</v>
      </c>
      <c r="C13" s="376">
        <v>1937</v>
      </c>
      <c r="D13" s="375">
        <v>4</v>
      </c>
      <c r="E13" s="473">
        <v>34</v>
      </c>
      <c r="F13" s="373">
        <v>2702.2</v>
      </c>
      <c r="G13" s="470">
        <v>4</v>
      </c>
      <c r="H13" s="254">
        <v>5.84</v>
      </c>
      <c r="I13" s="254">
        <v>6.21</v>
      </c>
      <c r="J13" s="254">
        <v>6.21</v>
      </c>
      <c r="K13" s="254">
        <v>6.31</v>
      </c>
      <c r="L13" s="254"/>
      <c r="M13" s="347">
        <f t="shared" si="0"/>
        <v>94685.087999999989</v>
      </c>
      <c r="N13" s="347">
        <f t="shared" si="1"/>
        <v>100683.97200000001</v>
      </c>
      <c r="O13" s="347">
        <f t="shared" si="2"/>
        <v>195369.06</v>
      </c>
      <c r="P13" s="372">
        <f t="shared" si="3"/>
        <v>186284.39870999998</v>
      </c>
      <c r="Q13" s="371">
        <f t="shared" si="4"/>
        <v>186.28439870999998</v>
      </c>
      <c r="R13" s="343">
        <f t="shared" si="5"/>
        <v>201367.94400000002</v>
      </c>
      <c r="S13" s="342">
        <f t="shared" si="6"/>
        <v>192.00433460400001</v>
      </c>
      <c r="T13" s="229">
        <f t="shared" si="7"/>
        <v>204.61058399999996</v>
      </c>
      <c r="U13" s="228">
        <f t="shared" si="8"/>
        <v>195.09619184399995</v>
      </c>
      <c r="V13" s="228"/>
      <c r="W13" s="341"/>
      <c r="X13" s="370"/>
      <c r="Y13" s="369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7">
        <f t="shared" si="9"/>
        <v>0</v>
      </c>
      <c r="AS13" s="411" t="s">
        <v>324</v>
      </c>
      <c r="AT13" s="243">
        <v>986</v>
      </c>
      <c r="AU13" s="249">
        <v>177.7</v>
      </c>
      <c r="AV13" s="365">
        <v>2007</v>
      </c>
      <c r="AW13" s="364">
        <v>2008</v>
      </c>
      <c r="AX13" s="364"/>
      <c r="AY13" s="364"/>
      <c r="AZ13" s="364">
        <v>2008</v>
      </c>
      <c r="BA13" s="364">
        <v>2008</v>
      </c>
      <c r="BB13" s="364"/>
      <c r="BC13" s="364"/>
      <c r="BD13" s="364"/>
      <c r="BE13" s="364"/>
      <c r="BF13" s="364">
        <v>2007</v>
      </c>
      <c r="BG13" s="364">
        <v>2008</v>
      </c>
      <c r="BH13" s="242"/>
      <c r="BI13" s="363">
        <v>0.375</v>
      </c>
      <c r="BJ13" s="480">
        <v>2014</v>
      </c>
      <c r="BK13" s="267"/>
      <c r="BL13" s="267"/>
      <c r="BM13" s="267"/>
      <c r="BN13" s="478"/>
      <c r="BO13" s="478"/>
      <c r="BP13" s="479"/>
      <c r="BQ13" s="478"/>
      <c r="BR13" s="267"/>
      <c r="BS13" s="478"/>
      <c r="BT13" s="267"/>
      <c r="BU13" s="477"/>
      <c r="BV13" s="476"/>
      <c r="BW13" s="476"/>
      <c r="BX13" s="353"/>
      <c r="BY13" s="254"/>
      <c r="BZ13" s="249"/>
      <c r="CA13" s="247"/>
      <c r="CB13" s="353">
        <v>1</v>
      </c>
      <c r="CC13" s="247">
        <v>3</v>
      </c>
      <c r="CD13" s="248"/>
      <c r="CE13" s="242">
        <v>1</v>
      </c>
      <c r="CF13" s="246"/>
      <c r="CG13" s="248"/>
      <c r="CH13" s="248"/>
      <c r="CI13" s="242"/>
      <c r="CJ13" s="246">
        <v>1</v>
      </c>
      <c r="CK13" s="248"/>
      <c r="CL13" s="244">
        <v>1</v>
      </c>
      <c r="CM13" s="247"/>
      <c r="CN13" s="248"/>
      <c r="CO13" s="242"/>
      <c r="CP13" s="247"/>
      <c r="CQ13" s="242">
        <v>4</v>
      </c>
    </row>
    <row r="14" spans="1:95" x14ac:dyDescent="0.25">
      <c r="A14" s="269">
        <f t="shared" si="10"/>
        <v>8</v>
      </c>
      <c r="B14" s="377" t="s">
        <v>75</v>
      </c>
      <c r="C14" s="376">
        <v>1977</v>
      </c>
      <c r="D14" s="375">
        <v>5</v>
      </c>
      <c r="E14" s="473">
        <v>56</v>
      </c>
      <c r="F14" s="373">
        <v>4079.3</v>
      </c>
      <c r="G14" s="470">
        <v>4</v>
      </c>
      <c r="H14" s="254">
        <v>5.84</v>
      </c>
      <c r="I14" s="254">
        <v>6.21</v>
      </c>
      <c r="J14" s="254">
        <v>6.21</v>
      </c>
      <c r="K14" s="254">
        <v>6.31</v>
      </c>
      <c r="L14" s="254"/>
      <c r="M14" s="347">
        <f t="shared" si="0"/>
        <v>142938.67200000002</v>
      </c>
      <c r="N14" s="347">
        <f t="shared" si="1"/>
        <v>151994.71799999999</v>
      </c>
      <c r="O14" s="347">
        <f t="shared" si="2"/>
        <v>294933.39</v>
      </c>
      <c r="P14" s="372">
        <f t="shared" si="3"/>
        <v>281218.98736500001</v>
      </c>
      <c r="Q14" s="371">
        <f t="shared" si="4"/>
        <v>281.21898736500003</v>
      </c>
      <c r="R14" s="343">
        <f t="shared" si="5"/>
        <v>303989.43599999999</v>
      </c>
      <c r="S14" s="342">
        <f t="shared" si="6"/>
        <v>289.853927226</v>
      </c>
      <c r="T14" s="229">
        <f t="shared" si="7"/>
        <v>308.88459599999999</v>
      </c>
      <c r="U14" s="228">
        <f t="shared" si="8"/>
        <v>294.52146228599997</v>
      </c>
      <c r="V14" s="228"/>
      <c r="W14" s="341"/>
      <c r="X14" s="370"/>
      <c r="Y14" s="369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68"/>
      <c r="AP14" s="368"/>
      <c r="AQ14" s="368"/>
      <c r="AR14" s="367">
        <f t="shared" si="9"/>
        <v>0</v>
      </c>
      <c r="AS14" s="366" t="s">
        <v>325</v>
      </c>
      <c r="AT14" s="243">
        <v>998</v>
      </c>
      <c r="AU14" s="249">
        <v>174.85</v>
      </c>
      <c r="AV14" s="365">
        <v>2004</v>
      </c>
      <c r="AW14" s="364"/>
      <c r="AX14" s="364"/>
      <c r="AY14" s="364"/>
      <c r="AZ14" s="364">
        <v>2006</v>
      </c>
      <c r="BA14" s="364">
        <v>2008</v>
      </c>
      <c r="BB14" s="364"/>
      <c r="BC14" s="364"/>
      <c r="BD14" s="364"/>
      <c r="BE14" s="364"/>
      <c r="BF14" s="364"/>
      <c r="BG14" s="364"/>
      <c r="BH14" s="242"/>
      <c r="BI14" s="363">
        <v>0.109</v>
      </c>
      <c r="BJ14" s="378">
        <v>2012</v>
      </c>
      <c r="BK14" s="358"/>
      <c r="BL14" s="358">
        <v>2018</v>
      </c>
      <c r="BM14" s="358"/>
      <c r="BN14" s="266"/>
      <c r="BO14" s="266"/>
      <c r="BP14" s="358"/>
      <c r="BQ14" s="266"/>
      <c r="BR14" s="358"/>
      <c r="BS14" s="359"/>
      <c r="BT14" s="358"/>
      <c r="BU14" s="246"/>
      <c r="BV14" s="248"/>
      <c r="BW14" s="248"/>
      <c r="BX14" s="242"/>
      <c r="BY14" s="254"/>
      <c r="BZ14" s="249"/>
      <c r="CA14" s="354">
        <v>1</v>
      </c>
      <c r="CB14" s="242"/>
      <c r="CC14" s="247">
        <v>2</v>
      </c>
      <c r="CD14" s="248"/>
      <c r="CE14" s="242">
        <v>2</v>
      </c>
      <c r="CF14" s="246"/>
      <c r="CG14" s="248"/>
      <c r="CH14" s="248"/>
      <c r="CI14" s="242"/>
      <c r="CJ14" s="246"/>
      <c r="CK14" s="248"/>
      <c r="CL14" s="244"/>
      <c r="CM14" s="247">
        <v>1</v>
      </c>
      <c r="CN14" s="248"/>
      <c r="CO14" s="242"/>
      <c r="CP14" s="247"/>
      <c r="CQ14" s="242">
        <v>4</v>
      </c>
    </row>
    <row r="15" spans="1:95" ht="16.5" thickBot="1" x14ac:dyDescent="0.3">
      <c r="A15" s="269">
        <f t="shared" si="10"/>
        <v>9</v>
      </c>
      <c r="B15" s="377" t="s">
        <v>76</v>
      </c>
      <c r="C15" s="376">
        <v>1962</v>
      </c>
      <c r="D15" s="375">
        <v>3</v>
      </c>
      <c r="E15" s="473">
        <v>36</v>
      </c>
      <c r="F15" s="373">
        <v>1544.3</v>
      </c>
      <c r="G15" s="470">
        <v>3</v>
      </c>
      <c r="H15" s="254">
        <v>5.84</v>
      </c>
      <c r="I15" s="254">
        <v>6.21</v>
      </c>
      <c r="J15" s="254">
        <v>6.21</v>
      </c>
      <c r="K15" s="254">
        <v>6.31</v>
      </c>
      <c r="L15" s="254"/>
      <c r="M15" s="347">
        <f t="shared" si="0"/>
        <v>54112.271999999997</v>
      </c>
      <c r="N15" s="347">
        <f t="shared" si="1"/>
        <v>57540.617999999995</v>
      </c>
      <c r="O15" s="347">
        <f t="shared" si="2"/>
        <v>111652.88999999998</v>
      </c>
      <c r="P15" s="372">
        <f t="shared" si="3"/>
        <v>106461.03061499998</v>
      </c>
      <c r="Q15" s="371">
        <f t="shared" si="4"/>
        <v>106.46103061499998</v>
      </c>
      <c r="R15" s="343">
        <f t="shared" si="5"/>
        <v>115081.23599999999</v>
      </c>
      <c r="S15" s="342">
        <f t="shared" si="6"/>
        <v>109.72995852599999</v>
      </c>
      <c r="T15" s="229">
        <f t="shared" si="7"/>
        <v>116.93439599999999</v>
      </c>
      <c r="U15" s="228">
        <f t="shared" si="8"/>
        <v>111.49694658599999</v>
      </c>
      <c r="V15" s="228"/>
      <c r="W15" s="341"/>
      <c r="X15" s="370"/>
      <c r="Y15" s="369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7">
        <f t="shared" si="9"/>
        <v>0</v>
      </c>
      <c r="AS15" s="411" t="s">
        <v>324</v>
      </c>
      <c r="AT15" s="243">
        <v>891</v>
      </c>
      <c r="AU15" s="249">
        <v>133.6</v>
      </c>
      <c r="AV15" s="365">
        <v>2011</v>
      </c>
      <c r="AW15" s="364">
        <v>2011</v>
      </c>
      <c r="AX15" s="364"/>
      <c r="AY15" s="364"/>
      <c r="AZ15" s="364">
        <v>2009</v>
      </c>
      <c r="BA15" s="364">
        <v>2008</v>
      </c>
      <c r="BB15" s="364"/>
      <c r="BC15" s="364"/>
      <c r="BD15" s="364"/>
      <c r="BE15" s="364"/>
      <c r="BF15" s="364"/>
      <c r="BG15" s="364">
        <v>2007</v>
      </c>
      <c r="BH15" s="242"/>
      <c r="BI15" s="363">
        <v>0.109</v>
      </c>
      <c r="BJ15" s="394">
        <v>2015</v>
      </c>
      <c r="BK15" s="358"/>
      <c r="BL15" s="358"/>
      <c r="BM15" s="358"/>
      <c r="BN15" s="266"/>
      <c r="BO15" s="266"/>
      <c r="BP15" s="358"/>
      <c r="BQ15" s="266"/>
      <c r="BR15" s="358"/>
      <c r="BS15" s="359"/>
      <c r="BT15" s="386"/>
      <c r="BU15" s="439"/>
      <c r="BV15" s="438"/>
      <c r="BW15" s="438"/>
      <c r="BX15" s="437"/>
      <c r="BY15" s="254"/>
      <c r="BZ15" s="249"/>
      <c r="CA15" s="247"/>
      <c r="CB15" s="353">
        <v>1</v>
      </c>
      <c r="CC15" s="247"/>
      <c r="CD15" s="248"/>
      <c r="CE15" s="242"/>
      <c r="CF15" s="246">
        <v>3</v>
      </c>
      <c r="CG15" s="248" t="s">
        <v>335</v>
      </c>
      <c r="CH15" s="248"/>
      <c r="CI15" s="242"/>
      <c r="CJ15" s="246">
        <v>1</v>
      </c>
      <c r="CK15" s="248"/>
      <c r="CL15" s="244">
        <v>1</v>
      </c>
      <c r="CM15" s="247"/>
      <c r="CN15" s="248"/>
      <c r="CO15" s="242"/>
      <c r="CP15" s="247"/>
      <c r="CQ15" s="242">
        <v>3</v>
      </c>
    </row>
    <row r="16" spans="1:95" x14ac:dyDescent="0.25">
      <c r="A16" s="269">
        <f t="shared" si="10"/>
        <v>10</v>
      </c>
      <c r="B16" s="377" t="s">
        <v>77</v>
      </c>
      <c r="C16" s="376">
        <v>1962</v>
      </c>
      <c r="D16" s="375">
        <v>3</v>
      </c>
      <c r="E16" s="473">
        <v>36</v>
      </c>
      <c r="F16" s="373">
        <v>1479.3</v>
      </c>
      <c r="G16" s="470">
        <v>3</v>
      </c>
      <c r="H16" s="254">
        <v>5.84</v>
      </c>
      <c r="I16" s="254">
        <v>6.21</v>
      </c>
      <c r="J16" s="254">
        <v>6.21</v>
      </c>
      <c r="K16" s="254">
        <v>6.31</v>
      </c>
      <c r="L16" s="254"/>
      <c r="M16" s="347">
        <f t="shared" si="0"/>
        <v>51834.671999999991</v>
      </c>
      <c r="N16" s="347">
        <f t="shared" si="1"/>
        <v>55118.717999999993</v>
      </c>
      <c r="O16" s="347">
        <f t="shared" si="2"/>
        <v>106953.38999999998</v>
      </c>
      <c r="P16" s="372">
        <f t="shared" si="3"/>
        <v>101980.05736499999</v>
      </c>
      <c r="Q16" s="371">
        <f t="shared" si="4"/>
        <v>101.98005736499998</v>
      </c>
      <c r="R16" s="343">
        <f t="shared" si="5"/>
        <v>110237.43599999999</v>
      </c>
      <c r="S16" s="342">
        <f t="shared" si="6"/>
        <v>105.111395226</v>
      </c>
      <c r="T16" s="229">
        <f t="shared" si="7"/>
        <v>112.01259599999999</v>
      </c>
      <c r="U16" s="228">
        <f t="shared" si="8"/>
        <v>106.80401028599998</v>
      </c>
      <c r="V16" s="228"/>
      <c r="W16" s="341"/>
      <c r="X16" s="370"/>
      <c r="Y16" s="369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7">
        <f t="shared" si="9"/>
        <v>0</v>
      </c>
      <c r="AS16" s="411" t="s">
        <v>324</v>
      </c>
      <c r="AT16" s="243">
        <v>850</v>
      </c>
      <c r="AU16" s="249">
        <v>133</v>
      </c>
      <c r="AV16" s="365">
        <v>2008</v>
      </c>
      <c r="AW16" s="364"/>
      <c r="AX16" s="364"/>
      <c r="AY16" s="364"/>
      <c r="AZ16" s="364"/>
      <c r="BA16" s="364">
        <v>2008</v>
      </c>
      <c r="BB16" s="364"/>
      <c r="BC16" s="364"/>
      <c r="BD16" s="364"/>
      <c r="BE16" s="364"/>
      <c r="BF16" s="364"/>
      <c r="BG16" s="364">
        <v>2007</v>
      </c>
      <c r="BH16" s="242"/>
      <c r="BI16" s="363">
        <v>0.106</v>
      </c>
      <c r="BJ16" s="394">
        <v>2015</v>
      </c>
      <c r="BK16" s="358"/>
      <c r="BL16" s="358"/>
      <c r="BM16" s="358"/>
      <c r="BN16" s="266"/>
      <c r="BO16" s="266"/>
      <c r="BP16" s="358"/>
      <c r="BQ16" s="266"/>
      <c r="BR16" s="358"/>
      <c r="BS16" s="359"/>
      <c r="BT16" s="382"/>
      <c r="BU16" s="274"/>
      <c r="BV16" s="276"/>
      <c r="BW16" s="276"/>
      <c r="BX16" s="270"/>
      <c r="BY16" s="254"/>
      <c r="BZ16" s="249"/>
      <c r="CA16" s="354">
        <v>1</v>
      </c>
      <c r="CB16" s="353">
        <v>1</v>
      </c>
      <c r="CC16" s="247">
        <v>3</v>
      </c>
      <c r="CD16" s="248"/>
      <c r="CE16" s="242">
        <v>1</v>
      </c>
      <c r="CF16" s="246">
        <v>3</v>
      </c>
      <c r="CG16" s="248" t="s">
        <v>335</v>
      </c>
      <c r="CH16" s="248"/>
      <c r="CI16" s="242"/>
      <c r="CJ16" s="246"/>
      <c r="CK16" s="248"/>
      <c r="CL16" s="244"/>
      <c r="CM16" s="247"/>
      <c r="CN16" s="248"/>
      <c r="CO16" s="242"/>
      <c r="CP16" s="247"/>
      <c r="CQ16" s="242">
        <v>3</v>
      </c>
    </row>
    <row r="17" spans="1:95" x14ac:dyDescent="0.25">
      <c r="A17" s="269">
        <f t="shared" si="10"/>
        <v>11</v>
      </c>
      <c r="B17" s="377" t="s">
        <v>78</v>
      </c>
      <c r="C17" s="376">
        <v>1968</v>
      </c>
      <c r="D17" s="375">
        <v>5</v>
      </c>
      <c r="E17" s="473">
        <v>80</v>
      </c>
      <c r="F17" s="373">
        <v>4454.8</v>
      </c>
      <c r="G17" s="470">
        <v>3</v>
      </c>
      <c r="H17" s="254">
        <v>5.84</v>
      </c>
      <c r="I17" s="254">
        <v>6.21</v>
      </c>
      <c r="J17" s="254">
        <v>6.21</v>
      </c>
      <c r="K17" s="254">
        <v>6.31</v>
      </c>
      <c r="L17" s="254"/>
      <c r="M17" s="347">
        <f t="shared" si="0"/>
        <v>156096.19199999998</v>
      </c>
      <c r="N17" s="347">
        <f t="shared" si="1"/>
        <v>165985.848</v>
      </c>
      <c r="O17" s="347">
        <f t="shared" si="2"/>
        <v>322082.03999999998</v>
      </c>
      <c r="P17" s="372">
        <f t="shared" si="3"/>
        <v>307105.22513999994</v>
      </c>
      <c r="Q17" s="371">
        <f t="shared" si="4"/>
        <v>307.10522513999996</v>
      </c>
      <c r="R17" s="343">
        <f t="shared" si="5"/>
        <v>331971.696</v>
      </c>
      <c r="S17" s="342">
        <f t="shared" si="6"/>
        <v>316.53501213599998</v>
      </c>
      <c r="T17" s="229">
        <f t="shared" si="7"/>
        <v>337.31745599999999</v>
      </c>
      <c r="U17" s="228">
        <f t="shared" si="8"/>
        <v>321.63219429599997</v>
      </c>
      <c r="V17" s="228"/>
      <c r="W17" s="341"/>
      <c r="X17" s="370"/>
      <c r="Y17" s="369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7">
        <f t="shared" si="9"/>
        <v>0</v>
      </c>
      <c r="AS17" s="366" t="s">
        <v>325</v>
      </c>
      <c r="AT17" s="243">
        <v>1433</v>
      </c>
      <c r="AU17" s="249">
        <v>239.3</v>
      </c>
      <c r="AV17" s="365">
        <v>2005</v>
      </c>
      <c r="AW17" s="364"/>
      <c r="AX17" s="364"/>
      <c r="AY17" s="364"/>
      <c r="AZ17" s="364">
        <v>2016</v>
      </c>
      <c r="BA17" s="364">
        <v>2005</v>
      </c>
      <c r="BB17" s="364">
        <v>2005</v>
      </c>
      <c r="BC17" s="364"/>
      <c r="BD17" s="364"/>
      <c r="BE17" s="364"/>
      <c r="BF17" s="364"/>
      <c r="BG17" s="364">
        <v>2007</v>
      </c>
      <c r="BH17" s="242"/>
      <c r="BI17" s="363">
        <v>0.56899999999999995</v>
      </c>
      <c r="BJ17" s="392">
        <v>2016</v>
      </c>
      <c r="BK17" s="358"/>
      <c r="BL17" s="358"/>
      <c r="BM17" s="358"/>
      <c r="BN17" s="266"/>
      <c r="BO17" s="266"/>
      <c r="BP17" s="358"/>
      <c r="BQ17" s="266"/>
      <c r="BR17" s="358"/>
      <c r="BS17" s="359"/>
      <c r="BT17" s="358"/>
      <c r="BU17" s="246"/>
      <c r="BV17" s="248"/>
      <c r="BW17" s="248"/>
      <c r="BX17" s="242"/>
      <c r="BY17" s="254"/>
      <c r="BZ17" s="249"/>
      <c r="CA17" s="354">
        <v>1</v>
      </c>
      <c r="CB17" s="242"/>
      <c r="CC17" s="247">
        <v>3</v>
      </c>
      <c r="CD17" s="248"/>
      <c r="CE17" s="242">
        <v>1</v>
      </c>
      <c r="CF17" s="246"/>
      <c r="CG17" s="248"/>
      <c r="CH17" s="248"/>
      <c r="CI17" s="242"/>
      <c r="CJ17" s="246"/>
      <c r="CK17" s="248"/>
      <c r="CL17" s="244"/>
      <c r="CM17" s="247"/>
      <c r="CN17" s="248"/>
      <c r="CO17" s="242"/>
      <c r="CP17" s="247"/>
      <c r="CQ17" s="242">
        <v>5</v>
      </c>
    </row>
    <row r="18" spans="1:95" x14ac:dyDescent="0.25">
      <c r="A18" s="269">
        <f t="shared" si="10"/>
        <v>12</v>
      </c>
      <c r="B18" s="377" t="s">
        <v>79</v>
      </c>
      <c r="C18" s="376">
        <v>1971</v>
      </c>
      <c r="D18" s="375">
        <v>5</v>
      </c>
      <c r="E18" s="473">
        <v>80</v>
      </c>
      <c r="F18" s="373">
        <v>4742</v>
      </c>
      <c r="G18" s="470">
        <v>5</v>
      </c>
      <c r="H18" s="254">
        <v>5.84</v>
      </c>
      <c r="I18" s="254">
        <v>6.21</v>
      </c>
      <c r="J18" s="254">
        <v>6.21</v>
      </c>
      <c r="K18" s="254">
        <v>6.31</v>
      </c>
      <c r="L18" s="254"/>
      <c r="M18" s="347">
        <f t="shared" si="0"/>
        <v>166159.67999999999</v>
      </c>
      <c r="N18" s="347">
        <f t="shared" si="1"/>
        <v>176686.91999999998</v>
      </c>
      <c r="O18" s="347">
        <f t="shared" si="2"/>
        <v>342846.6</v>
      </c>
      <c r="P18" s="372">
        <f t="shared" si="3"/>
        <v>326904.23309999995</v>
      </c>
      <c r="Q18" s="371">
        <f t="shared" si="4"/>
        <v>326.90423309999994</v>
      </c>
      <c r="R18" s="343">
        <f t="shared" si="5"/>
        <v>353373.83999999997</v>
      </c>
      <c r="S18" s="342">
        <f t="shared" si="6"/>
        <v>336.9419564399999</v>
      </c>
      <c r="T18" s="229">
        <f t="shared" si="7"/>
        <v>359.06423999999998</v>
      </c>
      <c r="U18" s="228">
        <f t="shared" si="8"/>
        <v>342.36775283999998</v>
      </c>
      <c r="V18" s="228"/>
      <c r="W18" s="341"/>
      <c r="X18" s="370"/>
      <c r="Y18" s="369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7">
        <f t="shared" si="9"/>
        <v>0</v>
      </c>
      <c r="AS18" s="366" t="s">
        <v>325</v>
      </c>
      <c r="AT18" s="243">
        <v>1531</v>
      </c>
      <c r="AU18" s="249">
        <v>253.81</v>
      </c>
      <c r="AV18" s="365">
        <v>2004</v>
      </c>
      <c r="AW18" s="364"/>
      <c r="AX18" s="364"/>
      <c r="AY18" s="364"/>
      <c r="AZ18" s="364">
        <v>2011</v>
      </c>
      <c r="BA18" s="364">
        <v>2007</v>
      </c>
      <c r="BB18" s="364"/>
      <c r="BC18" s="364"/>
      <c r="BD18" s="364"/>
      <c r="BE18" s="364"/>
      <c r="BF18" s="364"/>
      <c r="BG18" s="364"/>
      <c r="BH18" s="242"/>
      <c r="BI18" s="363">
        <v>0.377</v>
      </c>
      <c r="BJ18" s="378">
        <v>2012</v>
      </c>
      <c r="BK18" s="358"/>
      <c r="BL18" s="358">
        <v>2018</v>
      </c>
      <c r="BM18" s="358"/>
      <c r="BN18" s="266"/>
      <c r="BO18" s="266"/>
      <c r="BP18" s="358"/>
      <c r="BQ18" s="266"/>
      <c r="BR18" s="358"/>
      <c r="BS18" s="359"/>
      <c r="BT18" s="358"/>
      <c r="BU18" s="246"/>
      <c r="BV18" s="248"/>
      <c r="BW18" s="248"/>
      <c r="BX18" s="242"/>
      <c r="BY18" s="254"/>
      <c r="BZ18" s="249"/>
      <c r="CA18" s="354">
        <v>1</v>
      </c>
      <c r="CB18" s="353">
        <v>1</v>
      </c>
      <c r="CC18" s="247">
        <v>1</v>
      </c>
      <c r="CD18" s="248"/>
      <c r="CE18" s="242">
        <v>1</v>
      </c>
      <c r="CF18" s="246"/>
      <c r="CG18" s="248"/>
      <c r="CH18" s="248"/>
      <c r="CI18" s="242"/>
      <c r="CJ18" s="246">
        <v>1</v>
      </c>
      <c r="CK18" s="248"/>
      <c r="CL18" s="244">
        <v>1</v>
      </c>
      <c r="CM18" s="247"/>
      <c r="CN18" s="248"/>
      <c r="CO18" s="242"/>
      <c r="CP18" s="247"/>
      <c r="CQ18" s="242">
        <v>4</v>
      </c>
    </row>
    <row r="19" spans="1:95" x14ac:dyDescent="0.25">
      <c r="A19" s="269">
        <f t="shared" si="10"/>
        <v>13</v>
      </c>
      <c r="B19" s="377" t="s">
        <v>80</v>
      </c>
      <c r="C19" s="376">
        <v>1965</v>
      </c>
      <c r="D19" s="375">
        <v>5</v>
      </c>
      <c r="E19" s="473">
        <v>80</v>
      </c>
      <c r="F19" s="373">
        <v>3540.7</v>
      </c>
      <c r="G19" s="470">
        <v>4</v>
      </c>
      <c r="H19" s="254">
        <v>5.84</v>
      </c>
      <c r="I19" s="254">
        <v>6.21</v>
      </c>
      <c r="J19" s="254">
        <v>6.21</v>
      </c>
      <c r="K19" s="254">
        <v>6.31</v>
      </c>
      <c r="L19" s="254"/>
      <c r="M19" s="347">
        <f t="shared" si="0"/>
        <v>124066.128</v>
      </c>
      <c r="N19" s="347">
        <f t="shared" si="1"/>
        <v>131926.48199999999</v>
      </c>
      <c r="O19" s="347">
        <f t="shared" si="2"/>
        <v>255992.61</v>
      </c>
      <c r="P19" s="372">
        <f t="shared" si="3"/>
        <v>244088.95363499998</v>
      </c>
      <c r="Q19" s="371">
        <f t="shared" si="4"/>
        <v>244.088953635</v>
      </c>
      <c r="R19" s="343">
        <f t="shared" si="5"/>
        <v>263852.96399999998</v>
      </c>
      <c r="S19" s="342">
        <f t="shared" si="6"/>
        <v>251.583801174</v>
      </c>
      <c r="T19" s="229">
        <f t="shared" si="7"/>
        <v>268.10180400000002</v>
      </c>
      <c r="U19" s="228">
        <f t="shared" si="8"/>
        <v>255.635070114</v>
      </c>
      <c r="V19" s="228"/>
      <c r="W19" s="341"/>
      <c r="X19" s="370"/>
      <c r="Y19" s="369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7">
        <f t="shared" si="9"/>
        <v>0</v>
      </c>
      <c r="AS19" s="366" t="s">
        <v>325</v>
      </c>
      <c r="AT19" s="243">
        <v>1072</v>
      </c>
      <c r="AU19" s="249">
        <v>185.81</v>
      </c>
      <c r="AV19" s="365">
        <v>2003</v>
      </c>
      <c r="AW19" s="364"/>
      <c r="AX19" s="364"/>
      <c r="AY19" s="364"/>
      <c r="AZ19" s="364">
        <v>2012</v>
      </c>
      <c r="BA19" s="364">
        <v>2007</v>
      </c>
      <c r="BB19" s="364">
        <v>2012</v>
      </c>
      <c r="BC19" s="364"/>
      <c r="BD19" s="364"/>
      <c r="BE19" s="364"/>
      <c r="BF19" s="364"/>
      <c r="BG19" s="364">
        <v>2007</v>
      </c>
      <c r="BH19" s="242"/>
      <c r="BI19" s="363">
        <v>0.28000000000000003</v>
      </c>
      <c r="BJ19" s="395">
        <v>2017</v>
      </c>
      <c r="BK19" s="358"/>
      <c r="BL19" s="358"/>
      <c r="BM19" s="358"/>
      <c r="BN19" s="266"/>
      <c r="BO19" s="266"/>
      <c r="BP19" s="358"/>
      <c r="BQ19" s="475"/>
      <c r="BR19" s="474"/>
      <c r="BS19" s="266"/>
      <c r="BT19" s="358"/>
      <c r="BU19" s="246"/>
      <c r="BV19" s="248"/>
      <c r="BW19" s="248"/>
      <c r="BX19" s="242"/>
      <c r="BY19" s="254"/>
      <c r="BZ19" s="249"/>
      <c r="CA19" s="354">
        <v>1</v>
      </c>
      <c r="CB19" s="353"/>
      <c r="CC19" s="247">
        <v>2</v>
      </c>
      <c r="CD19" s="248"/>
      <c r="CE19" s="242">
        <v>2</v>
      </c>
      <c r="CF19" s="246">
        <v>2</v>
      </c>
      <c r="CG19" s="248" t="s">
        <v>335</v>
      </c>
      <c r="CH19" s="248"/>
      <c r="CI19" s="242"/>
      <c r="CJ19" s="246"/>
      <c r="CK19" s="248"/>
      <c r="CL19" s="244"/>
      <c r="CM19" s="247"/>
      <c r="CN19" s="248"/>
      <c r="CO19" s="242"/>
      <c r="CP19" s="247"/>
      <c r="CQ19" s="242">
        <v>4</v>
      </c>
    </row>
    <row r="20" spans="1:95" x14ac:dyDescent="0.25">
      <c r="A20" s="269">
        <f t="shared" si="10"/>
        <v>14</v>
      </c>
      <c r="B20" s="377" t="s">
        <v>81</v>
      </c>
      <c r="C20" s="376">
        <v>1975</v>
      </c>
      <c r="D20" s="375">
        <v>5</v>
      </c>
      <c r="E20" s="473">
        <v>56</v>
      </c>
      <c r="F20" s="373">
        <v>3558.8</v>
      </c>
      <c r="G20" s="470">
        <v>4</v>
      </c>
      <c r="H20" s="254">
        <v>5.84</v>
      </c>
      <c r="I20" s="254">
        <v>6.21</v>
      </c>
      <c r="J20" s="254">
        <v>6.21</v>
      </c>
      <c r="K20" s="254">
        <v>6.31</v>
      </c>
      <c r="L20" s="254"/>
      <c r="M20" s="347">
        <f t="shared" si="0"/>
        <v>124700.352</v>
      </c>
      <c r="N20" s="347">
        <f t="shared" si="1"/>
        <v>132600.88800000001</v>
      </c>
      <c r="O20" s="347">
        <f t="shared" si="2"/>
        <v>257301.24</v>
      </c>
      <c r="P20" s="372">
        <f t="shared" si="3"/>
        <v>245336.73233999999</v>
      </c>
      <c r="Q20" s="371">
        <f t="shared" si="4"/>
        <v>245.33673234</v>
      </c>
      <c r="R20" s="343">
        <f t="shared" si="5"/>
        <v>265201.77600000001</v>
      </c>
      <c r="S20" s="342">
        <f t="shared" si="6"/>
        <v>252.869893416</v>
      </c>
      <c r="T20" s="229">
        <f t="shared" si="7"/>
        <v>269.47233599999998</v>
      </c>
      <c r="U20" s="228">
        <f t="shared" si="8"/>
        <v>256.94187237599994</v>
      </c>
      <c r="V20" s="228"/>
      <c r="W20" s="341"/>
      <c r="X20" s="370"/>
      <c r="Y20" s="369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7">
        <f t="shared" si="9"/>
        <v>0</v>
      </c>
      <c r="AS20" s="366" t="s">
        <v>325</v>
      </c>
      <c r="AT20" s="243">
        <v>1376</v>
      </c>
      <c r="AU20" s="249">
        <v>230.85</v>
      </c>
      <c r="AV20" s="365">
        <v>2011</v>
      </c>
      <c r="AW20" s="364">
        <v>2011</v>
      </c>
      <c r="AX20" s="364"/>
      <c r="AY20" s="364"/>
      <c r="AZ20" s="364">
        <v>2011</v>
      </c>
      <c r="BA20" s="364"/>
      <c r="BB20" s="364">
        <v>2009</v>
      </c>
      <c r="BC20" s="364"/>
      <c r="BD20" s="364"/>
      <c r="BE20" s="364"/>
      <c r="BF20" s="364"/>
      <c r="BG20" s="364">
        <v>2007</v>
      </c>
      <c r="BH20" s="242"/>
      <c r="BI20" s="363">
        <v>0.312</v>
      </c>
      <c r="BJ20" s="387">
        <v>2014</v>
      </c>
      <c r="BK20" s="358"/>
      <c r="BL20" s="358"/>
      <c r="BM20" s="358"/>
      <c r="BN20" s="266"/>
      <c r="BO20" s="266"/>
      <c r="BP20" s="358"/>
      <c r="BQ20" s="266"/>
      <c r="BR20" s="358"/>
      <c r="BS20" s="359"/>
      <c r="BT20" s="358"/>
      <c r="BU20" s="246"/>
      <c r="BV20" s="248"/>
      <c r="BW20" s="248"/>
      <c r="BX20" s="242"/>
      <c r="BY20" s="254"/>
      <c r="BZ20" s="249"/>
      <c r="CA20" s="354">
        <v>1</v>
      </c>
      <c r="CB20" s="353">
        <v>1</v>
      </c>
      <c r="CC20" s="247">
        <v>4</v>
      </c>
      <c r="CD20" s="248"/>
      <c r="CE20" s="242"/>
      <c r="CF20" s="246"/>
      <c r="CG20" s="248"/>
      <c r="CH20" s="248"/>
      <c r="CI20" s="242"/>
      <c r="CJ20" s="246"/>
      <c r="CK20" s="248"/>
      <c r="CL20" s="244"/>
      <c r="CM20" s="247"/>
      <c r="CN20" s="248"/>
      <c r="CO20" s="242"/>
      <c r="CP20" s="247"/>
      <c r="CQ20" s="242">
        <v>4</v>
      </c>
    </row>
    <row r="21" spans="1:95" x14ac:dyDescent="0.25">
      <c r="A21" s="269">
        <f t="shared" si="10"/>
        <v>15</v>
      </c>
      <c r="B21" s="377" t="s">
        <v>82</v>
      </c>
      <c r="C21" s="376">
        <v>1966</v>
      </c>
      <c r="D21" s="375">
        <v>5</v>
      </c>
      <c r="E21" s="473">
        <v>80</v>
      </c>
      <c r="F21" s="373">
        <v>3530.6</v>
      </c>
      <c r="G21" s="470">
        <v>4</v>
      </c>
      <c r="H21" s="254">
        <v>5.84</v>
      </c>
      <c r="I21" s="254">
        <v>6.21</v>
      </c>
      <c r="J21" s="254">
        <v>6.21</v>
      </c>
      <c r="K21" s="254">
        <v>6.31</v>
      </c>
      <c r="L21" s="254"/>
      <c r="M21" s="347">
        <f t="shared" si="0"/>
        <v>123712.22399999999</v>
      </c>
      <c r="N21" s="347">
        <f t="shared" si="1"/>
        <v>131550.15599999999</v>
      </c>
      <c r="O21" s="347">
        <f t="shared" si="2"/>
        <v>255262.37999999998</v>
      </c>
      <c r="P21" s="372">
        <f t="shared" si="3"/>
        <v>243392.67932999996</v>
      </c>
      <c r="Q21" s="371">
        <f t="shared" si="4"/>
        <v>243.39267932999996</v>
      </c>
      <c r="R21" s="343">
        <f t="shared" si="5"/>
        <v>263100.31199999998</v>
      </c>
      <c r="S21" s="342">
        <f t="shared" si="6"/>
        <v>250.86614749199998</v>
      </c>
      <c r="T21" s="229">
        <f t="shared" si="7"/>
        <v>267.33703200000002</v>
      </c>
      <c r="U21" s="228">
        <f t="shared" si="8"/>
        <v>254.90586001200001</v>
      </c>
      <c r="V21" s="228"/>
      <c r="W21" s="341"/>
      <c r="X21" s="370"/>
      <c r="Y21" s="369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7">
        <f t="shared" si="9"/>
        <v>0</v>
      </c>
      <c r="AS21" s="366" t="s">
        <v>325</v>
      </c>
      <c r="AT21" s="243">
        <v>1078</v>
      </c>
      <c r="AU21" s="249">
        <v>186.7</v>
      </c>
      <c r="AV21" s="365">
        <v>2003</v>
      </c>
      <c r="AW21" s="364"/>
      <c r="AX21" s="364"/>
      <c r="AY21" s="364"/>
      <c r="AZ21" s="364">
        <v>2012</v>
      </c>
      <c r="BA21" s="364">
        <v>2012</v>
      </c>
      <c r="BB21" s="364">
        <v>2012</v>
      </c>
      <c r="BC21" s="364"/>
      <c r="BD21" s="364"/>
      <c r="BE21" s="364"/>
      <c r="BF21" s="364"/>
      <c r="BG21" s="364">
        <v>2007</v>
      </c>
      <c r="BH21" s="242"/>
      <c r="BI21" s="363">
        <v>0.28000000000000003</v>
      </c>
      <c r="BJ21" s="395">
        <v>2017</v>
      </c>
      <c r="BK21" s="358"/>
      <c r="BL21" s="358"/>
      <c r="BM21" s="358"/>
      <c r="BN21" s="266"/>
      <c r="BO21" s="266"/>
      <c r="BP21" s="358"/>
      <c r="BQ21" s="389"/>
      <c r="BR21" s="388"/>
      <c r="BS21" s="266"/>
      <c r="BT21" s="358"/>
      <c r="BU21" s="246"/>
      <c r="BV21" s="248"/>
      <c r="BW21" s="248"/>
      <c r="BX21" s="242"/>
      <c r="BY21" s="254"/>
      <c r="BZ21" s="249"/>
      <c r="CA21" s="354">
        <v>1</v>
      </c>
      <c r="CB21" s="353"/>
      <c r="CC21" s="247">
        <v>2</v>
      </c>
      <c r="CD21" s="248"/>
      <c r="CE21" s="242">
        <v>2</v>
      </c>
      <c r="CF21" s="246">
        <v>2</v>
      </c>
      <c r="CG21" s="248" t="s">
        <v>335</v>
      </c>
      <c r="CH21" s="248"/>
      <c r="CI21" s="242"/>
      <c r="CJ21" s="246"/>
      <c r="CK21" s="248"/>
      <c r="CL21" s="244"/>
      <c r="CM21" s="247"/>
      <c r="CN21" s="248"/>
      <c r="CO21" s="242"/>
      <c r="CP21" s="247"/>
      <c r="CQ21" s="242">
        <v>4</v>
      </c>
    </row>
    <row r="22" spans="1:95" x14ac:dyDescent="0.25">
      <c r="A22" s="269">
        <f t="shared" si="10"/>
        <v>16</v>
      </c>
      <c r="B22" s="377" t="s">
        <v>83</v>
      </c>
      <c r="C22" s="376">
        <v>1968</v>
      </c>
      <c r="D22" s="375">
        <v>5</v>
      </c>
      <c r="E22" s="473">
        <v>60</v>
      </c>
      <c r="F22" s="373">
        <v>2592.3000000000002</v>
      </c>
      <c r="G22" s="470">
        <v>3</v>
      </c>
      <c r="H22" s="254">
        <v>5.84</v>
      </c>
      <c r="I22" s="254">
        <v>6.21</v>
      </c>
      <c r="J22" s="254">
        <v>6.21</v>
      </c>
      <c r="K22" s="254">
        <v>6.31</v>
      </c>
      <c r="L22" s="254"/>
      <c r="M22" s="347">
        <f t="shared" si="0"/>
        <v>90834.19200000001</v>
      </c>
      <c r="N22" s="347">
        <f t="shared" si="1"/>
        <v>96589.097999999998</v>
      </c>
      <c r="O22" s="347">
        <f t="shared" si="2"/>
        <v>187423.29</v>
      </c>
      <c r="P22" s="372">
        <f t="shared" si="3"/>
        <v>178708.10701499999</v>
      </c>
      <c r="Q22" s="371">
        <f t="shared" si="4"/>
        <v>178.708107015</v>
      </c>
      <c r="R22" s="343">
        <f t="shared" si="5"/>
        <v>193178.196</v>
      </c>
      <c r="S22" s="342">
        <f t="shared" si="6"/>
        <v>184.19540988599999</v>
      </c>
      <c r="T22" s="229">
        <f t="shared" si="7"/>
        <v>196.28895600000001</v>
      </c>
      <c r="U22" s="228">
        <f t="shared" si="8"/>
        <v>187.16151954600002</v>
      </c>
      <c r="V22" s="228"/>
      <c r="W22" s="341"/>
      <c r="X22" s="370"/>
      <c r="Y22" s="369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7">
        <f t="shared" si="9"/>
        <v>0</v>
      </c>
      <c r="AS22" s="366" t="s">
        <v>325</v>
      </c>
      <c r="AT22" s="243">
        <v>768</v>
      </c>
      <c r="AU22" s="249">
        <v>140.78</v>
      </c>
      <c r="AV22" s="365">
        <v>2007</v>
      </c>
      <c r="AW22" s="364"/>
      <c r="AX22" s="364"/>
      <c r="AY22" s="364"/>
      <c r="AZ22" s="364">
        <v>2011</v>
      </c>
      <c r="BA22" s="364"/>
      <c r="BB22" s="364"/>
      <c r="BC22" s="364"/>
      <c r="BD22" s="364"/>
      <c r="BE22" s="364"/>
      <c r="BF22" s="364"/>
      <c r="BG22" s="364"/>
      <c r="BH22" s="242"/>
      <c r="BI22" s="363">
        <v>0.23499999999999999</v>
      </c>
      <c r="BJ22" s="395">
        <v>2017</v>
      </c>
      <c r="BK22" s="358"/>
      <c r="BL22" s="358"/>
      <c r="BM22" s="358"/>
      <c r="BN22" s="266"/>
      <c r="BO22" s="266"/>
      <c r="BP22" s="358"/>
      <c r="BQ22" s="266"/>
      <c r="BR22" s="358"/>
      <c r="BS22" s="359"/>
      <c r="BT22" s="358"/>
      <c r="BU22" s="246"/>
      <c r="BV22" s="248"/>
      <c r="BW22" s="248"/>
      <c r="BX22" s="242"/>
      <c r="BY22" s="254"/>
      <c r="BZ22" s="249"/>
      <c r="CA22" s="354">
        <v>1</v>
      </c>
      <c r="CB22" s="353">
        <v>1</v>
      </c>
      <c r="CC22" s="247">
        <v>3</v>
      </c>
      <c r="CD22" s="248"/>
      <c r="CE22" s="242">
        <v>1</v>
      </c>
      <c r="CF22" s="246"/>
      <c r="CG22" s="248"/>
      <c r="CH22" s="248"/>
      <c r="CI22" s="242"/>
      <c r="CJ22" s="246">
        <v>1</v>
      </c>
      <c r="CK22" s="248"/>
      <c r="CL22" s="244">
        <v>1</v>
      </c>
      <c r="CM22" s="247"/>
      <c r="CN22" s="248"/>
      <c r="CO22" s="242"/>
      <c r="CP22" s="247"/>
      <c r="CQ22" s="242">
        <v>5</v>
      </c>
    </row>
    <row r="23" spans="1:95" x14ac:dyDescent="0.25">
      <c r="A23" s="269">
        <f t="shared" si="10"/>
        <v>17</v>
      </c>
      <c r="B23" s="377" t="s">
        <v>84</v>
      </c>
      <c r="C23" s="376">
        <v>1967</v>
      </c>
      <c r="D23" s="375">
        <v>5</v>
      </c>
      <c r="E23" s="473">
        <v>80</v>
      </c>
      <c r="F23" s="373">
        <v>4711.3999999999996</v>
      </c>
      <c r="G23" s="470">
        <v>5</v>
      </c>
      <c r="H23" s="254">
        <v>5.84</v>
      </c>
      <c r="I23" s="254">
        <v>6.21</v>
      </c>
      <c r="J23" s="254">
        <v>6.21</v>
      </c>
      <c r="K23" s="254">
        <v>6.31</v>
      </c>
      <c r="L23" s="254"/>
      <c r="M23" s="347">
        <f t="shared" si="0"/>
        <v>165087.45599999998</v>
      </c>
      <c r="N23" s="347">
        <f t="shared" si="1"/>
        <v>175546.764</v>
      </c>
      <c r="O23" s="347">
        <f t="shared" si="2"/>
        <v>340634.22</v>
      </c>
      <c r="P23" s="372">
        <f t="shared" si="3"/>
        <v>324794.72876999999</v>
      </c>
      <c r="Q23" s="371">
        <f t="shared" si="4"/>
        <v>324.79472877000001</v>
      </c>
      <c r="R23" s="343">
        <f t="shared" si="5"/>
        <v>351093.52799999999</v>
      </c>
      <c r="S23" s="342">
        <f t="shared" si="6"/>
        <v>334.76767894799997</v>
      </c>
      <c r="T23" s="229">
        <f t="shared" si="7"/>
        <v>356.747208</v>
      </c>
      <c r="U23" s="228">
        <f t="shared" si="8"/>
        <v>340.15846282799998</v>
      </c>
      <c r="V23" s="228"/>
      <c r="W23" s="341"/>
      <c r="X23" s="370"/>
      <c r="Y23" s="369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7">
        <f t="shared" si="9"/>
        <v>0</v>
      </c>
      <c r="AS23" s="366" t="s">
        <v>325</v>
      </c>
      <c r="AT23" s="243">
        <v>1340</v>
      </c>
      <c r="AU23" s="249">
        <v>225.52</v>
      </c>
      <c r="AV23" s="365">
        <v>2007</v>
      </c>
      <c r="AW23" s="364"/>
      <c r="AX23" s="364"/>
      <c r="AY23" s="364"/>
      <c r="AZ23" s="364">
        <v>2012</v>
      </c>
      <c r="BA23" s="364"/>
      <c r="BB23" s="364"/>
      <c r="BC23" s="364"/>
      <c r="BD23" s="364"/>
      <c r="BE23" s="364"/>
      <c r="BF23" s="364"/>
      <c r="BG23" s="364"/>
      <c r="BH23" s="242"/>
      <c r="BI23" s="363">
        <v>0.48599999999999999</v>
      </c>
      <c r="BJ23" s="392">
        <v>2016</v>
      </c>
      <c r="BK23" s="358"/>
      <c r="BL23" s="358"/>
      <c r="BM23" s="358"/>
      <c r="BN23" s="266"/>
      <c r="BO23" s="266"/>
      <c r="BP23" s="358"/>
      <c r="BQ23" s="266"/>
      <c r="BR23" s="358"/>
      <c r="BS23" s="359"/>
      <c r="BT23" s="358"/>
      <c r="BU23" s="246"/>
      <c r="BV23" s="248"/>
      <c r="BW23" s="248"/>
      <c r="BX23" s="242"/>
      <c r="BY23" s="254"/>
      <c r="BZ23" s="249"/>
      <c r="CA23" s="354">
        <v>1</v>
      </c>
      <c r="CB23" s="353">
        <v>1</v>
      </c>
      <c r="CC23" s="247"/>
      <c r="CD23" s="248"/>
      <c r="CE23" s="242"/>
      <c r="CF23" s="246"/>
      <c r="CG23" s="248"/>
      <c r="CH23" s="248"/>
      <c r="CI23" s="242"/>
      <c r="CJ23" s="246">
        <v>1</v>
      </c>
      <c r="CK23" s="248"/>
      <c r="CL23" s="244">
        <v>1</v>
      </c>
      <c r="CM23" s="247"/>
      <c r="CN23" s="248"/>
      <c r="CO23" s="242"/>
      <c r="CP23" s="247"/>
      <c r="CQ23" s="242">
        <v>3</v>
      </c>
    </row>
    <row r="24" spans="1:95" x14ac:dyDescent="0.25">
      <c r="A24" s="269">
        <f t="shared" si="10"/>
        <v>18</v>
      </c>
      <c r="B24" s="377" t="s">
        <v>85</v>
      </c>
      <c r="C24" s="376">
        <v>1969</v>
      </c>
      <c r="D24" s="375">
        <v>5</v>
      </c>
      <c r="E24" s="473">
        <v>60</v>
      </c>
      <c r="F24" s="373">
        <v>2586.8000000000002</v>
      </c>
      <c r="G24" s="470">
        <v>3</v>
      </c>
      <c r="H24" s="254">
        <v>5.84</v>
      </c>
      <c r="I24" s="254">
        <v>6.21</v>
      </c>
      <c r="J24" s="254">
        <v>6.21</v>
      </c>
      <c r="K24" s="254">
        <v>6.31</v>
      </c>
      <c r="L24" s="254"/>
      <c r="M24" s="347">
        <f t="shared" si="0"/>
        <v>90641.472000000009</v>
      </c>
      <c r="N24" s="347">
        <f t="shared" si="1"/>
        <v>96384.168000000005</v>
      </c>
      <c r="O24" s="347">
        <f t="shared" si="2"/>
        <v>187025.64</v>
      </c>
      <c r="P24" s="372">
        <f t="shared" si="3"/>
        <v>178328.94774</v>
      </c>
      <c r="Q24" s="371">
        <f t="shared" si="4"/>
        <v>178.32894773999999</v>
      </c>
      <c r="R24" s="343">
        <f t="shared" si="5"/>
        <v>192768.33600000001</v>
      </c>
      <c r="S24" s="342">
        <f t="shared" si="6"/>
        <v>183.80460837599998</v>
      </c>
      <c r="T24" s="229">
        <f t="shared" si="7"/>
        <v>195.87249600000001</v>
      </c>
      <c r="U24" s="228">
        <f t="shared" si="8"/>
        <v>186.76442493599998</v>
      </c>
      <c r="V24" s="228"/>
      <c r="W24" s="341"/>
      <c r="X24" s="370"/>
      <c r="Y24" s="369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7">
        <f t="shared" si="9"/>
        <v>0</v>
      </c>
      <c r="AS24" s="366" t="s">
        <v>325</v>
      </c>
      <c r="AT24" s="243">
        <v>756</v>
      </c>
      <c r="AU24" s="249">
        <v>139</v>
      </c>
      <c r="AV24" s="365">
        <v>2004</v>
      </c>
      <c r="AW24" s="364"/>
      <c r="AX24" s="364"/>
      <c r="AY24" s="364"/>
      <c r="AZ24" s="364">
        <v>2011</v>
      </c>
      <c r="BA24" s="364"/>
      <c r="BB24" s="364"/>
      <c r="BC24" s="364"/>
      <c r="BD24" s="364"/>
      <c r="BE24" s="364"/>
      <c r="BF24" s="364"/>
      <c r="BG24" s="364"/>
      <c r="BH24" s="242"/>
      <c r="BI24" s="363">
        <v>0.221</v>
      </c>
      <c r="BJ24" s="378">
        <v>2012</v>
      </c>
      <c r="BK24" s="358"/>
      <c r="BL24" s="358">
        <v>2018</v>
      </c>
      <c r="BM24" s="358"/>
      <c r="BN24" s="266"/>
      <c r="BO24" s="266"/>
      <c r="BP24" s="360"/>
      <c r="BQ24" s="361"/>
      <c r="BR24" s="360"/>
      <c r="BS24" s="359"/>
      <c r="BT24" s="358"/>
      <c r="BU24" s="357"/>
      <c r="BV24" s="356"/>
      <c r="BW24" s="356"/>
      <c r="BX24" s="355"/>
      <c r="BY24" s="254"/>
      <c r="BZ24" s="249"/>
      <c r="CA24" s="354">
        <v>1</v>
      </c>
      <c r="CB24" s="353">
        <v>1</v>
      </c>
      <c r="CC24" s="247">
        <v>3</v>
      </c>
      <c r="CD24" s="248"/>
      <c r="CE24" s="242"/>
      <c r="CF24" s="246"/>
      <c r="CG24" s="248"/>
      <c r="CH24" s="248"/>
      <c r="CI24" s="242"/>
      <c r="CJ24" s="246"/>
      <c r="CK24" s="248"/>
      <c r="CL24" s="244"/>
      <c r="CM24" s="247"/>
      <c r="CN24" s="248"/>
      <c r="CO24" s="242"/>
      <c r="CP24" s="247"/>
      <c r="CQ24" s="242">
        <v>3</v>
      </c>
    </row>
    <row r="25" spans="1:95" x14ac:dyDescent="0.25">
      <c r="A25" s="269">
        <f t="shared" si="10"/>
        <v>19</v>
      </c>
      <c r="B25" s="377" t="s">
        <v>86</v>
      </c>
      <c r="C25" s="376">
        <v>1968</v>
      </c>
      <c r="D25" s="375">
        <v>5</v>
      </c>
      <c r="E25" s="473">
        <v>80</v>
      </c>
      <c r="F25" s="373">
        <v>3576.4</v>
      </c>
      <c r="G25" s="470">
        <v>4</v>
      </c>
      <c r="H25" s="254">
        <v>5.84</v>
      </c>
      <c r="I25" s="254">
        <v>6.21</v>
      </c>
      <c r="J25" s="254">
        <v>6.21</v>
      </c>
      <c r="K25" s="254">
        <v>6.31</v>
      </c>
      <c r="L25" s="254"/>
      <c r="M25" s="347">
        <f t="shared" si="0"/>
        <v>125317.056</v>
      </c>
      <c r="N25" s="347">
        <f t="shared" si="1"/>
        <v>133256.66399999999</v>
      </c>
      <c r="O25" s="347">
        <f t="shared" si="2"/>
        <v>258573.71999999997</v>
      </c>
      <c r="P25" s="372">
        <f t="shared" si="3"/>
        <v>246550.04201999996</v>
      </c>
      <c r="Q25" s="371">
        <f t="shared" si="4"/>
        <v>246.55004201999998</v>
      </c>
      <c r="R25" s="343">
        <f t="shared" si="5"/>
        <v>266513.32799999998</v>
      </c>
      <c r="S25" s="342">
        <f t="shared" si="6"/>
        <v>254.12045824799995</v>
      </c>
      <c r="T25" s="229">
        <f t="shared" si="7"/>
        <v>270.80500799999999</v>
      </c>
      <c r="U25" s="228">
        <f t="shared" si="8"/>
        <v>258.21257512799997</v>
      </c>
      <c r="V25" s="228"/>
      <c r="W25" s="341"/>
      <c r="X25" s="370"/>
      <c r="Y25" s="369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7">
        <f t="shared" si="9"/>
        <v>0</v>
      </c>
      <c r="AS25" s="366" t="s">
        <v>325</v>
      </c>
      <c r="AT25" s="243">
        <v>1079</v>
      </c>
      <c r="AU25" s="249">
        <v>186.85</v>
      </c>
      <c r="AV25" s="365">
        <v>2007</v>
      </c>
      <c r="AW25" s="364"/>
      <c r="AX25" s="364"/>
      <c r="AY25" s="364"/>
      <c r="AZ25" s="364">
        <v>2011</v>
      </c>
      <c r="BA25" s="364">
        <v>2011</v>
      </c>
      <c r="BB25" s="364">
        <v>2011</v>
      </c>
      <c r="BC25" s="364"/>
      <c r="BD25" s="364"/>
      <c r="BE25" s="364"/>
      <c r="BF25" s="364"/>
      <c r="BG25" s="364">
        <v>2007</v>
      </c>
      <c r="BH25" s="242"/>
      <c r="BI25" s="363">
        <v>0.23</v>
      </c>
      <c r="BJ25" s="362">
        <v>2013</v>
      </c>
      <c r="BK25" s="403">
        <v>2018</v>
      </c>
      <c r="BL25" s="403">
        <v>2018</v>
      </c>
      <c r="BM25" s="403"/>
      <c r="BN25" s="402"/>
      <c r="BO25" s="266"/>
      <c r="BP25" s="360"/>
      <c r="BQ25" s="389"/>
      <c r="BR25" s="388"/>
      <c r="BS25" s="361"/>
      <c r="BT25" s="358"/>
      <c r="BU25" s="357"/>
      <c r="BV25" s="356"/>
      <c r="BW25" s="356"/>
      <c r="BX25" s="355"/>
      <c r="BY25" s="254"/>
      <c r="BZ25" s="249"/>
      <c r="CA25" s="354">
        <v>1</v>
      </c>
      <c r="CB25" s="242"/>
      <c r="CC25" s="247">
        <v>4</v>
      </c>
      <c r="CD25" s="248"/>
      <c r="CE25" s="242">
        <v>4</v>
      </c>
      <c r="CF25" s="246">
        <v>2</v>
      </c>
      <c r="CG25" s="248" t="s">
        <v>335</v>
      </c>
      <c r="CH25" s="248"/>
      <c r="CI25" s="242"/>
      <c r="CJ25" s="246">
        <v>1</v>
      </c>
      <c r="CK25" s="248"/>
      <c r="CL25" s="244">
        <v>1</v>
      </c>
      <c r="CM25" s="247"/>
      <c r="CN25" s="248"/>
      <c r="CO25" s="242"/>
      <c r="CP25" s="247"/>
      <c r="CQ25" s="242">
        <v>4</v>
      </c>
    </row>
    <row r="26" spans="1:95" x14ac:dyDescent="0.25">
      <c r="A26" s="269">
        <f t="shared" si="10"/>
        <v>20</v>
      </c>
      <c r="B26" s="377" t="s">
        <v>87</v>
      </c>
      <c r="C26" s="376">
        <v>1967</v>
      </c>
      <c r="D26" s="375">
        <v>5</v>
      </c>
      <c r="E26" s="473">
        <v>60</v>
      </c>
      <c r="F26" s="373">
        <v>2554.3000000000002</v>
      </c>
      <c r="G26" s="470">
        <v>5</v>
      </c>
      <c r="H26" s="254">
        <v>5.84</v>
      </c>
      <c r="I26" s="254">
        <v>6.21</v>
      </c>
      <c r="J26" s="254">
        <v>6.21</v>
      </c>
      <c r="K26" s="254">
        <v>6.31</v>
      </c>
      <c r="L26" s="254"/>
      <c r="M26" s="347">
        <f t="shared" si="0"/>
        <v>89502.672000000006</v>
      </c>
      <c r="N26" s="347">
        <f t="shared" si="1"/>
        <v>95173.218000000008</v>
      </c>
      <c r="O26" s="347">
        <f t="shared" si="2"/>
        <v>184675.89</v>
      </c>
      <c r="P26" s="372">
        <f t="shared" si="3"/>
        <v>176088.46111499998</v>
      </c>
      <c r="Q26" s="371">
        <f t="shared" si="4"/>
        <v>176.08846111499997</v>
      </c>
      <c r="R26" s="343">
        <f t="shared" si="5"/>
        <v>190346.43600000002</v>
      </c>
      <c r="S26" s="342">
        <f t="shared" si="6"/>
        <v>181.495326726</v>
      </c>
      <c r="T26" s="229">
        <f t="shared" si="7"/>
        <v>193.411596</v>
      </c>
      <c r="U26" s="228">
        <f t="shared" si="8"/>
        <v>184.41795678599999</v>
      </c>
      <c r="V26" s="228"/>
      <c r="W26" s="341"/>
      <c r="X26" s="370"/>
      <c r="Y26" s="369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7">
        <f t="shared" si="9"/>
        <v>0</v>
      </c>
      <c r="AS26" s="366" t="s">
        <v>325</v>
      </c>
      <c r="AT26" s="243">
        <v>892</v>
      </c>
      <c r="AU26" s="249">
        <v>159.15</v>
      </c>
      <c r="AV26" s="365">
        <v>2003</v>
      </c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242"/>
      <c r="BI26" s="363">
        <v>0.27</v>
      </c>
      <c r="BJ26" s="362">
        <v>2013</v>
      </c>
      <c r="BK26" s="358"/>
      <c r="BL26" s="358"/>
      <c r="BM26" s="358">
        <v>2019</v>
      </c>
      <c r="BN26" s="266"/>
      <c r="BO26" s="266"/>
      <c r="BP26" s="360"/>
      <c r="BQ26" s="361"/>
      <c r="BR26" s="360"/>
      <c r="BS26" s="359"/>
      <c r="BT26" s="358"/>
      <c r="BU26" s="357"/>
      <c r="BV26" s="356"/>
      <c r="BW26" s="356"/>
      <c r="BX26" s="355"/>
      <c r="BY26" s="254"/>
      <c r="BZ26" s="249"/>
      <c r="CA26" s="354">
        <v>1</v>
      </c>
      <c r="CB26" s="353">
        <v>1</v>
      </c>
      <c r="CC26" s="247">
        <v>2</v>
      </c>
      <c r="CD26" s="248"/>
      <c r="CE26" s="242">
        <v>2</v>
      </c>
      <c r="CF26" s="246">
        <v>1</v>
      </c>
      <c r="CG26" s="248" t="s">
        <v>335</v>
      </c>
      <c r="CH26" s="248"/>
      <c r="CI26" s="242"/>
      <c r="CJ26" s="246">
        <v>1</v>
      </c>
      <c r="CK26" s="248"/>
      <c r="CL26" s="244"/>
      <c r="CM26" s="247">
        <v>1</v>
      </c>
      <c r="CN26" s="248"/>
      <c r="CO26" s="242"/>
      <c r="CP26" s="247"/>
      <c r="CQ26" s="242">
        <v>3</v>
      </c>
    </row>
    <row r="27" spans="1:95" x14ac:dyDescent="0.25">
      <c r="A27" s="269">
        <f t="shared" si="10"/>
        <v>21</v>
      </c>
      <c r="B27" s="377" t="s">
        <v>88</v>
      </c>
      <c r="C27" s="376">
        <v>1966</v>
      </c>
      <c r="D27" s="375">
        <v>5</v>
      </c>
      <c r="E27" s="473">
        <v>80</v>
      </c>
      <c r="F27" s="373">
        <v>4977.7</v>
      </c>
      <c r="G27" s="470">
        <v>5</v>
      </c>
      <c r="H27" s="254">
        <v>5.84</v>
      </c>
      <c r="I27" s="254">
        <v>6.21</v>
      </c>
      <c r="J27" s="254">
        <v>6.21</v>
      </c>
      <c r="K27" s="254">
        <v>6.31</v>
      </c>
      <c r="L27" s="254"/>
      <c r="M27" s="347">
        <f t="shared" si="0"/>
        <v>174418.60800000001</v>
      </c>
      <c r="N27" s="347">
        <f t="shared" si="1"/>
        <v>185469.10200000001</v>
      </c>
      <c r="O27" s="347">
        <f t="shared" si="2"/>
        <v>359887.71</v>
      </c>
      <c r="P27" s="372">
        <f t="shared" si="3"/>
        <v>343152.93148500001</v>
      </c>
      <c r="Q27" s="371">
        <f t="shared" si="4"/>
        <v>343.15293148500001</v>
      </c>
      <c r="R27" s="343">
        <f t="shared" si="5"/>
        <v>370938.20400000003</v>
      </c>
      <c r="S27" s="342">
        <f t="shared" si="6"/>
        <v>353.68957751400001</v>
      </c>
      <c r="T27" s="229">
        <f t="shared" si="7"/>
        <v>376.91144399999996</v>
      </c>
      <c r="U27" s="228">
        <f t="shared" si="8"/>
        <v>359.38506185399996</v>
      </c>
      <c r="V27" s="228"/>
      <c r="W27" s="341"/>
      <c r="X27" s="370"/>
      <c r="Y27" s="369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7">
        <f t="shared" si="9"/>
        <v>0</v>
      </c>
      <c r="AS27" s="366" t="s">
        <v>325</v>
      </c>
      <c r="AT27" s="243">
        <v>1411</v>
      </c>
      <c r="AU27" s="249">
        <v>236.04</v>
      </c>
      <c r="AV27" s="365">
        <v>2007</v>
      </c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242"/>
      <c r="BI27" s="363">
        <v>0.56899999999999995</v>
      </c>
      <c r="BJ27" s="387">
        <v>2014</v>
      </c>
      <c r="BK27" s="358"/>
      <c r="BL27" s="358"/>
      <c r="BM27" s="358"/>
      <c r="BN27" s="266"/>
      <c r="BO27" s="266"/>
      <c r="BP27" s="360"/>
      <c r="BQ27" s="361"/>
      <c r="BR27" s="360"/>
      <c r="BS27" s="359"/>
      <c r="BT27" s="358"/>
      <c r="BU27" s="357"/>
      <c r="BV27" s="356"/>
      <c r="BW27" s="356"/>
      <c r="BX27" s="355"/>
      <c r="BY27" s="254"/>
      <c r="BZ27" s="249"/>
      <c r="CA27" s="354">
        <v>1</v>
      </c>
      <c r="CB27" s="353">
        <v>1</v>
      </c>
      <c r="CC27" s="247">
        <v>3</v>
      </c>
      <c r="CD27" s="248"/>
      <c r="CE27" s="242"/>
      <c r="CF27" s="246">
        <v>5</v>
      </c>
      <c r="CG27" s="248" t="s">
        <v>335</v>
      </c>
      <c r="CH27" s="248"/>
      <c r="CI27" s="242"/>
      <c r="CJ27" s="246"/>
      <c r="CK27" s="248"/>
      <c r="CL27" s="244"/>
      <c r="CM27" s="247">
        <v>1</v>
      </c>
      <c r="CN27" s="248"/>
      <c r="CO27" s="242">
        <v>1</v>
      </c>
      <c r="CP27" s="247"/>
      <c r="CQ27" s="242">
        <v>5</v>
      </c>
    </row>
    <row r="28" spans="1:95" x14ac:dyDescent="0.25">
      <c r="A28" s="269">
        <f t="shared" si="10"/>
        <v>22</v>
      </c>
      <c r="B28" s="377" t="s">
        <v>89</v>
      </c>
      <c r="C28" s="376">
        <v>1966</v>
      </c>
      <c r="D28" s="375">
        <v>5</v>
      </c>
      <c r="E28" s="473">
        <v>60</v>
      </c>
      <c r="F28" s="373">
        <v>2520.1</v>
      </c>
      <c r="G28" s="470">
        <v>3</v>
      </c>
      <c r="H28" s="254">
        <v>5.84</v>
      </c>
      <c r="I28" s="254">
        <v>6.21</v>
      </c>
      <c r="J28" s="254">
        <v>6.21</v>
      </c>
      <c r="K28" s="254">
        <v>6.31</v>
      </c>
      <c r="L28" s="254"/>
      <c r="M28" s="347">
        <f t="shared" si="0"/>
        <v>88304.304000000004</v>
      </c>
      <c r="N28" s="347">
        <f t="shared" si="1"/>
        <v>93898.926000000007</v>
      </c>
      <c r="O28" s="347">
        <f t="shared" si="2"/>
        <v>182203.23</v>
      </c>
      <c r="P28" s="372">
        <f t="shared" si="3"/>
        <v>173730.77980500003</v>
      </c>
      <c r="Q28" s="371">
        <f t="shared" si="4"/>
        <v>173.73077980500003</v>
      </c>
      <c r="R28" s="343">
        <f t="shared" si="5"/>
        <v>187797.85200000001</v>
      </c>
      <c r="S28" s="342">
        <f t="shared" si="6"/>
        <v>179.06525188200001</v>
      </c>
      <c r="T28" s="229">
        <f t="shared" si="7"/>
        <v>190.82197199999999</v>
      </c>
      <c r="U28" s="228">
        <f t="shared" si="8"/>
        <v>181.94875030199998</v>
      </c>
      <c r="V28" s="228"/>
      <c r="W28" s="341"/>
      <c r="X28" s="370"/>
      <c r="Y28" s="369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7">
        <f t="shared" si="9"/>
        <v>0</v>
      </c>
      <c r="AS28" s="366" t="s">
        <v>325</v>
      </c>
      <c r="AT28" s="243">
        <v>833</v>
      </c>
      <c r="AU28" s="249">
        <v>150.41</v>
      </c>
      <c r="AV28" s="365">
        <v>2014</v>
      </c>
      <c r="AW28" s="364"/>
      <c r="AX28" s="364"/>
      <c r="AY28" s="364"/>
      <c r="AZ28" s="364"/>
      <c r="BA28" s="364">
        <v>2007</v>
      </c>
      <c r="BB28" s="364"/>
      <c r="BC28" s="364"/>
      <c r="BD28" s="364"/>
      <c r="BE28" s="364"/>
      <c r="BF28" s="364"/>
      <c r="BG28" s="364"/>
      <c r="BH28" s="242"/>
      <c r="BI28" s="363">
        <v>0.23699999999999999</v>
      </c>
      <c r="BJ28" s="395">
        <v>2017</v>
      </c>
      <c r="BK28" s="358"/>
      <c r="BL28" s="358"/>
      <c r="BM28" s="358"/>
      <c r="BN28" s="266"/>
      <c r="BO28" s="266"/>
      <c r="BP28" s="358"/>
      <c r="BQ28" s="266"/>
      <c r="BR28" s="358"/>
      <c r="BS28" s="359"/>
      <c r="BT28" s="358"/>
      <c r="BU28" s="246"/>
      <c r="BV28" s="248"/>
      <c r="BW28" s="248"/>
      <c r="BX28" s="242"/>
      <c r="BY28" s="254"/>
      <c r="BZ28" s="249"/>
      <c r="CA28" s="354">
        <v>1</v>
      </c>
      <c r="CB28" s="353">
        <v>1</v>
      </c>
      <c r="CC28" s="247">
        <v>2</v>
      </c>
      <c r="CD28" s="248"/>
      <c r="CE28" s="242">
        <v>2</v>
      </c>
      <c r="CF28" s="246">
        <v>1</v>
      </c>
      <c r="CG28" s="248" t="s">
        <v>335</v>
      </c>
      <c r="CH28" s="248"/>
      <c r="CI28" s="242"/>
      <c r="CJ28" s="246">
        <v>1</v>
      </c>
      <c r="CK28" s="248"/>
      <c r="CL28" s="244">
        <v>1</v>
      </c>
      <c r="CM28" s="247">
        <v>1</v>
      </c>
      <c r="CN28" s="248"/>
      <c r="CO28" s="242">
        <v>1</v>
      </c>
      <c r="CP28" s="247"/>
      <c r="CQ28" s="242">
        <v>3</v>
      </c>
    </row>
    <row r="29" spans="1:95" x14ac:dyDescent="0.25">
      <c r="A29" s="269">
        <f t="shared" si="10"/>
        <v>23</v>
      </c>
      <c r="B29" s="377" t="s">
        <v>90</v>
      </c>
      <c r="C29" s="376">
        <v>1961</v>
      </c>
      <c r="D29" s="375">
        <v>4</v>
      </c>
      <c r="E29" s="473">
        <v>32</v>
      </c>
      <c r="F29" s="373">
        <v>1275.5</v>
      </c>
      <c r="G29" s="470">
        <v>2</v>
      </c>
      <c r="H29" s="254">
        <v>5.84</v>
      </c>
      <c r="I29" s="254">
        <v>6.21</v>
      </c>
      <c r="J29" s="254">
        <v>6.21</v>
      </c>
      <c r="K29" s="254">
        <v>6.31</v>
      </c>
      <c r="L29" s="254"/>
      <c r="M29" s="347">
        <f t="shared" si="0"/>
        <v>44693.520000000004</v>
      </c>
      <c r="N29" s="347">
        <f t="shared" si="1"/>
        <v>47525.13</v>
      </c>
      <c r="O29" s="347">
        <f t="shared" si="2"/>
        <v>92218.65</v>
      </c>
      <c r="P29" s="372">
        <f t="shared" si="3"/>
        <v>87930.482774999997</v>
      </c>
      <c r="Q29" s="371">
        <f t="shared" si="4"/>
        <v>87.930482775000002</v>
      </c>
      <c r="R29" s="343">
        <f t="shared" si="5"/>
        <v>95050.26</v>
      </c>
      <c r="S29" s="342">
        <f t="shared" si="6"/>
        <v>90.630422909999993</v>
      </c>
      <c r="T29" s="229">
        <f t="shared" si="7"/>
        <v>96.580860000000001</v>
      </c>
      <c r="U29" s="228">
        <f t="shared" si="8"/>
        <v>92.089850009999992</v>
      </c>
      <c r="V29" s="228"/>
      <c r="W29" s="341"/>
      <c r="X29" s="370"/>
      <c r="Y29" s="369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7">
        <f t="shared" si="9"/>
        <v>0</v>
      </c>
      <c r="AS29" s="411" t="s">
        <v>324</v>
      </c>
      <c r="AT29" s="243">
        <v>634</v>
      </c>
      <c r="AU29" s="249">
        <v>94.7</v>
      </c>
      <c r="AV29" s="365">
        <v>2007</v>
      </c>
      <c r="AW29" s="364"/>
      <c r="AX29" s="364">
        <v>2006</v>
      </c>
      <c r="AY29" s="364"/>
      <c r="AZ29" s="364"/>
      <c r="BA29" s="364">
        <v>2009</v>
      </c>
      <c r="BB29" s="364"/>
      <c r="BC29" s="364"/>
      <c r="BD29" s="364"/>
      <c r="BE29" s="364"/>
      <c r="BF29" s="364"/>
      <c r="BG29" s="364"/>
      <c r="BH29" s="242"/>
      <c r="BI29" s="363">
        <v>9.8000000000000004E-2</v>
      </c>
      <c r="BJ29" s="394">
        <v>2015</v>
      </c>
      <c r="BK29" s="358"/>
      <c r="BL29" s="358"/>
      <c r="BM29" s="358"/>
      <c r="BN29" s="266"/>
      <c r="BO29" s="266"/>
      <c r="BP29" s="358"/>
      <c r="BQ29" s="266"/>
      <c r="BR29" s="358"/>
      <c r="BS29" s="359"/>
      <c r="BT29" s="358"/>
      <c r="BU29" s="246"/>
      <c r="BV29" s="248"/>
      <c r="BW29" s="248"/>
      <c r="BX29" s="242"/>
      <c r="BY29" s="254"/>
      <c r="BZ29" s="249"/>
      <c r="CA29" s="354">
        <v>1</v>
      </c>
      <c r="CB29" s="353">
        <v>1</v>
      </c>
      <c r="CC29" s="247"/>
      <c r="CD29" s="248"/>
      <c r="CE29" s="242"/>
      <c r="CF29" s="246">
        <v>2</v>
      </c>
      <c r="CG29" s="248" t="s">
        <v>335</v>
      </c>
      <c r="CH29" s="248"/>
      <c r="CI29" s="242"/>
      <c r="CJ29" s="246"/>
      <c r="CK29" s="248"/>
      <c r="CL29" s="244"/>
      <c r="CM29" s="247">
        <v>1</v>
      </c>
      <c r="CN29" s="248"/>
      <c r="CO29" s="242"/>
      <c r="CP29" s="247"/>
      <c r="CQ29" s="242">
        <v>2</v>
      </c>
    </row>
    <row r="30" spans="1:95" x14ac:dyDescent="0.25">
      <c r="A30" s="269">
        <f t="shared" si="10"/>
        <v>24</v>
      </c>
      <c r="B30" s="377" t="s">
        <v>91</v>
      </c>
      <c r="C30" s="376">
        <v>1959</v>
      </c>
      <c r="D30" s="375">
        <v>3</v>
      </c>
      <c r="E30" s="473">
        <v>18</v>
      </c>
      <c r="F30" s="373">
        <v>1162.3</v>
      </c>
      <c r="G30" s="470">
        <v>3</v>
      </c>
      <c r="H30" s="254">
        <v>5.84</v>
      </c>
      <c r="I30" s="254">
        <v>6.21</v>
      </c>
      <c r="J30" s="254">
        <v>6.21</v>
      </c>
      <c r="K30" s="254">
        <v>6.31</v>
      </c>
      <c r="L30" s="254"/>
      <c r="M30" s="347">
        <f t="shared" si="0"/>
        <v>40726.991999999998</v>
      </c>
      <c r="N30" s="347">
        <f t="shared" si="1"/>
        <v>43307.297999999995</v>
      </c>
      <c r="O30" s="347">
        <f t="shared" si="2"/>
        <v>84034.29</v>
      </c>
      <c r="P30" s="372">
        <f t="shared" si="3"/>
        <v>80126.695514999985</v>
      </c>
      <c r="Q30" s="371">
        <f t="shared" si="4"/>
        <v>80.12669551499998</v>
      </c>
      <c r="R30" s="343">
        <f t="shared" si="5"/>
        <v>86614.59599999999</v>
      </c>
      <c r="S30" s="342">
        <f t="shared" si="6"/>
        <v>82.587017285999991</v>
      </c>
      <c r="T30" s="229">
        <f t="shared" si="7"/>
        <v>88.009355999999997</v>
      </c>
      <c r="U30" s="228">
        <f t="shared" si="8"/>
        <v>83.916920945999991</v>
      </c>
      <c r="V30" s="228"/>
      <c r="W30" s="341"/>
      <c r="X30" s="370"/>
      <c r="Y30" s="369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7">
        <f t="shared" si="9"/>
        <v>0</v>
      </c>
      <c r="AS30" s="411" t="s">
        <v>324</v>
      </c>
      <c r="AT30" s="243">
        <v>709</v>
      </c>
      <c r="AU30" s="249">
        <v>112.8</v>
      </c>
      <c r="AV30" s="365">
        <v>2007</v>
      </c>
      <c r="AW30" s="364">
        <v>2008</v>
      </c>
      <c r="AX30" s="364"/>
      <c r="AY30" s="364"/>
      <c r="AZ30" s="364">
        <v>2008</v>
      </c>
      <c r="BA30" s="364">
        <v>2008</v>
      </c>
      <c r="BB30" s="364"/>
      <c r="BC30" s="364"/>
      <c r="BD30" s="364"/>
      <c r="BE30" s="364"/>
      <c r="BF30" s="364"/>
      <c r="BG30" s="364"/>
      <c r="BH30" s="242"/>
      <c r="BI30" s="363">
        <v>0.14799999999999999</v>
      </c>
      <c r="BJ30" s="395">
        <v>2017</v>
      </c>
      <c r="BK30" s="358">
        <v>2017</v>
      </c>
      <c r="BL30" s="358"/>
      <c r="BM30" s="358"/>
      <c r="BN30" s="266"/>
      <c r="BO30" s="266"/>
      <c r="BP30" s="412"/>
      <c r="BQ30" s="266"/>
      <c r="BR30" s="358"/>
      <c r="BS30" s="266"/>
      <c r="BT30" s="358"/>
      <c r="BU30" s="246"/>
      <c r="BV30" s="248"/>
      <c r="BW30" s="248"/>
      <c r="BX30" s="242"/>
      <c r="BY30" s="254"/>
      <c r="BZ30" s="249"/>
      <c r="CA30" s="354">
        <v>1</v>
      </c>
      <c r="CB30" s="353">
        <v>1</v>
      </c>
      <c r="CC30" s="247"/>
      <c r="CD30" s="248"/>
      <c r="CE30" s="242"/>
      <c r="CF30" s="246">
        <v>3</v>
      </c>
      <c r="CG30" s="248" t="s">
        <v>335</v>
      </c>
      <c r="CH30" s="248"/>
      <c r="CI30" s="242"/>
      <c r="CJ30" s="246">
        <v>1</v>
      </c>
      <c r="CK30" s="248"/>
      <c r="CL30" s="244"/>
      <c r="CM30" s="247">
        <v>1</v>
      </c>
      <c r="CN30" s="248" t="s">
        <v>377</v>
      </c>
      <c r="CO30" s="242"/>
      <c r="CP30" s="247"/>
      <c r="CQ30" s="242">
        <v>1</v>
      </c>
    </row>
    <row r="31" spans="1:95" x14ac:dyDescent="0.25">
      <c r="A31" s="269">
        <f t="shared" si="10"/>
        <v>25</v>
      </c>
      <c r="B31" s="377" t="s">
        <v>92</v>
      </c>
      <c r="C31" s="376">
        <v>1960</v>
      </c>
      <c r="D31" s="375">
        <v>3</v>
      </c>
      <c r="E31" s="473">
        <v>24</v>
      </c>
      <c r="F31" s="373">
        <v>939.8</v>
      </c>
      <c r="G31" s="470">
        <v>2</v>
      </c>
      <c r="H31" s="254">
        <v>5.84</v>
      </c>
      <c r="I31" s="254">
        <v>6.21</v>
      </c>
      <c r="J31" s="254">
        <v>6.21</v>
      </c>
      <c r="K31" s="254">
        <v>6.31</v>
      </c>
      <c r="L31" s="254"/>
      <c r="M31" s="347">
        <f t="shared" si="0"/>
        <v>32930.591999999997</v>
      </c>
      <c r="N31" s="347">
        <f t="shared" si="1"/>
        <v>35016.947999999997</v>
      </c>
      <c r="O31" s="347">
        <f t="shared" si="2"/>
        <v>67947.539999999994</v>
      </c>
      <c r="P31" s="372">
        <f t="shared" si="3"/>
        <v>64787.979389999993</v>
      </c>
      <c r="Q31" s="371">
        <f t="shared" si="4"/>
        <v>64.78797938999999</v>
      </c>
      <c r="R31" s="343">
        <f t="shared" si="5"/>
        <v>70033.895999999993</v>
      </c>
      <c r="S31" s="342">
        <f t="shared" si="6"/>
        <v>66.77731983599999</v>
      </c>
      <c r="T31" s="229">
        <f t="shared" si="7"/>
        <v>71.161655999999994</v>
      </c>
      <c r="U31" s="228">
        <f t="shared" si="8"/>
        <v>67.852638995999982</v>
      </c>
      <c r="V31" s="228"/>
      <c r="W31" s="341"/>
      <c r="X31" s="370"/>
      <c r="Y31" s="369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7">
        <f t="shared" si="9"/>
        <v>0</v>
      </c>
      <c r="AS31" s="411" t="s">
        <v>324</v>
      </c>
      <c r="AT31" s="243">
        <v>614</v>
      </c>
      <c r="AU31" s="249">
        <v>171</v>
      </c>
      <c r="AV31" s="365">
        <v>2006</v>
      </c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242"/>
      <c r="BI31" s="363">
        <v>9.1999999999999998E-2</v>
      </c>
      <c r="BJ31" s="394">
        <v>2015</v>
      </c>
      <c r="BK31" s="358"/>
      <c r="BL31" s="358"/>
      <c r="BM31" s="358"/>
      <c r="BN31" s="266"/>
      <c r="BO31" s="266"/>
      <c r="BP31" s="358"/>
      <c r="BQ31" s="266"/>
      <c r="BR31" s="358"/>
      <c r="BS31" s="359"/>
      <c r="BT31" s="358"/>
      <c r="BU31" s="246"/>
      <c r="BV31" s="248"/>
      <c r="BW31" s="248"/>
      <c r="BX31" s="242"/>
      <c r="BY31" s="254"/>
      <c r="BZ31" s="249"/>
      <c r="CA31" s="354">
        <v>1</v>
      </c>
      <c r="CB31" s="353">
        <v>1</v>
      </c>
      <c r="CC31" s="247"/>
      <c r="CD31" s="248"/>
      <c r="CE31" s="242"/>
      <c r="CF31" s="246">
        <v>2</v>
      </c>
      <c r="CG31" s="248"/>
      <c r="CH31" s="248"/>
      <c r="CI31" s="242"/>
      <c r="CJ31" s="246"/>
      <c r="CK31" s="248"/>
      <c r="CL31" s="244"/>
      <c r="CM31" s="247">
        <v>1</v>
      </c>
      <c r="CN31" s="248" t="s">
        <v>377</v>
      </c>
      <c r="CO31" s="242"/>
      <c r="CP31" s="247"/>
      <c r="CQ31" s="242">
        <v>2</v>
      </c>
    </row>
    <row r="32" spans="1:95" x14ac:dyDescent="0.25">
      <c r="A32" s="269">
        <f t="shared" si="10"/>
        <v>26</v>
      </c>
      <c r="B32" s="377" t="s">
        <v>93</v>
      </c>
      <c r="C32" s="376">
        <v>1969</v>
      </c>
      <c r="D32" s="375">
        <v>5</v>
      </c>
      <c r="E32" s="473">
        <v>80</v>
      </c>
      <c r="F32" s="373">
        <v>3546.1</v>
      </c>
      <c r="G32" s="470">
        <v>4</v>
      </c>
      <c r="H32" s="254">
        <v>5.84</v>
      </c>
      <c r="I32" s="254">
        <v>6.21</v>
      </c>
      <c r="J32" s="254">
        <v>6.21</v>
      </c>
      <c r="K32" s="254">
        <v>6.31</v>
      </c>
      <c r="L32" s="254"/>
      <c r="M32" s="347">
        <f t="shared" si="0"/>
        <v>124255.34399999998</v>
      </c>
      <c r="N32" s="347">
        <f t="shared" si="1"/>
        <v>132127.68599999999</v>
      </c>
      <c r="O32" s="347">
        <f t="shared" si="2"/>
        <v>256383.02999999997</v>
      </c>
      <c r="P32" s="372">
        <f t="shared" si="3"/>
        <v>244461.21910499997</v>
      </c>
      <c r="Q32" s="371">
        <f t="shared" si="4"/>
        <v>244.46121910499997</v>
      </c>
      <c r="R32" s="343">
        <f t="shared" si="5"/>
        <v>264255.37199999997</v>
      </c>
      <c r="S32" s="342">
        <f t="shared" si="6"/>
        <v>251.96749720199995</v>
      </c>
      <c r="T32" s="229">
        <f t="shared" si="7"/>
        <v>268.51069200000001</v>
      </c>
      <c r="U32" s="228">
        <f t="shared" si="8"/>
        <v>256.02494482200001</v>
      </c>
      <c r="V32" s="228"/>
      <c r="W32" s="341"/>
      <c r="X32" s="370"/>
      <c r="Y32" s="369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368"/>
      <c r="AP32" s="368"/>
      <c r="AQ32" s="368"/>
      <c r="AR32" s="367">
        <f t="shared" si="9"/>
        <v>0</v>
      </c>
      <c r="AS32" s="366" t="s">
        <v>325</v>
      </c>
      <c r="AT32" s="243">
        <v>1098</v>
      </c>
      <c r="AU32" s="249">
        <v>189.67</v>
      </c>
      <c r="AV32" s="365">
        <v>2007</v>
      </c>
      <c r="AW32" s="364"/>
      <c r="AX32" s="364"/>
      <c r="AY32" s="364"/>
      <c r="AZ32" s="364">
        <v>2012</v>
      </c>
      <c r="BA32" s="364"/>
      <c r="BB32" s="364">
        <v>2012</v>
      </c>
      <c r="BC32" s="364"/>
      <c r="BD32" s="364"/>
      <c r="BE32" s="364"/>
      <c r="BF32" s="364"/>
      <c r="BG32" s="364"/>
      <c r="BH32" s="242"/>
      <c r="BI32" s="363">
        <v>0.34399999999999997</v>
      </c>
      <c r="BJ32" s="378">
        <v>2012</v>
      </c>
      <c r="BK32" s="358"/>
      <c r="BL32" s="358">
        <v>2018</v>
      </c>
      <c r="BM32" s="358"/>
      <c r="BN32" s="266"/>
      <c r="BO32" s="266"/>
      <c r="BP32" s="358"/>
      <c r="BQ32" s="389"/>
      <c r="BR32" s="388"/>
      <c r="BS32" s="266"/>
      <c r="BT32" s="358"/>
      <c r="BU32" s="246"/>
      <c r="BV32" s="248"/>
      <c r="BW32" s="248"/>
      <c r="BX32" s="242"/>
      <c r="BY32" s="254"/>
      <c r="BZ32" s="249"/>
      <c r="CA32" s="354">
        <v>1</v>
      </c>
      <c r="CB32" s="353">
        <v>1</v>
      </c>
      <c r="CC32" s="247">
        <v>4</v>
      </c>
      <c r="CD32" s="248"/>
      <c r="CE32" s="242">
        <v>4</v>
      </c>
      <c r="CF32" s="246">
        <v>2</v>
      </c>
      <c r="CG32" s="248"/>
      <c r="CH32" s="248"/>
      <c r="CI32" s="242"/>
      <c r="CJ32" s="246">
        <v>1</v>
      </c>
      <c r="CK32" s="248"/>
      <c r="CL32" s="244">
        <v>1</v>
      </c>
      <c r="CM32" s="247">
        <v>1</v>
      </c>
      <c r="CN32" s="248"/>
      <c r="CO32" s="242">
        <v>1</v>
      </c>
      <c r="CP32" s="247"/>
      <c r="CQ32" s="242">
        <v>4</v>
      </c>
    </row>
    <row r="33" spans="1:95" x14ac:dyDescent="0.25">
      <c r="A33" s="269">
        <f t="shared" si="10"/>
        <v>27</v>
      </c>
      <c r="B33" s="377" t="s">
        <v>96</v>
      </c>
      <c r="C33" s="427">
        <v>1981</v>
      </c>
      <c r="D33" s="375">
        <v>5</v>
      </c>
      <c r="E33" s="471">
        <v>60</v>
      </c>
      <c r="F33" s="373">
        <v>2794.4</v>
      </c>
      <c r="G33" s="470">
        <v>4</v>
      </c>
      <c r="H33" s="254">
        <v>5.84</v>
      </c>
      <c r="I33" s="254">
        <v>6.21</v>
      </c>
      <c r="J33" s="254">
        <v>6.21</v>
      </c>
      <c r="K33" s="254">
        <v>6.31</v>
      </c>
      <c r="L33" s="254"/>
      <c r="M33" s="347">
        <f t="shared" si="0"/>
        <v>97915.775999999998</v>
      </c>
      <c r="N33" s="347">
        <f t="shared" si="1"/>
        <v>104119.34400000001</v>
      </c>
      <c r="O33" s="347">
        <f t="shared" si="2"/>
        <v>202035.12</v>
      </c>
      <c r="P33" s="372">
        <f t="shared" si="3"/>
        <v>192640.48691999997</v>
      </c>
      <c r="Q33" s="371">
        <f t="shared" si="4"/>
        <v>192.64048691999997</v>
      </c>
      <c r="R33" s="343">
        <f t="shared" si="5"/>
        <v>208238.68800000002</v>
      </c>
      <c r="S33" s="342">
        <f t="shared" si="6"/>
        <v>198.555589008</v>
      </c>
      <c r="T33" s="229">
        <f t="shared" si="7"/>
        <v>211.59196799999998</v>
      </c>
      <c r="U33" s="228">
        <f t="shared" si="8"/>
        <v>201.75294148799995</v>
      </c>
      <c r="V33" s="228"/>
      <c r="W33" s="341"/>
      <c r="X33" s="370"/>
      <c r="Y33" s="369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7">
        <f t="shared" si="9"/>
        <v>0</v>
      </c>
      <c r="AS33" s="366" t="s">
        <v>325</v>
      </c>
      <c r="AT33" s="243">
        <v>780</v>
      </c>
      <c r="AU33" s="249">
        <v>142.56</v>
      </c>
      <c r="AV33" s="365">
        <v>2007</v>
      </c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>
        <v>2007</v>
      </c>
      <c r="BH33" s="242"/>
      <c r="BI33" s="363">
        <v>0.30559999999999998</v>
      </c>
      <c r="BJ33" s="387">
        <v>2014</v>
      </c>
      <c r="BK33" s="358"/>
      <c r="BL33" s="358"/>
      <c r="BM33" s="358"/>
      <c r="BN33" s="266"/>
      <c r="BO33" s="266"/>
      <c r="BP33" s="358"/>
      <c r="BQ33" s="266"/>
      <c r="BR33" s="358"/>
      <c r="BS33" s="359"/>
      <c r="BT33" s="358"/>
      <c r="BU33" s="246"/>
      <c r="BV33" s="248"/>
      <c r="BW33" s="248"/>
      <c r="BX33" s="242"/>
      <c r="BY33" s="254"/>
      <c r="BZ33" s="249"/>
      <c r="CA33" s="354">
        <v>1</v>
      </c>
      <c r="CB33" s="353">
        <v>1</v>
      </c>
      <c r="CC33" s="247">
        <v>2</v>
      </c>
      <c r="CD33" s="248"/>
      <c r="CE33" s="242"/>
      <c r="CF33" s="246">
        <v>2</v>
      </c>
      <c r="CG33" s="248"/>
      <c r="CH33" s="248"/>
      <c r="CI33" s="242"/>
      <c r="CJ33" s="246">
        <v>1</v>
      </c>
      <c r="CK33" s="248"/>
      <c r="CL33" s="244"/>
      <c r="CM33" s="247">
        <v>1</v>
      </c>
      <c r="CN33" s="248"/>
      <c r="CO33" s="242"/>
      <c r="CP33" s="247"/>
      <c r="CQ33" s="242">
        <v>4</v>
      </c>
    </row>
    <row r="34" spans="1:95" ht="18.75" customHeight="1" x14ac:dyDescent="0.25">
      <c r="A34" s="269">
        <f t="shared" si="10"/>
        <v>28</v>
      </c>
      <c r="B34" s="377" t="s">
        <v>97</v>
      </c>
      <c r="C34" s="427">
        <v>1979</v>
      </c>
      <c r="D34" s="472" t="s">
        <v>98</v>
      </c>
      <c r="E34" s="471">
        <v>88</v>
      </c>
      <c r="F34" s="373">
        <v>4357.8999999999996</v>
      </c>
      <c r="G34" s="470">
        <v>5</v>
      </c>
      <c r="H34" s="254">
        <v>5.84</v>
      </c>
      <c r="I34" s="254">
        <v>6.21</v>
      </c>
      <c r="J34" s="254">
        <v>6.21</v>
      </c>
      <c r="K34" s="254">
        <v>6.31</v>
      </c>
      <c r="L34" s="254"/>
      <c r="M34" s="347">
        <f t="shared" si="0"/>
        <v>152700.81599999999</v>
      </c>
      <c r="N34" s="347">
        <f t="shared" si="1"/>
        <v>162375.35399999999</v>
      </c>
      <c r="O34" s="347">
        <f t="shared" si="2"/>
        <v>315076.17</v>
      </c>
      <c r="P34" s="372">
        <f t="shared" si="3"/>
        <v>300425.12809499999</v>
      </c>
      <c r="Q34" s="371">
        <f t="shared" si="4"/>
        <v>300.42512809499999</v>
      </c>
      <c r="R34" s="343">
        <f t="shared" si="5"/>
        <v>324750.70799999998</v>
      </c>
      <c r="S34" s="342">
        <f t="shared" si="6"/>
        <v>309.649800078</v>
      </c>
      <c r="T34" s="229">
        <f t="shared" si="7"/>
        <v>329.98018799999994</v>
      </c>
      <c r="U34" s="228">
        <f t="shared" si="8"/>
        <v>314.63610925799992</v>
      </c>
      <c r="V34" s="228"/>
      <c r="W34" s="341"/>
      <c r="X34" s="370"/>
      <c r="Y34" s="369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7">
        <f t="shared" si="9"/>
        <v>0</v>
      </c>
      <c r="AS34" s="366" t="s">
        <v>325</v>
      </c>
      <c r="AT34" s="243">
        <v>1250</v>
      </c>
      <c r="AU34" s="249">
        <v>212.19</v>
      </c>
      <c r="AV34" s="365">
        <v>2007</v>
      </c>
      <c r="AW34" s="364"/>
      <c r="AX34" s="364"/>
      <c r="AY34" s="364"/>
      <c r="AZ34" s="364">
        <v>2012</v>
      </c>
      <c r="BA34" s="364">
        <v>2012</v>
      </c>
      <c r="BB34" s="364">
        <v>2012</v>
      </c>
      <c r="BC34" s="364"/>
      <c r="BD34" s="364"/>
      <c r="BE34" s="364"/>
      <c r="BF34" s="364"/>
      <c r="BG34" s="364">
        <v>2007</v>
      </c>
      <c r="BH34" s="242"/>
      <c r="BI34" s="363">
        <v>0.53900000000000003</v>
      </c>
      <c r="BJ34" s="394">
        <v>2015</v>
      </c>
      <c r="BK34" s="358"/>
      <c r="BL34" s="358"/>
      <c r="BM34" s="358"/>
      <c r="BN34" s="266"/>
      <c r="BO34" s="266"/>
      <c r="BP34" s="358"/>
      <c r="BQ34" s="266"/>
      <c r="BR34" s="358"/>
      <c r="BS34" s="359"/>
      <c r="BT34" s="358"/>
      <c r="BU34" s="246"/>
      <c r="BV34" s="248"/>
      <c r="BW34" s="248"/>
      <c r="BX34" s="242"/>
      <c r="BY34" s="254"/>
      <c r="BZ34" s="249"/>
      <c r="CA34" s="354">
        <v>1</v>
      </c>
      <c r="CB34" s="242"/>
      <c r="CC34" s="247">
        <v>4</v>
      </c>
      <c r="CD34" s="248"/>
      <c r="CE34" s="242"/>
      <c r="CF34" s="246">
        <v>3</v>
      </c>
      <c r="CG34" s="248"/>
      <c r="CH34" s="248"/>
      <c r="CI34" s="242"/>
      <c r="CJ34" s="246">
        <v>1</v>
      </c>
      <c r="CK34" s="248"/>
      <c r="CL34" s="244"/>
      <c r="CM34" s="247">
        <v>1</v>
      </c>
      <c r="CN34" s="248"/>
      <c r="CO34" s="242"/>
      <c r="CP34" s="247"/>
      <c r="CQ34" s="242">
        <v>5</v>
      </c>
    </row>
    <row r="35" spans="1:95" x14ac:dyDescent="0.25">
      <c r="A35" s="269">
        <f t="shared" si="10"/>
        <v>29</v>
      </c>
      <c r="B35" s="377" t="s">
        <v>99</v>
      </c>
      <c r="C35" s="427">
        <v>1978</v>
      </c>
      <c r="D35" s="375">
        <v>5</v>
      </c>
      <c r="E35" s="471">
        <v>58</v>
      </c>
      <c r="F35" s="373">
        <v>2764.2</v>
      </c>
      <c r="G35" s="470">
        <v>4</v>
      </c>
      <c r="H35" s="254">
        <v>5.84</v>
      </c>
      <c r="I35" s="254">
        <v>6.21</v>
      </c>
      <c r="J35" s="254">
        <v>6.21</v>
      </c>
      <c r="K35" s="254">
        <v>6.31</v>
      </c>
      <c r="L35" s="254"/>
      <c r="M35" s="347">
        <f t="shared" si="0"/>
        <v>96857.567999999985</v>
      </c>
      <c r="N35" s="347">
        <f t="shared" si="1"/>
        <v>102994.09199999998</v>
      </c>
      <c r="O35" s="347">
        <f t="shared" si="2"/>
        <v>199851.65999999997</v>
      </c>
      <c r="P35" s="372">
        <f t="shared" si="3"/>
        <v>190558.55780999997</v>
      </c>
      <c r="Q35" s="371">
        <f t="shared" si="4"/>
        <v>190.55855780999997</v>
      </c>
      <c r="R35" s="343">
        <f t="shared" si="5"/>
        <v>205988.18399999995</v>
      </c>
      <c r="S35" s="342">
        <f t="shared" si="6"/>
        <v>196.40973344399993</v>
      </c>
      <c r="T35" s="229">
        <f t="shared" si="7"/>
        <v>209.30522399999998</v>
      </c>
      <c r="U35" s="228">
        <f t="shared" si="8"/>
        <v>199.57253108399996</v>
      </c>
      <c r="V35" s="228"/>
      <c r="W35" s="341"/>
      <c r="X35" s="370"/>
      <c r="Y35" s="369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7">
        <f t="shared" si="9"/>
        <v>0</v>
      </c>
      <c r="AS35" s="366" t="s">
        <v>325</v>
      </c>
      <c r="AT35" s="243">
        <v>360</v>
      </c>
      <c r="AU35" s="249">
        <v>80.33</v>
      </c>
      <c r="AV35" s="365">
        <v>2007</v>
      </c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>
        <v>2007</v>
      </c>
      <c r="BH35" s="242"/>
      <c r="BI35" s="363">
        <v>0.29499999999999998</v>
      </c>
      <c r="BJ35" s="394">
        <v>2015</v>
      </c>
      <c r="BK35" s="358"/>
      <c r="BL35" s="358"/>
      <c r="BM35" s="358"/>
      <c r="BN35" s="266"/>
      <c r="BO35" s="266"/>
      <c r="BP35" s="358"/>
      <c r="BQ35" s="266"/>
      <c r="BR35" s="358"/>
      <c r="BS35" s="359"/>
      <c r="BT35" s="358"/>
      <c r="BU35" s="246"/>
      <c r="BV35" s="248"/>
      <c r="BW35" s="248"/>
      <c r="BX35" s="242"/>
      <c r="BY35" s="254"/>
      <c r="BZ35" s="249"/>
      <c r="CA35" s="354">
        <v>1</v>
      </c>
      <c r="CB35" s="242"/>
      <c r="CC35" s="247">
        <v>2</v>
      </c>
      <c r="CD35" s="248"/>
      <c r="CE35" s="242">
        <v>2</v>
      </c>
      <c r="CF35" s="246">
        <v>2</v>
      </c>
      <c r="CG35" s="248"/>
      <c r="CH35" s="248"/>
      <c r="CI35" s="242"/>
      <c r="CJ35" s="246">
        <v>1</v>
      </c>
      <c r="CK35" s="248"/>
      <c r="CL35" s="244"/>
      <c r="CM35" s="247">
        <v>1</v>
      </c>
      <c r="CN35" s="248"/>
      <c r="CO35" s="242"/>
      <c r="CP35" s="247"/>
      <c r="CQ35" s="242">
        <v>4</v>
      </c>
    </row>
    <row r="36" spans="1:95" ht="16.5" thickBot="1" x14ac:dyDescent="0.3">
      <c r="A36" s="269">
        <f t="shared" si="10"/>
        <v>30</v>
      </c>
      <c r="B36" s="377" t="s">
        <v>114</v>
      </c>
      <c r="C36" s="376">
        <v>1953</v>
      </c>
      <c r="D36" s="375">
        <v>2</v>
      </c>
      <c r="E36" s="374">
        <v>12</v>
      </c>
      <c r="F36" s="373">
        <v>618.1</v>
      </c>
      <c r="G36" s="470">
        <v>2</v>
      </c>
      <c r="H36" s="254">
        <v>5.84</v>
      </c>
      <c r="I36" s="254">
        <v>6.21</v>
      </c>
      <c r="J36" s="254">
        <v>6.21</v>
      </c>
      <c r="K36" s="254">
        <v>6.31</v>
      </c>
      <c r="L36" s="254"/>
      <c r="M36" s="347">
        <f t="shared" si="0"/>
        <v>21658.224000000002</v>
      </c>
      <c r="N36" s="347">
        <f t="shared" si="1"/>
        <v>23030.406000000003</v>
      </c>
      <c r="O36" s="347">
        <f t="shared" si="2"/>
        <v>44688.630000000005</v>
      </c>
      <c r="P36" s="372">
        <f t="shared" si="3"/>
        <v>42610.608704999999</v>
      </c>
      <c r="Q36" s="371">
        <f t="shared" si="4"/>
        <v>42.610608704999997</v>
      </c>
      <c r="R36" s="343">
        <f t="shared" si="5"/>
        <v>46060.812000000005</v>
      </c>
      <c r="S36" s="342">
        <f t="shared" si="6"/>
        <v>43.918984242000008</v>
      </c>
      <c r="T36" s="229">
        <f t="shared" si="7"/>
        <v>46.802531999999999</v>
      </c>
      <c r="U36" s="228">
        <f t="shared" si="8"/>
        <v>44.626214261999991</v>
      </c>
      <c r="V36" s="228"/>
      <c r="W36" s="341"/>
      <c r="X36" s="370"/>
      <c r="Y36" s="369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368"/>
      <c r="AQ36" s="368"/>
      <c r="AR36" s="367">
        <f t="shared" si="9"/>
        <v>0</v>
      </c>
      <c r="AS36" s="411" t="s">
        <v>324</v>
      </c>
      <c r="AT36" s="468">
        <v>600</v>
      </c>
      <c r="AU36" s="249">
        <v>100</v>
      </c>
      <c r="AV36" s="365">
        <v>2008</v>
      </c>
      <c r="AW36" s="364"/>
      <c r="AX36" s="364"/>
      <c r="AY36" s="364"/>
      <c r="AZ36" s="364"/>
      <c r="BA36" s="364"/>
      <c r="BB36" s="364"/>
      <c r="BC36" s="364"/>
      <c r="BD36" s="364"/>
      <c r="BE36" s="364"/>
      <c r="BF36" s="364">
        <v>2007</v>
      </c>
      <c r="BG36" s="364"/>
      <c r="BH36" s="242"/>
      <c r="BI36" s="363">
        <v>6.4000000000000001E-2</v>
      </c>
      <c r="BJ36" s="378">
        <v>2012</v>
      </c>
      <c r="BK36" s="358"/>
      <c r="BL36" s="358">
        <v>2018</v>
      </c>
      <c r="BM36" s="358"/>
      <c r="BN36" s="266"/>
      <c r="BO36" s="266"/>
      <c r="BP36" s="412"/>
      <c r="BQ36" s="266"/>
      <c r="BR36" s="358"/>
      <c r="BS36" s="266"/>
      <c r="BT36" s="386"/>
      <c r="BU36" s="439"/>
      <c r="BV36" s="438"/>
      <c r="BW36" s="438"/>
      <c r="BX36" s="437"/>
      <c r="BY36" s="254"/>
      <c r="BZ36" s="249"/>
      <c r="CA36" s="247"/>
      <c r="CB36" s="353">
        <v>1</v>
      </c>
      <c r="CC36" s="247"/>
      <c r="CD36" s="248"/>
      <c r="CE36" s="242"/>
      <c r="CF36" s="246"/>
      <c r="CG36" s="248"/>
      <c r="CH36" s="248"/>
      <c r="CI36" s="242"/>
      <c r="CJ36" s="246">
        <v>1</v>
      </c>
      <c r="CK36" s="248"/>
      <c r="CL36" s="244">
        <v>1</v>
      </c>
      <c r="CM36" s="247"/>
      <c r="CN36" s="248"/>
      <c r="CO36" s="242"/>
      <c r="CP36" s="247"/>
      <c r="CQ36" s="242">
        <v>1</v>
      </c>
    </row>
    <row r="37" spans="1:95" x14ac:dyDescent="0.25">
      <c r="A37" s="269">
        <f t="shared" si="10"/>
        <v>31</v>
      </c>
      <c r="B37" s="377" t="s">
        <v>100</v>
      </c>
      <c r="C37" s="376">
        <v>1961</v>
      </c>
      <c r="D37" s="375">
        <v>2</v>
      </c>
      <c r="E37" s="374">
        <v>24</v>
      </c>
      <c r="F37" s="373">
        <v>832.3</v>
      </c>
      <c r="G37" s="469">
        <v>3</v>
      </c>
      <c r="H37" s="254">
        <v>5.84</v>
      </c>
      <c r="I37" s="254">
        <v>6.21</v>
      </c>
      <c r="J37" s="254">
        <v>6.21</v>
      </c>
      <c r="K37" s="254">
        <v>6.31</v>
      </c>
      <c r="L37" s="254"/>
      <c r="M37" s="347">
        <f t="shared" si="0"/>
        <v>29163.791999999998</v>
      </c>
      <c r="N37" s="347">
        <f t="shared" si="1"/>
        <v>31011.498</v>
      </c>
      <c r="O37" s="347">
        <f t="shared" si="2"/>
        <v>60175.289999999994</v>
      </c>
      <c r="P37" s="372">
        <f t="shared" si="3"/>
        <v>57377.139014999986</v>
      </c>
      <c r="Q37" s="371">
        <f t="shared" si="4"/>
        <v>57.377139014999983</v>
      </c>
      <c r="R37" s="343">
        <f t="shared" si="5"/>
        <v>62022.995999999999</v>
      </c>
      <c r="S37" s="342">
        <f t="shared" si="6"/>
        <v>59.138926685999991</v>
      </c>
      <c r="T37" s="229">
        <f t="shared" si="7"/>
        <v>63.021755999999996</v>
      </c>
      <c r="U37" s="228">
        <f t="shared" si="8"/>
        <v>60.091244345999996</v>
      </c>
      <c r="V37" s="228"/>
      <c r="W37" s="341"/>
      <c r="X37" s="370"/>
      <c r="Y37" s="369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68"/>
      <c r="AN37" s="368"/>
      <c r="AO37" s="368"/>
      <c r="AP37" s="368"/>
      <c r="AQ37" s="368"/>
      <c r="AR37" s="367">
        <f t="shared" si="9"/>
        <v>0</v>
      </c>
      <c r="AS37" s="411" t="s">
        <v>324</v>
      </c>
      <c r="AT37" s="468">
        <v>742</v>
      </c>
      <c r="AU37" s="249">
        <v>126.4</v>
      </c>
      <c r="AV37" s="365">
        <v>2008</v>
      </c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242"/>
      <c r="BI37" s="363">
        <v>6.2E-2</v>
      </c>
      <c r="BJ37" s="394">
        <v>2015</v>
      </c>
      <c r="BK37" s="422"/>
      <c r="BL37" s="358"/>
      <c r="BM37" s="358"/>
      <c r="BN37" s="266"/>
      <c r="BO37" s="266"/>
      <c r="BP37" s="358"/>
      <c r="BQ37" s="266"/>
      <c r="BR37" s="358"/>
      <c r="BS37" s="359"/>
      <c r="BT37" s="382"/>
      <c r="BU37" s="274"/>
      <c r="BV37" s="276"/>
      <c r="BW37" s="276"/>
      <c r="BX37" s="270"/>
      <c r="BY37" s="254"/>
      <c r="BZ37" s="249"/>
      <c r="CA37" s="247"/>
      <c r="CB37" s="353">
        <v>1</v>
      </c>
      <c r="CC37" s="247"/>
      <c r="CD37" s="248"/>
      <c r="CE37" s="242"/>
      <c r="CF37" s="246"/>
      <c r="CG37" s="248"/>
      <c r="CH37" s="248"/>
      <c r="CI37" s="242"/>
      <c r="CJ37" s="246">
        <v>1</v>
      </c>
      <c r="CK37" s="248"/>
      <c r="CL37" s="244">
        <v>1</v>
      </c>
      <c r="CM37" s="247"/>
      <c r="CN37" s="248"/>
      <c r="CO37" s="242"/>
      <c r="CP37" s="247"/>
      <c r="CQ37" s="242">
        <v>3</v>
      </c>
    </row>
    <row r="38" spans="1:95" x14ac:dyDescent="0.25">
      <c r="A38" s="269">
        <f t="shared" si="10"/>
        <v>32</v>
      </c>
      <c r="B38" s="377" t="s">
        <v>101</v>
      </c>
      <c r="C38" s="376" t="s">
        <v>102</v>
      </c>
      <c r="D38" s="375">
        <v>2</v>
      </c>
      <c r="E38" s="374">
        <v>12</v>
      </c>
      <c r="F38" s="373">
        <v>618.4</v>
      </c>
      <c r="G38" s="469">
        <v>2</v>
      </c>
      <c r="H38" s="254">
        <v>5.84</v>
      </c>
      <c r="I38" s="254">
        <v>6.21</v>
      </c>
      <c r="J38" s="254">
        <v>6.21</v>
      </c>
      <c r="K38" s="254">
        <v>6.31</v>
      </c>
      <c r="L38" s="254"/>
      <c r="M38" s="347">
        <f t="shared" si="0"/>
        <v>21668.735999999997</v>
      </c>
      <c r="N38" s="347">
        <f t="shared" si="1"/>
        <v>23041.583999999999</v>
      </c>
      <c r="O38" s="347">
        <f t="shared" si="2"/>
        <v>44710.319999999992</v>
      </c>
      <c r="P38" s="372">
        <f t="shared" si="3"/>
        <v>42631.290119999991</v>
      </c>
      <c r="Q38" s="371">
        <f t="shared" si="4"/>
        <v>42.631290119999989</v>
      </c>
      <c r="R38" s="343">
        <f t="shared" si="5"/>
        <v>46083.167999999998</v>
      </c>
      <c r="S38" s="342">
        <f t="shared" si="6"/>
        <v>43.940300687999994</v>
      </c>
      <c r="T38" s="229">
        <f t="shared" si="7"/>
        <v>46.825248000000002</v>
      </c>
      <c r="U38" s="228">
        <f t="shared" si="8"/>
        <v>44.647873968000006</v>
      </c>
      <c r="V38" s="228"/>
      <c r="W38" s="341"/>
      <c r="X38" s="370"/>
      <c r="Y38" s="369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68"/>
      <c r="AO38" s="368"/>
      <c r="AP38" s="368"/>
      <c r="AQ38" s="368"/>
      <c r="AR38" s="367">
        <f t="shared" si="9"/>
        <v>0</v>
      </c>
      <c r="AS38" s="411" t="s">
        <v>324</v>
      </c>
      <c r="AT38" s="468">
        <v>567</v>
      </c>
      <c r="AU38" s="249">
        <v>99.2</v>
      </c>
      <c r="AV38" s="365">
        <v>2008</v>
      </c>
      <c r="AW38" s="364"/>
      <c r="AX38" s="364"/>
      <c r="AY38" s="364"/>
      <c r="AZ38" s="364">
        <v>2010</v>
      </c>
      <c r="BA38" s="364">
        <v>2008</v>
      </c>
      <c r="BB38" s="364"/>
      <c r="BC38" s="364"/>
      <c r="BD38" s="364"/>
      <c r="BE38" s="364"/>
      <c r="BF38" s="364"/>
      <c r="BG38" s="364">
        <v>2007</v>
      </c>
      <c r="BH38" s="242"/>
      <c r="BI38" s="363">
        <v>4.9000000000000002E-2</v>
      </c>
      <c r="BJ38" s="394">
        <v>2015</v>
      </c>
      <c r="BK38" s="422"/>
      <c r="BL38" s="358"/>
      <c r="BM38" s="358"/>
      <c r="BN38" s="266"/>
      <c r="BO38" s="266"/>
      <c r="BP38" s="412"/>
      <c r="BQ38" s="266"/>
      <c r="BR38" s="358"/>
      <c r="BS38" s="266"/>
      <c r="BT38" s="358"/>
      <c r="BU38" s="246"/>
      <c r="BV38" s="248"/>
      <c r="BW38" s="248"/>
      <c r="BX38" s="242"/>
      <c r="BY38" s="254"/>
      <c r="BZ38" s="249"/>
      <c r="CA38" s="247"/>
      <c r="CB38" s="353">
        <v>1</v>
      </c>
      <c r="CC38" s="247"/>
      <c r="CD38" s="248"/>
      <c r="CE38" s="242"/>
      <c r="CF38" s="246"/>
      <c r="CG38" s="248"/>
      <c r="CH38" s="248"/>
      <c r="CI38" s="242"/>
      <c r="CJ38" s="246">
        <v>1</v>
      </c>
      <c r="CK38" s="248"/>
      <c r="CL38" s="244">
        <v>1</v>
      </c>
      <c r="CM38" s="247"/>
      <c r="CN38" s="248"/>
      <c r="CO38" s="242"/>
      <c r="CP38" s="247"/>
      <c r="CQ38" s="242">
        <v>2</v>
      </c>
    </row>
    <row r="39" spans="1:95" x14ac:dyDescent="0.25">
      <c r="A39" s="269">
        <f t="shared" si="10"/>
        <v>33</v>
      </c>
      <c r="B39" s="377" t="s">
        <v>103</v>
      </c>
      <c r="C39" s="376">
        <v>1958</v>
      </c>
      <c r="D39" s="375">
        <v>2</v>
      </c>
      <c r="E39" s="374">
        <v>12</v>
      </c>
      <c r="F39" s="373">
        <v>849.4</v>
      </c>
      <c r="G39" s="469">
        <v>2</v>
      </c>
      <c r="H39" s="254">
        <v>5.84</v>
      </c>
      <c r="I39" s="254">
        <v>6.21</v>
      </c>
      <c r="J39" s="254">
        <v>6.21</v>
      </c>
      <c r="K39" s="254">
        <v>6.31</v>
      </c>
      <c r="L39" s="254"/>
      <c r="M39" s="347">
        <f t="shared" si="0"/>
        <v>29762.976000000002</v>
      </c>
      <c r="N39" s="347">
        <f t="shared" si="1"/>
        <v>31648.643999999997</v>
      </c>
      <c r="O39" s="347">
        <f t="shared" si="2"/>
        <v>61411.619999999995</v>
      </c>
      <c r="P39" s="372">
        <f t="shared" si="3"/>
        <v>58555.979669999993</v>
      </c>
      <c r="Q39" s="371">
        <f t="shared" si="4"/>
        <v>58.555979669999992</v>
      </c>
      <c r="R39" s="343">
        <f t="shared" si="5"/>
        <v>63297.287999999993</v>
      </c>
      <c r="S39" s="342">
        <f t="shared" si="6"/>
        <v>60.353964107999985</v>
      </c>
      <c r="T39" s="229">
        <f t="shared" ref="T39:T70" si="11">F39*K39*12/1000</f>
        <v>64.316568000000004</v>
      </c>
      <c r="U39" s="228">
        <f t="shared" ref="U39:U70" si="12">T39*95.35/100</f>
        <v>61.325847587999995</v>
      </c>
      <c r="V39" s="228"/>
      <c r="W39" s="341"/>
      <c r="X39" s="370"/>
      <c r="Y39" s="369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67">
        <f t="shared" ref="AR39:AR59" si="13">SUM(X39,Y39,Z39,AA39,AB39,AC39,AD39,AE39,AF39,AG39,AH39,AI39,AJ39,AK39,AL39,AM39,AN39,AO39,AP39,AQ39)</f>
        <v>0</v>
      </c>
      <c r="AS39" s="411" t="s">
        <v>324</v>
      </c>
      <c r="AT39" s="468">
        <v>797</v>
      </c>
      <c r="AU39" s="249">
        <v>59.5</v>
      </c>
      <c r="AV39" s="365">
        <v>2008</v>
      </c>
      <c r="AW39" s="364"/>
      <c r="AX39" s="364"/>
      <c r="AY39" s="364"/>
      <c r="AZ39" s="364">
        <v>2010</v>
      </c>
      <c r="BA39" s="364"/>
      <c r="BB39" s="364">
        <v>2009</v>
      </c>
      <c r="BC39" s="364"/>
      <c r="BD39" s="364"/>
      <c r="BE39" s="364"/>
      <c r="BF39" s="364">
        <v>2007</v>
      </c>
      <c r="BG39" s="364"/>
      <c r="BH39" s="242"/>
      <c r="BI39" s="363">
        <v>7.0000000000000007E-2</v>
      </c>
      <c r="BJ39" s="387">
        <v>2014</v>
      </c>
      <c r="BK39" s="358"/>
      <c r="BL39" s="358"/>
      <c r="BM39" s="358"/>
      <c r="BN39" s="266"/>
      <c r="BO39" s="266"/>
      <c r="BP39" s="358"/>
      <c r="BQ39" s="266"/>
      <c r="BR39" s="358"/>
      <c r="BS39" s="359"/>
      <c r="BT39" s="358"/>
      <c r="BU39" s="246"/>
      <c r="BV39" s="248"/>
      <c r="BW39" s="248"/>
      <c r="BX39" s="242"/>
      <c r="BY39" s="254"/>
      <c r="BZ39" s="249"/>
      <c r="CA39" s="247"/>
      <c r="CB39" s="353">
        <v>1</v>
      </c>
      <c r="CC39" s="247"/>
      <c r="CD39" s="248"/>
      <c r="CE39" s="242"/>
      <c r="CF39" s="246"/>
      <c r="CG39" s="248"/>
      <c r="CH39" s="248"/>
      <c r="CI39" s="242"/>
      <c r="CJ39" s="246">
        <v>1</v>
      </c>
      <c r="CK39" s="248"/>
      <c r="CL39" s="244">
        <v>1</v>
      </c>
      <c r="CM39" s="247">
        <v>1</v>
      </c>
      <c r="CN39" s="248"/>
      <c r="CO39" s="242">
        <v>1</v>
      </c>
      <c r="CP39" s="247"/>
      <c r="CQ39" s="242">
        <v>2</v>
      </c>
    </row>
    <row r="40" spans="1:95" x14ac:dyDescent="0.25">
      <c r="A40" s="269">
        <f t="shared" si="10"/>
        <v>34</v>
      </c>
      <c r="B40" s="377" t="s">
        <v>104</v>
      </c>
      <c r="C40" s="376">
        <v>1962</v>
      </c>
      <c r="D40" s="375">
        <v>3</v>
      </c>
      <c r="E40" s="374">
        <v>24</v>
      </c>
      <c r="F40" s="373">
        <v>952.6</v>
      </c>
      <c r="G40" s="469">
        <v>2</v>
      </c>
      <c r="H40" s="254">
        <v>5.84</v>
      </c>
      <c r="I40" s="254">
        <v>6.21</v>
      </c>
      <c r="J40" s="254">
        <v>6.21</v>
      </c>
      <c r="K40" s="254">
        <v>6.31</v>
      </c>
      <c r="L40" s="254"/>
      <c r="M40" s="347">
        <f t="shared" si="0"/>
        <v>33379.103999999999</v>
      </c>
      <c r="N40" s="347">
        <f t="shared" si="1"/>
        <v>35493.875999999997</v>
      </c>
      <c r="O40" s="347">
        <f t="shared" si="2"/>
        <v>68872.98</v>
      </c>
      <c r="P40" s="372">
        <f t="shared" si="3"/>
        <v>65670.386429999999</v>
      </c>
      <c r="Q40" s="371">
        <f t="shared" si="4"/>
        <v>65.670386429999994</v>
      </c>
      <c r="R40" s="343">
        <f t="shared" si="5"/>
        <v>70987.751999999993</v>
      </c>
      <c r="S40" s="342">
        <f t="shared" si="6"/>
        <v>67.686821531999982</v>
      </c>
      <c r="T40" s="229">
        <f t="shared" si="11"/>
        <v>72.130871999999997</v>
      </c>
      <c r="U40" s="228">
        <f t="shared" si="12"/>
        <v>68.776786451999996</v>
      </c>
      <c r="V40" s="228"/>
      <c r="W40" s="341"/>
      <c r="X40" s="370"/>
      <c r="Y40" s="369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7">
        <f t="shared" si="13"/>
        <v>0</v>
      </c>
      <c r="AS40" s="411" t="s">
        <v>324</v>
      </c>
      <c r="AT40" s="468">
        <v>568</v>
      </c>
      <c r="AU40" s="249">
        <v>94.5</v>
      </c>
      <c r="AV40" s="365">
        <v>2011</v>
      </c>
      <c r="AW40" s="364">
        <v>2011</v>
      </c>
      <c r="AX40" s="364"/>
      <c r="AY40" s="364"/>
      <c r="AZ40" s="364">
        <v>2011</v>
      </c>
      <c r="BA40" s="364">
        <v>2011</v>
      </c>
      <c r="BB40" s="364"/>
      <c r="BC40" s="364"/>
      <c r="BD40" s="364"/>
      <c r="BE40" s="364"/>
      <c r="BF40" s="364"/>
      <c r="BG40" s="364">
        <v>2007</v>
      </c>
      <c r="BH40" s="242"/>
      <c r="BI40" s="243"/>
      <c r="BJ40" s="410">
        <v>2017</v>
      </c>
      <c r="BK40" s="358"/>
      <c r="BL40" s="358"/>
      <c r="BM40" s="358"/>
      <c r="BN40" s="266"/>
      <c r="BO40" s="266"/>
      <c r="BP40" s="412"/>
      <c r="BQ40" s="266"/>
      <c r="BR40" s="358"/>
      <c r="BS40" s="266"/>
      <c r="BT40" s="358"/>
      <c r="BU40" s="246"/>
      <c r="BV40" s="248"/>
      <c r="BW40" s="248"/>
      <c r="BX40" s="242"/>
      <c r="BY40" s="254"/>
      <c r="BZ40" s="249"/>
      <c r="CA40" s="247"/>
      <c r="CB40" s="353">
        <v>1</v>
      </c>
      <c r="CC40" s="247"/>
      <c r="CD40" s="248"/>
      <c r="CE40" s="242"/>
      <c r="CF40" s="246"/>
      <c r="CG40" s="248"/>
      <c r="CH40" s="248"/>
      <c r="CI40" s="242"/>
      <c r="CJ40" s="246">
        <v>1</v>
      </c>
      <c r="CK40" s="248"/>
      <c r="CL40" s="244">
        <v>1</v>
      </c>
      <c r="CM40" s="247"/>
      <c r="CN40" s="248"/>
      <c r="CO40" s="242"/>
      <c r="CP40" s="247"/>
      <c r="CQ40" s="242">
        <v>3</v>
      </c>
    </row>
    <row r="41" spans="1:95" x14ac:dyDescent="0.25">
      <c r="A41" s="269">
        <f t="shared" si="10"/>
        <v>35</v>
      </c>
      <c r="B41" s="377" t="s">
        <v>105</v>
      </c>
      <c r="C41" s="376">
        <v>1959</v>
      </c>
      <c r="D41" s="375">
        <v>2</v>
      </c>
      <c r="E41" s="374">
        <v>12</v>
      </c>
      <c r="F41" s="373">
        <v>597.20000000000005</v>
      </c>
      <c r="G41" s="469">
        <v>2</v>
      </c>
      <c r="H41" s="254">
        <v>5.84</v>
      </c>
      <c r="I41" s="254">
        <v>6.21</v>
      </c>
      <c r="J41" s="254">
        <v>6.21</v>
      </c>
      <c r="K41" s="254">
        <v>6.31</v>
      </c>
      <c r="L41" s="254"/>
      <c r="M41" s="347">
        <f t="shared" si="0"/>
        <v>20925.887999999999</v>
      </c>
      <c r="N41" s="347">
        <f t="shared" si="1"/>
        <v>22251.671999999999</v>
      </c>
      <c r="O41" s="347">
        <f t="shared" si="2"/>
        <v>43177.56</v>
      </c>
      <c r="P41" s="372">
        <f t="shared" si="3"/>
        <v>41169.803459999996</v>
      </c>
      <c r="Q41" s="371">
        <f t="shared" si="4"/>
        <v>41.169803459999997</v>
      </c>
      <c r="R41" s="343">
        <f t="shared" si="5"/>
        <v>44503.343999999997</v>
      </c>
      <c r="S41" s="342">
        <f t="shared" si="6"/>
        <v>42.433938503999997</v>
      </c>
      <c r="T41" s="229">
        <f t="shared" si="11"/>
        <v>45.219983999999997</v>
      </c>
      <c r="U41" s="228">
        <f t="shared" si="12"/>
        <v>43.117254743999993</v>
      </c>
      <c r="V41" s="228"/>
      <c r="W41" s="341"/>
      <c r="X41" s="370"/>
      <c r="Y41" s="369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  <c r="AO41" s="368"/>
      <c r="AP41" s="368"/>
      <c r="AQ41" s="368"/>
      <c r="AR41" s="367">
        <f t="shared" si="13"/>
        <v>0</v>
      </c>
      <c r="AS41" s="411" t="s">
        <v>324</v>
      </c>
      <c r="AT41" s="468">
        <v>580</v>
      </c>
      <c r="AU41" s="249">
        <v>86.24</v>
      </c>
      <c r="AV41" s="365">
        <v>2008</v>
      </c>
      <c r="AW41" s="364"/>
      <c r="AX41" s="364"/>
      <c r="AY41" s="364"/>
      <c r="AZ41" s="364">
        <v>2010</v>
      </c>
      <c r="BA41" s="364">
        <v>2010</v>
      </c>
      <c r="BB41" s="364">
        <v>2009</v>
      </c>
      <c r="BC41" s="364">
        <v>2010</v>
      </c>
      <c r="BD41" s="364"/>
      <c r="BE41" s="364"/>
      <c r="BF41" s="364">
        <v>2007</v>
      </c>
      <c r="BG41" s="364"/>
      <c r="BH41" s="242"/>
      <c r="BI41" s="363">
        <v>5.0999999999999997E-2</v>
      </c>
      <c r="BJ41" s="387">
        <v>2014</v>
      </c>
      <c r="BK41" s="358"/>
      <c r="BL41" s="358"/>
      <c r="BM41" s="358"/>
      <c r="BN41" s="266"/>
      <c r="BO41" s="266"/>
      <c r="BP41" s="358"/>
      <c r="BQ41" s="266"/>
      <c r="BR41" s="358"/>
      <c r="BS41" s="359"/>
      <c r="BT41" s="358"/>
      <c r="BU41" s="246"/>
      <c r="BV41" s="248"/>
      <c r="BW41" s="248"/>
      <c r="BX41" s="242"/>
      <c r="BY41" s="254"/>
      <c r="BZ41" s="249"/>
      <c r="CA41" s="247"/>
      <c r="CB41" s="353">
        <v>1</v>
      </c>
      <c r="CC41" s="247"/>
      <c r="CD41" s="248"/>
      <c r="CE41" s="242"/>
      <c r="CF41" s="246"/>
      <c r="CG41" s="248"/>
      <c r="CH41" s="248"/>
      <c r="CI41" s="242"/>
      <c r="CJ41" s="246">
        <v>1</v>
      </c>
      <c r="CK41" s="248"/>
      <c r="CL41" s="244">
        <v>1</v>
      </c>
      <c r="CM41" s="247">
        <v>1</v>
      </c>
      <c r="CN41" s="248"/>
      <c r="CO41" s="242">
        <v>1</v>
      </c>
      <c r="CP41" s="247"/>
      <c r="CQ41" s="242">
        <v>2</v>
      </c>
    </row>
    <row r="42" spans="1:95" x14ac:dyDescent="0.25">
      <c r="A42" s="269">
        <f t="shared" si="10"/>
        <v>36</v>
      </c>
      <c r="B42" s="377" t="s">
        <v>106</v>
      </c>
      <c r="C42" s="376" t="s">
        <v>107</v>
      </c>
      <c r="D42" s="375">
        <v>3</v>
      </c>
      <c r="E42" s="374">
        <v>17</v>
      </c>
      <c r="F42" s="373">
        <v>769</v>
      </c>
      <c r="G42" s="469">
        <v>2</v>
      </c>
      <c r="H42" s="254">
        <v>5.84</v>
      </c>
      <c r="I42" s="254">
        <v>6.21</v>
      </c>
      <c r="J42" s="254">
        <v>6.21</v>
      </c>
      <c r="K42" s="254">
        <v>6.31</v>
      </c>
      <c r="L42" s="254"/>
      <c r="M42" s="347">
        <f t="shared" si="0"/>
        <v>26945.760000000002</v>
      </c>
      <c r="N42" s="347">
        <f t="shared" si="1"/>
        <v>28652.94</v>
      </c>
      <c r="O42" s="347">
        <f t="shared" si="2"/>
        <v>55598.7</v>
      </c>
      <c r="P42" s="372">
        <f t="shared" si="3"/>
        <v>53013.360449999993</v>
      </c>
      <c r="Q42" s="371">
        <f t="shared" si="4"/>
        <v>53.013360449999993</v>
      </c>
      <c r="R42" s="343">
        <f t="shared" si="5"/>
        <v>57305.88</v>
      </c>
      <c r="S42" s="342">
        <f t="shared" si="6"/>
        <v>54.641156579999993</v>
      </c>
      <c r="T42" s="229">
        <f t="shared" si="11"/>
        <v>58.22867999999999</v>
      </c>
      <c r="U42" s="228">
        <f t="shared" si="12"/>
        <v>55.521046379999987</v>
      </c>
      <c r="V42" s="228"/>
      <c r="W42" s="341"/>
      <c r="X42" s="370"/>
      <c r="Y42" s="369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7">
        <f t="shared" si="13"/>
        <v>0</v>
      </c>
      <c r="AS42" s="411" t="s">
        <v>324</v>
      </c>
      <c r="AT42" s="468">
        <v>492</v>
      </c>
      <c r="AU42" s="249">
        <v>91.9</v>
      </c>
      <c r="AV42" s="365">
        <v>2010</v>
      </c>
      <c r="AW42" s="364"/>
      <c r="AX42" s="364">
        <v>2006</v>
      </c>
      <c r="AY42" s="364"/>
      <c r="AZ42" s="364">
        <v>2006</v>
      </c>
      <c r="BA42" s="364">
        <v>2006</v>
      </c>
      <c r="BB42" s="364"/>
      <c r="BC42" s="364"/>
      <c r="BD42" s="364"/>
      <c r="BE42" s="364"/>
      <c r="BF42" s="364"/>
      <c r="BG42" s="364">
        <v>2007</v>
      </c>
      <c r="BH42" s="242"/>
      <c r="BI42" s="363">
        <v>8.2000000000000003E-2</v>
      </c>
      <c r="BJ42" s="410">
        <v>2017</v>
      </c>
      <c r="BK42" s="358"/>
      <c r="BL42" s="358"/>
      <c r="BM42" s="358"/>
      <c r="BN42" s="266"/>
      <c r="BO42" s="266"/>
      <c r="BP42" s="412"/>
      <c r="BQ42" s="266"/>
      <c r="BR42" s="358"/>
      <c r="BS42" s="266"/>
      <c r="BT42" s="358"/>
      <c r="BU42" s="246"/>
      <c r="BV42" s="248"/>
      <c r="BW42" s="248"/>
      <c r="BX42" s="242"/>
      <c r="BY42" s="254"/>
      <c r="BZ42" s="249"/>
      <c r="CA42" s="354">
        <v>1</v>
      </c>
      <c r="CB42" s="353">
        <v>1</v>
      </c>
      <c r="CC42" s="247">
        <v>1</v>
      </c>
      <c r="CD42" s="248"/>
      <c r="CE42" s="242">
        <v>1</v>
      </c>
      <c r="CF42" s="246"/>
      <c r="CG42" s="248"/>
      <c r="CH42" s="248"/>
      <c r="CI42" s="242"/>
      <c r="CJ42" s="246">
        <v>1</v>
      </c>
      <c r="CK42" s="248"/>
      <c r="CL42" s="244">
        <v>1</v>
      </c>
      <c r="CM42" s="247"/>
      <c r="CN42" s="248"/>
      <c r="CO42" s="242"/>
      <c r="CP42" s="247"/>
      <c r="CQ42" s="242">
        <v>2</v>
      </c>
    </row>
    <row r="43" spans="1:95" x14ac:dyDescent="0.25">
      <c r="A43" s="269">
        <f t="shared" si="10"/>
        <v>37</v>
      </c>
      <c r="B43" s="377" t="s">
        <v>108</v>
      </c>
      <c r="C43" s="376">
        <v>1971</v>
      </c>
      <c r="D43" s="375">
        <v>5</v>
      </c>
      <c r="E43" s="374">
        <v>68</v>
      </c>
      <c r="F43" s="373">
        <v>3688.9</v>
      </c>
      <c r="G43" s="469">
        <v>4</v>
      </c>
      <c r="H43" s="254">
        <v>5.84</v>
      </c>
      <c r="I43" s="254">
        <v>6.21</v>
      </c>
      <c r="J43" s="254">
        <v>6.21</v>
      </c>
      <c r="K43" s="254">
        <v>6.31</v>
      </c>
      <c r="L43" s="254"/>
      <c r="M43" s="347">
        <f t="shared" si="0"/>
        <v>129259.056</v>
      </c>
      <c r="N43" s="347">
        <f t="shared" si="1"/>
        <v>137448.41399999999</v>
      </c>
      <c r="O43" s="347">
        <f t="shared" si="2"/>
        <v>266707.46999999997</v>
      </c>
      <c r="P43" s="372">
        <f t="shared" si="3"/>
        <v>254305.57264499995</v>
      </c>
      <c r="Q43" s="371">
        <f t="shared" si="4"/>
        <v>254.30557264499996</v>
      </c>
      <c r="R43" s="343">
        <f t="shared" si="5"/>
        <v>274896.82799999998</v>
      </c>
      <c r="S43" s="342">
        <f t="shared" si="6"/>
        <v>262.11412549799996</v>
      </c>
      <c r="T43" s="229">
        <f t="shared" si="11"/>
        <v>279.32350799999995</v>
      </c>
      <c r="U43" s="228">
        <f t="shared" si="12"/>
        <v>266.33496487799994</v>
      </c>
      <c r="V43" s="228"/>
      <c r="W43" s="341"/>
      <c r="X43" s="370"/>
      <c r="Y43" s="369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7">
        <f t="shared" si="13"/>
        <v>0</v>
      </c>
      <c r="AS43" s="366" t="s">
        <v>325</v>
      </c>
      <c r="AT43" s="468">
        <v>1024</v>
      </c>
      <c r="AU43" s="249">
        <v>178.7</v>
      </c>
      <c r="AV43" s="365">
        <v>2010</v>
      </c>
      <c r="AW43" s="364"/>
      <c r="AX43" s="364"/>
      <c r="AY43" s="364"/>
      <c r="AZ43" s="364">
        <v>2009</v>
      </c>
      <c r="BA43" s="364">
        <v>2008</v>
      </c>
      <c r="BB43" s="364">
        <v>2008</v>
      </c>
      <c r="BC43" s="364"/>
      <c r="BD43" s="364"/>
      <c r="BE43" s="364"/>
      <c r="BF43" s="364"/>
      <c r="BG43" s="364">
        <v>2008</v>
      </c>
      <c r="BH43" s="242"/>
      <c r="BI43" s="363">
        <v>0.28899999999999998</v>
      </c>
      <c r="BJ43" s="410">
        <v>2017</v>
      </c>
      <c r="BK43" s="358"/>
      <c r="BL43" s="358"/>
      <c r="BM43" s="358"/>
      <c r="BN43" s="266"/>
      <c r="BO43" s="266"/>
      <c r="BP43" s="358"/>
      <c r="BQ43" s="266"/>
      <c r="BR43" s="358"/>
      <c r="BS43" s="359"/>
      <c r="BT43" s="358"/>
      <c r="BU43" s="246"/>
      <c r="BV43" s="248"/>
      <c r="BW43" s="248"/>
      <c r="BX43" s="242"/>
      <c r="BY43" s="254"/>
      <c r="BZ43" s="249"/>
      <c r="CA43" s="354">
        <v>1</v>
      </c>
      <c r="CB43" s="353">
        <v>1</v>
      </c>
      <c r="CC43" s="247">
        <v>4</v>
      </c>
      <c r="CD43" s="248"/>
      <c r="CE43" s="242">
        <v>2</v>
      </c>
      <c r="CF43" s="246"/>
      <c r="CG43" s="248"/>
      <c r="CH43" s="248"/>
      <c r="CI43" s="242"/>
      <c r="CJ43" s="246">
        <v>1</v>
      </c>
      <c r="CK43" s="248"/>
      <c r="CL43" s="244">
        <v>1</v>
      </c>
      <c r="CM43" s="247">
        <v>1</v>
      </c>
      <c r="CN43" s="248"/>
      <c r="CO43" s="242">
        <v>1</v>
      </c>
      <c r="CP43" s="247"/>
      <c r="CQ43" s="242">
        <v>4</v>
      </c>
    </row>
    <row r="44" spans="1:95" x14ac:dyDescent="0.25">
      <c r="A44" s="269">
        <f t="shared" si="10"/>
        <v>38</v>
      </c>
      <c r="B44" s="377" t="s">
        <v>109</v>
      </c>
      <c r="C44" s="376" t="s">
        <v>107</v>
      </c>
      <c r="D44" s="375">
        <v>3</v>
      </c>
      <c r="E44" s="374">
        <v>17</v>
      </c>
      <c r="F44" s="373">
        <v>777.3</v>
      </c>
      <c r="G44" s="358">
        <v>2</v>
      </c>
      <c r="H44" s="254">
        <v>5.84</v>
      </c>
      <c r="I44" s="254">
        <v>6.21</v>
      </c>
      <c r="J44" s="254">
        <v>6.21</v>
      </c>
      <c r="K44" s="254">
        <v>6.31</v>
      </c>
      <c r="L44" s="254"/>
      <c r="M44" s="347">
        <f t="shared" si="0"/>
        <v>27236.591999999997</v>
      </c>
      <c r="N44" s="347">
        <f t="shared" si="1"/>
        <v>28962.197999999997</v>
      </c>
      <c r="O44" s="347">
        <f t="shared" si="2"/>
        <v>56198.789999999994</v>
      </c>
      <c r="P44" s="372">
        <f t="shared" si="3"/>
        <v>53585.54626499999</v>
      </c>
      <c r="Q44" s="371">
        <f t="shared" si="4"/>
        <v>53.585546264999991</v>
      </c>
      <c r="R44" s="343">
        <f t="shared" si="5"/>
        <v>57924.395999999993</v>
      </c>
      <c r="S44" s="342">
        <f t="shared" si="6"/>
        <v>55.230911585999991</v>
      </c>
      <c r="T44" s="229">
        <f t="shared" si="11"/>
        <v>58.857155999999989</v>
      </c>
      <c r="U44" s="228">
        <f t="shared" si="12"/>
        <v>56.120298245999983</v>
      </c>
      <c r="V44" s="228"/>
      <c r="W44" s="341"/>
      <c r="X44" s="370"/>
      <c r="Y44" s="369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7">
        <f t="shared" si="13"/>
        <v>0</v>
      </c>
      <c r="AS44" s="411" t="s">
        <v>324</v>
      </c>
      <c r="AT44" s="468">
        <v>460</v>
      </c>
      <c r="AU44" s="249">
        <v>92.2</v>
      </c>
      <c r="AV44" s="365">
        <v>2011</v>
      </c>
      <c r="AW44" s="364">
        <v>2007</v>
      </c>
      <c r="AX44" s="364"/>
      <c r="AY44" s="364"/>
      <c r="AZ44" s="364"/>
      <c r="BA44" s="364">
        <v>2008</v>
      </c>
      <c r="BB44" s="364"/>
      <c r="BC44" s="364"/>
      <c r="BD44" s="364"/>
      <c r="BE44" s="364"/>
      <c r="BF44" s="364"/>
      <c r="BG44" s="364">
        <v>2007</v>
      </c>
      <c r="BH44" s="242"/>
      <c r="BI44" s="363">
        <v>8.6999999999999994E-2</v>
      </c>
      <c r="BJ44" s="378">
        <v>2012</v>
      </c>
      <c r="BK44" s="358"/>
      <c r="BL44" s="358"/>
      <c r="BM44" s="358">
        <v>2019</v>
      </c>
      <c r="BN44" s="266"/>
      <c r="BO44" s="266"/>
      <c r="BP44" s="358"/>
      <c r="BQ44" s="266"/>
      <c r="BR44" s="358"/>
      <c r="BS44" s="359"/>
      <c r="BT44" s="358"/>
      <c r="BU44" s="246"/>
      <c r="BV44" s="248"/>
      <c r="BW44" s="248"/>
      <c r="BX44" s="242"/>
      <c r="BY44" s="254"/>
      <c r="BZ44" s="249"/>
      <c r="CA44" s="354">
        <v>1</v>
      </c>
      <c r="CB44" s="353">
        <v>1</v>
      </c>
      <c r="CC44" s="247"/>
      <c r="CD44" s="248"/>
      <c r="CE44" s="242"/>
      <c r="CF44" s="246"/>
      <c r="CG44" s="248"/>
      <c r="CH44" s="248"/>
      <c r="CI44" s="242"/>
      <c r="CJ44" s="246">
        <v>1</v>
      </c>
      <c r="CK44" s="248"/>
      <c r="CL44" s="244">
        <v>1</v>
      </c>
      <c r="CM44" s="247"/>
      <c r="CN44" s="248"/>
      <c r="CO44" s="242"/>
      <c r="CP44" s="247"/>
      <c r="CQ44" s="242">
        <v>2</v>
      </c>
    </row>
    <row r="45" spans="1:95" x14ac:dyDescent="0.25">
      <c r="A45" s="269">
        <f t="shared" si="10"/>
        <v>39</v>
      </c>
      <c r="B45" s="377" t="s">
        <v>110</v>
      </c>
      <c r="C45" s="376">
        <v>1962</v>
      </c>
      <c r="D45" s="375">
        <v>4</v>
      </c>
      <c r="E45" s="374">
        <v>32</v>
      </c>
      <c r="F45" s="373">
        <v>1254.7</v>
      </c>
      <c r="G45" s="358">
        <v>2</v>
      </c>
      <c r="H45" s="254">
        <v>5.84</v>
      </c>
      <c r="I45" s="254">
        <v>6.21</v>
      </c>
      <c r="J45" s="254">
        <v>6.21</v>
      </c>
      <c r="K45" s="254">
        <v>6.31</v>
      </c>
      <c r="L45" s="254"/>
      <c r="M45" s="347">
        <f t="shared" si="0"/>
        <v>43964.688000000002</v>
      </c>
      <c r="N45" s="347">
        <f t="shared" si="1"/>
        <v>46750.122000000003</v>
      </c>
      <c r="O45" s="347">
        <f t="shared" si="2"/>
        <v>90714.81</v>
      </c>
      <c r="P45" s="372">
        <f t="shared" si="3"/>
        <v>86496.571334999986</v>
      </c>
      <c r="Q45" s="371">
        <f t="shared" si="4"/>
        <v>86.496571334999985</v>
      </c>
      <c r="R45" s="343">
        <f t="shared" si="5"/>
        <v>93500.244000000006</v>
      </c>
      <c r="S45" s="342">
        <f t="shared" si="6"/>
        <v>89.152482653999996</v>
      </c>
      <c r="T45" s="229">
        <f t="shared" si="11"/>
        <v>95.005884000000009</v>
      </c>
      <c r="U45" s="228">
        <f t="shared" si="12"/>
        <v>90.588110393999997</v>
      </c>
      <c r="V45" s="228"/>
      <c r="W45" s="341"/>
      <c r="X45" s="370"/>
      <c r="Y45" s="369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7">
        <f t="shared" si="13"/>
        <v>0</v>
      </c>
      <c r="AS45" s="411" t="s">
        <v>324</v>
      </c>
      <c r="AT45" s="468">
        <v>574</v>
      </c>
      <c r="AU45" s="249">
        <v>95</v>
      </c>
      <c r="AV45" s="365">
        <v>2008</v>
      </c>
      <c r="AW45" s="364"/>
      <c r="AX45" s="364"/>
      <c r="AY45" s="364"/>
      <c r="AZ45" s="364">
        <v>2009</v>
      </c>
      <c r="BA45" s="364">
        <v>2006</v>
      </c>
      <c r="BB45" s="364"/>
      <c r="BC45" s="364"/>
      <c r="BD45" s="364"/>
      <c r="BE45" s="364"/>
      <c r="BF45" s="364"/>
      <c r="BG45" s="364">
        <v>2007</v>
      </c>
      <c r="BH45" s="242"/>
      <c r="BI45" s="363">
        <v>0.125</v>
      </c>
      <c r="BJ45" s="394">
        <v>2015</v>
      </c>
      <c r="BK45" s="422"/>
      <c r="BL45" s="358"/>
      <c r="BM45" s="358"/>
      <c r="BN45" s="266"/>
      <c r="BO45" s="266"/>
      <c r="BP45" s="358"/>
      <c r="BQ45" s="266"/>
      <c r="BR45" s="358"/>
      <c r="BS45" s="359"/>
      <c r="BT45" s="358"/>
      <c r="BU45" s="246"/>
      <c r="BV45" s="248"/>
      <c r="BW45" s="248"/>
      <c r="BX45" s="242"/>
      <c r="BY45" s="254"/>
      <c r="BZ45" s="249"/>
      <c r="CA45" s="354">
        <v>1</v>
      </c>
      <c r="CB45" s="353">
        <v>1</v>
      </c>
      <c r="CC45" s="247">
        <v>1</v>
      </c>
      <c r="CD45" s="248"/>
      <c r="CE45" s="242"/>
      <c r="CF45" s="246"/>
      <c r="CG45" s="248"/>
      <c r="CH45" s="248"/>
      <c r="CI45" s="242"/>
      <c r="CJ45" s="246">
        <v>1</v>
      </c>
      <c r="CK45" s="248"/>
      <c r="CL45" s="244">
        <v>1</v>
      </c>
      <c r="CM45" s="247"/>
      <c r="CN45" s="248"/>
      <c r="CO45" s="242"/>
      <c r="CP45" s="247"/>
      <c r="CQ45" s="242">
        <v>2</v>
      </c>
    </row>
    <row r="46" spans="1:95" x14ac:dyDescent="0.25">
      <c r="A46" s="269">
        <f t="shared" si="10"/>
        <v>40</v>
      </c>
      <c r="B46" s="377" t="s">
        <v>111</v>
      </c>
      <c r="C46" s="376">
        <v>1962</v>
      </c>
      <c r="D46" s="375">
        <v>3</v>
      </c>
      <c r="E46" s="374">
        <v>24</v>
      </c>
      <c r="F46" s="373">
        <v>963.7</v>
      </c>
      <c r="G46" s="358">
        <v>2</v>
      </c>
      <c r="H46" s="254">
        <v>5.84</v>
      </c>
      <c r="I46" s="254">
        <v>6.21</v>
      </c>
      <c r="J46" s="254">
        <v>6.21</v>
      </c>
      <c r="K46" s="254">
        <v>6.31</v>
      </c>
      <c r="L46" s="254"/>
      <c r="M46" s="347">
        <f t="shared" si="0"/>
        <v>33768.047999999995</v>
      </c>
      <c r="N46" s="347">
        <f t="shared" si="1"/>
        <v>35907.462</v>
      </c>
      <c r="O46" s="347">
        <f t="shared" si="2"/>
        <v>69675.509999999995</v>
      </c>
      <c r="P46" s="372">
        <f t="shared" si="3"/>
        <v>66435.59878499998</v>
      </c>
      <c r="Q46" s="371">
        <f t="shared" si="4"/>
        <v>66.435598784999982</v>
      </c>
      <c r="R46" s="343">
        <f t="shared" si="5"/>
        <v>71814.923999999999</v>
      </c>
      <c r="S46" s="342">
        <f t="shared" si="6"/>
        <v>68.475530034000002</v>
      </c>
      <c r="T46" s="229">
        <f t="shared" si="11"/>
        <v>72.971364000000008</v>
      </c>
      <c r="U46" s="228">
        <f t="shared" si="12"/>
        <v>69.578195574000006</v>
      </c>
      <c r="V46" s="228"/>
      <c r="W46" s="341"/>
      <c r="X46" s="370"/>
      <c r="Y46" s="369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7">
        <f t="shared" si="13"/>
        <v>0</v>
      </c>
      <c r="AS46" s="411" t="s">
        <v>324</v>
      </c>
      <c r="AT46" s="468">
        <v>567</v>
      </c>
      <c r="AU46" s="249">
        <v>94.4</v>
      </c>
      <c r="AV46" s="365">
        <v>2008</v>
      </c>
      <c r="AW46" s="364"/>
      <c r="AX46" s="364"/>
      <c r="AY46" s="364"/>
      <c r="AZ46" s="364">
        <v>2009</v>
      </c>
      <c r="BA46" s="364">
        <v>2006</v>
      </c>
      <c r="BB46" s="364"/>
      <c r="BC46" s="364"/>
      <c r="BD46" s="364"/>
      <c r="BE46" s="364"/>
      <c r="BF46" s="364"/>
      <c r="BG46" s="364">
        <v>2007</v>
      </c>
      <c r="BH46" s="242"/>
      <c r="BI46" s="363">
        <v>9.9000000000000005E-2</v>
      </c>
      <c r="BJ46" s="394">
        <v>2015</v>
      </c>
      <c r="BK46" s="422"/>
      <c r="BL46" s="358"/>
      <c r="BM46" s="358"/>
      <c r="BN46" s="266"/>
      <c r="BO46" s="266"/>
      <c r="BP46" s="358"/>
      <c r="BQ46" s="266"/>
      <c r="BR46" s="358"/>
      <c r="BS46" s="359"/>
      <c r="BT46" s="358"/>
      <c r="BU46" s="246"/>
      <c r="BV46" s="248"/>
      <c r="BW46" s="248"/>
      <c r="BX46" s="242"/>
      <c r="BY46" s="254"/>
      <c r="BZ46" s="249"/>
      <c r="CA46" s="354">
        <v>1</v>
      </c>
      <c r="CB46" s="353">
        <v>1</v>
      </c>
      <c r="CC46" s="247"/>
      <c r="CD46" s="248"/>
      <c r="CE46" s="242"/>
      <c r="CF46" s="246">
        <v>2</v>
      </c>
      <c r="CG46" s="248"/>
      <c r="CH46" s="248"/>
      <c r="CI46" s="242"/>
      <c r="CJ46" s="246"/>
      <c r="CK46" s="248"/>
      <c r="CL46" s="244"/>
      <c r="CM46" s="247"/>
      <c r="CN46" s="248"/>
      <c r="CO46" s="242"/>
      <c r="CP46" s="247"/>
      <c r="CQ46" s="242">
        <v>2</v>
      </c>
    </row>
    <row r="47" spans="1:95" x14ac:dyDescent="0.25">
      <c r="A47" s="269">
        <f t="shared" si="10"/>
        <v>41</v>
      </c>
      <c r="B47" s="377" t="s">
        <v>112</v>
      </c>
      <c r="C47" s="376">
        <v>1972</v>
      </c>
      <c r="D47" s="375">
        <v>5</v>
      </c>
      <c r="E47" s="374">
        <v>72</v>
      </c>
      <c r="F47" s="373">
        <v>3868.4</v>
      </c>
      <c r="G47" s="358">
        <v>4</v>
      </c>
      <c r="H47" s="254">
        <v>5.84</v>
      </c>
      <c r="I47" s="254">
        <v>6.21</v>
      </c>
      <c r="J47" s="254">
        <v>6.21</v>
      </c>
      <c r="K47" s="254">
        <v>6.31</v>
      </c>
      <c r="L47" s="254"/>
      <c r="M47" s="347">
        <f t="shared" si="0"/>
        <v>135548.73599999998</v>
      </c>
      <c r="N47" s="347">
        <f t="shared" si="1"/>
        <v>144136.584</v>
      </c>
      <c r="O47" s="347">
        <f t="shared" si="2"/>
        <v>279685.31999999995</v>
      </c>
      <c r="P47" s="372">
        <f t="shared" si="3"/>
        <v>266679.95261999994</v>
      </c>
      <c r="Q47" s="371">
        <f t="shared" si="4"/>
        <v>266.67995261999994</v>
      </c>
      <c r="R47" s="343">
        <f t="shared" si="5"/>
        <v>288273.16800000001</v>
      </c>
      <c r="S47" s="342">
        <f t="shared" si="6"/>
        <v>274.86846568799996</v>
      </c>
      <c r="T47" s="229">
        <f t="shared" si="11"/>
        <v>292.91524800000002</v>
      </c>
      <c r="U47" s="228">
        <f t="shared" si="12"/>
        <v>279.294688968</v>
      </c>
      <c r="V47" s="228"/>
      <c r="W47" s="341"/>
      <c r="X47" s="370"/>
      <c r="Y47" s="369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368"/>
      <c r="AK47" s="368"/>
      <c r="AL47" s="368"/>
      <c r="AM47" s="368"/>
      <c r="AN47" s="368"/>
      <c r="AO47" s="368"/>
      <c r="AP47" s="368"/>
      <c r="AQ47" s="368"/>
      <c r="AR47" s="367">
        <f t="shared" si="13"/>
        <v>0</v>
      </c>
      <c r="AS47" s="366" t="s">
        <v>325</v>
      </c>
      <c r="AT47" s="243">
        <v>972</v>
      </c>
      <c r="AU47" s="249">
        <v>171</v>
      </c>
      <c r="AV47" s="365">
        <v>2010</v>
      </c>
      <c r="AW47" s="364"/>
      <c r="AX47" s="364"/>
      <c r="AY47" s="364"/>
      <c r="AZ47" s="364">
        <v>2016</v>
      </c>
      <c r="BA47" s="364">
        <v>2008</v>
      </c>
      <c r="BB47" s="364">
        <v>2008</v>
      </c>
      <c r="BC47" s="364"/>
      <c r="BD47" s="364"/>
      <c r="BE47" s="364"/>
      <c r="BF47" s="364"/>
      <c r="BG47" s="364">
        <v>2008</v>
      </c>
      <c r="BH47" s="242"/>
      <c r="BI47" s="363">
        <v>0.38500000000000001</v>
      </c>
      <c r="BJ47" s="394">
        <v>2015</v>
      </c>
      <c r="BK47" s="358"/>
      <c r="BL47" s="358"/>
      <c r="BM47" s="358"/>
      <c r="BN47" s="266"/>
      <c r="BO47" s="266"/>
      <c r="BP47" s="358"/>
      <c r="BQ47" s="266"/>
      <c r="BR47" s="358"/>
      <c r="BS47" s="359"/>
      <c r="BT47" s="358"/>
      <c r="BU47" s="246"/>
      <c r="BV47" s="248"/>
      <c r="BW47" s="248"/>
      <c r="BX47" s="242"/>
      <c r="BY47" s="254"/>
      <c r="BZ47" s="249"/>
      <c r="CA47" s="354">
        <v>1</v>
      </c>
      <c r="CB47" s="353">
        <v>1</v>
      </c>
      <c r="CC47" s="247">
        <v>2</v>
      </c>
      <c r="CD47" s="248"/>
      <c r="CE47" s="242">
        <v>2</v>
      </c>
      <c r="CF47" s="246"/>
      <c r="CG47" s="248"/>
      <c r="CH47" s="248"/>
      <c r="CI47" s="242"/>
      <c r="CJ47" s="246">
        <v>1</v>
      </c>
      <c r="CK47" s="248"/>
      <c r="CL47" s="244">
        <v>1</v>
      </c>
      <c r="CM47" s="247">
        <v>1</v>
      </c>
      <c r="CN47" s="248"/>
      <c r="CO47" s="242">
        <v>1</v>
      </c>
      <c r="CP47" s="247"/>
      <c r="CQ47" s="242">
        <v>4</v>
      </c>
    </row>
    <row r="48" spans="1:95" ht="16.5" thickBot="1" x14ac:dyDescent="0.3">
      <c r="A48" s="269">
        <f t="shared" si="10"/>
        <v>42</v>
      </c>
      <c r="B48" s="377" t="s">
        <v>113</v>
      </c>
      <c r="C48" s="376">
        <v>1970</v>
      </c>
      <c r="D48" s="375">
        <v>5</v>
      </c>
      <c r="E48" s="374">
        <v>60</v>
      </c>
      <c r="F48" s="373">
        <v>2786.5</v>
      </c>
      <c r="G48" s="358">
        <v>4</v>
      </c>
      <c r="H48" s="254">
        <v>5.84</v>
      </c>
      <c r="I48" s="254">
        <v>6.21</v>
      </c>
      <c r="J48" s="254">
        <v>6.21</v>
      </c>
      <c r="K48" s="254">
        <v>6.31</v>
      </c>
      <c r="L48" s="254"/>
      <c r="M48" s="347">
        <f t="shared" si="0"/>
        <v>97638.959999999992</v>
      </c>
      <c r="N48" s="347">
        <f t="shared" si="1"/>
        <v>103824.99</v>
      </c>
      <c r="O48" s="347">
        <f t="shared" si="2"/>
        <v>201463.95</v>
      </c>
      <c r="P48" s="372">
        <f t="shared" si="3"/>
        <v>192095.87632499999</v>
      </c>
      <c r="Q48" s="371">
        <f t="shared" si="4"/>
        <v>192.09587632499998</v>
      </c>
      <c r="R48" s="343">
        <f t="shared" si="5"/>
        <v>207649.98</v>
      </c>
      <c r="S48" s="342">
        <f t="shared" si="6"/>
        <v>197.99425592999998</v>
      </c>
      <c r="T48" s="229">
        <f t="shared" si="11"/>
        <v>210.99377999999996</v>
      </c>
      <c r="U48" s="228">
        <f t="shared" si="12"/>
        <v>201.18256922999993</v>
      </c>
      <c r="V48" s="228"/>
      <c r="W48" s="341"/>
      <c r="X48" s="370"/>
      <c r="Y48" s="369"/>
      <c r="Z48" s="368"/>
      <c r="AA48" s="368"/>
      <c r="AB48" s="368"/>
      <c r="AC48" s="368"/>
      <c r="AD48" s="368"/>
      <c r="AE48" s="368"/>
      <c r="AF48" s="368"/>
      <c r="AG48" s="368"/>
      <c r="AH48" s="368"/>
      <c r="AI48" s="368"/>
      <c r="AJ48" s="368"/>
      <c r="AK48" s="368"/>
      <c r="AL48" s="368"/>
      <c r="AM48" s="368"/>
      <c r="AN48" s="368"/>
      <c r="AO48" s="368"/>
      <c r="AP48" s="368"/>
      <c r="AQ48" s="368"/>
      <c r="AR48" s="367">
        <f t="shared" si="13"/>
        <v>0</v>
      </c>
      <c r="AS48" s="366" t="s">
        <v>325</v>
      </c>
      <c r="AT48" s="243">
        <v>842</v>
      </c>
      <c r="AU48" s="249">
        <v>151.74</v>
      </c>
      <c r="AV48" s="365">
        <v>2008</v>
      </c>
      <c r="AW48" s="364"/>
      <c r="AX48" s="364"/>
      <c r="AY48" s="364"/>
      <c r="AZ48" s="364">
        <v>2011</v>
      </c>
      <c r="BA48" s="364">
        <v>2008</v>
      </c>
      <c r="BB48" s="364"/>
      <c r="BC48" s="364"/>
      <c r="BD48" s="364"/>
      <c r="BE48" s="364"/>
      <c r="BF48" s="364"/>
      <c r="BG48" s="364">
        <v>2007</v>
      </c>
      <c r="BH48" s="242"/>
      <c r="BI48" s="363">
        <v>0.28000000000000003</v>
      </c>
      <c r="BJ48" s="394">
        <v>2015</v>
      </c>
      <c r="BK48" s="422"/>
      <c r="BL48" s="358"/>
      <c r="BM48" s="358"/>
      <c r="BN48" s="266"/>
      <c r="BO48" s="266"/>
      <c r="BP48" s="358"/>
      <c r="BQ48" s="389"/>
      <c r="BR48" s="388"/>
      <c r="BS48" s="266"/>
      <c r="BT48" s="386"/>
      <c r="BU48" s="439"/>
      <c r="BV48" s="438"/>
      <c r="BW48" s="438"/>
      <c r="BX48" s="437"/>
      <c r="BY48" s="254"/>
      <c r="BZ48" s="249"/>
      <c r="CA48" s="354">
        <v>1</v>
      </c>
      <c r="CB48" s="353">
        <v>1</v>
      </c>
      <c r="CC48" s="247">
        <v>1</v>
      </c>
      <c r="CD48" s="248"/>
      <c r="CE48" s="242">
        <v>1</v>
      </c>
      <c r="CF48" s="246"/>
      <c r="CG48" s="248"/>
      <c r="CH48" s="248"/>
      <c r="CI48" s="242"/>
      <c r="CJ48" s="246">
        <v>1</v>
      </c>
      <c r="CK48" s="248"/>
      <c r="CL48" s="244">
        <v>1</v>
      </c>
      <c r="CM48" s="247"/>
      <c r="CN48" s="248"/>
      <c r="CO48" s="242"/>
      <c r="CP48" s="247"/>
      <c r="CQ48" s="242">
        <v>4</v>
      </c>
    </row>
    <row r="49" spans="1:95" x14ac:dyDescent="0.25">
      <c r="A49" s="269">
        <f t="shared" si="10"/>
        <v>43</v>
      </c>
      <c r="B49" s="377" t="s">
        <v>376</v>
      </c>
      <c r="C49" s="376" t="s">
        <v>71</v>
      </c>
      <c r="D49" s="375">
        <v>3</v>
      </c>
      <c r="E49" s="374">
        <v>12</v>
      </c>
      <c r="F49" s="373">
        <v>889.2</v>
      </c>
      <c r="G49" s="358">
        <v>1</v>
      </c>
      <c r="H49" s="254">
        <v>5.84</v>
      </c>
      <c r="I49" s="254">
        <v>6.21</v>
      </c>
      <c r="J49" s="254">
        <v>6.21</v>
      </c>
      <c r="K49" s="254">
        <v>6.31</v>
      </c>
      <c r="L49" s="254"/>
      <c r="M49" s="347">
        <f t="shared" si="0"/>
        <v>31157.567999999999</v>
      </c>
      <c r="N49" s="347">
        <f t="shared" si="1"/>
        <v>33131.592000000004</v>
      </c>
      <c r="O49" s="347">
        <f t="shared" si="2"/>
        <v>64289.16</v>
      </c>
      <c r="P49" s="372">
        <f t="shared" si="3"/>
        <v>61299.714060000006</v>
      </c>
      <c r="Q49" s="371">
        <f t="shared" si="4"/>
        <v>61.299714060000007</v>
      </c>
      <c r="R49" s="343">
        <f t="shared" si="5"/>
        <v>66263.184000000008</v>
      </c>
      <c r="S49" s="342">
        <f t="shared" si="6"/>
        <v>63.181945944000006</v>
      </c>
      <c r="T49" s="229">
        <f t="shared" si="11"/>
        <v>67.330224000000001</v>
      </c>
      <c r="U49" s="228">
        <f t="shared" si="12"/>
        <v>64.199368583999998</v>
      </c>
      <c r="V49" s="228"/>
      <c r="W49" s="341"/>
      <c r="X49" s="370"/>
      <c r="Y49" s="369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68"/>
      <c r="AM49" s="368"/>
      <c r="AN49" s="368"/>
      <c r="AO49" s="368"/>
      <c r="AP49" s="368"/>
      <c r="AQ49" s="368"/>
      <c r="AR49" s="367">
        <f t="shared" si="13"/>
        <v>0</v>
      </c>
      <c r="AS49" s="411" t="s">
        <v>324</v>
      </c>
      <c r="AT49" s="243">
        <v>610</v>
      </c>
      <c r="AU49" s="249">
        <v>74.599999999999994</v>
      </c>
      <c r="AV49" s="365"/>
      <c r="AW49" s="364">
        <v>2005</v>
      </c>
      <c r="AX49" s="364"/>
      <c r="AY49" s="364"/>
      <c r="AZ49" s="364">
        <v>2003</v>
      </c>
      <c r="BA49" s="364"/>
      <c r="BB49" s="364"/>
      <c r="BC49" s="364"/>
      <c r="BD49" s="364"/>
      <c r="BE49" s="364"/>
      <c r="BF49" s="364"/>
      <c r="BG49" s="364">
        <v>2008</v>
      </c>
      <c r="BH49" s="242"/>
      <c r="BI49" s="363">
        <v>9.5000000000000001E-2</v>
      </c>
      <c r="BJ49" s="387">
        <v>2014</v>
      </c>
      <c r="BK49" s="358"/>
      <c r="BL49" s="358"/>
      <c r="BM49" s="358"/>
      <c r="BN49" s="266"/>
      <c r="BO49" s="266"/>
      <c r="BP49" s="412"/>
      <c r="BQ49" s="361"/>
      <c r="BR49" s="360"/>
      <c r="BS49" s="361"/>
      <c r="BT49" s="382"/>
      <c r="BU49" s="381"/>
      <c r="BV49" s="380"/>
      <c r="BW49" s="380"/>
      <c r="BX49" s="379"/>
      <c r="BY49" s="254"/>
      <c r="BZ49" s="249"/>
      <c r="CA49" s="354">
        <v>1</v>
      </c>
      <c r="CB49" s="353">
        <v>1</v>
      </c>
      <c r="CC49" s="247">
        <v>1</v>
      </c>
      <c r="CD49" s="248"/>
      <c r="CE49" s="242">
        <v>1</v>
      </c>
      <c r="CF49" s="246">
        <v>1</v>
      </c>
      <c r="CG49" s="248"/>
      <c r="CH49" s="248"/>
      <c r="CI49" s="242"/>
      <c r="CJ49" s="246">
        <v>1</v>
      </c>
      <c r="CK49" s="248"/>
      <c r="CL49" s="244">
        <v>1</v>
      </c>
      <c r="CM49" s="247">
        <v>1</v>
      </c>
      <c r="CN49" s="248"/>
      <c r="CO49" s="242">
        <v>1</v>
      </c>
      <c r="CP49" s="247"/>
      <c r="CQ49" s="242">
        <v>1</v>
      </c>
    </row>
    <row r="50" spans="1:95" x14ac:dyDescent="0.25">
      <c r="A50" s="269">
        <f t="shared" si="10"/>
        <v>44</v>
      </c>
      <c r="B50" s="377" t="s">
        <v>375</v>
      </c>
      <c r="C50" s="376" t="s">
        <v>71</v>
      </c>
      <c r="D50" s="375">
        <v>4</v>
      </c>
      <c r="E50" s="374">
        <v>10</v>
      </c>
      <c r="F50" s="373">
        <v>667.2</v>
      </c>
      <c r="G50" s="358">
        <v>1</v>
      </c>
      <c r="H50" s="254">
        <v>5.84</v>
      </c>
      <c r="I50" s="254">
        <v>6.21</v>
      </c>
      <c r="J50" s="254">
        <v>6.21</v>
      </c>
      <c r="K50" s="254">
        <v>6.31</v>
      </c>
      <c r="L50" s="254"/>
      <c r="M50" s="347">
        <f t="shared" si="0"/>
        <v>23378.688000000002</v>
      </c>
      <c r="N50" s="347">
        <f t="shared" si="1"/>
        <v>24859.871999999999</v>
      </c>
      <c r="O50" s="347">
        <f t="shared" si="2"/>
        <v>48238.559999999998</v>
      </c>
      <c r="P50" s="372">
        <f t="shared" si="3"/>
        <v>45995.466959999998</v>
      </c>
      <c r="Q50" s="371">
        <f t="shared" si="4"/>
        <v>45.995466959999995</v>
      </c>
      <c r="R50" s="343">
        <f t="shared" si="5"/>
        <v>49719.743999999999</v>
      </c>
      <c r="S50" s="342">
        <f t="shared" si="6"/>
        <v>47.407775903999998</v>
      </c>
      <c r="T50" s="229">
        <f t="shared" si="11"/>
        <v>50.520384000000007</v>
      </c>
      <c r="U50" s="228">
        <f t="shared" si="12"/>
        <v>48.171186144000004</v>
      </c>
      <c r="V50" s="228"/>
      <c r="W50" s="341"/>
      <c r="X50" s="370"/>
      <c r="Y50" s="369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7">
        <f t="shared" si="13"/>
        <v>0</v>
      </c>
      <c r="AS50" s="411" t="s">
        <v>324</v>
      </c>
      <c r="AT50" s="243">
        <v>161</v>
      </c>
      <c r="AU50" s="249">
        <v>73.3</v>
      </c>
      <c r="AV50" s="365">
        <v>2008</v>
      </c>
      <c r="AW50" s="364"/>
      <c r="AX50" s="364"/>
      <c r="AY50" s="364"/>
      <c r="AZ50" s="364">
        <v>2008</v>
      </c>
      <c r="BA50" s="364">
        <v>2008</v>
      </c>
      <c r="BB50" s="364"/>
      <c r="BC50" s="364"/>
      <c r="BD50" s="364"/>
      <c r="BE50" s="364"/>
      <c r="BF50" s="364"/>
      <c r="BG50" s="364"/>
      <c r="BH50" s="242"/>
      <c r="BI50" s="363">
        <v>8.2000000000000003E-2</v>
      </c>
      <c r="BJ50" s="362">
        <v>2013</v>
      </c>
      <c r="BK50" s="358"/>
      <c r="BL50" s="358"/>
      <c r="BM50" s="358">
        <v>2019</v>
      </c>
      <c r="BN50" s="266"/>
      <c r="BO50" s="266"/>
      <c r="BP50" s="412"/>
      <c r="BQ50" s="361"/>
      <c r="BR50" s="360"/>
      <c r="BS50" s="361"/>
      <c r="BT50" s="358"/>
      <c r="BU50" s="357"/>
      <c r="BV50" s="356"/>
      <c r="BW50" s="356"/>
      <c r="BX50" s="355"/>
      <c r="BY50" s="254"/>
      <c r="BZ50" s="249"/>
      <c r="CA50" s="354">
        <v>1</v>
      </c>
      <c r="CB50" s="353">
        <v>1</v>
      </c>
      <c r="CC50" s="247">
        <v>1</v>
      </c>
      <c r="CD50" s="248"/>
      <c r="CE50" s="242"/>
      <c r="CF50" s="246">
        <v>1</v>
      </c>
      <c r="CG50" s="248"/>
      <c r="CH50" s="248"/>
      <c r="CI50" s="242"/>
      <c r="CJ50" s="246">
        <v>1</v>
      </c>
      <c r="CK50" s="248"/>
      <c r="CL50" s="244"/>
      <c r="CM50" s="247"/>
      <c r="CN50" s="248"/>
      <c r="CO50" s="242"/>
      <c r="CP50" s="247"/>
      <c r="CQ50" s="242">
        <v>1</v>
      </c>
    </row>
    <row r="51" spans="1:95" x14ac:dyDescent="0.25">
      <c r="A51" s="269">
        <f t="shared" si="10"/>
        <v>45</v>
      </c>
      <c r="B51" s="377" t="s">
        <v>374</v>
      </c>
      <c r="C51" s="376" t="s">
        <v>71</v>
      </c>
      <c r="D51" s="375">
        <v>3</v>
      </c>
      <c r="E51" s="374">
        <v>9</v>
      </c>
      <c r="F51" s="373">
        <v>853.2</v>
      </c>
      <c r="G51" s="358">
        <v>1</v>
      </c>
      <c r="H51" s="254">
        <v>5.84</v>
      </c>
      <c r="I51" s="254">
        <v>6.21</v>
      </c>
      <c r="J51" s="254">
        <v>6.21</v>
      </c>
      <c r="K51" s="254">
        <v>6.31</v>
      </c>
      <c r="L51" s="254"/>
      <c r="M51" s="347">
        <f t="shared" si="0"/>
        <v>29896.128000000001</v>
      </c>
      <c r="N51" s="347">
        <f t="shared" si="1"/>
        <v>31790.232000000004</v>
      </c>
      <c r="O51" s="347">
        <f t="shared" si="2"/>
        <v>61686.36</v>
      </c>
      <c r="P51" s="372">
        <f t="shared" si="3"/>
        <v>58817.944259999997</v>
      </c>
      <c r="Q51" s="371">
        <f t="shared" si="4"/>
        <v>58.817944259999997</v>
      </c>
      <c r="R51" s="343">
        <f t="shared" si="5"/>
        <v>63580.464000000007</v>
      </c>
      <c r="S51" s="342">
        <f t="shared" si="6"/>
        <v>60.623972424000002</v>
      </c>
      <c r="T51" s="229">
        <f t="shared" si="11"/>
        <v>64.604303999999999</v>
      </c>
      <c r="U51" s="228">
        <f t="shared" si="12"/>
        <v>61.600203863999994</v>
      </c>
      <c r="V51" s="228"/>
      <c r="W51" s="341"/>
      <c r="X51" s="370"/>
      <c r="Y51" s="369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367">
        <f t="shared" si="13"/>
        <v>0</v>
      </c>
      <c r="AS51" s="411" t="s">
        <v>324</v>
      </c>
      <c r="AT51" s="243">
        <v>501</v>
      </c>
      <c r="AU51" s="249">
        <v>99</v>
      </c>
      <c r="AV51" s="365"/>
      <c r="AW51" s="364"/>
      <c r="AX51" s="364"/>
      <c r="AY51" s="364"/>
      <c r="AZ51" s="364">
        <v>2004</v>
      </c>
      <c r="BA51" s="364"/>
      <c r="BB51" s="364"/>
      <c r="BC51" s="364"/>
      <c r="BD51" s="364"/>
      <c r="BE51" s="364"/>
      <c r="BF51" s="364"/>
      <c r="BG51" s="364"/>
      <c r="BH51" s="242"/>
      <c r="BI51" s="363">
        <v>6.4000000000000001E-2</v>
      </c>
      <c r="BJ51" s="362">
        <v>2013</v>
      </c>
      <c r="BK51" s="358"/>
      <c r="BL51" s="358"/>
      <c r="BM51" s="358">
        <v>2019</v>
      </c>
      <c r="BN51" s="266"/>
      <c r="BO51" s="266"/>
      <c r="BP51" s="412"/>
      <c r="BQ51" s="361"/>
      <c r="BR51" s="360"/>
      <c r="BS51" s="361"/>
      <c r="BT51" s="358"/>
      <c r="BU51" s="357"/>
      <c r="BV51" s="356"/>
      <c r="BW51" s="356"/>
      <c r="BX51" s="355"/>
      <c r="BY51" s="254"/>
      <c r="BZ51" s="249"/>
      <c r="CA51" s="354">
        <v>1</v>
      </c>
      <c r="CB51" s="353">
        <v>1</v>
      </c>
      <c r="CC51" s="247"/>
      <c r="CD51" s="248"/>
      <c r="CE51" s="242"/>
      <c r="CF51" s="246">
        <v>1</v>
      </c>
      <c r="CG51" s="248"/>
      <c r="CH51" s="248"/>
      <c r="CI51" s="242"/>
      <c r="CJ51" s="246"/>
      <c r="CK51" s="248"/>
      <c r="CL51" s="244"/>
      <c r="CM51" s="247"/>
      <c r="CN51" s="248"/>
      <c r="CO51" s="242"/>
      <c r="CP51" s="247"/>
      <c r="CQ51" s="242"/>
    </row>
    <row r="52" spans="1:95" x14ac:dyDescent="0.25">
      <c r="A52" s="269">
        <f t="shared" si="10"/>
        <v>46</v>
      </c>
      <c r="B52" s="377" t="s">
        <v>373</v>
      </c>
      <c r="C52" s="376" t="s">
        <v>71</v>
      </c>
      <c r="D52" s="375">
        <v>3</v>
      </c>
      <c r="E52" s="374">
        <v>8</v>
      </c>
      <c r="F52" s="373">
        <v>546</v>
      </c>
      <c r="G52" s="358">
        <v>1</v>
      </c>
      <c r="H52" s="254">
        <v>5.84</v>
      </c>
      <c r="I52" s="254">
        <v>6.21</v>
      </c>
      <c r="J52" s="254">
        <v>6.21</v>
      </c>
      <c r="K52" s="254">
        <v>6.31</v>
      </c>
      <c r="L52" s="254"/>
      <c r="M52" s="347">
        <f t="shared" si="0"/>
        <v>19131.84</v>
      </c>
      <c r="N52" s="347">
        <f t="shared" si="1"/>
        <v>20343.96</v>
      </c>
      <c r="O52" s="347">
        <f t="shared" si="2"/>
        <v>39475.800000000003</v>
      </c>
      <c r="P52" s="372">
        <f t="shared" si="3"/>
        <v>37640.175300000003</v>
      </c>
      <c r="Q52" s="371">
        <f t="shared" si="4"/>
        <v>37.640175300000003</v>
      </c>
      <c r="R52" s="343">
        <f t="shared" si="5"/>
        <v>40687.919999999998</v>
      </c>
      <c r="S52" s="342">
        <f t="shared" si="6"/>
        <v>38.795931719999999</v>
      </c>
      <c r="T52" s="229">
        <f t="shared" si="11"/>
        <v>41.343119999999992</v>
      </c>
      <c r="U52" s="228">
        <f t="shared" si="12"/>
        <v>39.420664919999993</v>
      </c>
      <c r="V52" s="228"/>
      <c r="W52" s="341"/>
      <c r="X52" s="370"/>
      <c r="Y52" s="369"/>
      <c r="Z52" s="368"/>
      <c r="AA52" s="368"/>
      <c r="AB52" s="368"/>
      <c r="AC52" s="368"/>
      <c r="AD52" s="368"/>
      <c r="AE52" s="368"/>
      <c r="AF52" s="368"/>
      <c r="AG52" s="368"/>
      <c r="AH52" s="368"/>
      <c r="AI52" s="368"/>
      <c r="AJ52" s="368"/>
      <c r="AK52" s="368"/>
      <c r="AL52" s="368"/>
      <c r="AM52" s="368"/>
      <c r="AN52" s="368"/>
      <c r="AO52" s="368"/>
      <c r="AP52" s="368"/>
      <c r="AQ52" s="368"/>
      <c r="AR52" s="367">
        <f t="shared" si="13"/>
        <v>0</v>
      </c>
      <c r="AS52" s="411" t="s">
        <v>324</v>
      </c>
      <c r="AT52" s="243">
        <v>343</v>
      </c>
      <c r="AU52" s="249">
        <v>65.2</v>
      </c>
      <c r="AV52" s="365">
        <v>2011</v>
      </c>
      <c r="AW52" s="364">
        <v>2003</v>
      </c>
      <c r="AX52" s="364"/>
      <c r="AY52" s="364"/>
      <c r="AZ52" s="364">
        <v>2008</v>
      </c>
      <c r="BA52" s="364">
        <v>2008</v>
      </c>
      <c r="BB52" s="364"/>
      <c r="BC52" s="364"/>
      <c r="BD52" s="364"/>
      <c r="BE52" s="364"/>
      <c r="BF52" s="364"/>
      <c r="BG52" s="364"/>
      <c r="BH52" s="242"/>
      <c r="BI52" s="363">
        <v>6.5000000000000002E-2</v>
      </c>
      <c r="BJ52" s="362">
        <v>2013</v>
      </c>
      <c r="BK52" s="358"/>
      <c r="BL52" s="358"/>
      <c r="BM52" s="358">
        <v>2019</v>
      </c>
      <c r="BN52" s="402">
        <v>2020</v>
      </c>
      <c r="BO52" s="266"/>
      <c r="BP52" s="412"/>
      <c r="BQ52" s="361"/>
      <c r="BR52" s="360"/>
      <c r="BS52" s="361"/>
      <c r="BT52" s="358"/>
      <c r="BU52" s="357"/>
      <c r="BV52" s="356"/>
      <c r="BW52" s="356"/>
      <c r="BX52" s="355"/>
      <c r="BY52" s="254"/>
      <c r="BZ52" s="249"/>
      <c r="CA52" s="354">
        <v>1</v>
      </c>
      <c r="CB52" s="353">
        <v>1</v>
      </c>
      <c r="CC52" s="247"/>
      <c r="CD52" s="248"/>
      <c r="CE52" s="242"/>
      <c r="CF52" s="246">
        <v>1</v>
      </c>
      <c r="CG52" s="248"/>
      <c r="CH52" s="248"/>
      <c r="CI52" s="242"/>
      <c r="CJ52" s="246">
        <v>1</v>
      </c>
      <c r="CK52" s="248"/>
      <c r="CL52" s="244">
        <v>1</v>
      </c>
      <c r="CM52" s="247"/>
      <c r="CN52" s="248"/>
      <c r="CO52" s="242"/>
      <c r="CP52" s="247"/>
      <c r="CQ52" s="242"/>
    </row>
    <row r="53" spans="1:95" x14ac:dyDescent="0.25">
      <c r="A53" s="269">
        <f t="shared" si="10"/>
        <v>47</v>
      </c>
      <c r="B53" s="377" t="s">
        <v>372</v>
      </c>
      <c r="C53" s="376" t="s">
        <v>71</v>
      </c>
      <c r="D53" s="375">
        <v>2</v>
      </c>
      <c r="E53" s="374">
        <v>10</v>
      </c>
      <c r="F53" s="373">
        <v>886.5</v>
      </c>
      <c r="G53" s="358">
        <v>1</v>
      </c>
      <c r="H53" s="254">
        <v>5.84</v>
      </c>
      <c r="I53" s="254">
        <v>6.21</v>
      </c>
      <c r="J53" s="254">
        <v>6.21</v>
      </c>
      <c r="K53" s="254">
        <v>6.31</v>
      </c>
      <c r="L53" s="254"/>
      <c r="M53" s="347">
        <f t="shared" si="0"/>
        <v>31062.959999999999</v>
      </c>
      <c r="N53" s="347">
        <f t="shared" si="1"/>
        <v>33030.99</v>
      </c>
      <c r="O53" s="347">
        <f t="shared" si="2"/>
        <v>64093.95</v>
      </c>
      <c r="P53" s="372">
        <f t="shared" si="3"/>
        <v>61113.581324999992</v>
      </c>
      <c r="Q53" s="371">
        <f t="shared" si="4"/>
        <v>61.113581324999991</v>
      </c>
      <c r="R53" s="343">
        <f t="shared" si="5"/>
        <v>66061.98</v>
      </c>
      <c r="S53" s="342">
        <f t="shared" si="6"/>
        <v>62.990097929999997</v>
      </c>
      <c r="T53" s="229">
        <f t="shared" si="11"/>
        <v>67.125779999999992</v>
      </c>
      <c r="U53" s="228">
        <f t="shared" si="12"/>
        <v>64.004431229999994</v>
      </c>
      <c r="V53" s="228"/>
      <c r="W53" s="341"/>
      <c r="X53" s="370"/>
      <c r="Y53" s="369"/>
      <c r="Z53" s="368"/>
      <c r="AA53" s="368"/>
      <c r="AB53" s="368"/>
      <c r="AC53" s="368"/>
      <c r="AD53" s="368"/>
      <c r="AE53" s="368"/>
      <c r="AF53" s="368"/>
      <c r="AG53" s="368"/>
      <c r="AH53" s="368"/>
      <c r="AI53" s="368"/>
      <c r="AJ53" s="368"/>
      <c r="AK53" s="368"/>
      <c r="AL53" s="368"/>
      <c r="AM53" s="368"/>
      <c r="AN53" s="368"/>
      <c r="AO53" s="368"/>
      <c r="AP53" s="368"/>
      <c r="AQ53" s="368"/>
      <c r="AR53" s="367">
        <f t="shared" si="13"/>
        <v>0</v>
      </c>
      <c r="AS53" s="411" t="s">
        <v>324</v>
      </c>
      <c r="AT53" s="243">
        <v>649</v>
      </c>
      <c r="AU53" s="249">
        <v>86.6</v>
      </c>
      <c r="AV53" s="365"/>
      <c r="AW53" s="364">
        <v>2002</v>
      </c>
      <c r="AX53" s="364"/>
      <c r="AY53" s="364"/>
      <c r="AZ53" s="364">
        <v>2008</v>
      </c>
      <c r="BA53" s="364">
        <v>2008</v>
      </c>
      <c r="BB53" s="364"/>
      <c r="BC53" s="364"/>
      <c r="BD53" s="364"/>
      <c r="BE53" s="364"/>
      <c r="BF53" s="364"/>
      <c r="BG53" s="364"/>
      <c r="BH53" s="242"/>
      <c r="BI53" s="363">
        <v>0.1</v>
      </c>
      <c r="BJ53" s="362">
        <v>2013</v>
      </c>
      <c r="BK53" s="358"/>
      <c r="BL53" s="358"/>
      <c r="BM53" s="358">
        <v>2019</v>
      </c>
      <c r="BN53" s="266"/>
      <c r="BO53" s="266"/>
      <c r="BP53" s="412"/>
      <c r="BQ53" s="361"/>
      <c r="BR53" s="360"/>
      <c r="BS53" s="361"/>
      <c r="BT53" s="358"/>
      <c r="BU53" s="357"/>
      <c r="BV53" s="356"/>
      <c r="BW53" s="356"/>
      <c r="BX53" s="355"/>
      <c r="BY53" s="254"/>
      <c r="BZ53" s="249"/>
      <c r="CA53" s="247"/>
      <c r="CB53" s="353">
        <v>1</v>
      </c>
      <c r="CC53" s="247"/>
      <c r="CD53" s="248"/>
      <c r="CE53" s="242"/>
      <c r="CF53" s="246">
        <v>1</v>
      </c>
      <c r="CG53" s="248"/>
      <c r="CH53" s="248"/>
      <c r="CI53" s="242"/>
      <c r="CJ53" s="246">
        <v>1</v>
      </c>
      <c r="CK53" s="248"/>
      <c r="CL53" s="244">
        <v>1</v>
      </c>
      <c r="CM53" s="247"/>
      <c r="CN53" s="248"/>
      <c r="CO53" s="242"/>
      <c r="CP53" s="247"/>
      <c r="CQ53" s="242">
        <v>1</v>
      </c>
    </row>
    <row r="54" spans="1:95" ht="16.5" thickBot="1" x14ac:dyDescent="0.3">
      <c r="A54" s="269">
        <f t="shared" si="10"/>
        <v>48</v>
      </c>
      <c r="B54" s="377" t="s">
        <v>371</v>
      </c>
      <c r="C54" s="376">
        <v>1917</v>
      </c>
      <c r="D54" s="375">
        <v>4</v>
      </c>
      <c r="E54" s="374">
        <v>39</v>
      </c>
      <c r="F54" s="373">
        <v>2603.1</v>
      </c>
      <c r="G54" s="358">
        <v>3</v>
      </c>
      <c r="H54" s="254">
        <v>5.84</v>
      </c>
      <c r="I54" s="254">
        <v>6.21</v>
      </c>
      <c r="J54" s="254">
        <v>6.21</v>
      </c>
      <c r="K54" s="254">
        <v>6.31</v>
      </c>
      <c r="L54" s="254"/>
      <c r="M54" s="347">
        <f t="shared" si="0"/>
        <v>91212.623999999996</v>
      </c>
      <c r="N54" s="347">
        <f t="shared" si="1"/>
        <v>96991.505999999994</v>
      </c>
      <c r="O54" s="347">
        <f t="shared" si="2"/>
        <v>188204.13</v>
      </c>
      <c r="P54" s="372">
        <f t="shared" si="3"/>
        <v>179452.63795499998</v>
      </c>
      <c r="Q54" s="371">
        <f t="shared" si="4"/>
        <v>179.45263795499997</v>
      </c>
      <c r="R54" s="343">
        <f t="shared" si="5"/>
        <v>193983.01199999999</v>
      </c>
      <c r="S54" s="342">
        <f t="shared" si="6"/>
        <v>184.962801942</v>
      </c>
      <c r="T54" s="229">
        <f t="shared" si="11"/>
        <v>197.10673199999997</v>
      </c>
      <c r="U54" s="228">
        <f t="shared" si="12"/>
        <v>187.94126896199995</v>
      </c>
      <c r="V54" s="228"/>
      <c r="W54" s="341"/>
      <c r="X54" s="370"/>
      <c r="Y54" s="369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368"/>
      <c r="AM54" s="368"/>
      <c r="AN54" s="368"/>
      <c r="AO54" s="368"/>
      <c r="AP54" s="368"/>
      <c r="AQ54" s="368"/>
      <c r="AR54" s="367">
        <f t="shared" si="13"/>
        <v>0</v>
      </c>
      <c r="AS54" s="411" t="s">
        <v>324</v>
      </c>
      <c r="AT54" s="243">
        <v>1279</v>
      </c>
      <c r="AU54" s="249">
        <v>142</v>
      </c>
      <c r="AV54" s="365"/>
      <c r="AW54" s="364">
        <v>2006</v>
      </c>
      <c r="AX54" s="364"/>
      <c r="AY54" s="364"/>
      <c r="AZ54" s="364"/>
      <c r="BA54" s="364">
        <v>2008</v>
      </c>
      <c r="BB54" s="364"/>
      <c r="BC54" s="364"/>
      <c r="BD54" s="364"/>
      <c r="BE54" s="364"/>
      <c r="BF54" s="364"/>
      <c r="BG54" s="364">
        <v>2008</v>
      </c>
      <c r="BH54" s="242"/>
      <c r="BI54" s="363">
        <v>0.318</v>
      </c>
      <c r="BJ54" s="378">
        <v>2012</v>
      </c>
      <c r="BK54" s="358"/>
      <c r="BL54" s="358">
        <v>2018</v>
      </c>
      <c r="BM54" s="358"/>
      <c r="BN54" s="266"/>
      <c r="BO54" s="266"/>
      <c r="BP54" s="412"/>
      <c r="BQ54" s="361"/>
      <c r="BR54" s="360"/>
      <c r="BS54" s="361"/>
      <c r="BT54" s="386"/>
      <c r="BU54" s="385"/>
      <c r="BV54" s="384"/>
      <c r="BW54" s="384"/>
      <c r="BX54" s="383"/>
      <c r="BY54" s="254"/>
      <c r="BZ54" s="249"/>
      <c r="CA54" s="354">
        <v>1</v>
      </c>
      <c r="CB54" s="353">
        <v>1</v>
      </c>
      <c r="CC54" s="247">
        <v>2</v>
      </c>
      <c r="CD54" s="248"/>
      <c r="CE54" s="242"/>
      <c r="CF54" s="246">
        <v>3</v>
      </c>
      <c r="CG54" s="248"/>
      <c r="CH54" s="248"/>
      <c r="CI54" s="242"/>
      <c r="CJ54" s="246">
        <v>1</v>
      </c>
      <c r="CK54" s="248"/>
      <c r="CL54" s="244"/>
      <c r="CM54" s="247">
        <v>1</v>
      </c>
      <c r="CN54" s="248"/>
      <c r="CO54" s="242"/>
      <c r="CP54" s="247"/>
      <c r="CQ54" s="242">
        <v>3</v>
      </c>
    </row>
    <row r="55" spans="1:95" x14ac:dyDescent="0.25">
      <c r="A55" s="269">
        <f t="shared" si="10"/>
        <v>49</v>
      </c>
      <c r="B55" s="377" t="s">
        <v>370</v>
      </c>
      <c r="C55" s="376">
        <v>1917</v>
      </c>
      <c r="D55" s="375">
        <v>3</v>
      </c>
      <c r="E55" s="374">
        <v>16</v>
      </c>
      <c r="F55" s="373">
        <v>1265.0999999999999</v>
      </c>
      <c r="G55" s="358">
        <v>2</v>
      </c>
      <c r="H55" s="254">
        <v>5.84</v>
      </c>
      <c r="I55" s="254">
        <v>6.21</v>
      </c>
      <c r="J55" s="254">
        <v>6.21</v>
      </c>
      <c r="K55" s="254">
        <v>6.31</v>
      </c>
      <c r="L55" s="254"/>
      <c r="M55" s="347">
        <f t="shared" si="0"/>
        <v>44329.103999999992</v>
      </c>
      <c r="N55" s="347">
        <f t="shared" si="1"/>
        <v>47137.625999999997</v>
      </c>
      <c r="O55" s="347">
        <f t="shared" si="2"/>
        <v>91466.729999999981</v>
      </c>
      <c r="P55" s="372">
        <f t="shared" si="3"/>
        <v>87213.52705499997</v>
      </c>
      <c r="Q55" s="371">
        <f t="shared" si="4"/>
        <v>87.213527054999972</v>
      </c>
      <c r="R55" s="343">
        <f t="shared" si="5"/>
        <v>94275.251999999993</v>
      </c>
      <c r="S55" s="342">
        <f t="shared" si="6"/>
        <v>89.891452781999988</v>
      </c>
      <c r="T55" s="229">
        <f t="shared" si="11"/>
        <v>95.793371999999991</v>
      </c>
      <c r="U55" s="228">
        <f t="shared" si="12"/>
        <v>91.338980201999988</v>
      </c>
      <c r="V55" s="228"/>
      <c r="W55" s="341"/>
      <c r="X55" s="370"/>
      <c r="Y55" s="369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7">
        <f t="shared" si="13"/>
        <v>0</v>
      </c>
      <c r="AS55" s="411" t="s">
        <v>324</v>
      </c>
      <c r="AT55" s="243">
        <v>766</v>
      </c>
      <c r="AU55" s="249">
        <v>115.5</v>
      </c>
      <c r="AV55" s="365">
        <v>2003</v>
      </c>
      <c r="AW55" s="364">
        <v>2006</v>
      </c>
      <c r="AX55" s="364"/>
      <c r="AY55" s="364"/>
      <c r="AZ55" s="364"/>
      <c r="BA55" s="364">
        <v>2008</v>
      </c>
      <c r="BB55" s="364"/>
      <c r="BC55" s="364"/>
      <c r="BD55" s="364"/>
      <c r="BE55" s="364"/>
      <c r="BF55" s="364"/>
      <c r="BG55" s="364"/>
      <c r="BH55" s="242"/>
      <c r="BI55" s="363">
        <v>0.12</v>
      </c>
      <c r="BJ55" s="387">
        <v>2014</v>
      </c>
      <c r="BK55" s="358"/>
      <c r="BL55" s="358"/>
      <c r="BM55" s="358"/>
      <c r="BN55" s="266"/>
      <c r="BO55" s="266"/>
      <c r="BP55" s="412"/>
      <c r="BQ55" s="266"/>
      <c r="BR55" s="358"/>
      <c r="BS55" s="266"/>
      <c r="BT55" s="382"/>
      <c r="BU55" s="274"/>
      <c r="BV55" s="276"/>
      <c r="BW55" s="276"/>
      <c r="BX55" s="270"/>
      <c r="BY55" s="254"/>
      <c r="BZ55" s="249"/>
      <c r="CA55" s="354">
        <v>1</v>
      </c>
      <c r="CB55" s="353">
        <v>1</v>
      </c>
      <c r="CC55" s="247">
        <v>2</v>
      </c>
      <c r="CD55" s="248"/>
      <c r="CE55" s="242">
        <v>2</v>
      </c>
      <c r="CF55" s="246">
        <v>2</v>
      </c>
      <c r="CG55" s="248" t="s">
        <v>335</v>
      </c>
      <c r="CH55" s="248"/>
      <c r="CI55" s="242"/>
      <c r="CJ55" s="246">
        <v>1</v>
      </c>
      <c r="CK55" s="248"/>
      <c r="CL55" s="244"/>
      <c r="CM55" s="247">
        <v>1</v>
      </c>
      <c r="CN55" s="248"/>
      <c r="CO55" s="242"/>
      <c r="CP55" s="247"/>
      <c r="CQ55" s="242">
        <v>2</v>
      </c>
    </row>
    <row r="56" spans="1:95" x14ac:dyDescent="0.25">
      <c r="A56" s="269">
        <f t="shared" si="10"/>
        <v>50</v>
      </c>
      <c r="B56" s="377" t="s">
        <v>369</v>
      </c>
      <c r="C56" s="376">
        <v>1939</v>
      </c>
      <c r="D56" s="375">
        <v>3</v>
      </c>
      <c r="E56" s="374">
        <v>18</v>
      </c>
      <c r="F56" s="373">
        <v>1787.2</v>
      </c>
      <c r="G56" s="358">
        <v>3</v>
      </c>
      <c r="H56" s="254">
        <v>5.84</v>
      </c>
      <c r="I56" s="254">
        <v>6.21</v>
      </c>
      <c r="J56" s="254">
        <v>6.21</v>
      </c>
      <c r="K56" s="254">
        <v>6.31</v>
      </c>
      <c r="L56" s="254"/>
      <c r="M56" s="347">
        <f t="shared" si="0"/>
        <v>62623.487999999998</v>
      </c>
      <c r="N56" s="347">
        <f t="shared" si="1"/>
        <v>66591.072</v>
      </c>
      <c r="O56" s="347">
        <f t="shared" si="2"/>
        <v>129214.56</v>
      </c>
      <c r="P56" s="372">
        <f t="shared" si="3"/>
        <v>123206.08295999999</v>
      </c>
      <c r="Q56" s="371">
        <f t="shared" si="4"/>
        <v>123.20608295999999</v>
      </c>
      <c r="R56" s="343">
        <f t="shared" si="5"/>
        <v>133182.144</v>
      </c>
      <c r="S56" s="342">
        <f t="shared" si="6"/>
        <v>126.98917430399999</v>
      </c>
      <c r="T56" s="229">
        <f t="shared" si="11"/>
        <v>135.32678399999998</v>
      </c>
      <c r="U56" s="228">
        <f t="shared" si="12"/>
        <v>129.03408854399996</v>
      </c>
      <c r="V56" s="228"/>
      <c r="W56" s="341"/>
      <c r="X56" s="370"/>
      <c r="Y56" s="369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7">
        <f t="shared" si="13"/>
        <v>0</v>
      </c>
      <c r="AS56" s="411" t="s">
        <v>324</v>
      </c>
      <c r="AT56" s="243">
        <v>931</v>
      </c>
      <c r="AU56" s="249">
        <v>133</v>
      </c>
      <c r="AV56" s="365">
        <v>2011</v>
      </c>
      <c r="AW56" s="364">
        <v>2011</v>
      </c>
      <c r="AX56" s="364"/>
      <c r="AY56" s="364"/>
      <c r="AZ56" s="364"/>
      <c r="BA56" s="364">
        <v>2010</v>
      </c>
      <c r="BB56" s="364">
        <v>2010</v>
      </c>
      <c r="BC56" s="364">
        <v>2010</v>
      </c>
      <c r="BD56" s="364"/>
      <c r="BE56" s="364"/>
      <c r="BF56" s="364"/>
      <c r="BG56" s="364">
        <v>2008</v>
      </c>
      <c r="BH56" s="242"/>
      <c r="BI56" s="363">
        <v>0.14799999999999999</v>
      </c>
      <c r="BJ56" s="387">
        <v>2014</v>
      </c>
      <c r="BK56" s="358"/>
      <c r="BL56" s="358"/>
      <c r="BM56" s="358"/>
      <c r="BN56" s="266"/>
      <c r="BO56" s="266"/>
      <c r="BP56" s="412"/>
      <c r="BQ56" s="266"/>
      <c r="BR56" s="358"/>
      <c r="BS56" s="266"/>
      <c r="BT56" s="358"/>
      <c r="BU56" s="246"/>
      <c r="BV56" s="248"/>
      <c r="BW56" s="248"/>
      <c r="BX56" s="242"/>
      <c r="BY56" s="254"/>
      <c r="BZ56" s="249"/>
      <c r="CA56" s="354">
        <v>1</v>
      </c>
      <c r="CB56" s="353">
        <v>1</v>
      </c>
      <c r="CC56" s="247">
        <v>1</v>
      </c>
      <c r="CD56" s="248"/>
      <c r="CE56" s="242"/>
      <c r="CF56" s="246">
        <v>1</v>
      </c>
      <c r="CG56" s="248"/>
      <c r="CH56" s="248"/>
      <c r="CI56" s="242"/>
      <c r="CJ56" s="246"/>
      <c r="CK56" s="248"/>
      <c r="CL56" s="244"/>
      <c r="CM56" s="247"/>
      <c r="CN56" s="248"/>
      <c r="CO56" s="242"/>
      <c r="CP56" s="247"/>
      <c r="CQ56" s="242">
        <v>3</v>
      </c>
    </row>
    <row r="57" spans="1:95" x14ac:dyDescent="0.25">
      <c r="A57" s="269">
        <f t="shared" si="10"/>
        <v>51</v>
      </c>
      <c r="B57" s="377" t="s">
        <v>368</v>
      </c>
      <c r="C57" s="376" t="s">
        <v>71</v>
      </c>
      <c r="D57" s="375">
        <v>2</v>
      </c>
      <c r="E57" s="374">
        <v>2</v>
      </c>
      <c r="F57" s="373">
        <v>277.3</v>
      </c>
      <c r="G57" s="358">
        <v>1</v>
      </c>
      <c r="H57" s="254">
        <v>5.84</v>
      </c>
      <c r="I57" s="254">
        <v>6.21</v>
      </c>
      <c r="J57" s="254">
        <v>6.21</v>
      </c>
      <c r="K57" s="254">
        <v>6.31</v>
      </c>
      <c r="L57" s="254"/>
      <c r="M57" s="347">
        <f t="shared" si="0"/>
        <v>9716.5920000000006</v>
      </c>
      <c r="N57" s="347">
        <f t="shared" si="1"/>
        <v>10332.198</v>
      </c>
      <c r="O57" s="347">
        <f t="shared" si="2"/>
        <v>20048.79</v>
      </c>
      <c r="P57" s="372">
        <f t="shared" si="3"/>
        <v>19116.521264999999</v>
      </c>
      <c r="Q57" s="371">
        <f t="shared" si="4"/>
        <v>19.116521264999999</v>
      </c>
      <c r="R57" s="343">
        <f t="shared" si="5"/>
        <v>20664.396000000001</v>
      </c>
      <c r="S57" s="342">
        <f t="shared" si="6"/>
        <v>19.703501585999998</v>
      </c>
      <c r="T57" s="229">
        <f t="shared" si="11"/>
        <v>20.997156</v>
      </c>
      <c r="U57" s="228">
        <f t="shared" si="12"/>
        <v>20.020788245999999</v>
      </c>
      <c r="V57" s="228"/>
      <c r="W57" s="341"/>
      <c r="X57" s="370"/>
      <c r="Y57" s="369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368"/>
      <c r="AM57" s="368"/>
      <c r="AN57" s="368"/>
      <c r="AO57" s="368"/>
      <c r="AP57" s="368"/>
      <c r="AQ57" s="368"/>
      <c r="AR57" s="367">
        <f t="shared" si="13"/>
        <v>0</v>
      </c>
      <c r="AS57" s="411" t="s">
        <v>324</v>
      </c>
      <c r="AT57" s="243">
        <v>959</v>
      </c>
      <c r="AU57" s="249">
        <v>56.8</v>
      </c>
      <c r="AV57" s="365">
        <v>2007</v>
      </c>
      <c r="AW57" s="364">
        <v>2007</v>
      </c>
      <c r="AX57" s="364"/>
      <c r="AY57" s="364"/>
      <c r="AZ57" s="364"/>
      <c r="BA57" s="364">
        <v>2008</v>
      </c>
      <c r="BB57" s="364"/>
      <c r="BC57" s="364"/>
      <c r="BD57" s="364"/>
      <c r="BE57" s="364"/>
      <c r="BF57" s="364"/>
      <c r="BG57" s="364">
        <v>2008</v>
      </c>
      <c r="BH57" s="242"/>
      <c r="BI57" s="363">
        <v>3.4000000000000002E-2</v>
      </c>
      <c r="BJ57" s="387">
        <v>2014</v>
      </c>
      <c r="BK57" s="358"/>
      <c r="BL57" s="358"/>
      <c r="BM57" s="358"/>
      <c r="BN57" s="266"/>
      <c r="BO57" s="266"/>
      <c r="BP57" s="412"/>
      <c r="BQ57" s="266"/>
      <c r="BR57" s="358"/>
      <c r="BS57" s="266"/>
      <c r="BT57" s="358"/>
      <c r="BU57" s="246"/>
      <c r="BV57" s="248"/>
      <c r="BW57" s="248"/>
      <c r="BX57" s="242"/>
      <c r="BY57" s="254"/>
      <c r="BZ57" s="249"/>
      <c r="CA57" s="354">
        <v>1</v>
      </c>
      <c r="CB57" s="353">
        <v>1</v>
      </c>
      <c r="CC57" s="247">
        <v>1</v>
      </c>
      <c r="CD57" s="248"/>
      <c r="CE57" s="242"/>
      <c r="CF57" s="246">
        <v>1</v>
      </c>
      <c r="CG57" s="248"/>
      <c r="CH57" s="248"/>
      <c r="CI57" s="242"/>
      <c r="CJ57" s="246">
        <v>1</v>
      </c>
      <c r="CK57" s="248"/>
      <c r="CL57" s="244"/>
      <c r="CM57" s="247"/>
      <c r="CN57" s="248"/>
      <c r="CO57" s="242"/>
      <c r="CP57" s="247"/>
      <c r="CQ57" s="242"/>
    </row>
    <row r="58" spans="1:95" x14ac:dyDescent="0.25">
      <c r="A58" s="269">
        <f t="shared" si="10"/>
        <v>52</v>
      </c>
      <c r="B58" s="377" t="s">
        <v>367</v>
      </c>
      <c r="C58" s="376">
        <v>1917</v>
      </c>
      <c r="D58" s="375">
        <v>3</v>
      </c>
      <c r="E58" s="374">
        <v>24</v>
      </c>
      <c r="F58" s="373">
        <v>2161.1</v>
      </c>
      <c r="G58" s="358">
        <v>3</v>
      </c>
      <c r="H58" s="254">
        <v>5.84</v>
      </c>
      <c r="I58" s="254">
        <v>6.21</v>
      </c>
      <c r="J58" s="254">
        <v>6.21</v>
      </c>
      <c r="K58" s="254">
        <v>6.31</v>
      </c>
      <c r="L58" s="254"/>
      <c r="M58" s="347">
        <f t="shared" si="0"/>
        <v>75724.943999999989</v>
      </c>
      <c r="N58" s="347">
        <f t="shared" si="1"/>
        <v>80522.585999999996</v>
      </c>
      <c r="O58" s="347">
        <f t="shared" si="2"/>
        <v>156247.52999999997</v>
      </c>
      <c r="P58" s="372">
        <f t="shared" si="3"/>
        <v>148982.01985499996</v>
      </c>
      <c r="Q58" s="371">
        <f t="shared" si="4"/>
        <v>148.98201985499998</v>
      </c>
      <c r="R58" s="343">
        <f t="shared" si="5"/>
        <v>161045.17199999999</v>
      </c>
      <c r="S58" s="342">
        <f t="shared" si="6"/>
        <v>153.55657150199997</v>
      </c>
      <c r="T58" s="229">
        <f t="shared" si="11"/>
        <v>163.63849199999999</v>
      </c>
      <c r="U58" s="228">
        <f t="shared" si="12"/>
        <v>156.02930212199996</v>
      </c>
      <c r="V58" s="228"/>
      <c r="W58" s="341"/>
      <c r="X58" s="370"/>
      <c r="Y58" s="369"/>
      <c r="Z58" s="368"/>
      <c r="AA58" s="368"/>
      <c r="AB58" s="368"/>
      <c r="AC58" s="368"/>
      <c r="AD58" s="368"/>
      <c r="AE58" s="368"/>
      <c r="AF58" s="368"/>
      <c r="AG58" s="368"/>
      <c r="AH58" s="368"/>
      <c r="AI58" s="368"/>
      <c r="AJ58" s="368"/>
      <c r="AK58" s="368"/>
      <c r="AL58" s="368"/>
      <c r="AM58" s="368"/>
      <c r="AN58" s="368"/>
      <c r="AO58" s="368"/>
      <c r="AP58" s="368"/>
      <c r="AQ58" s="368"/>
      <c r="AR58" s="367">
        <f t="shared" si="13"/>
        <v>0</v>
      </c>
      <c r="AS58" s="411" t="s">
        <v>324</v>
      </c>
      <c r="AT58" s="243">
        <v>1750</v>
      </c>
      <c r="AU58" s="249">
        <v>175.6</v>
      </c>
      <c r="AV58" s="365">
        <v>2006</v>
      </c>
      <c r="AW58" s="364">
        <v>2007</v>
      </c>
      <c r="AX58" s="364"/>
      <c r="AY58" s="364"/>
      <c r="AZ58" s="364">
        <v>2008</v>
      </c>
      <c r="BA58" s="364"/>
      <c r="BB58" s="364"/>
      <c r="BC58" s="364"/>
      <c r="BD58" s="364">
        <v>2008</v>
      </c>
      <c r="BE58" s="364"/>
      <c r="BF58" s="364"/>
      <c r="BG58" s="364">
        <v>2008</v>
      </c>
      <c r="BH58" s="242"/>
      <c r="BI58" s="363">
        <v>0.192</v>
      </c>
      <c r="BJ58" s="378">
        <v>2012</v>
      </c>
      <c r="BK58" s="358"/>
      <c r="BL58" s="358">
        <v>2018</v>
      </c>
      <c r="BM58" s="358"/>
      <c r="BN58" s="266"/>
      <c r="BO58" s="266"/>
      <c r="BP58" s="412"/>
      <c r="BQ58" s="266"/>
      <c r="BR58" s="358"/>
      <c r="BS58" s="266"/>
      <c r="BT58" s="358"/>
      <c r="BU58" s="246"/>
      <c r="BV58" s="248"/>
      <c r="BW58" s="248"/>
      <c r="BX58" s="242"/>
      <c r="BY58" s="254"/>
      <c r="BZ58" s="249"/>
      <c r="CA58" s="354">
        <v>1</v>
      </c>
      <c r="CB58" s="353">
        <v>1</v>
      </c>
      <c r="CC58" s="247">
        <v>2</v>
      </c>
      <c r="CD58" s="248"/>
      <c r="CE58" s="242">
        <v>2</v>
      </c>
      <c r="CF58" s="246">
        <v>3</v>
      </c>
      <c r="CG58" s="248" t="s">
        <v>335</v>
      </c>
      <c r="CH58" s="248"/>
      <c r="CI58" s="242"/>
      <c r="CJ58" s="246">
        <v>1</v>
      </c>
      <c r="CK58" s="248"/>
      <c r="CL58" s="244"/>
      <c r="CM58" s="247"/>
      <c r="CN58" s="248"/>
      <c r="CO58" s="242"/>
      <c r="CP58" s="247"/>
      <c r="CQ58" s="242">
        <v>1</v>
      </c>
    </row>
    <row r="59" spans="1:95" ht="16.5" thickBot="1" x14ac:dyDescent="0.3">
      <c r="A59" s="269">
        <f t="shared" si="10"/>
        <v>53</v>
      </c>
      <c r="B59" s="377" t="s">
        <v>366</v>
      </c>
      <c r="C59" s="376">
        <v>1917</v>
      </c>
      <c r="D59" s="375">
        <v>4</v>
      </c>
      <c r="E59" s="374">
        <v>32</v>
      </c>
      <c r="F59" s="373">
        <v>2641.7</v>
      </c>
      <c r="G59" s="358">
        <v>3</v>
      </c>
      <c r="H59" s="254">
        <v>5.84</v>
      </c>
      <c r="I59" s="254">
        <v>6.21</v>
      </c>
      <c r="J59" s="254">
        <v>6.21</v>
      </c>
      <c r="K59" s="254">
        <v>6.31</v>
      </c>
      <c r="L59" s="254"/>
      <c r="M59" s="347">
        <f t="shared" si="0"/>
        <v>92565.167999999991</v>
      </c>
      <c r="N59" s="347">
        <f t="shared" si="1"/>
        <v>98429.741999999998</v>
      </c>
      <c r="O59" s="347">
        <f t="shared" si="2"/>
        <v>190994.90999999997</v>
      </c>
      <c r="P59" s="372">
        <f t="shared" si="3"/>
        <v>182113.64668499996</v>
      </c>
      <c r="Q59" s="371">
        <f t="shared" si="4"/>
        <v>182.11364668499996</v>
      </c>
      <c r="R59" s="343">
        <f t="shared" si="5"/>
        <v>196859.484</v>
      </c>
      <c r="S59" s="342">
        <f t="shared" si="6"/>
        <v>187.70551799399999</v>
      </c>
      <c r="T59" s="229">
        <f t="shared" si="11"/>
        <v>200.02952399999998</v>
      </c>
      <c r="U59" s="228">
        <f t="shared" si="12"/>
        <v>190.72815113399997</v>
      </c>
      <c r="V59" s="228"/>
      <c r="W59" s="341"/>
      <c r="X59" s="370"/>
      <c r="Y59" s="369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8"/>
      <c r="AL59" s="368"/>
      <c r="AM59" s="368"/>
      <c r="AN59" s="368"/>
      <c r="AO59" s="368"/>
      <c r="AP59" s="368"/>
      <c r="AQ59" s="368"/>
      <c r="AR59" s="367">
        <f t="shared" si="13"/>
        <v>0</v>
      </c>
      <c r="AS59" s="411" t="s">
        <v>324</v>
      </c>
      <c r="AT59" s="243">
        <v>819</v>
      </c>
      <c r="AU59" s="249">
        <v>172.7</v>
      </c>
      <c r="AV59" s="365">
        <v>2005</v>
      </c>
      <c r="AW59" s="364">
        <v>2009</v>
      </c>
      <c r="AX59" s="364"/>
      <c r="AY59" s="364"/>
      <c r="AZ59" s="364">
        <v>2008</v>
      </c>
      <c r="BA59" s="364">
        <v>2008</v>
      </c>
      <c r="BB59" s="364"/>
      <c r="BC59" s="364"/>
      <c r="BD59" s="364"/>
      <c r="BE59" s="364"/>
      <c r="BF59" s="364"/>
      <c r="BG59" s="364">
        <v>2008</v>
      </c>
      <c r="BH59" s="242"/>
      <c r="BI59" s="363">
        <v>0.27100000000000002</v>
      </c>
      <c r="BJ59" s="387">
        <v>2014</v>
      </c>
      <c r="BK59" s="358"/>
      <c r="BL59" s="358"/>
      <c r="BM59" s="358"/>
      <c r="BN59" s="266"/>
      <c r="BO59" s="266"/>
      <c r="BP59" s="412"/>
      <c r="BQ59" s="361"/>
      <c r="BR59" s="360"/>
      <c r="BS59" s="361"/>
      <c r="BT59" s="386"/>
      <c r="BU59" s="385"/>
      <c r="BV59" s="384"/>
      <c r="BW59" s="384"/>
      <c r="BX59" s="383"/>
      <c r="BY59" s="254"/>
      <c r="BZ59" s="249"/>
      <c r="CA59" s="354">
        <v>1</v>
      </c>
      <c r="CB59" s="353">
        <v>1</v>
      </c>
      <c r="CC59" s="247">
        <v>2</v>
      </c>
      <c r="CD59" s="248"/>
      <c r="CE59" s="242">
        <v>1</v>
      </c>
      <c r="CF59" s="246">
        <v>2</v>
      </c>
      <c r="CG59" s="248"/>
      <c r="CH59" s="248"/>
      <c r="CI59" s="242"/>
      <c r="CJ59" s="246"/>
      <c r="CK59" s="248"/>
      <c r="CL59" s="244"/>
      <c r="CM59" s="247"/>
      <c r="CN59" s="248"/>
      <c r="CO59" s="242"/>
      <c r="CP59" s="247"/>
      <c r="CQ59" s="242">
        <v>3</v>
      </c>
    </row>
    <row r="60" spans="1:95" ht="16.5" thickBot="1" x14ac:dyDescent="0.3">
      <c r="A60" s="269">
        <f t="shared" si="10"/>
        <v>54</v>
      </c>
      <c r="B60" s="377" t="s">
        <v>365</v>
      </c>
      <c r="C60" s="376">
        <v>2013</v>
      </c>
      <c r="D60" s="375">
        <v>3</v>
      </c>
      <c r="E60" s="374">
        <v>24</v>
      </c>
      <c r="F60" s="373">
        <v>1324.6</v>
      </c>
      <c r="G60" s="358">
        <v>2</v>
      </c>
      <c r="H60" s="254">
        <v>5.84</v>
      </c>
      <c r="I60" s="254">
        <v>6.21</v>
      </c>
      <c r="J60" s="254">
        <v>6.21</v>
      </c>
      <c r="K60" s="254">
        <v>6.31</v>
      </c>
      <c r="L60" s="254"/>
      <c r="M60" s="347">
        <f t="shared" si="0"/>
        <v>46413.983999999997</v>
      </c>
      <c r="N60" s="347">
        <f t="shared" si="1"/>
        <v>49354.595999999998</v>
      </c>
      <c r="O60" s="347">
        <f t="shared" si="2"/>
        <v>95768.579999999987</v>
      </c>
      <c r="P60" s="372">
        <f t="shared" si="3"/>
        <v>91315.341029999981</v>
      </c>
      <c r="Q60" s="371">
        <f t="shared" si="4"/>
        <v>91.315341029999985</v>
      </c>
      <c r="R60" s="343">
        <f t="shared" si="5"/>
        <v>98709.191999999995</v>
      </c>
      <c r="S60" s="342">
        <f t="shared" si="6"/>
        <v>94.119214571999976</v>
      </c>
      <c r="T60" s="229">
        <f t="shared" si="11"/>
        <v>100.29871199999998</v>
      </c>
      <c r="U60" s="228">
        <f t="shared" si="12"/>
        <v>95.634821891999977</v>
      </c>
      <c r="V60" s="228"/>
      <c r="W60" s="341"/>
      <c r="X60" s="370"/>
      <c r="Y60" s="369"/>
      <c r="Z60" s="368"/>
      <c r="AA60" s="368"/>
      <c r="AB60" s="368"/>
      <c r="AC60" s="368"/>
      <c r="AD60" s="368"/>
      <c r="AE60" s="368"/>
      <c r="AF60" s="368"/>
      <c r="AG60" s="368"/>
      <c r="AH60" s="368"/>
      <c r="AI60" s="368"/>
      <c r="AJ60" s="368"/>
      <c r="AK60" s="368"/>
      <c r="AL60" s="368"/>
      <c r="AM60" s="368"/>
      <c r="AN60" s="368"/>
      <c r="AO60" s="368"/>
      <c r="AP60" s="368"/>
      <c r="AQ60" s="368"/>
      <c r="AR60" s="367"/>
      <c r="AS60" s="411" t="s">
        <v>324</v>
      </c>
      <c r="AT60" s="243">
        <v>583.5</v>
      </c>
      <c r="AU60" s="249">
        <v>114.83</v>
      </c>
      <c r="AV60" s="365"/>
      <c r="AW60" s="364"/>
      <c r="AX60" s="364"/>
      <c r="AY60" s="364"/>
      <c r="AZ60" s="364"/>
      <c r="BA60" s="364"/>
      <c r="BB60" s="364"/>
      <c r="BC60" s="364"/>
      <c r="BD60" s="364"/>
      <c r="BE60" s="364"/>
      <c r="BF60" s="364"/>
      <c r="BG60" s="364"/>
      <c r="BH60" s="242"/>
      <c r="BI60" s="363">
        <v>0.1055</v>
      </c>
      <c r="BJ60" s="387"/>
      <c r="BK60" s="358"/>
      <c r="BL60" s="358"/>
      <c r="BM60" s="358"/>
      <c r="BN60" s="266"/>
      <c r="BO60" s="266"/>
      <c r="BP60" s="412"/>
      <c r="BQ60" s="361"/>
      <c r="BR60" s="360"/>
      <c r="BS60" s="361"/>
      <c r="BT60" s="433"/>
      <c r="BU60" s="432"/>
      <c r="BV60" s="431"/>
      <c r="BW60" s="431"/>
      <c r="BX60" s="430"/>
      <c r="BY60" s="254"/>
      <c r="BZ60" s="249"/>
      <c r="CA60" s="354"/>
      <c r="CB60" s="353"/>
      <c r="CC60" s="247"/>
      <c r="CD60" s="248"/>
      <c r="CE60" s="242"/>
      <c r="CF60" s="246"/>
      <c r="CG60" s="248"/>
      <c r="CH60" s="248"/>
      <c r="CI60" s="242"/>
      <c r="CJ60" s="246"/>
      <c r="CK60" s="248"/>
      <c r="CL60" s="244"/>
      <c r="CM60" s="247"/>
      <c r="CN60" s="248"/>
      <c r="CO60" s="242"/>
      <c r="CP60" s="247"/>
      <c r="CQ60" s="242"/>
    </row>
    <row r="61" spans="1:95" x14ac:dyDescent="0.25">
      <c r="A61" s="269">
        <f t="shared" si="10"/>
        <v>55</v>
      </c>
      <c r="B61" s="377" t="s">
        <v>127</v>
      </c>
      <c r="C61" s="376">
        <v>1959</v>
      </c>
      <c r="D61" s="375">
        <v>2</v>
      </c>
      <c r="E61" s="374">
        <v>8</v>
      </c>
      <c r="F61" s="373">
        <v>290.2</v>
      </c>
      <c r="G61" s="444">
        <v>1</v>
      </c>
      <c r="H61" s="254">
        <v>5.84</v>
      </c>
      <c r="I61" s="254">
        <v>6.21</v>
      </c>
      <c r="J61" s="254">
        <v>6.21</v>
      </c>
      <c r="K61" s="254">
        <v>6.31</v>
      </c>
      <c r="L61" s="254"/>
      <c r="M61" s="347">
        <f t="shared" si="0"/>
        <v>10168.607999999998</v>
      </c>
      <c r="N61" s="347">
        <f t="shared" si="1"/>
        <v>10812.851999999999</v>
      </c>
      <c r="O61" s="347">
        <f t="shared" si="2"/>
        <v>20981.46</v>
      </c>
      <c r="P61" s="372">
        <f t="shared" si="3"/>
        <v>20005.822109999997</v>
      </c>
      <c r="Q61" s="371">
        <f t="shared" si="4"/>
        <v>20.005822109999997</v>
      </c>
      <c r="R61" s="343">
        <f t="shared" si="5"/>
        <v>21625.703999999998</v>
      </c>
      <c r="S61" s="342">
        <f t="shared" si="6"/>
        <v>20.620108763999998</v>
      </c>
      <c r="T61" s="229">
        <f t="shared" si="11"/>
        <v>21.973943999999996</v>
      </c>
      <c r="U61" s="228">
        <f t="shared" si="12"/>
        <v>20.952155603999994</v>
      </c>
      <c r="V61" s="228"/>
      <c r="W61" s="341"/>
      <c r="X61" s="370"/>
      <c r="Y61" s="369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7">
        <f t="shared" ref="AR61:AR69" si="14">SUM(X61,Y61,Z61,AA61,AB61,AC61,AD61,AE61,AF61,AG61,AH61,AI61,AJ61,AK61,AL61,AM61,AN61,AO61,AP61,AQ61)</f>
        <v>0</v>
      </c>
      <c r="AS61" s="411" t="s">
        <v>324</v>
      </c>
      <c r="AT61" s="243">
        <v>290</v>
      </c>
      <c r="AU61" s="249">
        <v>59.1</v>
      </c>
      <c r="AV61" s="365">
        <v>2007</v>
      </c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242"/>
      <c r="BI61" s="363">
        <v>2.5000000000000001E-2</v>
      </c>
      <c r="BJ61" s="362">
        <v>2013</v>
      </c>
      <c r="BK61" s="358"/>
      <c r="BL61" s="358"/>
      <c r="BM61" s="358">
        <v>2019</v>
      </c>
      <c r="BN61" s="266"/>
      <c r="BO61" s="266"/>
      <c r="BP61" s="412"/>
      <c r="BQ61" s="361"/>
      <c r="BR61" s="360"/>
      <c r="BS61" s="361"/>
      <c r="BT61" s="382"/>
      <c r="BU61" s="381"/>
      <c r="BV61" s="380"/>
      <c r="BW61" s="380"/>
      <c r="BX61" s="379"/>
      <c r="BY61" s="254"/>
      <c r="BZ61" s="249"/>
      <c r="CA61" s="247"/>
      <c r="CB61" s="353">
        <v>1</v>
      </c>
      <c r="CC61" s="247"/>
      <c r="CD61" s="248"/>
      <c r="CE61" s="242"/>
      <c r="CF61" s="246"/>
      <c r="CG61" s="248"/>
      <c r="CH61" s="248"/>
      <c r="CI61" s="242"/>
      <c r="CJ61" s="246">
        <v>1</v>
      </c>
      <c r="CK61" s="248"/>
      <c r="CL61" s="244"/>
      <c r="CM61" s="247"/>
      <c r="CN61" s="248"/>
      <c r="CO61" s="242"/>
      <c r="CP61" s="247"/>
      <c r="CQ61" s="242"/>
    </row>
    <row r="62" spans="1:95" ht="16.5" thickBot="1" x14ac:dyDescent="0.3">
      <c r="A62" s="269">
        <f t="shared" si="10"/>
        <v>56</v>
      </c>
      <c r="B62" s="377" t="s">
        <v>128</v>
      </c>
      <c r="C62" s="376">
        <v>1958</v>
      </c>
      <c r="D62" s="375">
        <v>2</v>
      </c>
      <c r="E62" s="374">
        <v>8</v>
      </c>
      <c r="F62" s="373">
        <v>295.89999999999998</v>
      </c>
      <c r="G62" s="444">
        <v>1</v>
      </c>
      <c r="H62" s="254">
        <v>5.84</v>
      </c>
      <c r="I62" s="254">
        <v>6.21</v>
      </c>
      <c r="J62" s="254">
        <v>6.21</v>
      </c>
      <c r="K62" s="254">
        <v>6.31</v>
      </c>
      <c r="L62" s="254"/>
      <c r="M62" s="347">
        <f t="shared" si="0"/>
        <v>10368.335999999999</v>
      </c>
      <c r="N62" s="347">
        <f t="shared" si="1"/>
        <v>11025.233999999999</v>
      </c>
      <c r="O62" s="347">
        <f t="shared" si="2"/>
        <v>21393.57</v>
      </c>
      <c r="P62" s="372">
        <f t="shared" si="3"/>
        <v>20398.768994999999</v>
      </c>
      <c r="Q62" s="371">
        <f t="shared" si="4"/>
        <v>20.398768994999998</v>
      </c>
      <c r="R62" s="343">
        <f t="shared" si="5"/>
        <v>22050.467999999997</v>
      </c>
      <c r="S62" s="342">
        <f t="shared" si="6"/>
        <v>21.025121237999997</v>
      </c>
      <c r="T62" s="229">
        <f t="shared" si="11"/>
        <v>22.405547999999996</v>
      </c>
      <c r="U62" s="228">
        <f t="shared" si="12"/>
        <v>21.363690017999993</v>
      </c>
      <c r="V62" s="228"/>
      <c r="W62" s="341"/>
      <c r="X62" s="370"/>
      <c r="Y62" s="369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7">
        <f t="shared" si="14"/>
        <v>0</v>
      </c>
      <c r="AS62" s="411" t="s">
        <v>324</v>
      </c>
      <c r="AT62" s="243">
        <v>286</v>
      </c>
      <c r="AU62" s="249">
        <v>59.4</v>
      </c>
      <c r="AV62" s="365">
        <v>2007</v>
      </c>
      <c r="AW62" s="364"/>
      <c r="AX62" s="364"/>
      <c r="AY62" s="364"/>
      <c r="AZ62" s="364"/>
      <c r="BA62" s="364">
        <v>2009</v>
      </c>
      <c r="BB62" s="364"/>
      <c r="BC62" s="364"/>
      <c r="BD62" s="364"/>
      <c r="BE62" s="364"/>
      <c r="BF62" s="364"/>
      <c r="BG62" s="364"/>
      <c r="BH62" s="242"/>
      <c r="BI62" s="363">
        <v>2.5000000000000001E-2</v>
      </c>
      <c r="BJ62" s="362">
        <v>2013</v>
      </c>
      <c r="BK62" s="358"/>
      <c r="BL62" s="358"/>
      <c r="BM62" s="358">
        <v>2019</v>
      </c>
      <c r="BN62" s="266"/>
      <c r="BO62" s="266"/>
      <c r="BP62" s="412"/>
      <c r="BQ62" s="361"/>
      <c r="BR62" s="360"/>
      <c r="BS62" s="361"/>
      <c r="BT62" s="386"/>
      <c r="BU62" s="385"/>
      <c r="BV62" s="384"/>
      <c r="BW62" s="384"/>
      <c r="BX62" s="383"/>
      <c r="BY62" s="254"/>
      <c r="BZ62" s="249"/>
      <c r="CA62" s="247"/>
      <c r="CB62" s="353">
        <v>1</v>
      </c>
      <c r="CC62" s="247"/>
      <c r="CD62" s="248"/>
      <c r="CE62" s="242"/>
      <c r="CF62" s="246"/>
      <c r="CG62" s="248"/>
      <c r="CH62" s="248"/>
      <c r="CI62" s="242"/>
      <c r="CJ62" s="246">
        <v>1</v>
      </c>
      <c r="CK62" s="248"/>
      <c r="CL62" s="244"/>
      <c r="CM62" s="247"/>
      <c r="CN62" s="248"/>
      <c r="CO62" s="242"/>
      <c r="CP62" s="247"/>
      <c r="CQ62" s="242"/>
    </row>
    <row r="63" spans="1:95" x14ac:dyDescent="0.25">
      <c r="A63" s="269">
        <f t="shared" si="10"/>
        <v>57</v>
      </c>
      <c r="B63" s="377" t="s">
        <v>133</v>
      </c>
      <c r="C63" s="376" t="s">
        <v>134</v>
      </c>
      <c r="D63" s="375">
        <v>2</v>
      </c>
      <c r="E63" s="374">
        <v>8</v>
      </c>
      <c r="F63" s="373">
        <v>504.1</v>
      </c>
      <c r="G63" s="444">
        <v>1</v>
      </c>
      <c r="H63" s="254">
        <v>5.84</v>
      </c>
      <c r="I63" s="254">
        <v>6.21</v>
      </c>
      <c r="J63" s="254">
        <v>6.21</v>
      </c>
      <c r="K63" s="254">
        <v>6.31</v>
      </c>
      <c r="L63" s="254"/>
      <c r="M63" s="347">
        <f t="shared" si="0"/>
        <v>17663.664000000001</v>
      </c>
      <c r="N63" s="347">
        <f t="shared" si="1"/>
        <v>18782.766000000003</v>
      </c>
      <c r="O63" s="347">
        <f t="shared" si="2"/>
        <v>36446.430000000008</v>
      </c>
      <c r="P63" s="372">
        <f t="shared" si="3"/>
        <v>34751.671005000004</v>
      </c>
      <c r="Q63" s="371">
        <f t="shared" si="4"/>
        <v>34.751671005000006</v>
      </c>
      <c r="R63" s="343">
        <f t="shared" si="5"/>
        <v>37565.532000000007</v>
      </c>
      <c r="S63" s="342">
        <f t="shared" si="6"/>
        <v>35.818734762000005</v>
      </c>
      <c r="T63" s="229">
        <f t="shared" si="11"/>
        <v>38.170452000000004</v>
      </c>
      <c r="U63" s="228">
        <f t="shared" si="12"/>
        <v>36.395525982000002</v>
      </c>
      <c r="V63" s="228"/>
      <c r="W63" s="341"/>
      <c r="X63" s="370"/>
      <c r="Y63" s="369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368"/>
      <c r="AQ63" s="368"/>
      <c r="AR63" s="367">
        <f t="shared" si="14"/>
        <v>0</v>
      </c>
      <c r="AS63" s="411" t="s">
        <v>324</v>
      </c>
      <c r="AT63" s="243">
        <v>415</v>
      </c>
      <c r="AU63" s="249">
        <v>74.400000000000006</v>
      </c>
      <c r="AV63" s="365">
        <v>2011</v>
      </c>
      <c r="AW63" s="364">
        <v>2008</v>
      </c>
      <c r="AX63" s="364"/>
      <c r="AY63" s="364"/>
      <c r="AZ63" s="364"/>
      <c r="BA63" s="364"/>
      <c r="BB63" s="364"/>
      <c r="BC63" s="364"/>
      <c r="BD63" s="364"/>
      <c r="BE63" s="364"/>
      <c r="BF63" s="364"/>
      <c r="BG63" s="364"/>
      <c r="BH63" s="242"/>
      <c r="BI63" s="363">
        <v>3.2000000000000001E-2</v>
      </c>
      <c r="BJ63" s="394">
        <v>2015</v>
      </c>
      <c r="BK63" s="358"/>
      <c r="BL63" s="358"/>
      <c r="BM63" s="358"/>
      <c r="BN63" s="266"/>
      <c r="BO63" s="266"/>
      <c r="BP63" s="412"/>
      <c r="BQ63" s="361"/>
      <c r="BR63" s="360"/>
      <c r="BS63" s="361"/>
      <c r="BT63" s="382"/>
      <c r="BU63" s="381"/>
      <c r="BV63" s="380"/>
      <c r="BW63" s="380"/>
      <c r="BX63" s="379"/>
      <c r="BY63" s="254"/>
      <c r="BZ63" s="249"/>
      <c r="CA63" s="247"/>
      <c r="CB63" s="353">
        <v>1</v>
      </c>
      <c r="CC63" s="247">
        <v>1</v>
      </c>
      <c r="CD63" s="248"/>
      <c r="CE63" s="242">
        <v>1</v>
      </c>
      <c r="CF63" s="246"/>
      <c r="CG63" s="248"/>
      <c r="CH63" s="248"/>
      <c r="CI63" s="242"/>
      <c r="CJ63" s="246">
        <v>1</v>
      </c>
      <c r="CK63" s="248"/>
      <c r="CL63" s="244">
        <v>1</v>
      </c>
      <c r="CM63" s="247"/>
      <c r="CN63" s="248"/>
      <c r="CO63" s="242"/>
      <c r="CP63" s="247"/>
      <c r="CQ63" s="242">
        <v>1</v>
      </c>
    </row>
    <row r="64" spans="1:95" ht="16.5" thickBot="1" x14ac:dyDescent="0.3">
      <c r="A64" s="269">
        <f t="shared" si="10"/>
        <v>58</v>
      </c>
      <c r="B64" s="377" t="s">
        <v>129</v>
      </c>
      <c r="C64" s="376">
        <v>1965</v>
      </c>
      <c r="D64" s="375">
        <v>4</v>
      </c>
      <c r="E64" s="374">
        <v>32</v>
      </c>
      <c r="F64" s="373">
        <v>1286.3</v>
      </c>
      <c r="G64" s="444">
        <v>2</v>
      </c>
      <c r="H64" s="254">
        <v>5.84</v>
      </c>
      <c r="I64" s="254">
        <v>6.21</v>
      </c>
      <c r="J64" s="254">
        <v>6.21</v>
      </c>
      <c r="K64" s="254">
        <v>6.31</v>
      </c>
      <c r="L64" s="254"/>
      <c r="M64" s="347">
        <f t="shared" si="0"/>
        <v>45071.951999999997</v>
      </c>
      <c r="N64" s="347">
        <f t="shared" si="1"/>
        <v>47927.538</v>
      </c>
      <c r="O64" s="347">
        <f t="shared" si="2"/>
        <v>92999.489999999991</v>
      </c>
      <c r="P64" s="372">
        <f t="shared" si="3"/>
        <v>88675.013714999979</v>
      </c>
      <c r="Q64" s="371">
        <f t="shared" si="4"/>
        <v>88.675013714999977</v>
      </c>
      <c r="R64" s="343">
        <f t="shared" si="5"/>
        <v>95855.076000000001</v>
      </c>
      <c r="S64" s="342">
        <f t="shared" si="6"/>
        <v>91.397814965999999</v>
      </c>
      <c r="T64" s="229">
        <f t="shared" si="11"/>
        <v>97.398635999999982</v>
      </c>
      <c r="U64" s="228">
        <f t="shared" si="12"/>
        <v>92.869599425999979</v>
      </c>
      <c r="V64" s="228"/>
      <c r="W64" s="341"/>
      <c r="X64" s="370"/>
      <c r="Y64" s="369"/>
      <c r="Z64" s="368"/>
      <c r="AA64" s="368"/>
      <c r="AB64" s="368"/>
      <c r="AC64" s="368"/>
      <c r="AD64" s="368"/>
      <c r="AE64" s="368"/>
      <c r="AF64" s="368"/>
      <c r="AG64" s="368"/>
      <c r="AH64" s="368"/>
      <c r="AI64" s="368"/>
      <c r="AJ64" s="368"/>
      <c r="AK64" s="368"/>
      <c r="AL64" s="368"/>
      <c r="AM64" s="368"/>
      <c r="AN64" s="368"/>
      <c r="AO64" s="368"/>
      <c r="AP64" s="368"/>
      <c r="AQ64" s="368"/>
      <c r="AR64" s="367">
        <f t="shared" si="14"/>
        <v>0</v>
      </c>
      <c r="AS64" s="411" t="s">
        <v>324</v>
      </c>
      <c r="AT64" s="243">
        <v>625</v>
      </c>
      <c r="AU64" s="249">
        <v>94.4</v>
      </c>
      <c r="AV64" s="365">
        <v>2008</v>
      </c>
      <c r="AW64" s="364"/>
      <c r="AX64" s="364"/>
      <c r="AY64" s="364"/>
      <c r="AZ64" s="364"/>
      <c r="BA64" s="364">
        <v>2007</v>
      </c>
      <c r="BB64" s="364"/>
      <c r="BC64" s="364"/>
      <c r="BD64" s="364"/>
      <c r="BE64" s="364"/>
      <c r="BF64" s="364"/>
      <c r="BG64" s="364"/>
      <c r="BH64" s="242"/>
      <c r="BI64" s="363">
        <v>9.7000000000000003E-2</v>
      </c>
      <c r="BJ64" s="394">
        <v>2015</v>
      </c>
      <c r="BK64" s="358"/>
      <c r="BL64" s="358"/>
      <c r="BM64" s="358"/>
      <c r="BN64" s="266"/>
      <c r="BO64" s="266"/>
      <c r="BP64" s="360"/>
      <c r="BQ64" s="361"/>
      <c r="BR64" s="360"/>
      <c r="BS64" s="359"/>
      <c r="BT64" s="386"/>
      <c r="BU64" s="385"/>
      <c r="BV64" s="384"/>
      <c r="BW64" s="384"/>
      <c r="BX64" s="383"/>
      <c r="BY64" s="254"/>
      <c r="BZ64" s="249"/>
      <c r="CA64" s="247"/>
      <c r="CB64" s="353">
        <v>1</v>
      </c>
      <c r="CC64" s="247">
        <v>1</v>
      </c>
      <c r="CD64" s="248"/>
      <c r="CE64" s="242">
        <v>1</v>
      </c>
      <c r="CF64" s="246"/>
      <c r="CG64" s="248"/>
      <c r="CH64" s="248"/>
      <c r="CI64" s="242"/>
      <c r="CJ64" s="246">
        <v>1</v>
      </c>
      <c r="CK64" s="248"/>
      <c r="CL64" s="244">
        <v>1</v>
      </c>
      <c r="CM64" s="247"/>
      <c r="CN64" s="248"/>
      <c r="CO64" s="242"/>
      <c r="CP64" s="247"/>
      <c r="CQ64" s="242">
        <v>2</v>
      </c>
    </row>
    <row r="65" spans="1:95" x14ac:dyDescent="0.25">
      <c r="A65" s="269">
        <f t="shared" si="10"/>
        <v>59</v>
      </c>
      <c r="B65" s="377" t="s">
        <v>130</v>
      </c>
      <c r="C65" s="376" t="s">
        <v>102</v>
      </c>
      <c r="D65" s="375">
        <v>3</v>
      </c>
      <c r="E65" s="374">
        <v>17</v>
      </c>
      <c r="F65" s="373">
        <v>1346.8</v>
      </c>
      <c r="G65" s="444">
        <v>2</v>
      </c>
      <c r="H65" s="254">
        <v>5.84</v>
      </c>
      <c r="I65" s="254">
        <v>6.21</v>
      </c>
      <c r="J65" s="254">
        <v>6.21</v>
      </c>
      <c r="K65" s="254">
        <v>6.31</v>
      </c>
      <c r="L65" s="254"/>
      <c r="M65" s="347">
        <f t="shared" si="0"/>
        <v>47191.872000000003</v>
      </c>
      <c r="N65" s="347">
        <f t="shared" si="1"/>
        <v>50181.767999999996</v>
      </c>
      <c r="O65" s="347">
        <f t="shared" si="2"/>
        <v>97373.64</v>
      </c>
      <c r="P65" s="372">
        <f t="shared" si="3"/>
        <v>92845.765739999988</v>
      </c>
      <c r="Q65" s="371">
        <f t="shared" si="4"/>
        <v>92.84576573999999</v>
      </c>
      <c r="R65" s="343">
        <f t="shared" si="5"/>
        <v>100363.53599999999</v>
      </c>
      <c r="S65" s="342">
        <f t="shared" si="6"/>
        <v>95.696631575999987</v>
      </c>
      <c r="T65" s="229">
        <f t="shared" si="11"/>
        <v>101.97969599999999</v>
      </c>
      <c r="U65" s="228">
        <f t="shared" si="12"/>
        <v>97.237640135999996</v>
      </c>
      <c r="V65" s="228"/>
      <c r="W65" s="341"/>
      <c r="X65" s="370"/>
      <c r="Y65" s="369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7">
        <f t="shared" si="14"/>
        <v>0</v>
      </c>
      <c r="AS65" s="411" t="s">
        <v>324</v>
      </c>
      <c r="AT65" s="243">
        <v>800</v>
      </c>
      <c r="AU65" s="249">
        <v>115</v>
      </c>
      <c r="AV65" s="365">
        <v>2008</v>
      </c>
      <c r="AW65" s="364">
        <v>2008</v>
      </c>
      <c r="AX65" s="364"/>
      <c r="AY65" s="364"/>
      <c r="AZ65" s="364">
        <v>2008</v>
      </c>
      <c r="BA65" s="364">
        <v>2008</v>
      </c>
      <c r="BB65" s="364"/>
      <c r="BC65" s="364"/>
      <c r="BD65" s="364"/>
      <c r="BE65" s="364"/>
      <c r="BF65" s="364"/>
      <c r="BG65" s="364"/>
      <c r="BH65" s="242"/>
      <c r="BI65" s="363">
        <v>0.123</v>
      </c>
      <c r="BJ65" s="394">
        <v>2015</v>
      </c>
      <c r="BK65" s="358"/>
      <c r="BL65" s="358"/>
      <c r="BM65" s="358"/>
      <c r="BN65" s="266"/>
      <c r="BO65" s="266"/>
      <c r="BP65" s="412"/>
      <c r="BQ65" s="361"/>
      <c r="BR65" s="360"/>
      <c r="BS65" s="361"/>
      <c r="BT65" s="382"/>
      <c r="BU65" s="381"/>
      <c r="BV65" s="380"/>
      <c r="BW65" s="380"/>
      <c r="BX65" s="379"/>
      <c r="BY65" s="254"/>
      <c r="BZ65" s="249"/>
      <c r="CA65" s="354"/>
      <c r="CB65" s="353">
        <v>1</v>
      </c>
      <c r="CC65" s="247">
        <v>1</v>
      </c>
      <c r="CD65" s="248"/>
      <c r="CE65" s="242">
        <v>1</v>
      </c>
      <c r="CF65" s="246"/>
      <c r="CG65" s="248"/>
      <c r="CH65" s="248"/>
      <c r="CI65" s="242"/>
      <c r="CJ65" s="246">
        <v>1</v>
      </c>
      <c r="CK65" s="248"/>
      <c r="CL65" s="244">
        <v>1</v>
      </c>
      <c r="CM65" s="247"/>
      <c r="CN65" s="248"/>
      <c r="CO65" s="242"/>
      <c r="CP65" s="247"/>
      <c r="CQ65" s="242">
        <v>2</v>
      </c>
    </row>
    <row r="66" spans="1:95" x14ac:dyDescent="0.25">
      <c r="A66" s="269">
        <f t="shared" si="10"/>
        <v>60</v>
      </c>
      <c r="B66" s="377" t="s">
        <v>131</v>
      </c>
      <c r="C66" s="376">
        <v>1963</v>
      </c>
      <c r="D66" s="375">
        <v>4</v>
      </c>
      <c r="E66" s="374">
        <v>48</v>
      </c>
      <c r="F66" s="373">
        <v>2024.5</v>
      </c>
      <c r="G66" s="444">
        <v>3</v>
      </c>
      <c r="H66" s="254">
        <v>5.84</v>
      </c>
      <c r="I66" s="254">
        <v>6.21</v>
      </c>
      <c r="J66" s="254">
        <v>6.21</v>
      </c>
      <c r="K66" s="254">
        <v>6.31</v>
      </c>
      <c r="L66" s="254"/>
      <c r="M66" s="347">
        <f t="shared" si="0"/>
        <v>70938.48</v>
      </c>
      <c r="N66" s="347">
        <f t="shared" si="1"/>
        <v>75432.87</v>
      </c>
      <c r="O66" s="347">
        <f t="shared" si="2"/>
        <v>146371.34999999998</v>
      </c>
      <c r="P66" s="372">
        <f t="shared" si="3"/>
        <v>139565.08222499996</v>
      </c>
      <c r="Q66" s="371">
        <f t="shared" si="4"/>
        <v>139.56508222499997</v>
      </c>
      <c r="R66" s="343">
        <f t="shared" si="5"/>
        <v>150865.74</v>
      </c>
      <c r="S66" s="342">
        <f t="shared" si="6"/>
        <v>143.85048308999998</v>
      </c>
      <c r="T66" s="229">
        <f t="shared" si="11"/>
        <v>153.29513999999998</v>
      </c>
      <c r="U66" s="228">
        <f t="shared" si="12"/>
        <v>146.16691598999995</v>
      </c>
      <c r="V66" s="228"/>
      <c r="W66" s="341"/>
      <c r="X66" s="370"/>
      <c r="Y66" s="369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R66" s="367">
        <f t="shared" si="14"/>
        <v>0</v>
      </c>
      <c r="AS66" s="411" t="s">
        <v>324</v>
      </c>
      <c r="AT66" s="243">
        <v>800</v>
      </c>
      <c r="AU66" s="249">
        <v>133</v>
      </c>
      <c r="AV66" s="365">
        <v>2008</v>
      </c>
      <c r="AW66" s="364"/>
      <c r="AX66" s="364"/>
      <c r="AY66" s="364"/>
      <c r="AZ66" s="364"/>
      <c r="BA66" s="364">
        <v>2008</v>
      </c>
      <c r="BB66" s="364"/>
      <c r="BC66" s="364"/>
      <c r="BD66" s="364"/>
      <c r="BE66" s="364"/>
      <c r="BF66" s="364"/>
      <c r="BG66" s="364"/>
      <c r="BH66" s="242"/>
      <c r="BI66" s="363">
        <v>0.20799999999999999</v>
      </c>
      <c r="BJ66" s="395">
        <v>2017</v>
      </c>
      <c r="BK66" s="358"/>
      <c r="BL66" s="422"/>
      <c r="BM66" s="422"/>
      <c r="BN66" s="467"/>
      <c r="BO66" s="266"/>
      <c r="BP66" s="360"/>
      <c r="BQ66" s="361"/>
      <c r="BR66" s="360"/>
      <c r="BS66" s="359"/>
      <c r="BT66" s="358"/>
      <c r="BU66" s="357"/>
      <c r="BV66" s="356"/>
      <c r="BW66" s="356"/>
      <c r="BX66" s="355"/>
      <c r="BY66" s="254"/>
      <c r="BZ66" s="249"/>
      <c r="CA66" s="354">
        <v>1</v>
      </c>
      <c r="CB66" s="353">
        <v>1</v>
      </c>
      <c r="CC66" s="247">
        <v>2</v>
      </c>
      <c r="CD66" s="248"/>
      <c r="CE66" s="242">
        <v>1</v>
      </c>
      <c r="CF66" s="246"/>
      <c r="CG66" s="248"/>
      <c r="CH66" s="248"/>
      <c r="CI66" s="242"/>
      <c r="CJ66" s="246">
        <v>1</v>
      </c>
      <c r="CK66" s="248"/>
      <c r="CL66" s="244">
        <v>1</v>
      </c>
      <c r="CM66" s="247"/>
      <c r="CN66" s="248"/>
      <c r="CO66" s="242"/>
      <c r="CP66" s="247"/>
      <c r="CQ66" s="242">
        <v>3</v>
      </c>
    </row>
    <row r="67" spans="1:95" ht="16.5" thickBot="1" x14ac:dyDescent="0.3">
      <c r="A67" s="269">
        <f t="shared" si="10"/>
        <v>61</v>
      </c>
      <c r="B67" s="377" t="s">
        <v>132</v>
      </c>
      <c r="C67" s="376">
        <v>1964</v>
      </c>
      <c r="D67" s="375">
        <v>5</v>
      </c>
      <c r="E67" s="374">
        <v>56</v>
      </c>
      <c r="F67" s="373">
        <v>2496.6</v>
      </c>
      <c r="G67" s="444">
        <v>3</v>
      </c>
      <c r="H67" s="254">
        <v>5.84</v>
      </c>
      <c r="I67" s="254">
        <v>6.21</v>
      </c>
      <c r="J67" s="254">
        <v>6.21</v>
      </c>
      <c r="K67" s="254">
        <v>6.31</v>
      </c>
      <c r="L67" s="254"/>
      <c r="M67" s="347">
        <f t="shared" si="0"/>
        <v>87480.863999999987</v>
      </c>
      <c r="N67" s="347">
        <f t="shared" si="1"/>
        <v>93023.315999999992</v>
      </c>
      <c r="O67" s="347">
        <f t="shared" si="2"/>
        <v>180504.18</v>
      </c>
      <c r="P67" s="372">
        <f t="shared" si="3"/>
        <v>172110.73562999998</v>
      </c>
      <c r="Q67" s="371">
        <f t="shared" si="4"/>
        <v>172.11073562999999</v>
      </c>
      <c r="R67" s="343">
        <f t="shared" si="5"/>
        <v>186046.63199999998</v>
      </c>
      <c r="S67" s="342">
        <f t="shared" si="6"/>
        <v>177.39546361199996</v>
      </c>
      <c r="T67" s="229">
        <f t="shared" si="11"/>
        <v>189.04255199999997</v>
      </c>
      <c r="U67" s="228">
        <f t="shared" si="12"/>
        <v>180.25207333199995</v>
      </c>
      <c r="V67" s="228"/>
      <c r="W67" s="341"/>
      <c r="X67" s="370"/>
      <c r="Y67" s="369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R67" s="367">
        <f t="shared" si="14"/>
        <v>0</v>
      </c>
      <c r="AS67" s="411" t="s">
        <v>324</v>
      </c>
      <c r="AT67" s="243">
        <v>884</v>
      </c>
      <c r="AU67" s="249">
        <v>133</v>
      </c>
      <c r="AV67" s="365">
        <v>2004</v>
      </c>
      <c r="AW67" s="364"/>
      <c r="AX67" s="364"/>
      <c r="AY67" s="364"/>
      <c r="AZ67" s="364">
        <v>2009</v>
      </c>
      <c r="BA67" s="364">
        <v>2007</v>
      </c>
      <c r="BB67" s="364"/>
      <c r="BC67" s="364"/>
      <c r="BD67" s="364"/>
      <c r="BE67" s="364"/>
      <c r="BF67" s="364"/>
      <c r="BG67" s="364"/>
      <c r="BH67" s="242"/>
      <c r="BI67" s="363">
        <v>0.26600000000000001</v>
      </c>
      <c r="BJ67" s="395">
        <v>2017</v>
      </c>
      <c r="BK67" s="358"/>
      <c r="BL67" s="422"/>
      <c r="BM67" s="422"/>
      <c r="BN67" s="467"/>
      <c r="BO67" s="266"/>
      <c r="BP67" s="360"/>
      <c r="BQ67" s="361"/>
      <c r="BR67" s="360"/>
      <c r="BS67" s="359"/>
      <c r="BT67" s="386"/>
      <c r="BU67" s="357"/>
      <c r="BV67" s="356"/>
      <c r="BW67" s="356"/>
      <c r="BX67" s="355"/>
      <c r="BY67" s="254"/>
      <c r="BZ67" s="249"/>
      <c r="CA67" s="354">
        <v>1</v>
      </c>
      <c r="CB67" s="353">
        <v>1</v>
      </c>
      <c r="CC67" s="247">
        <v>1</v>
      </c>
      <c r="CD67" s="248"/>
      <c r="CE67" s="242">
        <v>1</v>
      </c>
      <c r="CF67" s="246"/>
      <c r="CG67" s="248"/>
      <c r="CH67" s="248"/>
      <c r="CI67" s="242"/>
      <c r="CJ67" s="246">
        <v>1</v>
      </c>
      <c r="CK67" s="248"/>
      <c r="CL67" s="244">
        <v>1</v>
      </c>
      <c r="CM67" s="247"/>
      <c r="CN67" s="248"/>
      <c r="CO67" s="242"/>
      <c r="CP67" s="247"/>
      <c r="CQ67" s="242">
        <v>3</v>
      </c>
    </row>
    <row r="68" spans="1:95" x14ac:dyDescent="0.25">
      <c r="A68" s="269">
        <f t="shared" si="10"/>
        <v>62</v>
      </c>
      <c r="B68" s="377" t="s">
        <v>138</v>
      </c>
      <c r="C68" s="376">
        <v>1982</v>
      </c>
      <c r="D68" s="375">
        <v>9</v>
      </c>
      <c r="E68" s="374">
        <v>33</v>
      </c>
      <c r="F68" s="373">
        <v>1690.2</v>
      </c>
      <c r="G68" s="444">
        <v>1</v>
      </c>
      <c r="H68" s="254">
        <v>5.84</v>
      </c>
      <c r="I68" s="254">
        <v>6.21</v>
      </c>
      <c r="J68" s="254">
        <v>6.21</v>
      </c>
      <c r="K68" s="254">
        <v>6.31</v>
      </c>
      <c r="L68" s="254"/>
      <c r="M68" s="347">
        <f t="shared" si="0"/>
        <v>59224.608</v>
      </c>
      <c r="N68" s="347">
        <f t="shared" si="1"/>
        <v>62976.851999999999</v>
      </c>
      <c r="O68" s="347">
        <f t="shared" si="2"/>
        <v>122201.45999999999</v>
      </c>
      <c r="P68" s="372">
        <f t="shared" si="3"/>
        <v>116519.09211</v>
      </c>
      <c r="Q68" s="371">
        <f t="shared" si="4"/>
        <v>116.51909211</v>
      </c>
      <c r="R68" s="343">
        <f t="shared" si="5"/>
        <v>125953.704</v>
      </c>
      <c r="S68" s="342">
        <f t="shared" si="6"/>
        <v>120.09685676399998</v>
      </c>
      <c r="T68" s="229">
        <f t="shared" si="11"/>
        <v>127.981944</v>
      </c>
      <c r="U68" s="228">
        <f t="shared" si="12"/>
        <v>122.03078360399999</v>
      </c>
      <c r="V68" s="228"/>
      <c r="W68" s="341"/>
      <c r="X68" s="370"/>
      <c r="Y68" s="369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404"/>
      <c r="AK68" s="368"/>
      <c r="AL68" s="368"/>
      <c r="AM68" s="368"/>
      <c r="AN68" s="368"/>
      <c r="AO68" s="368"/>
      <c r="AP68" s="368"/>
      <c r="AQ68" s="368"/>
      <c r="AR68" s="367">
        <f t="shared" si="14"/>
        <v>0</v>
      </c>
      <c r="AS68" s="366" t="s">
        <v>325</v>
      </c>
      <c r="AT68" s="243">
        <v>282</v>
      </c>
      <c r="AU68" s="249">
        <v>68.78</v>
      </c>
      <c r="AV68" s="365">
        <v>2007</v>
      </c>
      <c r="AW68" s="364"/>
      <c r="AX68" s="364"/>
      <c r="AY68" s="364"/>
      <c r="AZ68" s="364"/>
      <c r="BA68" s="364"/>
      <c r="BB68" s="364">
        <v>2010</v>
      </c>
      <c r="BC68" s="364"/>
      <c r="BD68" s="364"/>
      <c r="BE68" s="364"/>
      <c r="BF68" s="364"/>
      <c r="BG68" s="364">
        <v>2008</v>
      </c>
      <c r="BH68" s="242"/>
      <c r="BI68" s="363">
        <v>0.27</v>
      </c>
      <c r="BJ68" s="394">
        <v>2015</v>
      </c>
      <c r="BK68" s="358"/>
      <c r="BL68" s="358"/>
      <c r="BM68" s="358"/>
      <c r="BN68" s="266"/>
      <c r="BO68" s="266"/>
      <c r="BP68" s="360"/>
      <c r="BQ68" s="361"/>
      <c r="BR68" s="360"/>
      <c r="BS68" s="359"/>
      <c r="BT68" s="382"/>
      <c r="BU68" s="357"/>
      <c r="BV68" s="356"/>
      <c r="BW68" s="356"/>
      <c r="BX68" s="355"/>
      <c r="BY68" s="254"/>
      <c r="BZ68" s="249"/>
      <c r="CA68" s="354">
        <v>1</v>
      </c>
      <c r="CB68" s="353">
        <v>1</v>
      </c>
      <c r="CC68" s="247">
        <v>1</v>
      </c>
      <c r="CD68" s="248"/>
      <c r="CE68" s="242">
        <v>1</v>
      </c>
      <c r="CF68" s="246">
        <v>2</v>
      </c>
      <c r="CG68" s="248"/>
      <c r="CH68" s="248">
        <v>1</v>
      </c>
      <c r="CI68" s="242">
        <v>1</v>
      </c>
      <c r="CJ68" s="246">
        <v>1</v>
      </c>
      <c r="CK68" s="248"/>
      <c r="CL68" s="244">
        <v>1</v>
      </c>
      <c r="CM68" s="608">
        <v>1</v>
      </c>
      <c r="CN68" s="248"/>
      <c r="CO68" s="242"/>
      <c r="CP68" s="247"/>
      <c r="CQ68" s="242">
        <v>1</v>
      </c>
    </row>
    <row r="69" spans="1:95" x14ac:dyDescent="0.25">
      <c r="A69" s="269">
        <f t="shared" si="10"/>
        <v>63</v>
      </c>
      <c r="B69" s="377" t="s">
        <v>139</v>
      </c>
      <c r="C69" s="376">
        <v>1982</v>
      </c>
      <c r="D69" s="375">
        <v>8</v>
      </c>
      <c r="E69" s="374">
        <v>28</v>
      </c>
      <c r="F69" s="373">
        <v>1741.6</v>
      </c>
      <c r="G69" s="444">
        <v>1</v>
      </c>
      <c r="H69" s="254">
        <v>5.84</v>
      </c>
      <c r="I69" s="254">
        <v>6.21</v>
      </c>
      <c r="J69" s="254">
        <v>6.21</v>
      </c>
      <c r="K69" s="254">
        <v>6.31</v>
      </c>
      <c r="L69" s="254"/>
      <c r="M69" s="347">
        <f t="shared" si="0"/>
        <v>61025.663999999997</v>
      </c>
      <c r="N69" s="347">
        <f t="shared" si="1"/>
        <v>64892.015999999996</v>
      </c>
      <c r="O69" s="347">
        <f t="shared" si="2"/>
        <v>125917.68</v>
      </c>
      <c r="P69" s="372">
        <f t="shared" si="3"/>
        <v>120062.50787999999</v>
      </c>
      <c r="Q69" s="371">
        <f t="shared" si="4"/>
        <v>120.06250787999998</v>
      </c>
      <c r="R69" s="343">
        <f t="shared" si="5"/>
        <v>129784.03199999999</v>
      </c>
      <c r="S69" s="342">
        <f t="shared" si="6"/>
        <v>123.74907451199999</v>
      </c>
      <c r="T69" s="229">
        <f t="shared" si="11"/>
        <v>131.873952</v>
      </c>
      <c r="U69" s="228">
        <f t="shared" si="12"/>
        <v>125.741813232</v>
      </c>
      <c r="V69" s="228"/>
      <c r="W69" s="341"/>
      <c r="X69" s="370"/>
      <c r="Y69" s="369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M69" s="368"/>
      <c r="AN69" s="368"/>
      <c r="AO69" s="368"/>
      <c r="AP69" s="368"/>
      <c r="AQ69" s="368"/>
      <c r="AR69" s="252">
        <f t="shared" si="14"/>
        <v>0</v>
      </c>
      <c r="AS69" s="366" t="s">
        <v>325</v>
      </c>
      <c r="AT69" s="243">
        <v>669</v>
      </c>
      <c r="AU69" s="249">
        <v>126.11</v>
      </c>
      <c r="AV69" s="365">
        <v>2007</v>
      </c>
      <c r="AW69" s="364"/>
      <c r="AX69" s="364"/>
      <c r="AY69" s="364"/>
      <c r="AZ69" s="364"/>
      <c r="BA69" s="364"/>
      <c r="BB69" s="364">
        <v>2010</v>
      </c>
      <c r="BC69" s="364"/>
      <c r="BD69" s="364"/>
      <c r="BE69" s="364">
        <v>2008</v>
      </c>
      <c r="BF69" s="364"/>
      <c r="BG69" s="364">
        <v>2008</v>
      </c>
      <c r="BH69" s="242"/>
      <c r="BI69" s="363">
        <v>0.253</v>
      </c>
      <c r="BJ69" s="394">
        <v>2015</v>
      </c>
      <c r="BK69" s="358"/>
      <c r="BL69" s="358"/>
      <c r="BM69" s="358"/>
      <c r="BN69" s="266"/>
      <c r="BO69" s="266"/>
      <c r="BP69" s="360"/>
      <c r="BQ69" s="361"/>
      <c r="BR69" s="360"/>
      <c r="BS69" s="359"/>
      <c r="BT69" s="358"/>
      <c r="BU69" s="357"/>
      <c r="BV69" s="356"/>
      <c r="BW69" s="356"/>
      <c r="BX69" s="355"/>
      <c r="BY69" s="254"/>
      <c r="BZ69" s="249"/>
      <c r="CA69" s="354">
        <v>1</v>
      </c>
      <c r="CB69" s="353">
        <v>1</v>
      </c>
      <c r="CC69" s="247">
        <v>1</v>
      </c>
      <c r="CD69" s="248"/>
      <c r="CE69" s="242">
        <v>1</v>
      </c>
      <c r="CF69" s="246">
        <v>2</v>
      </c>
      <c r="CG69" s="248"/>
      <c r="CH69" s="248">
        <v>1</v>
      </c>
      <c r="CI69" s="242">
        <v>1</v>
      </c>
      <c r="CJ69" s="246">
        <v>1</v>
      </c>
      <c r="CK69" s="248"/>
      <c r="CL69" s="244">
        <v>1</v>
      </c>
      <c r="CM69" s="609"/>
      <c r="CN69" s="248"/>
      <c r="CO69" s="242"/>
      <c r="CP69" s="247"/>
      <c r="CQ69" s="242">
        <v>1</v>
      </c>
    </row>
    <row r="70" spans="1:95" ht="14.25" customHeight="1" x14ac:dyDescent="0.25">
      <c r="A70" s="269">
        <f t="shared" si="10"/>
        <v>64</v>
      </c>
      <c r="B70" s="466" t="s">
        <v>140</v>
      </c>
      <c r="C70" s="465">
        <v>1995</v>
      </c>
      <c r="D70" s="458">
        <v>5</v>
      </c>
      <c r="E70" s="446">
        <v>182</v>
      </c>
      <c r="F70" s="448">
        <v>10240.299999999999</v>
      </c>
      <c r="G70" s="458">
        <v>14</v>
      </c>
      <c r="H70" s="254">
        <v>5.84</v>
      </c>
      <c r="I70" s="254">
        <v>6.21</v>
      </c>
      <c r="J70" s="254">
        <v>6.21</v>
      </c>
      <c r="K70" s="254">
        <v>6.31</v>
      </c>
      <c r="L70" s="254"/>
      <c r="M70" s="347">
        <f t="shared" si="0"/>
        <v>358820.11199999996</v>
      </c>
      <c r="N70" s="347">
        <f t="shared" si="1"/>
        <v>381553.57799999998</v>
      </c>
      <c r="O70" s="347">
        <f t="shared" si="2"/>
        <v>740373.69</v>
      </c>
      <c r="P70" s="372">
        <f t="shared" si="3"/>
        <v>705946.31341499987</v>
      </c>
      <c r="Q70" s="371">
        <f t="shared" si="4"/>
        <v>705.94631341499985</v>
      </c>
      <c r="R70" s="343">
        <f t="shared" si="5"/>
        <v>763107.15599999996</v>
      </c>
      <c r="S70" s="342">
        <f t="shared" si="6"/>
        <v>727.62267324599998</v>
      </c>
      <c r="T70" s="229">
        <f t="shared" si="11"/>
        <v>775.39551599999982</v>
      </c>
      <c r="U70" s="228">
        <f t="shared" si="12"/>
        <v>739.33962450599984</v>
      </c>
      <c r="V70" s="228"/>
      <c r="W70" s="341"/>
      <c r="X70" s="370"/>
      <c r="Y70" s="369"/>
      <c r="Z70" s="368"/>
      <c r="AA70" s="368"/>
      <c r="AB70" s="368"/>
      <c r="AC70" s="368"/>
      <c r="AD70" s="368"/>
      <c r="AE70" s="368"/>
      <c r="AF70" s="368"/>
      <c r="AG70" s="368"/>
      <c r="AH70" s="368"/>
      <c r="AI70" s="368"/>
      <c r="AJ70" s="368"/>
      <c r="AK70" s="368"/>
      <c r="AL70" s="368"/>
      <c r="AM70" s="368"/>
      <c r="AN70" s="368"/>
      <c r="AO70" s="368"/>
      <c r="AP70" s="368"/>
      <c r="AQ70" s="368"/>
      <c r="AR70" s="252"/>
      <c r="AS70" s="464" t="s">
        <v>325</v>
      </c>
      <c r="AT70" s="463">
        <v>3193</v>
      </c>
      <c r="AU70" s="448">
        <v>500.04</v>
      </c>
      <c r="AV70" s="462">
        <v>2007</v>
      </c>
      <c r="AW70" s="461"/>
      <c r="AX70" s="461"/>
      <c r="AY70" s="461"/>
      <c r="AZ70" s="461"/>
      <c r="BA70" s="461"/>
      <c r="BB70" s="461">
        <v>2010</v>
      </c>
      <c r="BC70" s="461"/>
      <c r="BD70" s="461"/>
      <c r="BE70" s="461"/>
      <c r="BF70" s="461"/>
      <c r="BG70" s="461">
        <v>2008</v>
      </c>
      <c r="BH70" s="445"/>
      <c r="BI70" s="460">
        <v>1.1060000000000001</v>
      </c>
      <c r="BJ70" s="459">
        <v>2013</v>
      </c>
      <c r="BK70" s="458"/>
      <c r="BL70" s="458"/>
      <c r="BM70" s="458">
        <v>2019</v>
      </c>
      <c r="BN70" s="457">
        <v>2020</v>
      </c>
      <c r="BO70" s="457"/>
      <c r="BP70" s="455"/>
      <c r="BQ70" s="456"/>
      <c r="BR70" s="455"/>
      <c r="BS70" s="454"/>
      <c r="BT70" s="453"/>
      <c r="BU70" s="452"/>
      <c r="BV70" s="451"/>
      <c r="BW70" s="451"/>
      <c r="BX70" s="450"/>
      <c r="BY70" s="449"/>
      <c r="BZ70" s="448"/>
      <c r="CA70" s="446">
        <v>1</v>
      </c>
      <c r="CB70" s="445">
        <v>1</v>
      </c>
      <c r="CC70" s="446">
        <v>7</v>
      </c>
      <c r="CD70" s="216"/>
      <c r="CE70" s="445">
        <v>7</v>
      </c>
      <c r="CF70" s="215" t="s">
        <v>364</v>
      </c>
      <c r="CG70" s="216" t="s">
        <v>363</v>
      </c>
      <c r="CH70" s="447">
        <v>4</v>
      </c>
      <c r="CI70" s="210"/>
      <c r="CJ70" s="446">
        <v>3</v>
      </c>
      <c r="CK70" s="216"/>
      <c r="CL70" s="210"/>
      <c r="CM70" s="446">
        <v>3</v>
      </c>
      <c r="CN70" s="216"/>
      <c r="CO70" s="210"/>
      <c r="CP70" s="215"/>
      <c r="CQ70" s="445">
        <v>14</v>
      </c>
    </row>
    <row r="71" spans="1:95" x14ac:dyDescent="0.25">
      <c r="A71" s="269">
        <f t="shared" si="10"/>
        <v>65</v>
      </c>
      <c r="B71" s="377" t="s">
        <v>135</v>
      </c>
      <c r="C71" s="376">
        <v>1974</v>
      </c>
      <c r="D71" s="375">
        <v>5</v>
      </c>
      <c r="E71" s="374">
        <v>60</v>
      </c>
      <c r="F71" s="373">
        <v>2717.6</v>
      </c>
      <c r="G71" s="444">
        <v>4</v>
      </c>
      <c r="H71" s="254">
        <v>5.84</v>
      </c>
      <c r="I71" s="254">
        <v>6.21</v>
      </c>
      <c r="J71" s="254">
        <v>6.21</v>
      </c>
      <c r="K71" s="254">
        <v>6.31</v>
      </c>
      <c r="L71" s="254"/>
      <c r="M71" s="347">
        <f t="shared" ref="M71:M134" si="15">F71*H71*6</f>
        <v>95224.703999999998</v>
      </c>
      <c r="N71" s="347">
        <f t="shared" ref="N71:N134" si="16">F71*J71*6</f>
        <v>101257.77599999998</v>
      </c>
      <c r="O71" s="347">
        <f t="shared" ref="O71:O134" si="17">M71+N71</f>
        <v>196482.47999999998</v>
      </c>
      <c r="P71" s="372">
        <f t="shared" ref="P71:P134" si="18">O71*95.35/100</f>
        <v>187346.04467999999</v>
      </c>
      <c r="Q71" s="371">
        <f t="shared" ref="Q71:Q134" si="19">P71/1000</f>
        <v>187.34604468000001</v>
      </c>
      <c r="R71" s="343">
        <f t="shared" ref="R71:R134" si="20">F71*J71*12</f>
        <v>202515.55199999997</v>
      </c>
      <c r="S71" s="342">
        <f t="shared" ref="S71:S134" si="21">R71*95.35/100/1000</f>
        <v>193.09857883199996</v>
      </c>
      <c r="T71" s="229">
        <f t="shared" ref="T71:T102" si="22">F71*K71*12/1000</f>
        <v>205.77667199999996</v>
      </c>
      <c r="U71" s="228">
        <f t="shared" ref="U71:U102" si="23">T71*95.35/100</f>
        <v>196.20805675199995</v>
      </c>
      <c r="V71" s="228"/>
      <c r="W71" s="341"/>
      <c r="X71" s="370"/>
      <c r="Y71" s="369"/>
      <c r="Z71" s="368"/>
      <c r="AA71" s="368"/>
      <c r="AB71" s="368"/>
      <c r="AC71" s="368"/>
      <c r="AD71" s="368"/>
      <c r="AE71" s="368"/>
      <c r="AF71" s="368"/>
      <c r="AG71" s="368"/>
      <c r="AH71" s="368"/>
      <c r="AI71" s="368"/>
      <c r="AJ71" s="368"/>
      <c r="AK71" s="368"/>
      <c r="AL71" s="368"/>
      <c r="AM71" s="368"/>
      <c r="AN71" s="368"/>
      <c r="AO71" s="368"/>
      <c r="AP71" s="368"/>
      <c r="AQ71" s="368"/>
      <c r="AR71" s="367">
        <f t="shared" ref="AR71:AR118" si="24">SUM(X71,Y71,Z71,AA71,AB71,AC71,AD71,AE71,AF71,AG71,AH71,AI71,AJ71,AK71,AL71,AM71,AN71,AO71,AP71,AQ71)</f>
        <v>0</v>
      </c>
      <c r="AS71" s="366" t="s">
        <v>325</v>
      </c>
      <c r="AT71" s="243">
        <v>703</v>
      </c>
      <c r="AU71" s="249">
        <v>131.15</v>
      </c>
      <c r="AV71" s="365">
        <v>2003</v>
      </c>
      <c r="AW71" s="364"/>
      <c r="AX71" s="364"/>
      <c r="AY71" s="364"/>
      <c r="AZ71" s="364">
        <v>2010</v>
      </c>
      <c r="BA71" s="364"/>
      <c r="BB71" s="364">
        <v>2010</v>
      </c>
      <c r="BC71" s="364"/>
      <c r="BD71" s="364"/>
      <c r="BE71" s="364"/>
      <c r="BF71" s="364"/>
      <c r="BG71" s="364">
        <v>2008</v>
      </c>
      <c r="BH71" s="242"/>
      <c r="BI71" s="363">
        <v>0.28199999999999997</v>
      </c>
      <c r="BJ71" s="387">
        <v>2014</v>
      </c>
      <c r="BK71" s="358"/>
      <c r="BL71" s="358"/>
      <c r="BM71" s="358"/>
      <c r="BN71" s="266"/>
      <c r="BO71" s="266"/>
      <c r="BP71" s="360"/>
      <c r="BQ71" s="389"/>
      <c r="BR71" s="388"/>
      <c r="BS71" s="361"/>
      <c r="BT71" s="358"/>
      <c r="BU71" s="357"/>
      <c r="BV71" s="356"/>
      <c r="BW71" s="356"/>
      <c r="BX71" s="355"/>
      <c r="BY71" s="254"/>
      <c r="BZ71" s="249"/>
      <c r="CA71" s="354">
        <v>1</v>
      </c>
      <c r="CB71" s="353">
        <v>1</v>
      </c>
      <c r="CC71" s="247">
        <v>4</v>
      </c>
      <c r="CD71" s="248"/>
      <c r="CE71" s="242">
        <v>4</v>
      </c>
      <c r="CF71" s="246">
        <v>2</v>
      </c>
      <c r="CG71" s="248" t="s">
        <v>335</v>
      </c>
      <c r="CH71" s="248"/>
      <c r="CI71" s="242"/>
      <c r="CJ71" s="246">
        <v>1</v>
      </c>
      <c r="CK71" s="248"/>
      <c r="CL71" s="244">
        <v>1</v>
      </c>
      <c r="CM71" s="247">
        <v>1</v>
      </c>
      <c r="CN71" s="248"/>
      <c r="CO71" s="242"/>
      <c r="CP71" s="247"/>
      <c r="CQ71" s="242">
        <v>4</v>
      </c>
    </row>
    <row r="72" spans="1:95" x14ac:dyDescent="0.25">
      <c r="A72" s="269">
        <f t="shared" ref="A72:A135" si="25">A71+1</f>
        <v>66</v>
      </c>
      <c r="B72" s="377" t="s">
        <v>136</v>
      </c>
      <c r="C72" s="376">
        <v>1972</v>
      </c>
      <c r="D72" s="375">
        <v>5</v>
      </c>
      <c r="E72" s="374">
        <v>60</v>
      </c>
      <c r="F72" s="373">
        <v>2698.4</v>
      </c>
      <c r="G72" s="444">
        <v>4</v>
      </c>
      <c r="H72" s="254">
        <v>5.84</v>
      </c>
      <c r="I72" s="254">
        <v>6.21</v>
      </c>
      <c r="J72" s="254">
        <v>6.21</v>
      </c>
      <c r="K72" s="254">
        <v>6.31</v>
      </c>
      <c r="L72" s="254"/>
      <c r="M72" s="347">
        <f t="shared" si="15"/>
        <v>94551.936000000002</v>
      </c>
      <c r="N72" s="347">
        <f t="shared" si="16"/>
        <v>100542.38400000002</v>
      </c>
      <c r="O72" s="347">
        <f t="shared" si="17"/>
        <v>195094.32</v>
      </c>
      <c r="P72" s="372">
        <f t="shared" si="18"/>
        <v>186022.43411999999</v>
      </c>
      <c r="Q72" s="371">
        <f t="shared" si="19"/>
        <v>186.02243411999999</v>
      </c>
      <c r="R72" s="343">
        <f t="shared" si="20"/>
        <v>201084.76800000004</v>
      </c>
      <c r="S72" s="342">
        <f t="shared" si="21"/>
        <v>191.73432628800001</v>
      </c>
      <c r="T72" s="229">
        <f t="shared" si="22"/>
        <v>204.32284799999999</v>
      </c>
      <c r="U72" s="228">
        <f t="shared" si="23"/>
        <v>194.82183556799998</v>
      </c>
      <c r="V72" s="228"/>
      <c r="W72" s="341"/>
      <c r="X72" s="370"/>
      <c r="Y72" s="369"/>
      <c r="Z72" s="368"/>
      <c r="AA72" s="368"/>
      <c r="AB72" s="368"/>
      <c r="AC72" s="368"/>
      <c r="AD72" s="368"/>
      <c r="AE72" s="368"/>
      <c r="AF72" s="368"/>
      <c r="AG72" s="368"/>
      <c r="AH72" s="368"/>
      <c r="AI72" s="368"/>
      <c r="AJ72" s="368"/>
      <c r="AK72" s="368"/>
      <c r="AL72" s="368"/>
      <c r="AM72" s="368"/>
      <c r="AN72" s="368"/>
      <c r="AO72" s="368"/>
      <c r="AP72" s="368"/>
      <c r="AQ72" s="368"/>
      <c r="AR72" s="367">
        <f t="shared" si="24"/>
        <v>0</v>
      </c>
      <c r="AS72" s="366" t="s">
        <v>325</v>
      </c>
      <c r="AT72" s="243">
        <v>707</v>
      </c>
      <c r="AU72" s="249">
        <v>131.74</v>
      </c>
      <c r="AV72" s="365">
        <v>2007</v>
      </c>
      <c r="AW72" s="364"/>
      <c r="AX72" s="364"/>
      <c r="AY72" s="364">
        <v>2008</v>
      </c>
      <c r="AZ72" s="364">
        <v>2010</v>
      </c>
      <c r="BA72" s="364"/>
      <c r="BB72" s="364">
        <v>2010</v>
      </c>
      <c r="BC72" s="364"/>
      <c r="BD72" s="364"/>
      <c r="BE72" s="364"/>
      <c r="BF72" s="364"/>
      <c r="BG72" s="364">
        <v>2006</v>
      </c>
      <c r="BH72" s="242"/>
      <c r="BI72" s="363">
        <v>0.28199999999999997</v>
      </c>
      <c r="BJ72" s="362">
        <v>2013</v>
      </c>
      <c r="BK72" s="358"/>
      <c r="BL72" s="358"/>
      <c r="BM72" s="358">
        <v>2019</v>
      </c>
      <c r="BN72" s="266"/>
      <c r="BO72" s="266"/>
      <c r="BP72" s="360"/>
      <c r="BQ72" s="389"/>
      <c r="BR72" s="388"/>
      <c r="BS72" s="361"/>
      <c r="BT72" s="358"/>
      <c r="BU72" s="357"/>
      <c r="BV72" s="356"/>
      <c r="BW72" s="356"/>
      <c r="BX72" s="355"/>
      <c r="BY72" s="254"/>
      <c r="BZ72" s="249"/>
      <c r="CA72" s="354">
        <v>1</v>
      </c>
      <c r="CB72" s="353">
        <v>1</v>
      </c>
      <c r="CC72" s="247">
        <v>4</v>
      </c>
      <c r="CD72" s="248"/>
      <c r="CE72" s="242">
        <v>4</v>
      </c>
      <c r="CF72" s="246">
        <v>2</v>
      </c>
      <c r="CG72" s="248" t="s">
        <v>335</v>
      </c>
      <c r="CH72" s="248"/>
      <c r="CI72" s="242"/>
      <c r="CJ72" s="246">
        <v>1</v>
      </c>
      <c r="CK72" s="248"/>
      <c r="CL72" s="244">
        <v>1</v>
      </c>
      <c r="CM72" s="247">
        <v>1</v>
      </c>
      <c r="CN72" s="248"/>
      <c r="CO72" s="242"/>
      <c r="CP72" s="247"/>
      <c r="CQ72" s="242">
        <v>4</v>
      </c>
    </row>
    <row r="73" spans="1:95" ht="16.5" thickBot="1" x14ac:dyDescent="0.3">
      <c r="A73" s="269">
        <f t="shared" si="25"/>
        <v>67</v>
      </c>
      <c r="B73" s="377" t="s">
        <v>137</v>
      </c>
      <c r="C73" s="376">
        <v>1973</v>
      </c>
      <c r="D73" s="375">
        <v>5</v>
      </c>
      <c r="E73" s="374">
        <v>90</v>
      </c>
      <c r="F73" s="373">
        <v>4611.3</v>
      </c>
      <c r="G73" s="444">
        <v>6</v>
      </c>
      <c r="H73" s="254">
        <v>5.84</v>
      </c>
      <c r="I73" s="254">
        <v>6.21</v>
      </c>
      <c r="J73" s="254">
        <v>6.21</v>
      </c>
      <c r="K73" s="254">
        <v>6.31</v>
      </c>
      <c r="L73" s="254"/>
      <c r="M73" s="347">
        <f t="shared" si="15"/>
        <v>161579.95200000002</v>
      </c>
      <c r="N73" s="347">
        <f t="shared" si="16"/>
        <v>171817.038</v>
      </c>
      <c r="O73" s="347">
        <f t="shared" si="17"/>
        <v>333396.99</v>
      </c>
      <c r="P73" s="372">
        <f t="shared" si="18"/>
        <v>317894.02996499999</v>
      </c>
      <c r="Q73" s="371">
        <f t="shared" si="19"/>
        <v>317.89402996500002</v>
      </c>
      <c r="R73" s="343">
        <f t="shared" si="20"/>
        <v>343634.076</v>
      </c>
      <c r="S73" s="342">
        <f t="shared" si="21"/>
        <v>327.65509146599993</v>
      </c>
      <c r="T73" s="229">
        <f t="shared" si="22"/>
        <v>349.16763600000002</v>
      </c>
      <c r="U73" s="228">
        <f t="shared" si="23"/>
        <v>332.93134092599996</v>
      </c>
      <c r="V73" s="228"/>
      <c r="W73" s="341"/>
      <c r="X73" s="370"/>
      <c r="Y73" s="369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8"/>
      <c r="AK73" s="368"/>
      <c r="AL73" s="368"/>
      <c r="AM73" s="368"/>
      <c r="AN73" s="368"/>
      <c r="AO73" s="368"/>
      <c r="AP73" s="368"/>
      <c r="AQ73" s="368"/>
      <c r="AR73" s="367">
        <f t="shared" si="24"/>
        <v>0</v>
      </c>
      <c r="AS73" s="366" t="s">
        <v>325</v>
      </c>
      <c r="AT73" s="243">
        <v>1121</v>
      </c>
      <c r="AU73" s="249">
        <v>193.07</v>
      </c>
      <c r="AV73" s="365">
        <v>2003</v>
      </c>
      <c r="AW73" s="364"/>
      <c r="AX73" s="364"/>
      <c r="AY73" s="364">
        <v>2008</v>
      </c>
      <c r="AZ73" s="364">
        <v>2010</v>
      </c>
      <c r="BA73" s="364"/>
      <c r="BB73" s="364">
        <v>2010</v>
      </c>
      <c r="BC73" s="364"/>
      <c r="BD73" s="364"/>
      <c r="BE73" s="364"/>
      <c r="BF73" s="364"/>
      <c r="BG73" s="364"/>
      <c r="BH73" s="242"/>
      <c r="BI73" s="363">
        <v>0.42799999999999999</v>
      </c>
      <c r="BJ73" s="395">
        <v>2017</v>
      </c>
      <c r="BK73" s="358"/>
      <c r="BL73" s="358"/>
      <c r="BM73" s="358"/>
      <c r="BN73" s="266"/>
      <c r="BO73" s="266"/>
      <c r="BP73" s="360"/>
      <c r="BQ73" s="389"/>
      <c r="BR73" s="388"/>
      <c r="BS73" s="361"/>
      <c r="BT73" s="386"/>
      <c r="BU73" s="357"/>
      <c r="BV73" s="356"/>
      <c r="BW73" s="356"/>
      <c r="BX73" s="355"/>
      <c r="BY73" s="254"/>
      <c r="BZ73" s="249"/>
      <c r="CA73" s="354">
        <v>1</v>
      </c>
      <c r="CB73" s="353">
        <v>1</v>
      </c>
      <c r="CC73" s="247">
        <v>6</v>
      </c>
      <c r="CD73" s="248"/>
      <c r="CE73" s="242">
        <v>6</v>
      </c>
      <c r="CF73" s="246">
        <v>3</v>
      </c>
      <c r="CG73" s="248" t="s">
        <v>335</v>
      </c>
      <c r="CH73" s="248"/>
      <c r="CI73" s="242"/>
      <c r="CJ73" s="246">
        <v>1</v>
      </c>
      <c r="CK73" s="248"/>
      <c r="CL73" s="244">
        <v>1</v>
      </c>
      <c r="CM73" s="247">
        <v>1</v>
      </c>
      <c r="CN73" s="248"/>
      <c r="CO73" s="242"/>
      <c r="CP73" s="247"/>
      <c r="CQ73" s="242">
        <v>6</v>
      </c>
    </row>
    <row r="74" spans="1:95" x14ac:dyDescent="0.25">
      <c r="A74" s="269">
        <f t="shared" si="25"/>
        <v>68</v>
      </c>
      <c r="B74" s="442" t="s">
        <v>141</v>
      </c>
      <c r="C74" s="376">
        <v>1956</v>
      </c>
      <c r="D74" s="375">
        <v>1</v>
      </c>
      <c r="E74" s="374">
        <v>12</v>
      </c>
      <c r="F74" s="373">
        <v>607.29999999999995</v>
      </c>
      <c r="G74" s="358">
        <v>2</v>
      </c>
      <c r="H74" s="254">
        <v>5.84</v>
      </c>
      <c r="I74" s="254">
        <v>6.21</v>
      </c>
      <c r="J74" s="254">
        <v>6.21</v>
      </c>
      <c r="K74" s="254">
        <v>6.31</v>
      </c>
      <c r="L74" s="254"/>
      <c r="M74" s="347">
        <f t="shared" si="15"/>
        <v>21279.791999999998</v>
      </c>
      <c r="N74" s="347">
        <f t="shared" si="16"/>
        <v>22627.998</v>
      </c>
      <c r="O74" s="347">
        <f t="shared" si="17"/>
        <v>43907.789999999994</v>
      </c>
      <c r="P74" s="372">
        <f t="shared" si="18"/>
        <v>41866.077764999995</v>
      </c>
      <c r="Q74" s="371">
        <f t="shared" si="19"/>
        <v>41.866077764999993</v>
      </c>
      <c r="R74" s="343">
        <f t="shared" si="20"/>
        <v>45255.995999999999</v>
      </c>
      <c r="S74" s="342">
        <f t="shared" si="21"/>
        <v>43.151592185999995</v>
      </c>
      <c r="T74" s="229">
        <f t="shared" si="22"/>
        <v>45.984755999999997</v>
      </c>
      <c r="U74" s="228">
        <f t="shared" si="23"/>
        <v>43.846464845999996</v>
      </c>
      <c r="V74" s="228"/>
      <c r="W74" s="341"/>
      <c r="X74" s="370"/>
      <c r="Y74" s="369"/>
      <c r="Z74" s="368"/>
      <c r="AA74" s="368"/>
      <c r="AB74" s="368"/>
      <c r="AC74" s="368"/>
      <c r="AD74" s="368"/>
      <c r="AE74" s="368"/>
      <c r="AF74" s="368"/>
      <c r="AG74" s="368"/>
      <c r="AH74" s="368"/>
      <c r="AI74" s="368"/>
      <c r="AJ74" s="368"/>
      <c r="AK74" s="368"/>
      <c r="AL74" s="368"/>
      <c r="AM74" s="368"/>
      <c r="AN74" s="368"/>
      <c r="AO74" s="368"/>
      <c r="AP74" s="368"/>
      <c r="AQ74" s="368"/>
      <c r="AR74" s="367">
        <f t="shared" si="24"/>
        <v>0</v>
      </c>
      <c r="AS74" s="411" t="s">
        <v>324</v>
      </c>
      <c r="AT74" s="243">
        <v>666</v>
      </c>
      <c r="AU74" s="249">
        <v>100.2</v>
      </c>
      <c r="AV74" s="365"/>
      <c r="AW74" s="364">
        <v>2007</v>
      </c>
      <c r="AX74" s="364"/>
      <c r="AY74" s="364"/>
      <c r="AZ74" s="364">
        <v>2008</v>
      </c>
      <c r="BA74" s="364">
        <v>2008</v>
      </c>
      <c r="BB74" s="364"/>
      <c r="BC74" s="364"/>
      <c r="BD74" s="364"/>
      <c r="BE74" s="364"/>
      <c r="BF74" s="364"/>
      <c r="BG74" s="364"/>
      <c r="BH74" s="242"/>
      <c r="BI74" s="363">
        <v>2.4E-2</v>
      </c>
      <c r="BJ74" s="378">
        <v>2012</v>
      </c>
      <c r="BK74" s="358"/>
      <c r="BL74" s="358">
        <v>2018</v>
      </c>
      <c r="BM74" s="358"/>
      <c r="BN74" s="266"/>
      <c r="BO74" s="266"/>
      <c r="BP74" s="412"/>
      <c r="BQ74" s="361"/>
      <c r="BR74" s="360"/>
      <c r="BS74" s="361"/>
      <c r="BT74" s="382"/>
      <c r="BU74" s="381"/>
      <c r="BV74" s="380"/>
      <c r="BW74" s="380"/>
      <c r="BX74" s="379"/>
      <c r="BY74" s="254"/>
      <c r="BZ74" s="249"/>
      <c r="CA74" s="247"/>
      <c r="CB74" s="353">
        <v>1</v>
      </c>
      <c r="CC74" s="247"/>
      <c r="CD74" s="248"/>
      <c r="CE74" s="242"/>
      <c r="CF74" s="246"/>
      <c r="CG74" s="248"/>
      <c r="CH74" s="248"/>
      <c r="CI74" s="242"/>
      <c r="CJ74" s="246">
        <v>1</v>
      </c>
      <c r="CK74" s="248"/>
      <c r="CL74" s="244">
        <v>1</v>
      </c>
      <c r="CM74" s="247"/>
      <c r="CN74" s="248"/>
      <c r="CO74" s="242"/>
      <c r="CP74" s="247" t="s">
        <v>358</v>
      </c>
      <c r="CQ74" s="242"/>
    </row>
    <row r="75" spans="1:95" ht="16.5" thickBot="1" x14ac:dyDescent="0.3">
      <c r="A75" s="269">
        <f t="shared" si="25"/>
        <v>69</v>
      </c>
      <c r="B75" s="442" t="s">
        <v>142</v>
      </c>
      <c r="C75" s="376">
        <v>1960</v>
      </c>
      <c r="D75" s="375">
        <v>2</v>
      </c>
      <c r="E75" s="374">
        <v>12</v>
      </c>
      <c r="F75" s="373">
        <v>449.3</v>
      </c>
      <c r="G75" s="358">
        <v>2</v>
      </c>
      <c r="H75" s="254">
        <v>5.84</v>
      </c>
      <c r="I75" s="254">
        <v>6.21</v>
      </c>
      <c r="J75" s="254">
        <v>6.21</v>
      </c>
      <c r="K75" s="254">
        <v>6.31</v>
      </c>
      <c r="L75" s="254"/>
      <c r="M75" s="347">
        <f t="shared" si="15"/>
        <v>15743.471999999998</v>
      </c>
      <c r="N75" s="347">
        <f t="shared" si="16"/>
        <v>16740.918000000001</v>
      </c>
      <c r="O75" s="347">
        <f t="shared" si="17"/>
        <v>32484.39</v>
      </c>
      <c r="P75" s="372">
        <f t="shared" si="18"/>
        <v>30973.865864999996</v>
      </c>
      <c r="Q75" s="371">
        <f t="shared" si="19"/>
        <v>30.973865864999997</v>
      </c>
      <c r="R75" s="343">
        <f t="shared" si="20"/>
        <v>33481.836000000003</v>
      </c>
      <c r="S75" s="342">
        <f t="shared" si="21"/>
        <v>31.924930626000002</v>
      </c>
      <c r="T75" s="229">
        <f t="shared" si="22"/>
        <v>34.020995999999997</v>
      </c>
      <c r="U75" s="228">
        <f t="shared" si="23"/>
        <v>32.439019685999995</v>
      </c>
      <c r="V75" s="228"/>
      <c r="W75" s="341"/>
      <c r="X75" s="370"/>
      <c r="Y75" s="369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68"/>
      <c r="AL75" s="368"/>
      <c r="AM75" s="368"/>
      <c r="AN75" s="368"/>
      <c r="AO75" s="368"/>
      <c r="AP75" s="368"/>
      <c r="AQ75" s="368"/>
      <c r="AR75" s="367">
        <f t="shared" si="24"/>
        <v>0</v>
      </c>
      <c r="AS75" s="411" t="s">
        <v>324</v>
      </c>
      <c r="AT75" s="243">
        <v>390</v>
      </c>
      <c r="AU75" s="249">
        <v>78.599999999999994</v>
      </c>
      <c r="AV75" s="365">
        <v>2007</v>
      </c>
      <c r="AW75" s="364"/>
      <c r="AX75" s="364"/>
      <c r="AY75" s="364"/>
      <c r="AZ75" s="364"/>
      <c r="BA75" s="364"/>
      <c r="BB75" s="364"/>
      <c r="BC75" s="364"/>
      <c r="BD75" s="364"/>
      <c r="BE75" s="364"/>
      <c r="BF75" s="364"/>
      <c r="BG75" s="364">
        <v>2007</v>
      </c>
      <c r="BH75" s="242"/>
      <c r="BI75" s="443">
        <v>6.4000000000000001E-2</v>
      </c>
      <c r="BJ75" s="395">
        <v>2017</v>
      </c>
      <c r="BK75" s="358">
        <v>2017</v>
      </c>
      <c r="BL75" s="358"/>
      <c r="BM75" s="358"/>
      <c r="BN75" s="266"/>
      <c r="BO75" s="266"/>
      <c r="BP75" s="360"/>
      <c r="BQ75" s="361"/>
      <c r="BR75" s="360"/>
      <c r="BS75" s="359"/>
      <c r="BT75" s="386"/>
      <c r="BU75" s="385"/>
      <c r="BV75" s="384"/>
      <c r="BW75" s="384"/>
      <c r="BX75" s="383"/>
      <c r="BY75" s="254"/>
      <c r="BZ75" s="249"/>
      <c r="CA75" s="247"/>
      <c r="CB75" s="353">
        <v>1</v>
      </c>
      <c r="CC75" s="247"/>
      <c r="CD75" s="248"/>
      <c r="CE75" s="242"/>
      <c r="CF75" s="246"/>
      <c r="CG75" s="248"/>
      <c r="CH75" s="248"/>
      <c r="CI75" s="242"/>
      <c r="CJ75" s="246"/>
      <c r="CK75" s="248"/>
      <c r="CL75" s="244"/>
      <c r="CM75" s="247">
        <v>1</v>
      </c>
      <c r="CN75" s="248"/>
      <c r="CO75" s="242"/>
      <c r="CP75" s="247"/>
      <c r="CQ75" s="242"/>
    </row>
    <row r="76" spans="1:95" x14ac:dyDescent="0.25">
      <c r="A76" s="269">
        <f t="shared" si="25"/>
        <v>70</v>
      </c>
      <c r="B76" s="442" t="s">
        <v>143</v>
      </c>
      <c r="C76" s="376" t="s">
        <v>102</v>
      </c>
      <c r="D76" s="375">
        <v>2</v>
      </c>
      <c r="E76" s="374">
        <v>16</v>
      </c>
      <c r="F76" s="373">
        <v>630.6</v>
      </c>
      <c r="G76" s="358">
        <v>2</v>
      </c>
      <c r="H76" s="254">
        <v>5.84</v>
      </c>
      <c r="I76" s="254">
        <v>6.21</v>
      </c>
      <c r="J76" s="254">
        <v>6.21</v>
      </c>
      <c r="K76" s="254">
        <v>6.31</v>
      </c>
      <c r="L76" s="254"/>
      <c r="M76" s="347">
        <f t="shared" si="15"/>
        <v>22096.224000000002</v>
      </c>
      <c r="N76" s="347">
        <f t="shared" si="16"/>
        <v>23496.156000000003</v>
      </c>
      <c r="O76" s="347">
        <f t="shared" si="17"/>
        <v>45592.380000000005</v>
      </c>
      <c r="P76" s="372">
        <f t="shared" si="18"/>
        <v>43472.334330000005</v>
      </c>
      <c r="Q76" s="371">
        <f t="shared" si="19"/>
        <v>43.472334330000002</v>
      </c>
      <c r="R76" s="343">
        <f t="shared" si="20"/>
        <v>46992.312000000005</v>
      </c>
      <c r="S76" s="342">
        <f t="shared" si="21"/>
        <v>44.807169492000007</v>
      </c>
      <c r="T76" s="229">
        <f t="shared" si="22"/>
        <v>47.749032</v>
      </c>
      <c r="U76" s="228">
        <f t="shared" si="23"/>
        <v>45.528702011999997</v>
      </c>
      <c r="V76" s="228"/>
      <c r="W76" s="341"/>
      <c r="X76" s="370"/>
      <c r="Y76" s="369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  <c r="AJ76" s="368"/>
      <c r="AK76" s="368"/>
      <c r="AL76" s="368"/>
      <c r="AM76" s="368"/>
      <c r="AN76" s="368"/>
      <c r="AO76" s="368"/>
      <c r="AP76" s="368"/>
      <c r="AQ76" s="368"/>
      <c r="AR76" s="367">
        <f t="shared" si="24"/>
        <v>0</v>
      </c>
      <c r="AS76" s="411" t="s">
        <v>324</v>
      </c>
      <c r="AT76" s="243">
        <v>560</v>
      </c>
      <c r="AU76" s="249">
        <v>94.2</v>
      </c>
      <c r="AV76" s="365">
        <v>2015</v>
      </c>
      <c r="AW76" s="364"/>
      <c r="AX76" s="364"/>
      <c r="AY76" s="364"/>
      <c r="AZ76" s="364"/>
      <c r="BA76" s="364">
        <v>2007</v>
      </c>
      <c r="BB76" s="364"/>
      <c r="BC76" s="364"/>
      <c r="BD76" s="364"/>
      <c r="BE76" s="364"/>
      <c r="BF76" s="364"/>
      <c r="BG76" s="364">
        <v>2007</v>
      </c>
      <c r="BH76" s="242"/>
      <c r="BI76" s="363">
        <v>6.4000000000000001E-2</v>
      </c>
      <c r="BJ76" s="378">
        <v>2012</v>
      </c>
      <c r="BK76" s="358"/>
      <c r="BL76" s="358">
        <v>2018</v>
      </c>
      <c r="BM76" s="358"/>
      <c r="BN76" s="266"/>
      <c r="BO76" s="266"/>
      <c r="BP76" s="360"/>
      <c r="BQ76" s="361"/>
      <c r="BR76" s="360"/>
      <c r="BS76" s="359"/>
      <c r="BT76" s="382"/>
      <c r="BU76" s="381"/>
      <c r="BV76" s="380"/>
      <c r="BW76" s="380"/>
      <c r="BX76" s="379"/>
      <c r="BY76" s="254"/>
      <c r="BZ76" s="249"/>
      <c r="CA76" s="247"/>
      <c r="CB76" s="353">
        <v>1</v>
      </c>
      <c r="CC76" s="247"/>
      <c r="CD76" s="248"/>
      <c r="CE76" s="242"/>
      <c r="CF76" s="246"/>
      <c r="CG76" s="248"/>
      <c r="CH76" s="248"/>
      <c r="CI76" s="242"/>
      <c r="CJ76" s="246"/>
      <c r="CK76" s="248"/>
      <c r="CL76" s="244"/>
      <c r="CM76" s="247">
        <v>1</v>
      </c>
      <c r="CN76" s="248"/>
      <c r="CO76" s="242"/>
      <c r="CP76" s="247"/>
      <c r="CQ76" s="242"/>
    </row>
    <row r="77" spans="1:95" x14ac:dyDescent="0.25">
      <c r="A77" s="269">
        <f t="shared" si="25"/>
        <v>71</v>
      </c>
      <c r="B77" s="442" t="s">
        <v>144</v>
      </c>
      <c r="C77" s="376" t="s">
        <v>71</v>
      </c>
      <c r="D77" s="375">
        <v>3</v>
      </c>
      <c r="E77" s="374">
        <v>12</v>
      </c>
      <c r="F77" s="373">
        <v>594.6</v>
      </c>
      <c r="G77" s="358">
        <v>1</v>
      </c>
      <c r="H77" s="254">
        <v>5.84</v>
      </c>
      <c r="I77" s="254">
        <v>6.21</v>
      </c>
      <c r="J77" s="254">
        <v>6.21</v>
      </c>
      <c r="K77" s="254">
        <v>6.31</v>
      </c>
      <c r="L77" s="254"/>
      <c r="M77" s="347">
        <f t="shared" si="15"/>
        <v>20834.784</v>
      </c>
      <c r="N77" s="347">
        <f t="shared" si="16"/>
        <v>22154.795999999998</v>
      </c>
      <c r="O77" s="347">
        <f t="shared" si="17"/>
        <v>42989.58</v>
      </c>
      <c r="P77" s="372">
        <f t="shared" si="18"/>
        <v>40990.564529999996</v>
      </c>
      <c r="Q77" s="371">
        <f t="shared" si="19"/>
        <v>40.990564529999993</v>
      </c>
      <c r="R77" s="343">
        <f t="shared" si="20"/>
        <v>44309.591999999997</v>
      </c>
      <c r="S77" s="342">
        <f t="shared" si="21"/>
        <v>42.249195971999995</v>
      </c>
      <c r="T77" s="229">
        <f t="shared" si="22"/>
        <v>45.023111999999998</v>
      </c>
      <c r="U77" s="228">
        <f t="shared" si="23"/>
        <v>42.929537291999992</v>
      </c>
      <c r="V77" s="228"/>
      <c r="W77" s="341"/>
      <c r="X77" s="370"/>
      <c r="Y77" s="369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68"/>
      <c r="AQ77" s="368"/>
      <c r="AR77" s="252">
        <f t="shared" si="24"/>
        <v>0</v>
      </c>
      <c r="AS77" s="411" t="s">
        <v>324</v>
      </c>
      <c r="AT77" s="243">
        <v>393</v>
      </c>
      <c r="AU77" s="249">
        <v>70.2</v>
      </c>
      <c r="AV77" s="365">
        <v>2008</v>
      </c>
      <c r="AW77" s="364">
        <v>2008</v>
      </c>
      <c r="AX77" s="364"/>
      <c r="AY77" s="364"/>
      <c r="AZ77" s="364"/>
      <c r="BA77" s="364">
        <v>2008</v>
      </c>
      <c r="BB77" s="364"/>
      <c r="BC77" s="364"/>
      <c r="BD77" s="364"/>
      <c r="BE77" s="364"/>
      <c r="BF77" s="364"/>
      <c r="BG77" s="364">
        <v>2007</v>
      </c>
      <c r="BH77" s="242"/>
      <c r="BI77" s="363">
        <v>2.7E-2</v>
      </c>
      <c r="BJ77" s="387">
        <v>2014</v>
      </c>
      <c r="BK77" s="358"/>
      <c r="BL77" s="358"/>
      <c r="BM77" s="358"/>
      <c r="BN77" s="266"/>
      <c r="BO77" s="266"/>
      <c r="BP77" s="412"/>
      <c r="BQ77" s="361"/>
      <c r="BR77" s="360"/>
      <c r="BS77" s="361"/>
      <c r="BT77" s="358"/>
      <c r="BU77" s="357"/>
      <c r="BV77" s="356"/>
      <c r="BW77" s="356"/>
      <c r="BX77" s="355"/>
      <c r="BY77" s="254"/>
      <c r="BZ77" s="249"/>
      <c r="CA77" s="247"/>
      <c r="CB77" s="353">
        <v>1</v>
      </c>
      <c r="CC77" s="247"/>
      <c r="CD77" s="248"/>
      <c r="CE77" s="242"/>
      <c r="CF77" s="246"/>
      <c r="CG77" s="248"/>
      <c r="CH77" s="248"/>
      <c r="CI77" s="242"/>
      <c r="CJ77" s="246"/>
      <c r="CK77" s="248"/>
      <c r="CL77" s="244"/>
      <c r="CM77" s="247">
        <v>1</v>
      </c>
      <c r="CN77" s="248"/>
      <c r="CO77" s="242"/>
      <c r="CP77" s="247"/>
      <c r="CQ77" s="242"/>
    </row>
    <row r="78" spans="1:95" ht="16.5" thickBot="1" x14ac:dyDescent="0.3">
      <c r="A78" s="269">
        <f t="shared" si="25"/>
        <v>72</v>
      </c>
      <c r="B78" s="442" t="s">
        <v>145</v>
      </c>
      <c r="C78" s="376">
        <v>1959</v>
      </c>
      <c r="D78" s="375">
        <v>2</v>
      </c>
      <c r="E78" s="374">
        <v>8</v>
      </c>
      <c r="F78" s="373">
        <v>276.8</v>
      </c>
      <c r="G78" s="358">
        <v>1</v>
      </c>
      <c r="H78" s="254">
        <v>5.84</v>
      </c>
      <c r="I78" s="254">
        <v>6.21</v>
      </c>
      <c r="J78" s="254">
        <v>6.21</v>
      </c>
      <c r="K78" s="254">
        <v>6.31</v>
      </c>
      <c r="L78" s="254"/>
      <c r="M78" s="347">
        <f t="shared" si="15"/>
        <v>9699.0720000000001</v>
      </c>
      <c r="N78" s="347">
        <f t="shared" si="16"/>
        <v>10313.568000000001</v>
      </c>
      <c r="O78" s="347">
        <f t="shared" si="17"/>
        <v>20012.64</v>
      </c>
      <c r="P78" s="372">
        <f t="shared" si="18"/>
        <v>19082.052240000001</v>
      </c>
      <c r="Q78" s="371">
        <f t="shared" si="19"/>
        <v>19.082052239999999</v>
      </c>
      <c r="R78" s="343">
        <f t="shared" si="20"/>
        <v>20627.136000000002</v>
      </c>
      <c r="S78" s="342">
        <f t="shared" si="21"/>
        <v>19.667974176000001</v>
      </c>
      <c r="T78" s="229">
        <f t="shared" si="22"/>
        <v>20.959295999999998</v>
      </c>
      <c r="U78" s="228">
        <f t="shared" si="23"/>
        <v>19.984688735999999</v>
      </c>
      <c r="V78" s="228"/>
      <c r="W78" s="341"/>
      <c r="X78" s="370"/>
      <c r="Y78" s="369"/>
      <c r="Z78" s="368"/>
      <c r="AA78" s="368"/>
      <c r="AB78" s="368"/>
      <c r="AC78" s="368"/>
      <c r="AD78" s="368"/>
      <c r="AE78" s="368"/>
      <c r="AF78" s="368"/>
      <c r="AG78" s="368"/>
      <c r="AH78" s="368"/>
      <c r="AI78" s="368"/>
      <c r="AJ78" s="368"/>
      <c r="AK78" s="368"/>
      <c r="AL78" s="368"/>
      <c r="AM78" s="368"/>
      <c r="AN78" s="368"/>
      <c r="AO78" s="368"/>
      <c r="AP78" s="368"/>
      <c r="AQ78" s="368"/>
      <c r="AR78" s="252">
        <f t="shared" si="24"/>
        <v>0</v>
      </c>
      <c r="AS78" s="411" t="s">
        <v>324</v>
      </c>
      <c r="AT78" s="243">
        <v>257</v>
      </c>
      <c r="AU78" s="249">
        <v>57.8</v>
      </c>
      <c r="AV78" s="365">
        <v>2008</v>
      </c>
      <c r="AW78" s="364"/>
      <c r="AX78" s="364"/>
      <c r="AY78" s="364"/>
      <c r="AZ78" s="364"/>
      <c r="BA78" s="364"/>
      <c r="BB78" s="364"/>
      <c r="BC78" s="364"/>
      <c r="BD78" s="364"/>
      <c r="BE78" s="364"/>
      <c r="BF78" s="364"/>
      <c r="BG78" s="364">
        <v>2007</v>
      </c>
      <c r="BH78" s="242"/>
      <c r="BI78" s="363">
        <v>2.4E-2</v>
      </c>
      <c r="BJ78" s="387">
        <v>2014</v>
      </c>
      <c r="BK78" s="358"/>
      <c r="BL78" s="358"/>
      <c r="BM78" s="358"/>
      <c r="BN78" s="266"/>
      <c r="BO78" s="266"/>
      <c r="BP78" s="360"/>
      <c r="BQ78" s="361"/>
      <c r="BR78" s="360"/>
      <c r="BS78" s="359"/>
      <c r="BT78" s="386"/>
      <c r="BU78" s="385"/>
      <c r="BV78" s="384"/>
      <c r="BW78" s="384"/>
      <c r="BX78" s="383"/>
      <c r="BY78" s="254"/>
      <c r="BZ78" s="249"/>
      <c r="CA78" s="247"/>
      <c r="CB78" s="353">
        <v>1</v>
      </c>
      <c r="CC78" s="247"/>
      <c r="CD78" s="248"/>
      <c r="CE78" s="242"/>
      <c r="CF78" s="246"/>
      <c r="CG78" s="248"/>
      <c r="CH78" s="248"/>
      <c r="CI78" s="242"/>
      <c r="CJ78" s="246"/>
      <c r="CK78" s="248"/>
      <c r="CL78" s="244"/>
      <c r="CM78" s="247">
        <v>1</v>
      </c>
      <c r="CN78" s="248"/>
      <c r="CO78" s="242"/>
      <c r="CP78" s="247"/>
      <c r="CQ78" s="242"/>
    </row>
    <row r="79" spans="1:95" x14ac:dyDescent="0.25">
      <c r="A79" s="269">
        <f t="shared" si="25"/>
        <v>73</v>
      </c>
      <c r="B79" s="442" t="s">
        <v>146</v>
      </c>
      <c r="C79" s="376">
        <v>1950</v>
      </c>
      <c r="D79" s="375">
        <v>2</v>
      </c>
      <c r="E79" s="374">
        <v>8</v>
      </c>
      <c r="F79" s="373">
        <v>370.8</v>
      </c>
      <c r="G79" s="358">
        <v>2</v>
      </c>
      <c r="H79" s="254">
        <v>5.84</v>
      </c>
      <c r="I79" s="254">
        <v>6.21</v>
      </c>
      <c r="J79" s="254">
        <v>6.21</v>
      </c>
      <c r="K79" s="254">
        <v>6.31</v>
      </c>
      <c r="L79" s="254"/>
      <c r="M79" s="347">
        <f t="shared" si="15"/>
        <v>12992.832000000002</v>
      </c>
      <c r="N79" s="347">
        <f t="shared" si="16"/>
        <v>13816.008000000002</v>
      </c>
      <c r="O79" s="347">
        <f t="shared" si="17"/>
        <v>26808.840000000004</v>
      </c>
      <c r="P79" s="372">
        <f t="shared" si="18"/>
        <v>25562.228940000005</v>
      </c>
      <c r="Q79" s="371">
        <f t="shared" si="19"/>
        <v>25.562228940000004</v>
      </c>
      <c r="R79" s="343">
        <f t="shared" si="20"/>
        <v>27632.016000000003</v>
      </c>
      <c r="S79" s="342">
        <f t="shared" si="21"/>
        <v>26.347127256</v>
      </c>
      <c r="T79" s="229">
        <f t="shared" si="22"/>
        <v>28.076976000000002</v>
      </c>
      <c r="U79" s="228">
        <f t="shared" si="23"/>
        <v>26.771396616000001</v>
      </c>
      <c r="V79" s="228"/>
      <c r="W79" s="341"/>
      <c r="X79" s="370"/>
      <c r="Y79" s="369"/>
      <c r="Z79" s="368"/>
      <c r="AA79" s="368"/>
      <c r="AB79" s="368"/>
      <c r="AC79" s="368"/>
      <c r="AD79" s="368"/>
      <c r="AE79" s="368"/>
      <c r="AF79" s="368"/>
      <c r="AG79" s="368"/>
      <c r="AH79" s="368"/>
      <c r="AI79" s="368"/>
      <c r="AJ79" s="368"/>
      <c r="AK79" s="368"/>
      <c r="AL79" s="368"/>
      <c r="AM79" s="368"/>
      <c r="AN79" s="368"/>
      <c r="AO79" s="368"/>
      <c r="AP79" s="368"/>
      <c r="AQ79" s="368"/>
      <c r="AR79" s="367">
        <f t="shared" si="24"/>
        <v>0</v>
      </c>
      <c r="AS79" s="411" t="s">
        <v>324</v>
      </c>
      <c r="AT79" s="243">
        <v>351</v>
      </c>
      <c r="AU79" s="249">
        <v>65</v>
      </c>
      <c r="AV79" s="365">
        <v>2011</v>
      </c>
      <c r="AW79" s="364"/>
      <c r="AX79" s="364"/>
      <c r="AY79" s="364"/>
      <c r="AZ79" s="364">
        <v>2011</v>
      </c>
      <c r="BA79" s="364">
        <v>2011</v>
      </c>
      <c r="BB79" s="364"/>
      <c r="BC79" s="364"/>
      <c r="BD79" s="364"/>
      <c r="BE79" s="364"/>
      <c r="BF79" s="364">
        <v>2007</v>
      </c>
      <c r="BG79" s="364">
        <v>2008</v>
      </c>
      <c r="BH79" s="242"/>
      <c r="BI79" s="363">
        <v>0.04</v>
      </c>
      <c r="BJ79" s="362">
        <v>2013</v>
      </c>
      <c r="BK79" s="358"/>
      <c r="BL79" s="358"/>
      <c r="BM79" s="358">
        <v>2019</v>
      </c>
      <c r="BN79" s="266"/>
      <c r="BO79" s="266"/>
      <c r="BP79" s="412"/>
      <c r="BQ79" s="361"/>
      <c r="BR79" s="360"/>
      <c r="BS79" s="361"/>
      <c r="BT79" s="382"/>
      <c r="BU79" s="381"/>
      <c r="BV79" s="380"/>
      <c r="BW79" s="380"/>
      <c r="BX79" s="379"/>
      <c r="BY79" s="254"/>
      <c r="BZ79" s="249"/>
      <c r="CA79" s="247"/>
      <c r="CB79" s="353">
        <v>1</v>
      </c>
      <c r="CC79" s="247"/>
      <c r="CD79" s="248"/>
      <c r="CE79" s="242"/>
      <c r="CF79" s="246"/>
      <c r="CG79" s="248"/>
      <c r="CH79" s="248"/>
      <c r="CI79" s="242"/>
      <c r="CJ79" s="246">
        <v>1</v>
      </c>
      <c r="CK79" s="248"/>
      <c r="CL79" s="244">
        <v>1</v>
      </c>
      <c r="CM79" s="247"/>
      <c r="CN79" s="248"/>
      <c r="CO79" s="242"/>
      <c r="CP79" s="247"/>
      <c r="CQ79" s="242">
        <v>1</v>
      </c>
    </row>
    <row r="80" spans="1:95" x14ac:dyDescent="0.25">
      <c r="A80" s="269">
        <f t="shared" si="25"/>
        <v>74</v>
      </c>
      <c r="B80" s="442" t="s">
        <v>147</v>
      </c>
      <c r="C80" s="376" t="s">
        <v>148</v>
      </c>
      <c r="D80" s="375">
        <v>2</v>
      </c>
      <c r="E80" s="374">
        <v>12</v>
      </c>
      <c r="F80" s="373">
        <v>813.6</v>
      </c>
      <c r="G80" s="358">
        <v>2</v>
      </c>
      <c r="H80" s="254">
        <v>5.84</v>
      </c>
      <c r="I80" s="254">
        <v>6.21</v>
      </c>
      <c r="J80" s="254">
        <v>6.21</v>
      </c>
      <c r="K80" s="254">
        <v>6.31</v>
      </c>
      <c r="L80" s="254"/>
      <c r="M80" s="347">
        <f t="shared" si="15"/>
        <v>28508.544000000002</v>
      </c>
      <c r="N80" s="347">
        <f t="shared" si="16"/>
        <v>30314.736000000001</v>
      </c>
      <c r="O80" s="347">
        <f t="shared" si="17"/>
        <v>58823.28</v>
      </c>
      <c r="P80" s="372">
        <f t="shared" si="18"/>
        <v>56087.997479999998</v>
      </c>
      <c r="Q80" s="371">
        <f t="shared" si="19"/>
        <v>56.087997479999999</v>
      </c>
      <c r="R80" s="343">
        <f t="shared" si="20"/>
        <v>60629.472000000002</v>
      </c>
      <c r="S80" s="342">
        <f t="shared" si="21"/>
        <v>57.810201551999995</v>
      </c>
      <c r="T80" s="229">
        <f t="shared" si="22"/>
        <v>61.605792000000001</v>
      </c>
      <c r="U80" s="228">
        <f t="shared" si="23"/>
        <v>58.741122672000003</v>
      </c>
      <c r="V80" s="228"/>
      <c r="W80" s="341"/>
      <c r="X80" s="370"/>
      <c r="Y80" s="369"/>
      <c r="Z80" s="368"/>
      <c r="AA80" s="368"/>
      <c r="AB80" s="368"/>
      <c r="AC80" s="368"/>
      <c r="AD80" s="368"/>
      <c r="AE80" s="368"/>
      <c r="AF80" s="368"/>
      <c r="AG80" s="368"/>
      <c r="AH80" s="368"/>
      <c r="AI80" s="368"/>
      <c r="AJ80" s="368"/>
      <c r="AK80" s="368"/>
      <c r="AL80" s="368"/>
      <c r="AM80" s="368"/>
      <c r="AN80" s="368"/>
      <c r="AO80" s="368"/>
      <c r="AP80" s="368"/>
      <c r="AQ80" s="368"/>
      <c r="AR80" s="367">
        <f t="shared" si="24"/>
        <v>0</v>
      </c>
      <c r="AS80" s="411" t="s">
        <v>324</v>
      </c>
      <c r="AT80" s="243">
        <v>640</v>
      </c>
      <c r="AU80" s="249">
        <v>105</v>
      </c>
      <c r="AV80" s="365">
        <v>2007</v>
      </c>
      <c r="AW80" s="364">
        <v>2012</v>
      </c>
      <c r="AX80" s="364"/>
      <c r="AY80" s="364"/>
      <c r="AZ80" s="364">
        <v>2007</v>
      </c>
      <c r="BA80" s="364"/>
      <c r="BB80" s="364"/>
      <c r="BC80" s="364"/>
      <c r="BD80" s="364"/>
      <c r="BE80" s="364"/>
      <c r="BF80" s="364"/>
      <c r="BG80" s="364">
        <v>2008</v>
      </c>
      <c r="BH80" s="242"/>
      <c r="BI80" s="363">
        <v>6.4000000000000001E-2</v>
      </c>
      <c r="BJ80" s="378">
        <v>2012</v>
      </c>
      <c r="BK80" s="358"/>
      <c r="BL80" s="358">
        <v>2018</v>
      </c>
      <c r="BM80" s="358"/>
      <c r="BN80" s="266"/>
      <c r="BO80" s="266"/>
      <c r="BP80" s="412"/>
      <c r="BQ80" s="361"/>
      <c r="BR80" s="360"/>
      <c r="BS80" s="361"/>
      <c r="BT80" s="358"/>
      <c r="BU80" s="357"/>
      <c r="BV80" s="356"/>
      <c r="BW80" s="356"/>
      <c r="BX80" s="355"/>
      <c r="BY80" s="254"/>
      <c r="BZ80" s="249"/>
      <c r="CA80" s="247"/>
      <c r="CB80" s="353">
        <v>1</v>
      </c>
      <c r="CC80" s="247"/>
      <c r="CD80" s="248"/>
      <c r="CE80" s="242"/>
      <c r="CF80" s="246"/>
      <c r="CG80" s="248"/>
      <c r="CH80" s="248"/>
      <c r="CI80" s="242"/>
      <c r="CJ80" s="246">
        <v>1</v>
      </c>
      <c r="CK80" s="248"/>
      <c r="CL80" s="244">
        <v>1</v>
      </c>
      <c r="CM80" s="247"/>
      <c r="CN80" s="248"/>
      <c r="CO80" s="242"/>
      <c r="CP80" s="247" t="s">
        <v>358</v>
      </c>
      <c r="CQ80" s="242">
        <v>2</v>
      </c>
    </row>
    <row r="81" spans="1:95" x14ac:dyDescent="0.25">
      <c r="A81" s="269">
        <f t="shared" si="25"/>
        <v>75</v>
      </c>
      <c r="B81" s="442" t="s">
        <v>149</v>
      </c>
      <c r="C81" s="376">
        <v>1955</v>
      </c>
      <c r="D81" s="375">
        <v>2</v>
      </c>
      <c r="E81" s="374">
        <v>12</v>
      </c>
      <c r="F81" s="373">
        <v>671</v>
      </c>
      <c r="G81" s="358">
        <v>2</v>
      </c>
      <c r="H81" s="254">
        <v>5.84</v>
      </c>
      <c r="I81" s="254">
        <v>6.21</v>
      </c>
      <c r="J81" s="254">
        <v>6.21</v>
      </c>
      <c r="K81" s="254">
        <v>6.31</v>
      </c>
      <c r="L81" s="254"/>
      <c r="M81" s="347">
        <f t="shared" si="15"/>
        <v>23511.84</v>
      </c>
      <c r="N81" s="347">
        <f t="shared" si="16"/>
        <v>25001.46</v>
      </c>
      <c r="O81" s="347">
        <f t="shared" si="17"/>
        <v>48513.3</v>
      </c>
      <c r="P81" s="372">
        <f t="shared" si="18"/>
        <v>46257.431550000001</v>
      </c>
      <c r="Q81" s="371">
        <f t="shared" si="19"/>
        <v>46.25743155</v>
      </c>
      <c r="R81" s="343">
        <f t="shared" si="20"/>
        <v>50002.92</v>
      </c>
      <c r="S81" s="342">
        <f t="shared" si="21"/>
        <v>47.677784219999992</v>
      </c>
      <c r="T81" s="229">
        <f t="shared" si="22"/>
        <v>50.808119999999995</v>
      </c>
      <c r="U81" s="228">
        <f t="shared" si="23"/>
        <v>48.445542419999995</v>
      </c>
      <c r="V81" s="228"/>
      <c r="W81" s="341"/>
      <c r="X81" s="370"/>
      <c r="Y81" s="369"/>
      <c r="Z81" s="368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368"/>
      <c r="AL81" s="368"/>
      <c r="AM81" s="368"/>
      <c r="AN81" s="368"/>
      <c r="AO81" s="368"/>
      <c r="AP81" s="368"/>
      <c r="AQ81" s="368"/>
      <c r="AR81" s="367">
        <f t="shared" si="24"/>
        <v>0</v>
      </c>
      <c r="AS81" s="411" t="s">
        <v>324</v>
      </c>
      <c r="AT81" s="243">
        <v>578.25</v>
      </c>
      <c r="AU81" s="249">
        <v>95.86</v>
      </c>
      <c r="AV81" s="365">
        <v>2012</v>
      </c>
      <c r="AW81" s="364"/>
      <c r="AX81" s="364"/>
      <c r="AY81" s="364"/>
      <c r="AZ81" s="364"/>
      <c r="BA81" s="364"/>
      <c r="BB81" s="364"/>
      <c r="BC81" s="364"/>
      <c r="BD81" s="364"/>
      <c r="BE81" s="364"/>
      <c r="BF81" s="364"/>
      <c r="BG81" s="364">
        <v>2008</v>
      </c>
      <c r="BH81" s="242"/>
      <c r="BI81" s="363">
        <v>5.2999999999999999E-2</v>
      </c>
      <c r="BJ81" s="378">
        <v>2012</v>
      </c>
      <c r="BK81" s="358"/>
      <c r="BL81" s="358">
        <v>2018</v>
      </c>
      <c r="BM81" s="358"/>
      <c r="BN81" s="266"/>
      <c r="BO81" s="266"/>
      <c r="BP81" s="412"/>
      <c r="BQ81" s="361"/>
      <c r="BR81" s="360"/>
      <c r="BS81" s="361"/>
      <c r="BT81" s="358"/>
      <c r="BU81" s="357"/>
      <c r="BV81" s="356"/>
      <c r="BW81" s="356"/>
      <c r="BX81" s="355"/>
      <c r="BY81" s="254"/>
      <c r="BZ81" s="249"/>
      <c r="CA81" s="354">
        <v>1</v>
      </c>
      <c r="CB81" s="353">
        <v>1</v>
      </c>
      <c r="CC81" s="247"/>
      <c r="CD81" s="248"/>
      <c r="CE81" s="242"/>
      <c r="CF81" s="246"/>
      <c r="CG81" s="248"/>
      <c r="CH81" s="248"/>
      <c r="CI81" s="242"/>
      <c r="CJ81" s="246">
        <v>1</v>
      </c>
      <c r="CK81" s="248"/>
      <c r="CL81" s="244">
        <v>1</v>
      </c>
      <c r="CM81" s="247"/>
      <c r="CN81" s="248"/>
      <c r="CO81" s="242"/>
      <c r="CP81" s="247"/>
      <c r="CQ81" s="242">
        <v>2</v>
      </c>
    </row>
    <row r="82" spans="1:95" x14ac:dyDescent="0.25">
      <c r="A82" s="269">
        <f t="shared" si="25"/>
        <v>76</v>
      </c>
      <c r="B82" s="442" t="s">
        <v>150</v>
      </c>
      <c r="C82" s="376" t="s">
        <v>151</v>
      </c>
      <c r="D82" s="375">
        <v>5</v>
      </c>
      <c r="E82" s="374">
        <v>105</v>
      </c>
      <c r="F82" s="373">
        <v>5382.8</v>
      </c>
      <c r="G82" s="358">
        <v>7</v>
      </c>
      <c r="H82" s="254">
        <v>5.84</v>
      </c>
      <c r="I82" s="254">
        <v>6.21</v>
      </c>
      <c r="J82" s="254">
        <v>6.21</v>
      </c>
      <c r="K82" s="254">
        <v>6.31</v>
      </c>
      <c r="L82" s="254"/>
      <c r="M82" s="347">
        <f t="shared" si="15"/>
        <v>188613.31200000001</v>
      </c>
      <c r="N82" s="347">
        <f t="shared" si="16"/>
        <v>200563.12800000003</v>
      </c>
      <c r="O82" s="347">
        <f t="shared" si="17"/>
        <v>389176.44000000006</v>
      </c>
      <c r="P82" s="372">
        <f t="shared" si="18"/>
        <v>371079.73554000002</v>
      </c>
      <c r="Q82" s="371">
        <f t="shared" si="19"/>
        <v>371.07973554</v>
      </c>
      <c r="R82" s="343">
        <f t="shared" si="20"/>
        <v>401126.25600000005</v>
      </c>
      <c r="S82" s="342">
        <f t="shared" si="21"/>
        <v>382.47388509600006</v>
      </c>
      <c r="T82" s="229">
        <f t="shared" si="22"/>
        <v>407.58561600000002</v>
      </c>
      <c r="U82" s="228">
        <f t="shared" si="23"/>
        <v>388.63288485600003</v>
      </c>
      <c r="V82" s="228"/>
      <c r="W82" s="341"/>
      <c r="X82" s="370"/>
      <c r="Y82" s="369"/>
      <c r="Z82" s="368"/>
      <c r="AA82" s="368"/>
      <c r="AB82" s="368"/>
      <c r="AC82" s="368"/>
      <c r="AD82" s="368"/>
      <c r="AE82" s="368"/>
      <c r="AF82" s="368"/>
      <c r="AG82" s="368"/>
      <c r="AH82" s="368"/>
      <c r="AI82" s="368"/>
      <c r="AJ82" s="368"/>
      <c r="AK82" s="368"/>
      <c r="AL82" s="368"/>
      <c r="AM82" s="368"/>
      <c r="AN82" s="368"/>
      <c r="AO82" s="368"/>
      <c r="AP82" s="368"/>
      <c r="AQ82" s="368"/>
      <c r="AR82" s="367">
        <f t="shared" si="24"/>
        <v>0</v>
      </c>
      <c r="AS82" s="366" t="s">
        <v>325</v>
      </c>
      <c r="AT82" s="243">
        <v>1546</v>
      </c>
      <c r="AU82" s="249">
        <v>256.04000000000002</v>
      </c>
      <c r="AV82" s="365">
        <v>2009</v>
      </c>
      <c r="AW82" s="364"/>
      <c r="AX82" s="364"/>
      <c r="AY82" s="364"/>
      <c r="AZ82" s="364">
        <v>2009</v>
      </c>
      <c r="BA82" s="364">
        <v>2009</v>
      </c>
      <c r="BB82" s="364"/>
      <c r="BC82" s="364"/>
      <c r="BD82" s="364"/>
      <c r="BE82" s="364"/>
      <c r="BF82" s="364"/>
      <c r="BG82" s="364">
        <v>2008</v>
      </c>
      <c r="BH82" s="242"/>
      <c r="BI82" s="363">
        <v>0.51200000000000001</v>
      </c>
      <c r="BJ82" s="362">
        <v>2013</v>
      </c>
      <c r="BK82" s="358"/>
      <c r="BL82" s="358"/>
      <c r="BM82" s="358">
        <v>2019</v>
      </c>
      <c r="BN82" s="266"/>
      <c r="BO82" s="266"/>
      <c r="BP82" s="360"/>
      <c r="BQ82" s="361"/>
      <c r="BR82" s="360"/>
      <c r="BS82" s="359"/>
      <c r="BT82" s="358"/>
      <c r="BU82" s="357"/>
      <c r="BV82" s="356"/>
      <c r="BW82" s="356"/>
      <c r="BX82" s="355"/>
      <c r="BY82" s="254"/>
      <c r="BZ82" s="249"/>
      <c r="CA82" s="247"/>
      <c r="CB82" s="353">
        <v>1</v>
      </c>
      <c r="CC82" s="247">
        <v>2</v>
      </c>
      <c r="CD82" s="248"/>
      <c r="CE82" s="242">
        <v>2</v>
      </c>
      <c r="CF82" s="246"/>
      <c r="CG82" s="248"/>
      <c r="CH82" s="248"/>
      <c r="CI82" s="242"/>
      <c r="CJ82" s="246">
        <v>1</v>
      </c>
      <c r="CK82" s="248"/>
      <c r="CL82" s="244">
        <v>1</v>
      </c>
      <c r="CM82" s="247"/>
      <c r="CN82" s="248"/>
      <c r="CO82" s="242"/>
      <c r="CP82" s="247"/>
      <c r="CQ82" s="242">
        <v>8</v>
      </c>
    </row>
    <row r="83" spans="1:95" x14ac:dyDescent="0.25">
      <c r="A83" s="269">
        <f t="shared" si="25"/>
        <v>77</v>
      </c>
      <c r="B83" s="377" t="s">
        <v>152</v>
      </c>
      <c r="C83" s="376">
        <v>1956</v>
      </c>
      <c r="D83" s="375">
        <v>2</v>
      </c>
      <c r="E83" s="374">
        <v>16</v>
      </c>
      <c r="F83" s="373">
        <v>844.1</v>
      </c>
      <c r="G83" s="358">
        <v>1</v>
      </c>
      <c r="H83" s="254">
        <v>5.84</v>
      </c>
      <c r="I83" s="254">
        <v>6.21</v>
      </c>
      <c r="J83" s="254">
        <v>6.21</v>
      </c>
      <c r="K83" s="254">
        <v>6.31</v>
      </c>
      <c r="L83" s="254"/>
      <c r="M83" s="347">
        <f t="shared" si="15"/>
        <v>29577.263999999999</v>
      </c>
      <c r="N83" s="347">
        <f t="shared" si="16"/>
        <v>31451.165999999997</v>
      </c>
      <c r="O83" s="347">
        <f t="shared" si="17"/>
        <v>61028.429999999993</v>
      </c>
      <c r="P83" s="372">
        <f t="shared" si="18"/>
        <v>58190.608004999987</v>
      </c>
      <c r="Q83" s="371">
        <f t="shared" si="19"/>
        <v>58.190608004999987</v>
      </c>
      <c r="R83" s="343">
        <f t="shared" si="20"/>
        <v>62902.331999999995</v>
      </c>
      <c r="S83" s="342">
        <f t="shared" si="21"/>
        <v>59.977373561999997</v>
      </c>
      <c r="T83" s="229">
        <f t="shared" si="22"/>
        <v>63.915251999999995</v>
      </c>
      <c r="U83" s="228">
        <f t="shared" si="23"/>
        <v>60.94319278199999</v>
      </c>
      <c r="V83" s="228"/>
      <c r="W83" s="341"/>
      <c r="X83" s="370"/>
      <c r="Y83" s="369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368"/>
      <c r="AN83" s="368"/>
      <c r="AO83" s="368"/>
      <c r="AP83" s="368"/>
      <c r="AQ83" s="368"/>
      <c r="AR83" s="367">
        <f t="shared" si="24"/>
        <v>0</v>
      </c>
      <c r="AS83" s="411" t="s">
        <v>324</v>
      </c>
      <c r="AT83" s="243">
        <v>794</v>
      </c>
      <c r="AU83" s="249">
        <v>111.5</v>
      </c>
      <c r="AV83" s="365">
        <v>2007</v>
      </c>
      <c r="AW83" s="364">
        <v>2011</v>
      </c>
      <c r="AX83" s="364"/>
      <c r="AY83" s="364"/>
      <c r="AZ83" s="364">
        <v>2007</v>
      </c>
      <c r="BA83" s="364">
        <v>2007</v>
      </c>
      <c r="BB83" s="364"/>
      <c r="BC83" s="364">
        <v>2007</v>
      </c>
      <c r="BD83" s="364"/>
      <c r="BE83" s="364"/>
      <c r="BF83" s="364"/>
      <c r="BG83" s="364"/>
      <c r="BH83" s="242"/>
      <c r="BI83" s="363">
        <v>0.10100000000000001</v>
      </c>
      <c r="BJ83" s="362">
        <v>2013</v>
      </c>
      <c r="BK83" s="358"/>
      <c r="BL83" s="358"/>
      <c r="BM83" s="358">
        <v>2019</v>
      </c>
      <c r="BN83" s="266"/>
      <c r="BO83" s="266"/>
      <c r="BP83" s="412"/>
      <c r="BQ83" s="361"/>
      <c r="BR83" s="360"/>
      <c r="BS83" s="361"/>
      <c r="BT83" s="358"/>
      <c r="BU83" s="357"/>
      <c r="BV83" s="356"/>
      <c r="BW83" s="356"/>
      <c r="BX83" s="355"/>
      <c r="BY83" s="254"/>
      <c r="BZ83" s="249"/>
      <c r="CA83" s="247"/>
      <c r="CB83" s="353">
        <v>1</v>
      </c>
      <c r="CC83" s="247"/>
      <c r="CD83" s="248"/>
      <c r="CE83" s="242"/>
      <c r="CF83" s="246"/>
      <c r="CG83" s="248"/>
      <c r="CH83" s="248"/>
      <c r="CI83" s="242"/>
      <c r="CJ83" s="246">
        <v>1</v>
      </c>
      <c r="CK83" s="248"/>
      <c r="CL83" s="244">
        <v>1</v>
      </c>
      <c r="CM83" s="247"/>
      <c r="CN83" s="248"/>
      <c r="CO83" s="242"/>
      <c r="CP83" s="247"/>
      <c r="CQ83" s="242">
        <v>1</v>
      </c>
    </row>
    <row r="84" spans="1:95" x14ac:dyDescent="0.25">
      <c r="A84" s="269">
        <f t="shared" si="25"/>
        <v>78</v>
      </c>
      <c r="B84" s="377" t="s">
        <v>164</v>
      </c>
      <c r="C84" s="376">
        <v>1963</v>
      </c>
      <c r="D84" s="375">
        <v>3</v>
      </c>
      <c r="E84" s="374">
        <v>24</v>
      </c>
      <c r="F84" s="373">
        <v>969.2</v>
      </c>
      <c r="G84" s="358">
        <v>2</v>
      </c>
      <c r="H84" s="254">
        <v>5.84</v>
      </c>
      <c r="I84" s="254">
        <v>6.21</v>
      </c>
      <c r="J84" s="254">
        <v>6.21</v>
      </c>
      <c r="K84" s="254">
        <v>6.31</v>
      </c>
      <c r="L84" s="254"/>
      <c r="M84" s="347">
        <f t="shared" si="15"/>
        <v>33960.767999999996</v>
      </c>
      <c r="N84" s="347">
        <f t="shared" si="16"/>
        <v>36112.392</v>
      </c>
      <c r="O84" s="347">
        <f t="shared" si="17"/>
        <v>70073.16</v>
      </c>
      <c r="P84" s="372">
        <f t="shared" si="18"/>
        <v>66814.758059999993</v>
      </c>
      <c r="Q84" s="371">
        <f t="shared" si="19"/>
        <v>66.814758059999988</v>
      </c>
      <c r="R84" s="343">
        <f t="shared" si="20"/>
        <v>72224.784</v>
      </c>
      <c r="S84" s="342">
        <f t="shared" si="21"/>
        <v>68.866331544000005</v>
      </c>
      <c r="T84" s="229">
        <f t="shared" si="22"/>
        <v>73.387823999999995</v>
      </c>
      <c r="U84" s="228">
        <f t="shared" si="23"/>
        <v>69.975290183999988</v>
      </c>
      <c r="V84" s="228"/>
      <c r="W84" s="341"/>
      <c r="X84" s="370"/>
      <c r="Y84" s="369"/>
      <c r="Z84" s="368"/>
      <c r="AA84" s="368"/>
      <c r="AB84" s="368"/>
      <c r="AC84" s="368"/>
      <c r="AD84" s="368"/>
      <c r="AE84" s="368"/>
      <c r="AF84" s="368"/>
      <c r="AG84" s="368"/>
      <c r="AH84" s="368"/>
      <c r="AI84" s="368"/>
      <c r="AJ84" s="368"/>
      <c r="AK84" s="368"/>
      <c r="AL84" s="368"/>
      <c r="AM84" s="368"/>
      <c r="AN84" s="368"/>
      <c r="AO84" s="368"/>
      <c r="AP84" s="368"/>
      <c r="AQ84" s="368"/>
      <c r="AR84" s="367">
        <f t="shared" si="24"/>
        <v>0</v>
      </c>
      <c r="AS84" s="411" t="s">
        <v>324</v>
      </c>
      <c r="AT84" s="243">
        <v>567</v>
      </c>
      <c r="AU84" s="249">
        <v>95.1</v>
      </c>
      <c r="AV84" s="365">
        <v>2008</v>
      </c>
      <c r="AW84" s="364"/>
      <c r="AX84" s="364"/>
      <c r="AY84" s="364"/>
      <c r="AZ84" s="364"/>
      <c r="BA84" s="364">
        <v>2008</v>
      </c>
      <c r="BB84" s="364"/>
      <c r="BC84" s="364"/>
      <c r="BD84" s="364"/>
      <c r="BE84" s="364"/>
      <c r="BF84" s="364"/>
      <c r="BG84" s="364">
        <v>2007</v>
      </c>
      <c r="BH84" s="242"/>
      <c r="BI84" s="363">
        <v>7.2999999999999995E-2</v>
      </c>
      <c r="BJ84" s="395">
        <v>2017</v>
      </c>
      <c r="BK84" s="358">
        <v>2017</v>
      </c>
      <c r="BL84" s="358"/>
      <c r="BM84" s="358"/>
      <c r="BN84" s="266"/>
      <c r="BO84" s="266"/>
      <c r="BP84" s="360"/>
      <c r="BQ84" s="361"/>
      <c r="BR84" s="360"/>
      <c r="BS84" s="359"/>
      <c r="BT84" s="358"/>
      <c r="BU84" s="357"/>
      <c r="BV84" s="356"/>
      <c r="BW84" s="356"/>
      <c r="BX84" s="355"/>
      <c r="BY84" s="254"/>
      <c r="BZ84" s="249"/>
      <c r="CA84" s="354"/>
      <c r="CB84" s="353">
        <v>1</v>
      </c>
      <c r="CC84" s="247"/>
      <c r="CD84" s="248"/>
      <c r="CE84" s="242"/>
      <c r="CF84" s="246"/>
      <c r="CG84" s="248"/>
      <c r="CH84" s="248"/>
      <c r="CI84" s="242"/>
      <c r="CJ84" s="246">
        <v>1</v>
      </c>
      <c r="CK84" s="248"/>
      <c r="CL84" s="244">
        <v>1</v>
      </c>
      <c r="CM84" s="247"/>
      <c r="CN84" s="248"/>
      <c r="CO84" s="242"/>
      <c r="CP84" s="247"/>
      <c r="CQ84" s="242">
        <v>2</v>
      </c>
    </row>
    <row r="85" spans="1:95" x14ac:dyDescent="0.25">
      <c r="A85" s="269">
        <f t="shared" si="25"/>
        <v>79</v>
      </c>
      <c r="B85" s="377" t="s">
        <v>165</v>
      </c>
      <c r="C85" s="376">
        <v>1964</v>
      </c>
      <c r="D85" s="375">
        <v>4</v>
      </c>
      <c r="E85" s="374">
        <v>48</v>
      </c>
      <c r="F85" s="373">
        <v>2045.3</v>
      </c>
      <c r="G85" s="358">
        <v>3</v>
      </c>
      <c r="H85" s="254">
        <v>5.84</v>
      </c>
      <c r="I85" s="254">
        <v>6.21</v>
      </c>
      <c r="J85" s="254">
        <v>6.21</v>
      </c>
      <c r="K85" s="254">
        <v>6.31</v>
      </c>
      <c r="L85" s="254"/>
      <c r="M85" s="347">
        <f t="shared" si="15"/>
        <v>71667.312000000005</v>
      </c>
      <c r="N85" s="347">
        <f t="shared" si="16"/>
        <v>76207.877999999997</v>
      </c>
      <c r="O85" s="347">
        <f t="shared" si="17"/>
        <v>147875.19</v>
      </c>
      <c r="P85" s="372">
        <f t="shared" si="18"/>
        <v>140998.99366499999</v>
      </c>
      <c r="Q85" s="371">
        <f t="shared" si="19"/>
        <v>140.998993665</v>
      </c>
      <c r="R85" s="343">
        <f t="shared" si="20"/>
        <v>152415.75599999999</v>
      </c>
      <c r="S85" s="342">
        <f t="shared" si="21"/>
        <v>145.32842334599997</v>
      </c>
      <c r="T85" s="229">
        <f t="shared" si="22"/>
        <v>154.87011599999997</v>
      </c>
      <c r="U85" s="228">
        <f t="shared" si="23"/>
        <v>147.66865560599996</v>
      </c>
      <c r="V85" s="228"/>
      <c r="W85" s="341"/>
      <c r="X85" s="370"/>
      <c r="Y85" s="369"/>
      <c r="Z85" s="368"/>
      <c r="AA85" s="368"/>
      <c r="AB85" s="368"/>
      <c r="AC85" s="368"/>
      <c r="AD85" s="368"/>
      <c r="AE85" s="368"/>
      <c r="AF85" s="368"/>
      <c r="AG85" s="368"/>
      <c r="AH85" s="368"/>
      <c r="AI85" s="368"/>
      <c r="AJ85" s="368"/>
      <c r="AK85" s="368"/>
      <c r="AL85" s="368"/>
      <c r="AM85" s="368"/>
      <c r="AN85" s="368"/>
      <c r="AO85" s="368"/>
      <c r="AP85" s="368"/>
      <c r="AQ85" s="368"/>
      <c r="AR85" s="367">
        <f t="shared" si="24"/>
        <v>0</v>
      </c>
      <c r="AS85" s="411" t="s">
        <v>324</v>
      </c>
      <c r="AT85" s="243">
        <v>893</v>
      </c>
      <c r="AU85" s="249">
        <v>133.6</v>
      </c>
      <c r="AV85" s="365">
        <v>2008</v>
      </c>
      <c r="AW85" s="364"/>
      <c r="AX85" s="364"/>
      <c r="AY85" s="364"/>
      <c r="AZ85" s="364">
        <v>2010</v>
      </c>
      <c r="BA85" s="364">
        <v>2008</v>
      </c>
      <c r="BB85" s="364"/>
      <c r="BC85" s="364"/>
      <c r="BD85" s="364"/>
      <c r="BE85" s="364"/>
      <c r="BF85" s="364"/>
      <c r="BG85" s="364">
        <v>2007</v>
      </c>
      <c r="BH85" s="242"/>
      <c r="BI85" s="363">
        <v>0.17699999999999999</v>
      </c>
      <c r="BJ85" s="395">
        <v>2017</v>
      </c>
      <c r="BK85" s="421">
        <v>2017</v>
      </c>
      <c r="BL85" s="358"/>
      <c r="BM85" s="358"/>
      <c r="BN85" s="266"/>
      <c r="BO85" s="266"/>
      <c r="BP85" s="360"/>
      <c r="BQ85" s="361"/>
      <c r="BR85" s="360"/>
      <c r="BS85" s="359"/>
      <c r="BT85" s="358"/>
      <c r="BU85" s="357"/>
      <c r="BV85" s="356"/>
      <c r="BW85" s="356"/>
      <c r="BX85" s="355"/>
      <c r="BY85" s="254"/>
      <c r="BZ85" s="249"/>
      <c r="CA85" s="354">
        <v>1</v>
      </c>
      <c r="CB85" s="353">
        <v>1</v>
      </c>
      <c r="CC85" s="247">
        <v>3</v>
      </c>
      <c r="CD85" s="248"/>
      <c r="CE85" s="242">
        <v>1</v>
      </c>
      <c r="CF85" s="246">
        <v>3</v>
      </c>
      <c r="CG85" s="248" t="s">
        <v>335</v>
      </c>
      <c r="CH85" s="248"/>
      <c r="CI85" s="242"/>
      <c r="CJ85" s="246">
        <v>1</v>
      </c>
      <c r="CK85" s="248"/>
      <c r="CL85" s="244">
        <v>1</v>
      </c>
      <c r="CM85" s="247"/>
      <c r="CN85" s="248"/>
      <c r="CO85" s="242"/>
      <c r="CP85" s="247"/>
      <c r="CQ85" s="242">
        <v>3</v>
      </c>
    </row>
    <row r="86" spans="1:95" x14ac:dyDescent="0.25">
      <c r="A86" s="269">
        <f t="shared" si="25"/>
        <v>80</v>
      </c>
      <c r="B86" s="377" t="s">
        <v>153</v>
      </c>
      <c r="C86" s="376" t="s">
        <v>154</v>
      </c>
      <c r="D86" s="375">
        <v>3</v>
      </c>
      <c r="E86" s="374">
        <v>24</v>
      </c>
      <c r="F86" s="373">
        <v>972.6</v>
      </c>
      <c r="G86" s="358">
        <v>2</v>
      </c>
      <c r="H86" s="254">
        <v>5.84</v>
      </c>
      <c r="I86" s="254">
        <v>6.21</v>
      </c>
      <c r="J86" s="254">
        <v>6.21</v>
      </c>
      <c r="K86" s="254">
        <v>6.31</v>
      </c>
      <c r="L86" s="254"/>
      <c r="M86" s="347">
        <f t="shared" si="15"/>
        <v>34079.904000000002</v>
      </c>
      <c r="N86" s="347">
        <f t="shared" si="16"/>
        <v>36239.076000000001</v>
      </c>
      <c r="O86" s="347">
        <f t="shared" si="17"/>
        <v>70318.98000000001</v>
      </c>
      <c r="P86" s="372">
        <f t="shared" si="18"/>
        <v>67049.147430000012</v>
      </c>
      <c r="Q86" s="371">
        <f t="shared" si="19"/>
        <v>67.049147430000005</v>
      </c>
      <c r="R86" s="343">
        <f t="shared" si="20"/>
        <v>72478.152000000002</v>
      </c>
      <c r="S86" s="342">
        <f t="shared" si="21"/>
        <v>69.107917931999992</v>
      </c>
      <c r="T86" s="229">
        <f t="shared" si="22"/>
        <v>73.645271999999991</v>
      </c>
      <c r="U86" s="228">
        <f t="shared" si="23"/>
        <v>70.220766851999983</v>
      </c>
      <c r="V86" s="228"/>
      <c r="W86" s="341"/>
      <c r="X86" s="370"/>
      <c r="Y86" s="369"/>
      <c r="Z86" s="368"/>
      <c r="AA86" s="368"/>
      <c r="AB86" s="368"/>
      <c r="AC86" s="368"/>
      <c r="AD86" s="368"/>
      <c r="AE86" s="368"/>
      <c r="AF86" s="368"/>
      <c r="AG86" s="368"/>
      <c r="AH86" s="368"/>
      <c r="AI86" s="368"/>
      <c r="AJ86" s="368"/>
      <c r="AK86" s="368"/>
      <c r="AL86" s="368"/>
      <c r="AM86" s="368"/>
      <c r="AN86" s="368"/>
      <c r="AO86" s="368"/>
      <c r="AP86" s="368"/>
      <c r="AQ86" s="368"/>
      <c r="AR86" s="367">
        <f t="shared" si="24"/>
        <v>0</v>
      </c>
      <c r="AS86" s="411" t="s">
        <v>324</v>
      </c>
      <c r="AT86" s="243">
        <v>573</v>
      </c>
      <c r="AU86" s="249">
        <v>94.4</v>
      </c>
      <c r="AV86" s="365">
        <v>2008</v>
      </c>
      <c r="AW86" s="364"/>
      <c r="AX86" s="364"/>
      <c r="AY86" s="364"/>
      <c r="AZ86" s="364">
        <v>2010</v>
      </c>
      <c r="BA86" s="364">
        <v>2008</v>
      </c>
      <c r="BB86" s="364"/>
      <c r="BC86" s="364"/>
      <c r="BD86" s="364"/>
      <c r="BE86" s="364"/>
      <c r="BF86" s="364"/>
      <c r="BG86" s="364">
        <v>2010</v>
      </c>
      <c r="BH86" s="242"/>
      <c r="BI86" s="363">
        <v>7.2999999999999995E-2</v>
      </c>
      <c r="BJ86" s="378">
        <v>2012</v>
      </c>
      <c r="BK86" s="358"/>
      <c r="BL86" s="358">
        <v>2018</v>
      </c>
      <c r="BM86" s="358"/>
      <c r="BN86" s="266"/>
      <c r="BO86" s="266"/>
      <c r="BP86" s="360"/>
      <c r="BQ86" s="361"/>
      <c r="BR86" s="360"/>
      <c r="BS86" s="359"/>
      <c r="BT86" s="358"/>
      <c r="BU86" s="357"/>
      <c r="BV86" s="356"/>
      <c r="BW86" s="356"/>
      <c r="BX86" s="355"/>
      <c r="BY86" s="254"/>
      <c r="BZ86" s="249"/>
      <c r="CA86" s="354"/>
      <c r="CB86" s="353">
        <v>1</v>
      </c>
      <c r="CC86" s="247"/>
      <c r="CD86" s="248"/>
      <c r="CE86" s="242"/>
      <c r="CF86" s="246">
        <v>2</v>
      </c>
      <c r="CG86" s="248"/>
      <c r="CH86" s="248"/>
      <c r="CI86" s="242"/>
      <c r="CJ86" s="246">
        <v>1</v>
      </c>
      <c r="CK86" s="248"/>
      <c r="CL86" s="244">
        <v>1</v>
      </c>
      <c r="CM86" s="247"/>
      <c r="CN86" s="248"/>
      <c r="CO86" s="242"/>
      <c r="CP86" s="247"/>
      <c r="CQ86" s="242">
        <v>2</v>
      </c>
    </row>
    <row r="87" spans="1:95" x14ac:dyDescent="0.25">
      <c r="A87" s="269">
        <f t="shared" si="25"/>
        <v>81</v>
      </c>
      <c r="B87" s="377" t="s">
        <v>155</v>
      </c>
      <c r="C87" s="376">
        <v>1958</v>
      </c>
      <c r="D87" s="375">
        <v>2</v>
      </c>
      <c r="E87" s="374">
        <v>4</v>
      </c>
      <c r="F87" s="373">
        <v>270.7</v>
      </c>
      <c r="G87" s="358">
        <v>1</v>
      </c>
      <c r="H87" s="254">
        <v>5.84</v>
      </c>
      <c r="I87" s="254">
        <v>6.21</v>
      </c>
      <c r="J87" s="254">
        <v>6.21</v>
      </c>
      <c r="K87" s="254">
        <v>6.31</v>
      </c>
      <c r="L87" s="254"/>
      <c r="M87" s="347">
        <f t="shared" si="15"/>
        <v>9485.3279999999995</v>
      </c>
      <c r="N87" s="347">
        <f t="shared" si="16"/>
        <v>10086.281999999999</v>
      </c>
      <c r="O87" s="347">
        <f t="shared" si="17"/>
        <v>19571.61</v>
      </c>
      <c r="P87" s="372">
        <f t="shared" si="18"/>
        <v>18661.530134999997</v>
      </c>
      <c r="Q87" s="371">
        <f t="shared" si="19"/>
        <v>18.661530134999996</v>
      </c>
      <c r="R87" s="343">
        <f t="shared" si="20"/>
        <v>20172.563999999998</v>
      </c>
      <c r="S87" s="342">
        <f t="shared" si="21"/>
        <v>19.234539773999998</v>
      </c>
      <c r="T87" s="229">
        <f t="shared" si="22"/>
        <v>20.497403999999996</v>
      </c>
      <c r="U87" s="228">
        <f t="shared" si="23"/>
        <v>19.544274713999997</v>
      </c>
      <c r="V87" s="228"/>
      <c r="W87" s="341"/>
      <c r="X87" s="370"/>
      <c r="Y87" s="369"/>
      <c r="Z87" s="368"/>
      <c r="AA87" s="368"/>
      <c r="AB87" s="368"/>
      <c r="AC87" s="368"/>
      <c r="AD87" s="368"/>
      <c r="AE87" s="368"/>
      <c r="AF87" s="368"/>
      <c r="AG87" s="368"/>
      <c r="AH87" s="368"/>
      <c r="AI87" s="368"/>
      <c r="AJ87" s="368"/>
      <c r="AK87" s="368"/>
      <c r="AL87" s="368"/>
      <c r="AM87" s="368"/>
      <c r="AN87" s="368"/>
      <c r="AO87" s="368"/>
      <c r="AP87" s="368"/>
      <c r="AQ87" s="368"/>
      <c r="AR87" s="367">
        <f t="shared" si="24"/>
        <v>0</v>
      </c>
      <c r="AS87" s="411" t="s">
        <v>324</v>
      </c>
      <c r="AT87" s="243">
        <v>259</v>
      </c>
      <c r="AU87" s="249">
        <v>57.8</v>
      </c>
      <c r="AV87" s="365"/>
      <c r="AW87" s="364"/>
      <c r="AX87" s="364"/>
      <c r="AY87" s="364"/>
      <c r="AZ87" s="364">
        <v>2011</v>
      </c>
      <c r="BA87" s="364"/>
      <c r="BB87" s="364"/>
      <c r="BC87" s="364"/>
      <c r="BD87" s="364"/>
      <c r="BE87" s="364"/>
      <c r="BF87" s="364"/>
      <c r="BG87" s="364"/>
      <c r="BH87" s="242"/>
      <c r="BI87" s="363">
        <v>2.1999999999999999E-2</v>
      </c>
      <c r="BJ87" s="362">
        <v>2013</v>
      </c>
      <c r="BK87" s="358"/>
      <c r="BL87" s="358"/>
      <c r="BM87" s="358">
        <v>2019</v>
      </c>
      <c r="BN87" s="266"/>
      <c r="BO87" s="266"/>
      <c r="BP87" s="412"/>
      <c r="BQ87" s="361"/>
      <c r="BR87" s="360"/>
      <c r="BS87" s="361"/>
      <c r="BT87" s="358"/>
      <c r="BU87" s="357"/>
      <c r="BV87" s="356"/>
      <c r="BW87" s="356"/>
      <c r="BX87" s="355"/>
      <c r="BY87" s="254"/>
      <c r="BZ87" s="249"/>
      <c r="CA87" s="354"/>
      <c r="CB87" s="353">
        <v>1</v>
      </c>
      <c r="CC87" s="247"/>
      <c r="CD87" s="248"/>
      <c r="CE87" s="242"/>
      <c r="CF87" s="246">
        <v>1</v>
      </c>
      <c r="CG87" s="248"/>
      <c r="CH87" s="248"/>
      <c r="CI87" s="242"/>
      <c r="CJ87" s="246"/>
      <c r="CK87" s="248"/>
      <c r="CL87" s="244"/>
      <c r="CM87" s="247"/>
      <c r="CN87" s="248"/>
      <c r="CO87" s="242"/>
      <c r="CP87" s="247"/>
      <c r="CQ87" s="242">
        <v>1</v>
      </c>
    </row>
    <row r="88" spans="1:95" x14ac:dyDescent="0.25">
      <c r="A88" s="269">
        <f t="shared" si="25"/>
        <v>82</v>
      </c>
      <c r="B88" s="377" t="s">
        <v>156</v>
      </c>
      <c r="C88" s="376">
        <v>1964</v>
      </c>
      <c r="D88" s="375">
        <v>2</v>
      </c>
      <c r="E88" s="374">
        <v>8</v>
      </c>
      <c r="F88" s="373">
        <v>424.8</v>
      </c>
      <c r="G88" s="358">
        <v>1</v>
      </c>
      <c r="H88" s="254">
        <v>5.84</v>
      </c>
      <c r="I88" s="254">
        <v>6.21</v>
      </c>
      <c r="J88" s="254">
        <v>6.21</v>
      </c>
      <c r="K88" s="254">
        <v>6.31</v>
      </c>
      <c r="L88" s="254"/>
      <c r="M88" s="347">
        <f t="shared" si="15"/>
        <v>14884.991999999998</v>
      </c>
      <c r="N88" s="347">
        <f t="shared" si="16"/>
        <v>15828.048000000003</v>
      </c>
      <c r="O88" s="347">
        <f t="shared" si="17"/>
        <v>30713.040000000001</v>
      </c>
      <c r="P88" s="372">
        <f t="shared" si="18"/>
        <v>29284.88364</v>
      </c>
      <c r="Q88" s="371">
        <f t="shared" si="19"/>
        <v>29.28488364</v>
      </c>
      <c r="R88" s="343">
        <f t="shared" si="20"/>
        <v>31656.096000000005</v>
      </c>
      <c r="S88" s="342">
        <f t="shared" si="21"/>
        <v>30.184087536000003</v>
      </c>
      <c r="T88" s="229">
        <f t="shared" si="22"/>
        <v>32.165855999999998</v>
      </c>
      <c r="U88" s="228">
        <f t="shared" si="23"/>
        <v>30.670143695999997</v>
      </c>
      <c r="V88" s="228"/>
      <c r="W88" s="341"/>
      <c r="X88" s="370"/>
      <c r="Y88" s="369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8"/>
      <c r="AK88" s="368"/>
      <c r="AL88" s="368"/>
      <c r="AM88" s="368"/>
      <c r="AN88" s="368"/>
      <c r="AO88" s="368"/>
      <c r="AP88" s="368"/>
      <c r="AQ88" s="368"/>
      <c r="AR88" s="367">
        <f t="shared" si="24"/>
        <v>0</v>
      </c>
      <c r="AS88" s="411" t="s">
        <v>324</v>
      </c>
      <c r="AT88" s="243">
        <v>382</v>
      </c>
      <c r="AU88" s="249">
        <v>69</v>
      </c>
      <c r="AV88" s="365">
        <v>2016</v>
      </c>
      <c r="AW88" s="364"/>
      <c r="AX88" s="364"/>
      <c r="AY88" s="364"/>
      <c r="AZ88" s="364"/>
      <c r="BA88" s="364"/>
      <c r="BB88" s="364"/>
      <c r="BC88" s="364"/>
      <c r="BD88" s="364"/>
      <c r="BE88" s="364"/>
      <c r="BF88" s="364"/>
      <c r="BG88" s="364">
        <v>2008</v>
      </c>
      <c r="BH88" s="242"/>
      <c r="BI88" s="363">
        <v>3.2000000000000001E-2</v>
      </c>
      <c r="BJ88" s="362">
        <v>2013</v>
      </c>
      <c r="BK88" s="358"/>
      <c r="BL88" s="358"/>
      <c r="BM88" s="358">
        <v>2019</v>
      </c>
      <c r="BN88" s="266"/>
      <c r="BO88" s="266"/>
      <c r="BP88" s="412"/>
      <c r="BQ88" s="361"/>
      <c r="BR88" s="360"/>
      <c r="BS88" s="361"/>
      <c r="BT88" s="358"/>
      <c r="BU88" s="357"/>
      <c r="BV88" s="356"/>
      <c r="BW88" s="356"/>
      <c r="BX88" s="355"/>
      <c r="BY88" s="254"/>
      <c r="BZ88" s="249"/>
      <c r="CA88" s="354"/>
      <c r="CB88" s="353">
        <v>1</v>
      </c>
      <c r="CC88" s="247"/>
      <c r="CD88" s="248"/>
      <c r="CE88" s="242"/>
      <c r="CF88" s="246">
        <v>1</v>
      </c>
      <c r="CG88" s="248"/>
      <c r="CH88" s="248"/>
      <c r="CI88" s="242"/>
      <c r="CJ88" s="246"/>
      <c r="CK88" s="248"/>
      <c r="CL88" s="244"/>
      <c r="CM88" s="247"/>
      <c r="CN88" s="248"/>
      <c r="CO88" s="242"/>
      <c r="CP88" s="247"/>
      <c r="CQ88" s="242">
        <v>1</v>
      </c>
    </row>
    <row r="89" spans="1:95" x14ac:dyDescent="0.25">
      <c r="A89" s="269">
        <f t="shared" si="25"/>
        <v>83</v>
      </c>
      <c r="B89" s="377" t="s">
        <v>157</v>
      </c>
      <c r="C89" s="376" t="s">
        <v>158</v>
      </c>
      <c r="D89" s="375">
        <v>5</v>
      </c>
      <c r="E89" s="374">
        <v>80</v>
      </c>
      <c r="F89" s="373">
        <v>3200.3</v>
      </c>
      <c r="G89" s="358">
        <v>4</v>
      </c>
      <c r="H89" s="254">
        <v>5.84</v>
      </c>
      <c r="I89" s="254">
        <v>6.21</v>
      </c>
      <c r="J89" s="254">
        <v>6.21</v>
      </c>
      <c r="K89" s="254">
        <v>6.31</v>
      </c>
      <c r="L89" s="254"/>
      <c r="M89" s="347">
        <f t="shared" si="15"/>
        <v>112138.512</v>
      </c>
      <c r="N89" s="347">
        <f t="shared" si="16"/>
        <v>119243.17800000001</v>
      </c>
      <c r="O89" s="347">
        <f t="shared" si="17"/>
        <v>231381.69</v>
      </c>
      <c r="P89" s="372">
        <f t="shared" si="18"/>
        <v>220622.44141500001</v>
      </c>
      <c r="Q89" s="371">
        <f t="shared" si="19"/>
        <v>220.622441415</v>
      </c>
      <c r="R89" s="343">
        <f t="shared" si="20"/>
        <v>238486.35600000003</v>
      </c>
      <c r="S89" s="342">
        <f t="shared" si="21"/>
        <v>227.39674044600002</v>
      </c>
      <c r="T89" s="229">
        <f t="shared" si="22"/>
        <v>242.326716</v>
      </c>
      <c r="U89" s="228">
        <f t="shared" si="23"/>
        <v>231.05852370599999</v>
      </c>
      <c r="V89" s="228"/>
      <c r="W89" s="341"/>
      <c r="X89" s="370"/>
      <c r="Y89" s="369"/>
      <c r="Z89" s="368"/>
      <c r="AA89" s="368"/>
      <c r="AB89" s="368"/>
      <c r="AC89" s="368"/>
      <c r="AD89" s="368"/>
      <c r="AE89" s="368"/>
      <c r="AF89" s="368"/>
      <c r="AG89" s="368"/>
      <c r="AH89" s="368"/>
      <c r="AI89" s="368"/>
      <c r="AJ89" s="368"/>
      <c r="AK89" s="368"/>
      <c r="AL89" s="368"/>
      <c r="AM89" s="368"/>
      <c r="AN89" s="368"/>
      <c r="AO89" s="368"/>
      <c r="AP89" s="368"/>
      <c r="AQ89" s="368"/>
      <c r="AR89" s="367">
        <f t="shared" si="24"/>
        <v>0</v>
      </c>
      <c r="AS89" s="366" t="s">
        <v>325</v>
      </c>
      <c r="AT89" s="243">
        <v>1048</v>
      </c>
      <c r="AU89" s="249">
        <v>182.26</v>
      </c>
      <c r="AV89" s="365">
        <v>2003</v>
      </c>
      <c r="AW89" s="364"/>
      <c r="AX89" s="364"/>
      <c r="AY89" s="364"/>
      <c r="AZ89" s="364">
        <v>2012</v>
      </c>
      <c r="BA89" s="364">
        <v>2008</v>
      </c>
      <c r="BB89" s="364">
        <v>2012</v>
      </c>
      <c r="BC89" s="364"/>
      <c r="BD89" s="364"/>
      <c r="BE89" s="364"/>
      <c r="BF89" s="364"/>
      <c r="BG89" s="364">
        <v>2008</v>
      </c>
      <c r="BH89" s="242"/>
      <c r="BI89" s="363">
        <v>0.24099999999999999</v>
      </c>
      <c r="BJ89" s="395">
        <v>2017</v>
      </c>
      <c r="BK89" s="421">
        <v>2017</v>
      </c>
      <c r="BL89" s="358"/>
      <c r="BM89" s="358"/>
      <c r="BN89" s="266"/>
      <c r="BO89" s="266"/>
      <c r="BP89" s="360"/>
      <c r="BQ89" s="361"/>
      <c r="BR89" s="360"/>
      <c r="BS89" s="359"/>
      <c r="BT89" s="358"/>
      <c r="BU89" s="357"/>
      <c r="BV89" s="356"/>
      <c r="BW89" s="356"/>
      <c r="BX89" s="355"/>
      <c r="BY89" s="254"/>
      <c r="BZ89" s="249"/>
      <c r="CA89" s="354">
        <v>1</v>
      </c>
      <c r="CB89" s="353"/>
      <c r="CC89" s="247">
        <v>4</v>
      </c>
      <c r="CD89" s="248"/>
      <c r="CE89" s="242">
        <v>4</v>
      </c>
      <c r="CF89" s="246">
        <v>1</v>
      </c>
      <c r="CG89" s="248"/>
      <c r="CH89" s="248"/>
      <c r="CI89" s="242"/>
      <c r="CJ89" s="246"/>
      <c r="CK89" s="248"/>
      <c r="CL89" s="244"/>
      <c r="CM89" s="247"/>
      <c r="CN89" s="248"/>
      <c r="CO89" s="242"/>
      <c r="CP89" s="247"/>
      <c r="CQ89" s="242">
        <v>4</v>
      </c>
    </row>
    <row r="90" spans="1:95" x14ac:dyDescent="0.25">
      <c r="A90" s="269">
        <f t="shared" si="25"/>
        <v>84</v>
      </c>
      <c r="B90" s="377" t="s">
        <v>159</v>
      </c>
      <c r="C90" s="376">
        <v>1978</v>
      </c>
      <c r="D90" s="375">
        <v>5</v>
      </c>
      <c r="E90" s="374">
        <v>60</v>
      </c>
      <c r="F90" s="373">
        <v>2869.2</v>
      </c>
      <c r="G90" s="358">
        <v>4</v>
      </c>
      <c r="H90" s="254">
        <v>5.84</v>
      </c>
      <c r="I90" s="254">
        <v>6.21</v>
      </c>
      <c r="J90" s="254">
        <v>6.21</v>
      </c>
      <c r="K90" s="254">
        <v>6.31</v>
      </c>
      <c r="L90" s="254"/>
      <c r="M90" s="347">
        <f t="shared" si="15"/>
        <v>100536.76799999998</v>
      </c>
      <c r="N90" s="347">
        <f t="shared" si="16"/>
        <v>106906.39199999999</v>
      </c>
      <c r="O90" s="347">
        <f t="shared" si="17"/>
        <v>207443.15999999997</v>
      </c>
      <c r="P90" s="372">
        <f t="shared" si="18"/>
        <v>197797.05305999998</v>
      </c>
      <c r="Q90" s="371">
        <f t="shared" si="19"/>
        <v>197.79705305999997</v>
      </c>
      <c r="R90" s="343">
        <f t="shared" si="20"/>
        <v>213812.78399999999</v>
      </c>
      <c r="S90" s="342">
        <f t="shared" si="21"/>
        <v>203.87048954399995</v>
      </c>
      <c r="T90" s="229">
        <f t="shared" si="22"/>
        <v>217.25582399999996</v>
      </c>
      <c r="U90" s="228">
        <f t="shared" si="23"/>
        <v>207.15342818399998</v>
      </c>
      <c r="V90" s="228"/>
      <c r="W90" s="341"/>
      <c r="X90" s="370"/>
      <c r="Y90" s="369"/>
      <c r="Z90" s="368"/>
      <c r="AA90" s="368"/>
      <c r="AB90" s="368"/>
      <c r="AC90" s="368"/>
      <c r="AD90" s="368"/>
      <c r="AE90" s="368"/>
      <c r="AF90" s="368"/>
      <c r="AG90" s="368"/>
      <c r="AH90" s="368"/>
      <c r="AI90" s="368"/>
      <c r="AJ90" s="368"/>
      <c r="AK90" s="368"/>
      <c r="AL90" s="368"/>
      <c r="AM90" s="368"/>
      <c r="AN90" s="368"/>
      <c r="AO90" s="368"/>
      <c r="AP90" s="368"/>
      <c r="AQ90" s="368"/>
      <c r="AR90" s="367">
        <f t="shared" si="24"/>
        <v>0</v>
      </c>
      <c r="AS90" s="366" t="s">
        <v>325</v>
      </c>
      <c r="AT90" s="243">
        <v>855</v>
      </c>
      <c r="AU90" s="249">
        <v>153.66999999999999</v>
      </c>
      <c r="AV90" s="365">
        <v>2004</v>
      </c>
      <c r="AW90" s="364"/>
      <c r="AX90" s="364"/>
      <c r="AY90" s="364"/>
      <c r="AZ90" s="364">
        <v>2012</v>
      </c>
      <c r="BA90" s="364">
        <v>2014</v>
      </c>
      <c r="BB90" s="364">
        <v>2014</v>
      </c>
      <c r="BC90" s="364"/>
      <c r="BD90" s="364"/>
      <c r="BE90" s="364"/>
      <c r="BF90" s="364"/>
      <c r="BG90" s="364">
        <v>2008</v>
      </c>
      <c r="BH90" s="242"/>
      <c r="BI90" s="363">
        <v>0.42599999999999999</v>
      </c>
      <c r="BJ90" s="395">
        <v>2017</v>
      </c>
      <c r="BK90" s="358">
        <v>2017</v>
      </c>
      <c r="BL90" s="358"/>
      <c r="BM90" s="358"/>
      <c r="BN90" s="266"/>
      <c r="BO90" s="266"/>
      <c r="BP90" s="360"/>
      <c r="BQ90" s="361"/>
      <c r="BR90" s="360"/>
      <c r="BS90" s="359"/>
      <c r="BT90" s="358"/>
      <c r="BU90" s="357"/>
      <c r="BV90" s="356"/>
      <c r="BW90" s="356"/>
      <c r="BX90" s="355"/>
      <c r="BY90" s="254"/>
      <c r="BZ90" s="249"/>
      <c r="CA90" s="354">
        <v>1</v>
      </c>
      <c r="CB90" s="353"/>
      <c r="CC90" s="247">
        <v>1</v>
      </c>
      <c r="CD90" s="248"/>
      <c r="CE90" s="242">
        <v>1</v>
      </c>
      <c r="CF90" s="246">
        <v>2</v>
      </c>
      <c r="CG90" s="248" t="s">
        <v>335</v>
      </c>
      <c r="CH90" s="248"/>
      <c r="CI90" s="242"/>
      <c r="CJ90" s="246"/>
      <c r="CK90" s="248"/>
      <c r="CL90" s="244"/>
      <c r="CM90" s="247"/>
      <c r="CN90" s="248"/>
      <c r="CO90" s="242"/>
      <c r="CP90" s="247"/>
      <c r="CQ90" s="242">
        <v>4</v>
      </c>
    </row>
    <row r="91" spans="1:95" x14ac:dyDescent="0.25">
      <c r="A91" s="269">
        <f t="shared" si="25"/>
        <v>85</v>
      </c>
      <c r="B91" s="377" t="s">
        <v>160</v>
      </c>
      <c r="C91" s="376">
        <v>1964</v>
      </c>
      <c r="D91" s="375">
        <v>5</v>
      </c>
      <c r="E91" s="374">
        <v>80</v>
      </c>
      <c r="F91" s="373">
        <v>3181.3</v>
      </c>
      <c r="G91" s="358">
        <v>4</v>
      </c>
      <c r="H91" s="254">
        <v>5.84</v>
      </c>
      <c r="I91" s="254">
        <v>6.21</v>
      </c>
      <c r="J91" s="254">
        <v>6.21</v>
      </c>
      <c r="K91" s="254">
        <v>6.31</v>
      </c>
      <c r="L91" s="254"/>
      <c r="M91" s="347">
        <f t="shared" si="15"/>
        <v>111472.75200000001</v>
      </c>
      <c r="N91" s="347">
        <f t="shared" si="16"/>
        <v>118535.238</v>
      </c>
      <c r="O91" s="347">
        <f t="shared" si="17"/>
        <v>230007.99</v>
      </c>
      <c r="P91" s="372">
        <f t="shared" si="18"/>
        <v>219312.61846499998</v>
      </c>
      <c r="Q91" s="371">
        <f t="shared" si="19"/>
        <v>219.31261846499999</v>
      </c>
      <c r="R91" s="343">
        <f t="shared" si="20"/>
        <v>237070.476</v>
      </c>
      <c r="S91" s="342">
        <f t="shared" si="21"/>
        <v>226.04669886599999</v>
      </c>
      <c r="T91" s="229">
        <f t="shared" si="22"/>
        <v>240.88803600000003</v>
      </c>
      <c r="U91" s="228">
        <f t="shared" si="23"/>
        <v>229.68674232600003</v>
      </c>
      <c r="V91" s="228"/>
      <c r="W91" s="341"/>
      <c r="X91" s="370"/>
      <c r="Y91" s="369"/>
      <c r="Z91" s="368"/>
      <c r="AA91" s="368"/>
      <c r="AB91" s="368"/>
      <c r="AC91" s="368"/>
      <c r="AD91" s="368"/>
      <c r="AE91" s="368"/>
      <c r="AF91" s="368"/>
      <c r="AG91" s="368"/>
      <c r="AH91" s="368"/>
      <c r="AI91" s="368"/>
      <c r="AJ91" s="368"/>
      <c r="AK91" s="368"/>
      <c r="AL91" s="368"/>
      <c r="AM91" s="368"/>
      <c r="AN91" s="368"/>
      <c r="AO91" s="368"/>
      <c r="AP91" s="368"/>
      <c r="AQ91" s="368"/>
      <c r="AR91" s="367">
        <f t="shared" si="24"/>
        <v>0</v>
      </c>
      <c r="AS91" s="366" t="s">
        <v>325</v>
      </c>
      <c r="AT91" s="243">
        <v>1048</v>
      </c>
      <c r="AU91" s="249">
        <v>182.26</v>
      </c>
      <c r="AV91" s="365">
        <v>2008</v>
      </c>
      <c r="AW91" s="364"/>
      <c r="AX91" s="364"/>
      <c r="AY91" s="364"/>
      <c r="AZ91" s="364">
        <v>2012</v>
      </c>
      <c r="BA91" s="364">
        <v>2006</v>
      </c>
      <c r="BB91" s="364">
        <v>2006</v>
      </c>
      <c r="BC91" s="364"/>
      <c r="BD91" s="364"/>
      <c r="BE91" s="364"/>
      <c r="BF91" s="364"/>
      <c r="BG91" s="364">
        <v>2008</v>
      </c>
      <c r="BH91" s="242"/>
      <c r="BI91" s="363">
        <v>0.24099999999999999</v>
      </c>
      <c r="BJ91" s="387">
        <v>2014</v>
      </c>
      <c r="BK91" s="358"/>
      <c r="BL91" s="358"/>
      <c r="BM91" s="358"/>
      <c r="BN91" s="266"/>
      <c r="BO91" s="266"/>
      <c r="BP91" s="358"/>
      <c r="BQ91" s="266"/>
      <c r="BR91" s="358"/>
      <c r="BS91" s="359"/>
      <c r="BT91" s="358"/>
      <c r="BU91" s="246"/>
      <c r="BV91" s="248"/>
      <c r="BW91" s="248"/>
      <c r="BX91" s="242"/>
      <c r="BY91" s="254"/>
      <c r="BZ91" s="249"/>
      <c r="CA91" s="354">
        <v>1</v>
      </c>
      <c r="CB91" s="242"/>
      <c r="CC91" s="247">
        <v>4</v>
      </c>
      <c r="CD91" s="248"/>
      <c r="CE91" s="242">
        <v>4</v>
      </c>
      <c r="CF91" s="246">
        <v>1</v>
      </c>
      <c r="CG91" s="248"/>
      <c r="CH91" s="248"/>
      <c r="CI91" s="242"/>
      <c r="CJ91" s="246"/>
      <c r="CK91" s="248"/>
      <c r="CL91" s="244"/>
      <c r="CM91" s="247"/>
      <c r="CN91" s="248"/>
      <c r="CO91" s="242"/>
      <c r="CP91" s="247"/>
      <c r="CQ91" s="242">
        <v>4</v>
      </c>
    </row>
    <row r="92" spans="1:95" x14ac:dyDescent="0.25">
      <c r="A92" s="269">
        <f t="shared" si="25"/>
        <v>86</v>
      </c>
      <c r="B92" s="377" t="s">
        <v>161</v>
      </c>
      <c r="C92" s="376">
        <v>1964</v>
      </c>
      <c r="D92" s="375">
        <v>5</v>
      </c>
      <c r="E92" s="374">
        <v>80</v>
      </c>
      <c r="F92" s="373">
        <v>3172.8</v>
      </c>
      <c r="G92" s="358">
        <v>4</v>
      </c>
      <c r="H92" s="254">
        <v>5.84</v>
      </c>
      <c r="I92" s="254">
        <v>6.21</v>
      </c>
      <c r="J92" s="254">
        <v>6.21</v>
      </c>
      <c r="K92" s="254">
        <v>6.31</v>
      </c>
      <c r="L92" s="254"/>
      <c r="M92" s="347">
        <f t="shared" si="15"/>
        <v>111174.91200000001</v>
      </c>
      <c r="N92" s="347">
        <f t="shared" si="16"/>
        <v>118218.52799999999</v>
      </c>
      <c r="O92" s="347">
        <f t="shared" si="17"/>
        <v>229393.44</v>
      </c>
      <c r="P92" s="372">
        <f t="shared" si="18"/>
        <v>218726.64504</v>
      </c>
      <c r="Q92" s="371">
        <f t="shared" si="19"/>
        <v>218.72664503999999</v>
      </c>
      <c r="R92" s="343">
        <f t="shared" si="20"/>
        <v>236437.05599999998</v>
      </c>
      <c r="S92" s="342">
        <f t="shared" si="21"/>
        <v>225.44273289599997</v>
      </c>
      <c r="T92" s="229">
        <f t="shared" si="22"/>
        <v>240.24441599999997</v>
      </c>
      <c r="U92" s="228">
        <f t="shared" si="23"/>
        <v>229.07305065599996</v>
      </c>
      <c r="V92" s="228"/>
      <c r="W92" s="341"/>
      <c r="X92" s="370"/>
      <c r="Y92" s="369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7">
        <f t="shared" si="24"/>
        <v>0</v>
      </c>
      <c r="AS92" s="366" t="s">
        <v>325</v>
      </c>
      <c r="AT92" s="243">
        <v>1048</v>
      </c>
      <c r="AU92" s="249">
        <v>182.26</v>
      </c>
      <c r="AV92" s="365">
        <v>2014</v>
      </c>
      <c r="AW92" s="364"/>
      <c r="AX92" s="364"/>
      <c r="AY92" s="364"/>
      <c r="AZ92" s="364">
        <v>2012</v>
      </c>
      <c r="BA92" s="364">
        <v>2006</v>
      </c>
      <c r="BB92" s="364">
        <v>2012</v>
      </c>
      <c r="BC92" s="364"/>
      <c r="BD92" s="364"/>
      <c r="BE92" s="364"/>
      <c r="BF92" s="364"/>
      <c r="BG92" s="364">
        <v>2008</v>
      </c>
      <c r="BH92" s="242"/>
      <c r="BI92" s="363">
        <v>0.246</v>
      </c>
      <c r="BJ92" s="394">
        <v>2015</v>
      </c>
      <c r="BK92" s="358"/>
      <c r="BL92" s="358"/>
      <c r="BM92" s="358"/>
      <c r="BN92" s="266"/>
      <c r="BO92" s="266"/>
      <c r="BP92" s="358"/>
      <c r="BQ92" s="266"/>
      <c r="BR92" s="358"/>
      <c r="BS92" s="359"/>
      <c r="BT92" s="358"/>
      <c r="BU92" s="246"/>
      <c r="BV92" s="248"/>
      <c r="BW92" s="248"/>
      <c r="BX92" s="242"/>
      <c r="BY92" s="254"/>
      <c r="BZ92" s="249"/>
      <c r="CA92" s="354">
        <v>1</v>
      </c>
      <c r="CB92" s="242"/>
      <c r="CC92" s="247">
        <v>4</v>
      </c>
      <c r="CD92" s="248"/>
      <c r="CE92" s="242">
        <v>4</v>
      </c>
      <c r="CF92" s="246">
        <v>1</v>
      </c>
      <c r="CG92" s="248"/>
      <c r="CH92" s="248"/>
      <c r="CI92" s="242"/>
      <c r="CJ92" s="246"/>
      <c r="CK92" s="248"/>
      <c r="CL92" s="244"/>
      <c r="CM92" s="247"/>
      <c r="CN92" s="248"/>
      <c r="CO92" s="242"/>
      <c r="CP92" s="247"/>
      <c r="CQ92" s="242">
        <v>4</v>
      </c>
    </row>
    <row r="93" spans="1:95" x14ac:dyDescent="0.25">
      <c r="A93" s="269">
        <f t="shared" si="25"/>
        <v>87</v>
      </c>
      <c r="B93" s="377" t="s">
        <v>162</v>
      </c>
      <c r="C93" s="376">
        <v>1970</v>
      </c>
      <c r="D93" s="375">
        <v>5</v>
      </c>
      <c r="E93" s="374">
        <v>78</v>
      </c>
      <c r="F93" s="373">
        <v>3591.1</v>
      </c>
      <c r="G93" s="358">
        <v>4</v>
      </c>
      <c r="H93" s="254">
        <v>5.84</v>
      </c>
      <c r="I93" s="254">
        <v>6.21</v>
      </c>
      <c r="J93" s="254">
        <v>6.21</v>
      </c>
      <c r="K93" s="254">
        <v>6.31</v>
      </c>
      <c r="L93" s="254"/>
      <c r="M93" s="347">
        <f t="shared" si="15"/>
        <v>125832.14399999999</v>
      </c>
      <c r="N93" s="347">
        <f t="shared" si="16"/>
        <v>133804.386</v>
      </c>
      <c r="O93" s="347">
        <f t="shared" si="17"/>
        <v>259636.52999999997</v>
      </c>
      <c r="P93" s="372">
        <f t="shared" si="18"/>
        <v>247563.43135499995</v>
      </c>
      <c r="Q93" s="371">
        <f t="shared" si="19"/>
        <v>247.56343135499995</v>
      </c>
      <c r="R93" s="343">
        <f t="shared" si="20"/>
        <v>267608.772</v>
      </c>
      <c r="S93" s="342">
        <f t="shared" si="21"/>
        <v>255.164964102</v>
      </c>
      <c r="T93" s="229">
        <f t="shared" si="22"/>
        <v>271.91809199999994</v>
      </c>
      <c r="U93" s="228">
        <f t="shared" si="23"/>
        <v>259.27390072199995</v>
      </c>
      <c r="V93" s="228"/>
      <c r="W93" s="341"/>
      <c r="X93" s="370"/>
      <c r="Y93" s="369"/>
      <c r="Z93" s="368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368"/>
      <c r="AL93" s="368"/>
      <c r="AM93" s="368"/>
      <c r="AN93" s="368"/>
      <c r="AO93" s="368"/>
      <c r="AP93" s="368"/>
      <c r="AQ93" s="368"/>
      <c r="AR93" s="367">
        <f t="shared" si="24"/>
        <v>0</v>
      </c>
      <c r="AS93" s="366" t="s">
        <v>325</v>
      </c>
      <c r="AT93" s="243">
        <v>1130</v>
      </c>
      <c r="AU93" s="249">
        <v>194.41</v>
      </c>
      <c r="AV93" s="365">
        <v>2008</v>
      </c>
      <c r="AW93" s="364"/>
      <c r="AX93" s="364"/>
      <c r="AY93" s="364"/>
      <c r="AZ93" s="364"/>
      <c r="BA93" s="364"/>
      <c r="BB93" s="364"/>
      <c r="BC93" s="364"/>
      <c r="BD93" s="364"/>
      <c r="BE93" s="364"/>
      <c r="BF93" s="364"/>
      <c r="BG93" s="364"/>
      <c r="BH93" s="242"/>
      <c r="BI93" s="363">
        <v>0.31</v>
      </c>
      <c r="BJ93" s="378">
        <v>2012</v>
      </c>
      <c r="BK93" s="358"/>
      <c r="BL93" s="358"/>
      <c r="BM93" s="358">
        <v>2019</v>
      </c>
      <c r="BN93" s="266"/>
      <c r="BO93" s="266"/>
      <c r="BP93" s="358"/>
      <c r="BQ93" s="266"/>
      <c r="BR93" s="358"/>
      <c r="BS93" s="359"/>
      <c r="BT93" s="358"/>
      <c r="BU93" s="246"/>
      <c r="BV93" s="248"/>
      <c r="BW93" s="248"/>
      <c r="BX93" s="242"/>
      <c r="BY93" s="254"/>
      <c r="BZ93" s="249"/>
      <c r="CA93" s="354">
        <v>1</v>
      </c>
      <c r="CB93" s="242"/>
      <c r="CC93" s="247">
        <v>4</v>
      </c>
      <c r="CD93" s="248"/>
      <c r="CE93" s="242">
        <v>1</v>
      </c>
      <c r="CF93" s="246">
        <v>2</v>
      </c>
      <c r="CG93" s="248"/>
      <c r="CH93" s="248"/>
      <c r="CI93" s="242"/>
      <c r="CJ93" s="246">
        <v>1</v>
      </c>
      <c r="CK93" s="248"/>
      <c r="CL93" s="244"/>
      <c r="CM93" s="247">
        <v>1</v>
      </c>
      <c r="CN93" s="248"/>
      <c r="CO93" s="242"/>
      <c r="CP93" s="247"/>
      <c r="CQ93" s="242">
        <v>4</v>
      </c>
    </row>
    <row r="94" spans="1:95" x14ac:dyDescent="0.25">
      <c r="A94" s="269">
        <f t="shared" si="25"/>
        <v>88</v>
      </c>
      <c r="B94" s="377" t="s">
        <v>163</v>
      </c>
      <c r="C94" s="376">
        <v>1972</v>
      </c>
      <c r="D94" s="375">
        <v>5</v>
      </c>
      <c r="E94" s="374">
        <v>78</v>
      </c>
      <c r="F94" s="373">
        <v>3562.3</v>
      </c>
      <c r="G94" s="358">
        <v>4</v>
      </c>
      <c r="H94" s="254">
        <v>5.84</v>
      </c>
      <c r="I94" s="254">
        <v>6.21</v>
      </c>
      <c r="J94" s="254">
        <v>6.21</v>
      </c>
      <c r="K94" s="254">
        <v>6.31</v>
      </c>
      <c r="L94" s="254"/>
      <c r="M94" s="347">
        <f t="shared" si="15"/>
        <v>124822.99200000001</v>
      </c>
      <c r="N94" s="347">
        <f t="shared" si="16"/>
        <v>132731.29800000001</v>
      </c>
      <c r="O94" s="347">
        <f t="shared" si="17"/>
        <v>257554.29000000004</v>
      </c>
      <c r="P94" s="372">
        <f t="shared" si="18"/>
        <v>245578.01551500004</v>
      </c>
      <c r="Q94" s="371">
        <f t="shared" si="19"/>
        <v>245.57801551500003</v>
      </c>
      <c r="R94" s="343">
        <f t="shared" si="20"/>
        <v>265462.59600000002</v>
      </c>
      <c r="S94" s="342">
        <f t="shared" si="21"/>
        <v>253.11858528599998</v>
      </c>
      <c r="T94" s="229">
        <f t="shared" si="22"/>
        <v>269.73735600000003</v>
      </c>
      <c r="U94" s="228">
        <f t="shared" si="23"/>
        <v>257.194568946</v>
      </c>
      <c r="V94" s="228"/>
      <c r="W94" s="341"/>
      <c r="X94" s="370"/>
      <c r="Y94" s="369"/>
      <c r="Z94" s="368"/>
      <c r="AA94" s="368"/>
      <c r="AB94" s="368"/>
      <c r="AC94" s="368"/>
      <c r="AD94" s="368"/>
      <c r="AE94" s="368"/>
      <c r="AF94" s="368"/>
      <c r="AG94" s="368"/>
      <c r="AH94" s="368"/>
      <c r="AI94" s="368"/>
      <c r="AJ94" s="368"/>
      <c r="AK94" s="368"/>
      <c r="AL94" s="368"/>
      <c r="AM94" s="368"/>
      <c r="AN94" s="368"/>
      <c r="AO94" s="368"/>
      <c r="AP94" s="368"/>
      <c r="AQ94" s="368"/>
      <c r="AR94" s="367">
        <f t="shared" si="24"/>
        <v>0</v>
      </c>
      <c r="AS94" s="366" t="s">
        <v>325</v>
      </c>
      <c r="AT94" s="243">
        <v>1322</v>
      </c>
      <c r="AU94" s="249">
        <v>222.85</v>
      </c>
      <c r="AV94" s="365">
        <v>2007</v>
      </c>
      <c r="AW94" s="364"/>
      <c r="AX94" s="364"/>
      <c r="AY94" s="364"/>
      <c r="AZ94" s="364">
        <v>2012</v>
      </c>
      <c r="BA94" s="364"/>
      <c r="BB94" s="364">
        <v>2012</v>
      </c>
      <c r="BC94" s="364"/>
      <c r="BD94" s="364"/>
      <c r="BE94" s="364"/>
      <c r="BF94" s="364"/>
      <c r="BG94" s="364"/>
      <c r="BH94" s="242"/>
      <c r="BI94" s="441">
        <v>0.28000000000000003</v>
      </c>
      <c r="BJ94" s="387">
        <v>2014</v>
      </c>
      <c r="BK94" s="358"/>
      <c r="BL94" s="358"/>
      <c r="BM94" s="358"/>
      <c r="BN94" s="266"/>
      <c r="BO94" s="266"/>
      <c r="BP94" s="360"/>
      <c r="BQ94" s="361"/>
      <c r="BR94" s="360"/>
      <c r="BS94" s="359"/>
      <c r="BT94" s="358"/>
      <c r="BU94" s="357"/>
      <c r="BV94" s="356"/>
      <c r="BW94" s="356"/>
      <c r="BX94" s="355"/>
      <c r="BY94" s="254"/>
      <c r="BZ94" s="249"/>
      <c r="CA94" s="354">
        <v>1</v>
      </c>
      <c r="CB94" s="242"/>
      <c r="CC94" s="247">
        <v>4</v>
      </c>
      <c r="CD94" s="248"/>
      <c r="CE94" s="242">
        <v>1</v>
      </c>
      <c r="CF94" s="246">
        <v>2</v>
      </c>
      <c r="CG94" s="248"/>
      <c r="CH94" s="248"/>
      <c r="CI94" s="242"/>
      <c r="CJ94" s="246">
        <v>1</v>
      </c>
      <c r="CK94" s="248"/>
      <c r="CL94" s="244"/>
      <c r="CM94" s="247">
        <v>1</v>
      </c>
      <c r="CN94" s="248"/>
      <c r="CO94" s="242"/>
      <c r="CP94" s="247"/>
      <c r="CQ94" s="242">
        <v>4</v>
      </c>
    </row>
    <row r="95" spans="1:95" x14ac:dyDescent="0.25">
      <c r="A95" s="269">
        <f t="shared" si="25"/>
        <v>89</v>
      </c>
      <c r="B95" s="377" t="s">
        <v>166</v>
      </c>
      <c r="C95" s="376" t="s">
        <v>167</v>
      </c>
      <c r="D95" s="375">
        <v>4</v>
      </c>
      <c r="E95" s="374">
        <v>32</v>
      </c>
      <c r="F95" s="373">
        <v>2888.6</v>
      </c>
      <c r="G95" s="358">
        <v>4</v>
      </c>
      <c r="H95" s="254">
        <v>5.84</v>
      </c>
      <c r="I95" s="254">
        <v>6.21</v>
      </c>
      <c r="J95" s="254">
        <v>6.21</v>
      </c>
      <c r="K95" s="254">
        <v>6.31</v>
      </c>
      <c r="L95" s="254"/>
      <c r="M95" s="347">
        <f t="shared" si="15"/>
        <v>101216.54399999999</v>
      </c>
      <c r="N95" s="347">
        <f t="shared" si="16"/>
        <v>107629.23599999999</v>
      </c>
      <c r="O95" s="347">
        <f t="shared" si="17"/>
        <v>208845.77999999997</v>
      </c>
      <c r="P95" s="372">
        <f t="shared" si="18"/>
        <v>199134.45122999995</v>
      </c>
      <c r="Q95" s="371">
        <f t="shared" si="19"/>
        <v>199.13445122999994</v>
      </c>
      <c r="R95" s="343">
        <f t="shared" si="20"/>
        <v>215258.47199999998</v>
      </c>
      <c r="S95" s="342">
        <f t="shared" si="21"/>
        <v>205.24895305199996</v>
      </c>
      <c r="T95" s="229">
        <f t="shared" si="22"/>
        <v>218.72479199999998</v>
      </c>
      <c r="U95" s="228">
        <f t="shared" si="23"/>
        <v>208.55408917199998</v>
      </c>
      <c r="V95" s="228"/>
      <c r="W95" s="341"/>
      <c r="X95" s="370"/>
      <c r="Y95" s="369"/>
      <c r="Z95" s="368"/>
      <c r="AA95" s="368"/>
      <c r="AB95" s="368"/>
      <c r="AC95" s="368"/>
      <c r="AD95" s="368"/>
      <c r="AE95" s="368"/>
      <c r="AF95" s="368"/>
      <c r="AG95" s="368"/>
      <c r="AH95" s="368"/>
      <c r="AI95" s="368"/>
      <c r="AJ95" s="368"/>
      <c r="AK95" s="368"/>
      <c r="AL95" s="368"/>
      <c r="AM95" s="368"/>
      <c r="AN95" s="368"/>
      <c r="AO95" s="368"/>
      <c r="AP95" s="368"/>
      <c r="AQ95" s="368"/>
      <c r="AR95" s="367">
        <f t="shared" si="24"/>
        <v>0</v>
      </c>
      <c r="AS95" s="411" t="s">
        <v>324</v>
      </c>
      <c r="AT95" s="243">
        <v>1232</v>
      </c>
      <c r="AU95" s="249">
        <v>194.6</v>
      </c>
      <c r="AV95" s="365">
        <v>2013</v>
      </c>
      <c r="AW95" s="364">
        <v>2005</v>
      </c>
      <c r="AX95" s="364"/>
      <c r="AY95" s="364"/>
      <c r="AZ95" s="364"/>
      <c r="BA95" s="364"/>
      <c r="BB95" s="364"/>
      <c r="BC95" s="364">
        <v>2001</v>
      </c>
      <c r="BD95" s="364"/>
      <c r="BE95" s="364"/>
      <c r="BF95" s="364">
        <v>2007</v>
      </c>
      <c r="BG95" s="364"/>
      <c r="BH95" s="242"/>
      <c r="BI95" s="363">
        <v>0.379</v>
      </c>
      <c r="BJ95" s="362">
        <v>2013</v>
      </c>
      <c r="BK95" s="358"/>
      <c r="BL95" s="358"/>
      <c r="BM95" s="358">
        <v>2019</v>
      </c>
      <c r="BN95" s="266"/>
      <c r="BO95" s="266"/>
      <c r="BP95" s="412"/>
      <c r="BQ95" s="361"/>
      <c r="BR95" s="360"/>
      <c r="BS95" s="361"/>
      <c r="BT95" s="358"/>
      <c r="BU95" s="357"/>
      <c r="BV95" s="356"/>
      <c r="BW95" s="356"/>
      <c r="BX95" s="355"/>
      <c r="BY95" s="254"/>
      <c r="BZ95" s="249"/>
      <c r="CA95" s="354">
        <v>1</v>
      </c>
      <c r="CB95" s="353">
        <v>1</v>
      </c>
      <c r="CC95" s="247">
        <v>2</v>
      </c>
      <c r="CD95" s="248"/>
      <c r="CE95" s="242">
        <v>2</v>
      </c>
      <c r="CF95" s="246">
        <v>8</v>
      </c>
      <c r="CG95" s="248"/>
      <c r="CH95" s="248">
        <v>2</v>
      </c>
      <c r="CI95" s="242"/>
      <c r="CJ95" s="246"/>
      <c r="CK95" s="248"/>
      <c r="CL95" s="244"/>
      <c r="CM95" s="247"/>
      <c r="CN95" s="248"/>
      <c r="CO95" s="242"/>
      <c r="CP95" s="247"/>
      <c r="CQ95" s="242">
        <v>4</v>
      </c>
    </row>
    <row r="96" spans="1:95" x14ac:dyDescent="0.25">
      <c r="A96" s="269">
        <f t="shared" si="25"/>
        <v>90</v>
      </c>
      <c r="B96" s="377" t="s">
        <v>168</v>
      </c>
      <c r="C96" s="376">
        <v>1959</v>
      </c>
      <c r="D96" s="375">
        <v>5</v>
      </c>
      <c r="E96" s="374">
        <v>60</v>
      </c>
      <c r="F96" s="373">
        <v>2559.6</v>
      </c>
      <c r="G96" s="358">
        <v>3</v>
      </c>
      <c r="H96" s="254">
        <v>5.84</v>
      </c>
      <c r="I96" s="254">
        <v>6.21</v>
      </c>
      <c r="J96" s="254">
        <v>6.21</v>
      </c>
      <c r="K96" s="254">
        <v>6.31</v>
      </c>
      <c r="L96" s="254"/>
      <c r="M96" s="347">
        <f t="shared" si="15"/>
        <v>89688.383999999991</v>
      </c>
      <c r="N96" s="347">
        <f t="shared" si="16"/>
        <v>95370.695999999996</v>
      </c>
      <c r="O96" s="347">
        <f t="shared" si="17"/>
        <v>185059.08</v>
      </c>
      <c r="P96" s="372">
        <f t="shared" si="18"/>
        <v>176453.83277999997</v>
      </c>
      <c r="Q96" s="371">
        <f t="shared" si="19"/>
        <v>176.45383277999997</v>
      </c>
      <c r="R96" s="343">
        <f t="shared" si="20"/>
        <v>190741.39199999999</v>
      </c>
      <c r="S96" s="342">
        <f t="shared" si="21"/>
        <v>181.87191727199999</v>
      </c>
      <c r="T96" s="229">
        <f t="shared" si="22"/>
        <v>193.81291199999998</v>
      </c>
      <c r="U96" s="228">
        <f t="shared" si="23"/>
        <v>184.800611592</v>
      </c>
      <c r="V96" s="228"/>
      <c r="W96" s="341"/>
      <c r="X96" s="370"/>
      <c r="Y96" s="369"/>
      <c r="Z96" s="368"/>
      <c r="AA96" s="368"/>
      <c r="AB96" s="368"/>
      <c r="AC96" s="368"/>
      <c r="AD96" s="368"/>
      <c r="AE96" s="368"/>
      <c r="AF96" s="368"/>
      <c r="AG96" s="368"/>
      <c r="AH96" s="368"/>
      <c r="AI96" s="368"/>
      <c r="AJ96" s="368"/>
      <c r="AK96" s="368"/>
      <c r="AL96" s="368"/>
      <c r="AM96" s="368"/>
      <c r="AN96" s="368"/>
      <c r="AO96" s="368"/>
      <c r="AP96" s="368"/>
      <c r="AQ96" s="368"/>
      <c r="AR96" s="367">
        <f t="shared" si="24"/>
        <v>0</v>
      </c>
      <c r="AS96" s="411" t="s">
        <v>324</v>
      </c>
      <c r="AT96" s="243">
        <v>887</v>
      </c>
      <c r="AU96" s="249">
        <v>133.69999999999999</v>
      </c>
      <c r="AV96" s="365">
        <v>2004</v>
      </c>
      <c r="AW96" s="364"/>
      <c r="AX96" s="364"/>
      <c r="AY96" s="364"/>
      <c r="AZ96" s="364">
        <v>2014</v>
      </c>
      <c r="BA96" s="364">
        <v>2014</v>
      </c>
      <c r="BB96" s="364"/>
      <c r="BC96" s="364"/>
      <c r="BD96" s="364"/>
      <c r="BE96" s="364"/>
      <c r="BF96" s="364">
        <v>2014</v>
      </c>
      <c r="BG96" s="364"/>
      <c r="BH96" s="242"/>
      <c r="BI96" s="363">
        <v>0.25800000000000001</v>
      </c>
      <c r="BJ96" s="392">
        <v>2016</v>
      </c>
      <c r="BK96" s="358"/>
      <c r="BL96" s="358"/>
      <c r="BM96" s="358">
        <v>2019</v>
      </c>
      <c r="BN96" s="266"/>
      <c r="BO96" s="266"/>
      <c r="BP96" s="360"/>
      <c r="BQ96" s="361"/>
      <c r="BR96" s="360"/>
      <c r="BS96" s="359"/>
      <c r="BT96" s="358"/>
      <c r="BU96" s="357"/>
      <c r="BV96" s="356"/>
      <c r="BW96" s="356"/>
      <c r="BX96" s="355"/>
      <c r="BY96" s="254"/>
      <c r="BZ96" s="249"/>
      <c r="CA96" s="354">
        <v>1</v>
      </c>
      <c r="CB96" s="353">
        <v>1</v>
      </c>
      <c r="CC96" s="247">
        <v>5</v>
      </c>
      <c r="CD96" s="248"/>
      <c r="CE96" s="242">
        <v>2</v>
      </c>
      <c r="CF96" s="246">
        <v>3</v>
      </c>
      <c r="CG96" s="248"/>
      <c r="CH96" s="248"/>
      <c r="CI96" s="242"/>
      <c r="CJ96" s="246"/>
      <c r="CK96" s="248"/>
      <c r="CL96" s="244"/>
      <c r="CM96" s="247"/>
      <c r="CN96" s="248"/>
      <c r="CO96" s="242"/>
      <c r="CP96" s="247"/>
      <c r="CQ96" s="242">
        <v>3</v>
      </c>
    </row>
    <row r="97" spans="1:95" x14ac:dyDescent="0.25">
      <c r="A97" s="269">
        <f t="shared" si="25"/>
        <v>91</v>
      </c>
      <c r="B97" s="377" t="s">
        <v>169</v>
      </c>
      <c r="C97" s="376">
        <v>1960</v>
      </c>
      <c r="D97" s="375">
        <v>5</v>
      </c>
      <c r="E97" s="374">
        <v>60</v>
      </c>
      <c r="F97" s="373">
        <v>2587.6</v>
      </c>
      <c r="G97" s="358">
        <v>3</v>
      </c>
      <c r="H97" s="254">
        <v>5.84</v>
      </c>
      <c r="I97" s="254">
        <v>6.21</v>
      </c>
      <c r="J97" s="254">
        <v>6.21</v>
      </c>
      <c r="K97" s="254">
        <v>6.31</v>
      </c>
      <c r="L97" s="254"/>
      <c r="M97" s="347">
        <f t="shared" si="15"/>
        <v>90669.503999999986</v>
      </c>
      <c r="N97" s="347">
        <f t="shared" si="16"/>
        <v>96413.975999999995</v>
      </c>
      <c r="O97" s="347">
        <f t="shared" si="17"/>
        <v>187083.47999999998</v>
      </c>
      <c r="P97" s="372">
        <f t="shared" si="18"/>
        <v>178384.09817999997</v>
      </c>
      <c r="Q97" s="371">
        <f t="shared" si="19"/>
        <v>178.38409817999997</v>
      </c>
      <c r="R97" s="343">
        <f t="shared" si="20"/>
        <v>192827.95199999999</v>
      </c>
      <c r="S97" s="342">
        <f t="shared" si="21"/>
        <v>183.86145223199998</v>
      </c>
      <c r="T97" s="229">
        <f t="shared" si="22"/>
        <v>195.93307199999998</v>
      </c>
      <c r="U97" s="228">
        <f t="shared" si="23"/>
        <v>186.82218415199998</v>
      </c>
      <c r="V97" s="228"/>
      <c r="W97" s="341"/>
      <c r="X97" s="370"/>
      <c r="Y97" s="369"/>
      <c r="Z97" s="368"/>
      <c r="AA97" s="368"/>
      <c r="AB97" s="368"/>
      <c r="AC97" s="368"/>
      <c r="AD97" s="368"/>
      <c r="AE97" s="368"/>
      <c r="AF97" s="368"/>
      <c r="AG97" s="368"/>
      <c r="AH97" s="368"/>
      <c r="AI97" s="368"/>
      <c r="AJ97" s="368"/>
      <c r="AK97" s="368"/>
      <c r="AL97" s="368"/>
      <c r="AM97" s="368"/>
      <c r="AN97" s="368"/>
      <c r="AO97" s="368"/>
      <c r="AP97" s="368"/>
      <c r="AQ97" s="368"/>
      <c r="AR97" s="367">
        <f t="shared" si="24"/>
        <v>0</v>
      </c>
      <c r="AS97" s="411" t="s">
        <v>324</v>
      </c>
      <c r="AT97" s="243">
        <v>887</v>
      </c>
      <c r="AU97" s="249">
        <v>133.69999999999999</v>
      </c>
      <c r="AV97" s="365">
        <v>2004</v>
      </c>
      <c r="AW97" s="364"/>
      <c r="AX97" s="364"/>
      <c r="AY97" s="364"/>
      <c r="AZ97" s="364">
        <v>2014</v>
      </c>
      <c r="BA97" s="364">
        <v>2007</v>
      </c>
      <c r="BB97" s="364"/>
      <c r="BC97" s="364"/>
      <c r="BD97" s="364"/>
      <c r="BE97" s="364"/>
      <c r="BF97" s="364"/>
      <c r="BG97" s="364"/>
      <c r="BH97" s="242"/>
      <c r="BI97" s="363">
        <v>0.246</v>
      </c>
      <c r="BJ97" s="394">
        <v>2015</v>
      </c>
      <c r="BK97" s="358"/>
      <c r="BL97" s="358"/>
      <c r="BM97" s="358">
        <v>2019</v>
      </c>
      <c r="BN97" s="266"/>
      <c r="BO97" s="266"/>
      <c r="BP97" s="360"/>
      <c r="BQ97" s="361"/>
      <c r="BR97" s="360"/>
      <c r="BS97" s="359"/>
      <c r="BT97" s="358"/>
      <c r="BU97" s="357"/>
      <c r="BV97" s="356"/>
      <c r="BW97" s="356"/>
      <c r="BX97" s="355"/>
      <c r="BY97" s="254"/>
      <c r="BZ97" s="249"/>
      <c r="CA97" s="354">
        <v>1</v>
      </c>
      <c r="CB97" s="353">
        <v>1</v>
      </c>
      <c r="CC97" s="247">
        <v>3</v>
      </c>
      <c r="CD97" s="248"/>
      <c r="CE97" s="242">
        <v>1</v>
      </c>
      <c r="CF97" s="246">
        <v>3</v>
      </c>
      <c r="CG97" s="248" t="s">
        <v>335</v>
      </c>
      <c r="CH97" s="248"/>
      <c r="CI97" s="242"/>
      <c r="CJ97" s="246">
        <v>1</v>
      </c>
      <c r="CK97" s="248"/>
      <c r="CL97" s="244"/>
      <c r="CM97" s="247">
        <v>1</v>
      </c>
      <c r="CN97" s="248"/>
      <c r="CO97" s="242"/>
      <c r="CP97" s="247"/>
      <c r="CQ97" s="242">
        <v>3</v>
      </c>
    </row>
    <row r="98" spans="1:95" x14ac:dyDescent="0.25">
      <c r="A98" s="269">
        <f t="shared" si="25"/>
        <v>92</v>
      </c>
      <c r="B98" s="377" t="s">
        <v>172</v>
      </c>
      <c r="C98" s="376" t="s">
        <v>167</v>
      </c>
      <c r="D98" s="375">
        <v>4</v>
      </c>
      <c r="E98" s="374">
        <v>32</v>
      </c>
      <c r="F98" s="373">
        <v>2873.4</v>
      </c>
      <c r="G98" s="358">
        <v>4</v>
      </c>
      <c r="H98" s="254">
        <v>5.84</v>
      </c>
      <c r="I98" s="254">
        <v>6.21</v>
      </c>
      <c r="J98" s="254">
        <v>6.21</v>
      </c>
      <c r="K98" s="254">
        <v>6.31</v>
      </c>
      <c r="L98" s="254"/>
      <c r="M98" s="347">
        <f t="shared" si="15"/>
        <v>100683.93599999999</v>
      </c>
      <c r="N98" s="347">
        <f t="shared" si="16"/>
        <v>107062.88400000002</v>
      </c>
      <c r="O98" s="347">
        <f t="shared" si="17"/>
        <v>207746.82</v>
      </c>
      <c r="P98" s="372">
        <f t="shared" si="18"/>
        <v>198086.59286999999</v>
      </c>
      <c r="Q98" s="371">
        <f t="shared" si="19"/>
        <v>198.08659287</v>
      </c>
      <c r="R98" s="343">
        <f t="shared" si="20"/>
        <v>214125.76800000004</v>
      </c>
      <c r="S98" s="342">
        <f t="shared" si="21"/>
        <v>204.16891978800004</v>
      </c>
      <c r="T98" s="229">
        <f t="shared" si="22"/>
        <v>217.573848</v>
      </c>
      <c r="U98" s="228">
        <f t="shared" si="23"/>
        <v>207.45666406799998</v>
      </c>
      <c r="V98" s="228"/>
      <c r="W98" s="341"/>
      <c r="X98" s="370"/>
      <c r="Y98" s="369"/>
      <c r="Z98" s="368"/>
      <c r="AA98" s="368"/>
      <c r="AB98" s="368"/>
      <c r="AC98" s="368"/>
      <c r="AD98" s="368"/>
      <c r="AE98" s="368"/>
      <c r="AF98" s="368"/>
      <c r="AG98" s="368"/>
      <c r="AH98" s="368"/>
      <c r="AI98" s="368"/>
      <c r="AJ98" s="368"/>
      <c r="AK98" s="368"/>
      <c r="AL98" s="368"/>
      <c r="AM98" s="368"/>
      <c r="AN98" s="368"/>
      <c r="AO98" s="368"/>
      <c r="AP98" s="368"/>
      <c r="AQ98" s="368"/>
      <c r="AR98" s="367">
        <f t="shared" si="24"/>
        <v>0</v>
      </c>
      <c r="AS98" s="411" t="s">
        <v>324</v>
      </c>
      <c r="AT98" s="243">
        <v>1232</v>
      </c>
      <c r="AU98" s="249">
        <v>196</v>
      </c>
      <c r="AV98" s="365">
        <v>2002</v>
      </c>
      <c r="AW98" s="364"/>
      <c r="AX98" s="364"/>
      <c r="AY98" s="364"/>
      <c r="AZ98" s="364">
        <v>2009</v>
      </c>
      <c r="BA98" s="364">
        <v>2003</v>
      </c>
      <c r="BB98" s="364"/>
      <c r="BC98" s="364"/>
      <c r="BD98" s="364"/>
      <c r="BE98" s="364"/>
      <c r="BF98" s="364">
        <v>2007</v>
      </c>
      <c r="BG98" s="364"/>
      <c r="BH98" s="242"/>
      <c r="BI98" s="363">
        <v>0.39800000000000002</v>
      </c>
      <c r="BJ98" s="387">
        <v>2014</v>
      </c>
      <c r="BK98" s="358"/>
      <c r="BL98" s="358"/>
      <c r="BM98" s="358">
        <v>2019</v>
      </c>
      <c r="BN98" s="266"/>
      <c r="BO98" s="266"/>
      <c r="BP98" s="412"/>
      <c r="BQ98" s="361"/>
      <c r="BR98" s="360"/>
      <c r="BS98" s="361"/>
      <c r="BT98" s="358"/>
      <c r="BU98" s="357"/>
      <c r="BV98" s="356"/>
      <c r="BW98" s="356"/>
      <c r="BX98" s="355"/>
      <c r="BY98" s="254"/>
      <c r="BZ98" s="249"/>
      <c r="CA98" s="354">
        <v>1</v>
      </c>
      <c r="CB98" s="353">
        <v>1</v>
      </c>
      <c r="CC98" s="247">
        <v>3</v>
      </c>
      <c r="CD98" s="248"/>
      <c r="CE98" s="242"/>
      <c r="CF98" s="246">
        <v>8</v>
      </c>
      <c r="CG98" s="248"/>
      <c r="CH98" s="248"/>
      <c r="CI98" s="242"/>
      <c r="CJ98" s="246">
        <v>1</v>
      </c>
      <c r="CK98" s="248"/>
      <c r="CL98" s="244"/>
      <c r="CM98" s="247">
        <v>1</v>
      </c>
      <c r="CN98" s="248"/>
      <c r="CO98" s="242"/>
      <c r="CP98" s="247"/>
      <c r="CQ98" s="242">
        <v>4</v>
      </c>
    </row>
    <row r="99" spans="1:95" x14ac:dyDescent="0.25">
      <c r="A99" s="269">
        <f t="shared" si="25"/>
        <v>93</v>
      </c>
      <c r="B99" s="377" t="s">
        <v>175</v>
      </c>
      <c r="C99" s="376">
        <v>1988</v>
      </c>
      <c r="D99" s="375">
        <v>5</v>
      </c>
      <c r="E99" s="374">
        <v>74</v>
      </c>
      <c r="F99" s="373">
        <v>4431.2</v>
      </c>
      <c r="G99" s="358">
        <v>6</v>
      </c>
      <c r="H99" s="254">
        <v>5.84</v>
      </c>
      <c r="I99" s="254">
        <v>6.21</v>
      </c>
      <c r="J99" s="254">
        <v>6.21</v>
      </c>
      <c r="K99" s="254">
        <v>6.31</v>
      </c>
      <c r="L99" s="254"/>
      <c r="M99" s="347">
        <f t="shared" si="15"/>
        <v>155269.24799999999</v>
      </c>
      <c r="N99" s="347">
        <f t="shared" si="16"/>
        <v>165106.51199999999</v>
      </c>
      <c r="O99" s="347">
        <f t="shared" si="17"/>
        <v>320375.76</v>
      </c>
      <c r="P99" s="372">
        <f t="shared" si="18"/>
        <v>305478.28716000001</v>
      </c>
      <c r="Q99" s="371">
        <f t="shared" si="19"/>
        <v>305.47828715999998</v>
      </c>
      <c r="R99" s="343">
        <f t="shared" si="20"/>
        <v>330213.02399999998</v>
      </c>
      <c r="S99" s="342">
        <f t="shared" si="21"/>
        <v>314.85811838399997</v>
      </c>
      <c r="T99" s="229">
        <f t="shared" si="22"/>
        <v>335.53046399999994</v>
      </c>
      <c r="U99" s="228">
        <f t="shared" si="23"/>
        <v>319.92829742399994</v>
      </c>
      <c r="V99" s="228"/>
      <c r="W99" s="341"/>
      <c r="X99" s="370"/>
      <c r="Y99" s="369"/>
      <c r="Z99" s="368"/>
      <c r="AA99" s="368"/>
      <c r="AB99" s="368"/>
      <c r="AC99" s="368"/>
      <c r="AD99" s="368"/>
      <c r="AE99" s="368"/>
      <c r="AF99" s="368"/>
      <c r="AG99" s="368"/>
      <c r="AH99" s="368"/>
      <c r="AI99" s="368"/>
      <c r="AJ99" s="368"/>
      <c r="AK99" s="368"/>
      <c r="AL99" s="368"/>
      <c r="AM99" s="368"/>
      <c r="AN99" s="368"/>
      <c r="AO99" s="368"/>
      <c r="AP99" s="368"/>
      <c r="AQ99" s="368"/>
      <c r="AR99" s="367">
        <f t="shared" si="24"/>
        <v>0</v>
      </c>
      <c r="AS99" s="435" t="s">
        <v>325</v>
      </c>
      <c r="AT99" s="243">
        <v>1656</v>
      </c>
      <c r="AU99" s="249">
        <v>272.33</v>
      </c>
      <c r="AV99" s="365">
        <v>2007</v>
      </c>
      <c r="AW99" s="364"/>
      <c r="AX99" s="364"/>
      <c r="AY99" s="364"/>
      <c r="AZ99" s="364">
        <v>2003</v>
      </c>
      <c r="BA99" s="364">
        <v>2016</v>
      </c>
      <c r="BB99" s="364"/>
      <c r="BC99" s="364"/>
      <c r="BD99" s="364"/>
      <c r="BE99" s="364"/>
      <c r="BF99" s="364"/>
      <c r="BG99" s="364">
        <v>2007</v>
      </c>
      <c r="BH99" s="242"/>
      <c r="BI99" s="363">
        <v>0.47</v>
      </c>
      <c r="BJ99" s="394">
        <v>2015</v>
      </c>
      <c r="BK99" s="422"/>
      <c r="BL99" s="358"/>
      <c r="BM99" s="358">
        <v>2019</v>
      </c>
      <c r="BN99" s="266"/>
      <c r="BO99" s="266"/>
      <c r="BP99" s="360"/>
      <c r="BQ99" s="361"/>
      <c r="BR99" s="360"/>
      <c r="BS99" s="359"/>
      <c r="BT99" s="358"/>
      <c r="BU99" s="357"/>
      <c r="BV99" s="356"/>
      <c r="BW99" s="356"/>
      <c r="BX99" s="355"/>
      <c r="BY99" s="254"/>
      <c r="BZ99" s="249"/>
      <c r="CA99" s="354">
        <v>1</v>
      </c>
      <c r="CB99" s="242"/>
      <c r="CC99" s="247">
        <v>2</v>
      </c>
      <c r="CD99" s="248"/>
      <c r="CE99" s="242">
        <v>2</v>
      </c>
      <c r="CF99" s="246">
        <v>2</v>
      </c>
      <c r="CG99" s="248"/>
      <c r="CH99" s="248"/>
      <c r="CI99" s="242"/>
      <c r="CJ99" s="246">
        <v>1</v>
      </c>
      <c r="CK99" s="248"/>
      <c r="CL99" s="244"/>
      <c r="CM99" s="247">
        <v>1</v>
      </c>
      <c r="CN99" s="248"/>
      <c r="CO99" s="242"/>
      <c r="CP99" s="247"/>
      <c r="CQ99" s="242">
        <v>6</v>
      </c>
    </row>
    <row r="100" spans="1:95" x14ac:dyDescent="0.25">
      <c r="A100" s="269">
        <f t="shared" si="25"/>
        <v>94</v>
      </c>
      <c r="B100" s="377" t="s">
        <v>176</v>
      </c>
      <c r="C100" s="427" t="s">
        <v>167</v>
      </c>
      <c r="D100" s="375">
        <v>4</v>
      </c>
      <c r="E100" s="374">
        <v>32</v>
      </c>
      <c r="F100" s="440">
        <v>2872.2</v>
      </c>
      <c r="G100" s="358">
        <v>4</v>
      </c>
      <c r="H100" s="254">
        <v>5.84</v>
      </c>
      <c r="I100" s="254">
        <v>6.21</v>
      </c>
      <c r="J100" s="254">
        <v>6.21</v>
      </c>
      <c r="K100" s="254">
        <v>6.31</v>
      </c>
      <c r="L100" s="254"/>
      <c r="M100" s="347">
        <f t="shared" si="15"/>
        <v>100641.88799999998</v>
      </c>
      <c r="N100" s="347">
        <f t="shared" si="16"/>
        <v>107018.17199999999</v>
      </c>
      <c r="O100" s="347">
        <f t="shared" si="17"/>
        <v>207660.05999999997</v>
      </c>
      <c r="P100" s="372">
        <f t="shared" si="18"/>
        <v>198003.86720999997</v>
      </c>
      <c r="Q100" s="371">
        <f t="shared" si="19"/>
        <v>198.00386720999998</v>
      </c>
      <c r="R100" s="343">
        <f t="shared" si="20"/>
        <v>214036.34399999998</v>
      </c>
      <c r="S100" s="342">
        <f t="shared" si="21"/>
        <v>204.08365400399998</v>
      </c>
      <c r="T100" s="229">
        <f t="shared" si="22"/>
        <v>217.48298399999999</v>
      </c>
      <c r="U100" s="228">
        <f t="shared" si="23"/>
        <v>207.37002524399998</v>
      </c>
      <c r="V100" s="228"/>
      <c r="W100" s="341"/>
      <c r="X100" s="370"/>
      <c r="Y100" s="369"/>
      <c r="Z100" s="368"/>
      <c r="AA100" s="368"/>
      <c r="AB100" s="368"/>
      <c r="AC100" s="368"/>
      <c r="AD100" s="368"/>
      <c r="AE100" s="368"/>
      <c r="AF100" s="368"/>
      <c r="AG100" s="368"/>
      <c r="AH100" s="368"/>
      <c r="AI100" s="368"/>
      <c r="AJ100" s="368"/>
      <c r="AK100" s="368"/>
      <c r="AL100" s="368"/>
      <c r="AM100" s="368"/>
      <c r="AN100" s="368"/>
      <c r="AO100" s="368"/>
      <c r="AP100" s="368"/>
      <c r="AQ100" s="368"/>
      <c r="AR100" s="367">
        <f t="shared" si="24"/>
        <v>0</v>
      </c>
      <c r="AS100" s="411" t="s">
        <v>324</v>
      </c>
      <c r="AT100" s="243">
        <v>1232</v>
      </c>
      <c r="AU100" s="249">
        <v>195.5</v>
      </c>
      <c r="AV100" s="365">
        <v>2004</v>
      </c>
      <c r="AW100" s="364">
        <v>2006</v>
      </c>
      <c r="AX100" s="364">
        <v>2005</v>
      </c>
      <c r="AY100" s="364"/>
      <c r="AZ100" s="364">
        <v>2005</v>
      </c>
      <c r="BA100" s="393" t="s">
        <v>362</v>
      </c>
      <c r="BB100" s="364"/>
      <c r="BC100" s="364"/>
      <c r="BD100" s="364"/>
      <c r="BE100" s="364"/>
      <c r="BF100" s="364">
        <v>2007</v>
      </c>
      <c r="BG100" s="364"/>
      <c r="BH100" s="242"/>
      <c r="BI100" s="363">
        <v>0.38400000000000001</v>
      </c>
      <c r="BJ100" s="387">
        <v>2014</v>
      </c>
      <c r="BK100" s="358"/>
      <c r="BL100" s="358"/>
      <c r="BM100" s="358">
        <v>2019</v>
      </c>
      <c r="BN100" s="266"/>
      <c r="BO100" s="266"/>
      <c r="BP100" s="360"/>
      <c r="BQ100" s="361"/>
      <c r="BR100" s="360"/>
      <c r="BS100" s="359"/>
      <c r="BT100" s="358"/>
      <c r="BU100" s="357"/>
      <c r="BV100" s="356"/>
      <c r="BW100" s="356"/>
      <c r="BX100" s="355"/>
      <c r="BY100" s="254"/>
      <c r="BZ100" s="249"/>
      <c r="CA100" s="247"/>
      <c r="CB100" s="242"/>
      <c r="CC100" s="247">
        <v>2</v>
      </c>
      <c r="CD100" s="248"/>
      <c r="CE100" s="242">
        <v>2</v>
      </c>
      <c r="CF100" s="246">
        <v>8</v>
      </c>
      <c r="CG100" s="248"/>
      <c r="CH100" s="248"/>
      <c r="CI100" s="242"/>
      <c r="CJ100" s="246">
        <v>1</v>
      </c>
      <c r="CK100" s="248"/>
      <c r="CL100" s="244">
        <v>1</v>
      </c>
      <c r="CM100" s="247">
        <v>1</v>
      </c>
      <c r="CN100" s="248"/>
      <c r="CO100" s="242"/>
      <c r="CP100" s="247"/>
      <c r="CQ100" s="242">
        <v>4</v>
      </c>
    </row>
    <row r="101" spans="1:95" x14ac:dyDescent="0.25">
      <c r="A101" s="269">
        <f t="shared" si="25"/>
        <v>95</v>
      </c>
      <c r="B101" s="417" t="s">
        <v>177</v>
      </c>
      <c r="C101" s="376" t="s">
        <v>178</v>
      </c>
      <c r="D101" s="375">
        <v>5</v>
      </c>
      <c r="E101" s="374">
        <v>42</v>
      </c>
      <c r="F101" s="373">
        <v>4822.8999999999996</v>
      </c>
      <c r="G101" s="358">
        <v>2</v>
      </c>
      <c r="H101" s="254">
        <v>5.84</v>
      </c>
      <c r="I101" s="254">
        <v>6.21</v>
      </c>
      <c r="J101" s="254">
        <v>6.21</v>
      </c>
      <c r="K101" s="254">
        <v>6.31</v>
      </c>
      <c r="L101" s="254"/>
      <c r="M101" s="347">
        <f t="shared" si="15"/>
        <v>168994.41599999997</v>
      </c>
      <c r="N101" s="347">
        <f t="shared" si="16"/>
        <v>179701.25399999999</v>
      </c>
      <c r="O101" s="347">
        <f t="shared" si="17"/>
        <v>348695.66999999993</v>
      </c>
      <c r="P101" s="372">
        <f t="shared" si="18"/>
        <v>332481.32134499989</v>
      </c>
      <c r="Q101" s="371">
        <f t="shared" si="19"/>
        <v>332.48132134499991</v>
      </c>
      <c r="R101" s="343">
        <f t="shared" si="20"/>
        <v>359402.50799999997</v>
      </c>
      <c r="S101" s="342">
        <f t="shared" si="21"/>
        <v>342.69029137799993</v>
      </c>
      <c r="T101" s="229">
        <f t="shared" si="22"/>
        <v>365.18998799999997</v>
      </c>
      <c r="U101" s="228">
        <f t="shared" si="23"/>
        <v>348.20865355799992</v>
      </c>
      <c r="V101" s="228"/>
      <c r="W101" s="341"/>
      <c r="X101" s="370"/>
      <c r="Y101" s="369"/>
      <c r="Z101" s="368"/>
      <c r="AA101" s="368"/>
      <c r="AB101" s="368"/>
      <c r="AC101" s="368"/>
      <c r="AD101" s="368"/>
      <c r="AE101" s="368"/>
      <c r="AF101" s="368"/>
      <c r="AG101" s="368"/>
      <c r="AH101" s="368"/>
      <c r="AI101" s="368"/>
      <c r="AJ101" s="368"/>
      <c r="AK101" s="368"/>
      <c r="AL101" s="368"/>
      <c r="AM101" s="368"/>
      <c r="AN101" s="368"/>
      <c r="AO101" s="368"/>
      <c r="AP101" s="368"/>
      <c r="AQ101" s="368"/>
      <c r="AR101" s="367">
        <f t="shared" si="24"/>
        <v>0</v>
      </c>
      <c r="AS101" s="366" t="s">
        <v>325</v>
      </c>
      <c r="AT101" s="243">
        <v>1467.5</v>
      </c>
      <c r="AU101" s="249">
        <v>244.41</v>
      </c>
      <c r="AV101" s="365"/>
      <c r="AW101" s="364"/>
      <c r="AX101" s="364"/>
      <c r="AY101" s="364"/>
      <c r="AZ101" s="364"/>
      <c r="BA101" s="393"/>
      <c r="BB101" s="364"/>
      <c r="BC101" s="364"/>
      <c r="BD101" s="364"/>
      <c r="BE101" s="364"/>
      <c r="BF101" s="364"/>
      <c r="BG101" s="364"/>
      <c r="BH101" s="242"/>
      <c r="BI101" s="363">
        <v>0.23649999999999999</v>
      </c>
      <c r="BJ101" s="387">
        <v>2014</v>
      </c>
      <c r="BK101" s="358"/>
      <c r="BL101" s="358"/>
      <c r="BM101" s="358">
        <v>2019</v>
      </c>
      <c r="BN101" s="266"/>
      <c r="BO101" s="266"/>
      <c r="BP101" s="360"/>
      <c r="BQ101" s="361"/>
      <c r="BR101" s="360"/>
      <c r="BS101" s="359"/>
      <c r="BT101" s="358"/>
      <c r="BU101" s="357"/>
      <c r="BV101" s="356"/>
      <c r="BW101" s="356"/>
      <c r="BX101" s="355"/>
      <c r="BY101" s="254"/>
      <c r="BZ101" s="249"/>
      <c r="CA101" s="354">
        <v>1</v>
      </c>
      <c r="CB101" s="353">
        <v>1</v>
      </c>
      <c r="CC101" s="247">
        <v>8</v>
      </c>
      <c r="CD101" s="248"/>
      <c r="CE101" s="242">
        <v>1</v>
      </c>
      <c r="CF101" s="246">
        <v>2</v>
      </c>
      <c r="CG101" s="248"/>
      <c r="CH101" s="248"/>
      <c r="CI101" s="242"/>
      <c r="CJ101" s="246">
        <v>2</v>
      </c>
      <c r="CK101" s="248"/>
      <c r="CL101" s="244"/>
      <c r="CM101" s="247">
        <v>2</v>
      </c>
      <c r="CN101" s="248"/>
      <c r="CO101" s="242"/>
      <c r="CP101" s="247"/>
      <c r="CQ101" s="242">
        <v>1</v>
      </c>
    </row>
    <row r="102" spans="1:95" x14ac:dyDescent="0.25">
      <c r="A102" s="269">
        <f t="shared" si="25"/>
        <v>96</v>
      </c>
      <c r="B102" s="377" t="s">
        <v>179</v>
      </c>
      <c r="C102" s="376" t="s">
        <v>180</v>
      </c>
      <c r="D102" s="375">
        <v>4</v>
      </c>
      <c r="E102" s="374">
        <v>37</v>
      </c>
      <c r="F102" s="373">
        <v>2951</v>
      </c>
      <c r="G102" s="358">
        <v>4</v>
      </c>
      <c r="H102" s="254">
        <v>5.84</v>
      </c>
      <c r="I102" s="254">
        <v>6.21</v>
      </c>
      <c r="J102" s="254">
        <v>6.21</v>
      </c>
      <c r="K102" s="254">
        <v>6.31</v>
      </c>
      <c r="L102" s="254"/>
      <c r="M102" s="347">
        <f t="shared" si="15"/>
        <v>103403.04000000001</v>
      </c>
      <c r="N102" s="347">
        <f t="shared" si="16"/>
        <v>109954.26</v>
      </c>
      <c r="O102" s="347">
        <f t="shared" si="17"/>
        <v>213357.3</v>
      </c>
      <c r="P102" s="372">
        <f t="shared" si="18"/>
        <v>203436.18554999997</v>
      </c>
      <c r="Q102" s="371">
        <f t="shared" si="19"/>
        <v>203.43618554999998</v>
      </c>
      <c r="R102" s="343">
        <f t="shared" si="20"/>
        <v>219908.52</v>
      </c>
      <c r="S102" s="342">
        <f t="shared" si="21"/>
        <v>209.68277381999999</v>
      </c>
      <c r="T102" s="229">
        <f t="shared" si="22"/>
        <v>223.44971999999999</v>
      </c>
      <c r="U102" s="228">
        <f t="shared" si="23"/>
        <v>213.05930802</v>
      </c>
      <c r="V102" s="228"/>
      <c r="W102" s="341"/>
      <c r="X102" s="370"/>
      <c r="Y102" s="369"/>
      <c r="Z102" s="368"/>
      <c r="AA102" s="368"/>
      <c r="AB102" s="368"/>
      <c r="AC102" s="368"/>
      <c r="AD102" s="368"/>
      <c r="AE102" s="368"/>
      <c r="AF102" s="368"/>
      <c r="AG102" s="368"/>
      <c r="AH102" s="368"/>
      <c r="AI102" s="368"/>
      <c r="AJ102" s="368"/>
      <c r="AK102" s="368"/>
      <c r="AL102" s="368"/>
      <c r="AM102" s="368"/>
      <c r="AN102" s="368"/>
      <c r="AO102" s="368"/>
      <c r="AP102" s="368"/>
      <c r="AQ102" s="368"/>
      <c r="AR102" s="367">
        <f t="shared" si="24"/>
        <v>0</v>
      </c>
      <c r="AS102" s="411" t="s">
        <v>324</v>
      </c>
      <c r="AT102" s="243">
        <v>1362</v>
      </c>
      <c r="AU102" s="249">
        <v>180.8</v>
      </c>
      <c r="AV102" s="365">
        <v>2006</v>
      </c>
      <c r="AW102" s="364">
        <v>2008</v>
      </c>
      <c r="AX102" s="364"/>
      <c r="AY102" s="364"/>
      <c r="AZ102" s="364">
        <v>2008</v>
      </c>
      <c r="BA102" s="393" t="s">
        <v>362</v>
      </c>
      <c r="BB102" s="364"/>
      <c r="BC102" s="364"/>
      <c r="BD102" s="364"/>
      <c r="BE102" s="364"/>
      <c r="BF102" s="364"/>
      <c r="BG102" s="364"/>
      <c r="BH102" s="242"/>
      <c r="BI102" s="363">
        <v>0.42399999999999999</v>
      </c>
      <c r="BJ102" s="387">
        <v>2014</v>
      </c>
      <c r="BK102" s="358"/>
      <c r="BL102" s="358"/>
      <c r="BM102" s="358">
        <v>2019</v>
      </c>
      <c r="BN102" s="266"/>
      <c r="BO102" s="266"/>
      <c r="BP102" s="412"/>
      <c r="BQ102" s="361"/>
      <c r="BR102" s="360"/>
      <c r="BS102" s="361"/>
      <c r="BT102" s="358"/>
      <c r="BU102" s="357"/>
      <c r="BV102" s="356"/>
      <c r="BW102" s="356"/>
      <c r="BX102" s="355"/>
      <c r="BY102" s="254"/>
      <c r="BZ102" s="249"/>
      <c r="CA102" s="354">
        <v>1</v>
      </c>
      <c r="CB102" s="353">
        <v>1</v>
      </c>
      <c r="CC102" s="247">
        <f>5+2</f>
        <v>7</v>
      </c>
      <c r="CD102" s="248" t="s">
        <v>361</v>
      </c>
      <c r="CE102" s="242">
        <v>4</v>
      </c>
      <c r="CF102" s="246">
        <v>4</v>
      </c>
      <c r="CG102" s="248"/>
      <c r="CH102" s="248"/>
      <c r="CI102" s="242"/>
      <c r="CJ102" s="246">
        <v>1</v>
      </c>
      <c r="CK102" s="248"/>
      <c r="CL102" s="244"/>
      <c r="CM102" s="247">
        <v>1</v>
      </c>
      <c r="CN102" s="248"/>
      <c r="CO102" s="242"/>
      <c r="CP102" s="247"/>
      <c r="CQ102" s="242">
        <v>4</v>
      </c>
    </row>
    <row r="103" spans="1:95" x14ac:dyDescent="0.25">
      <c r="A103" s="269">
        <f t="shared" si="25"/>
        <v>97</v>
      </c>
      <c r="B103" s="377" t="s">
        <v>181</v>
      </c>
      <c r="C103" s="376" t="s">
        <v>182</v>
      </c>
      <c r="D103" s="375">
        <v>4</v>
      </c>
      <c r="E103" s="374">
        <v>36</v>
      </c>
      <c r="F103" s="373">
        <v>2156.3000000000002</v>
      </c>
      <c r="G103" s="358">
        <v>3</v>
      </c>
      <c r="H103" s="254">
        <v>5.84</v>
      </c>
      <c r="I103" s="254">
        <v>6.21</v>
      </c>
      <c r="J103" s="254">
        <v>6.21</v>
      </c>
      <c r="K103" s="254">
        <v>6.31</v>
      </c>
      <c r="L103" s="254"/>
      <c r="M103" s="347">
        <f t="shared" si="15"/>
        <v>75556.752000000008</v>
      </c>
      <c r="N103" s="347">
        <f t="shared" si="16"/>
        <v>80343.738000000012</v>
      </c>
      <c r="O103" s="347">
        <f t="shared" si="17"/>
        <v>155900.49000000002</v>
      </c>
      <c r="P103" s="372">
        <f t="shared" si="18"/>
        <v>148651.11721500001</v>
      </c>
      <c r="Q103" s="371">
        <f t="shared" si="19"/>
        <v>148.651117215</v>
      </c>
      <c r="R103" s="343">
        <f t="shared" si="20"/>
        <v>160687.47600000002</v>
      </c>
      <c r="S103" s="342">
        <f t="shared" si="21"/>
        <v>153.21550836600002</v>
      </c>
      <c r="T103" s="229">
        <f t="shared" ref="T103:T134" si="26">F103*K103*12/1000</f>
        <v>163.27503600000003</v>
      </c>
      <c r="U103" s="228">
        <f t="shared" ref="U103:U134" si="27">T103*95.35/100</f>
        <v>155.68274682600003</v>
      </c>
      <c r="V103" s="228"/>
      <c r="W103" s="341"/>
      <c r="X103" s="370"/>
      <c r="Y103" s="369"/>
      <c r="Z103" s="368"/>
      <c r="AA103" s="368"/>
      <c r="AB103" s="368"/>
      <c r="AC103" s="368"/>
      <c r="AD103" s="368"/>
      <c r="AE103" s="368"/>
      <c r="AF103" s="368"/>
      <c r="AG103" s="368"/>
      <c r="AH103" s="368"/>
      <c r="AI103" s="368"/>
      <c r="AJ103" s="368"/>
      <c r="AK103" s="368"/>
      <c r="AL103" s="368"/>
      <c r="AM103" s="368"/>
      <c r="AN103" s="368"/>
      <c r="AO103" s="368"/>
      <c r="AP103" s="368"/>
      <c r="AQ103" s="368"/>
      <c r="AR103" s="367">
        <f t="shared" si="24"/>
        <v>0</v>
      </c>
      <c r="AS103" s="411" t="s">
        <v>324</v>
      </c>
      <c r="AT103" s="243">
        <v>901</v>
      </c>
      <c r="AU103" s="249">
        <v>137.6</v>
      </c>
      <c r="AV103" s="365">
        <v>2010</v>
      </c>
      <c r="AW103" s="364"/>
      <c r="AX103" s="364"/>
      <c r="AY103" s="364"/>
      <c r="AZ103" s="364">
        <v>2007</v>
      </c>
      <c r="BA103" s="364">
        <v>2016</v>
      </c>
      <c r="BB103" s="364"/>
      <c r="BC103" s="364"/>
      <c r="BD103" s="364"/>
      <c r="BE103" s="364"/>
      <c r="BF103" s="364"/>
      <c r="BG103" s="364"/>
      <c r="BH103" s="242"/>
      <c r="BI103" s="363">
        <v>0.23799999999999999</v>
      </c>
      <c r="BJ103" s="362">
        <v>2013</v>
      </c>
      <c r="BK103" s="358"/>
      <c r="BL103" s="358"/>
      <c r="BM103" s="358">
        <v>2019</v>
      </c>
      <c r="BN103" s="266"/>
      <c r="BO103" s="266"/>
      <c r="BP103" s="360"/>
      <c r="BQ103" s="361"/>
      <c r="BR103" s="360"/>
      <c r="BS103" s="359"/>
      <c r="BT103" s="358"/>
      <c r="BU103" s="357"/>
      <c r="BV103" s="356"/>
      <c r="BW103" s="356"/>
      <c r="BX103" s="355"/>
      <c r="BY103" s="254"/>
      <c r="BZ103" s="249"/>
      <c r="CA103" s="354">
        <v>1</v>
      </c>
      <c r="CB103" s="353">
        <v>1</v>
      </c>
      <c r="CC103" s="247">
        <v>4</v>
      </c>
      <c r="CD103" s="248"/>
      <c r="CE103" s="242"/>
      <c r="CF103" s="246">
        <v>3</v>
      </c>
      <c r="CG103" s="248" t="s">
        <v>335</v>
      </c>
      <c r="CH103" s="248"/>
      <c r="CI103" s="242"/>
      <c r="CJ103" s="246">
        <v>1</v>
      </c>
      <c r="CK103" s="248"/>
      <c r="CL103" s="244"/>
      <c r="CM103" s="247">
        <v>1</v>
      </c>
      <c r="CN103" s="248"/>
      <c r="CO103" s="242"/>
      <c r="CP103" s="247"/>
      <c r="CQ103" s="242">
        <v>3</v>
      </c>
    </row>
    <row r="104" spans="1:95" x14ac:dyDescent="0.25">
      <c r="A104" s="269">
        <f t="shared" si="25"/>
        <v>98</v>
      </c>
      <c r="B104" s="377" t="s">
        <v>183</v>
      </c>
      <c r="C104" s="376">
        <v>1956</v>
      </c>
      <c r="D104" s="375">
        <v>4</v>
      </c>
      <c r="E104" s="374">
        <v>45</v>
      </c>
      <c r="F104" s="373">
        <v>3493.7</v>
      </c>
      <c r="G104" s="358">
        <v>4</v>
      </c>
      <c r="H104" s="254">
        <v>5.84</v>
      </c>
      <c r="I104" s="254">
        <v>6.21</v>
      </c>
      <c r="J104" s="254">
        <v>6.21</v>
      </c>
      <c r="K104" s="254">
        <v>6.31</v>
      </c>
      <c r="L104" s="254"/>
      <c r="M104" s="347">
        <f t="shared" si="15"/>
        <v>122419.24799999999</v>
      </c>
      <c r="N104" s="347">
        <f t="shared" si="16"/>
        <v>130175.262</v>
      </c>
      <c r="O104" s="347">
        <f t="shared" si="17"/>
        <v>252594.51</v>
      </c>
      <c r="P104" s="372">
        <f t="shared" si="18"/>
        <v>240848.86528499998</v>
      </c>
      <c r="Q104" s="371">
        <f t="shared" si="19"/>
        <v>240.84886528499999</v>
      </c>
      <c r="R104" s="343">
        <f t="shared" si="20"/>
        <v>260350.524</v>
      </c>
      <c r="S104" s="342">
        <f t="shared" si="21"/>
        <v>248.24422463399998</v>
      </c>
      <c r="T104" s="229">
        <f t="shared" si="26"/>
        <v>264.54296399999993</v>
      </c>
      <c r="U104" s="228">
        <f t="shared" si="27"/>
        <v>252.24171617399992</v>
      </c>
      <c r="V104" s="228"/>
      <c r="W104" s="341"/>
      <c r="X104" s="370"/>
      <c r="Y104" s="369"/>
      <c r="Z104" s="368"/>
      <c r="AA104" s="368"/>
      <c r="AB104" s="368"/>
      <c r="AC104" s="368"/>
      <c r="AD104" s="368"/>
      <c r="AE104" s="368"/>
      <c r="AF104" s="368"/>
      <c r="AG104" s="368"/>
      <c r="AH104" s="368"/>
      <c r="AI104" s="368"/>
      <c r="AJ104" s="368"/>
      <c r="AK104" s="368"/>
      <c r="AL104" s="368"/>
      <c r="AM104" s="368"/>
      <c r="AN104" s="368"/>
      <c r="AO104" s="368"/>
      <c r="AP104" s="368"/>
      <c r="AQ104" s="368"/>
      <c r="AR104" s="367">
        <f t="shared" si="24"/>
        <v>0</v>
      </c>
      <c r="AS104" s="411" t="s">
        <v>324</v>
      </c>
      <c r="AT104" s="243">
        <v>1212</v>
      </c>
      <c r="AU104" s="249">
        <v>208</v>
      </c>
      <c r="AV104" s="365">
        <v>2007</v>
      </c>
      <c r="AW104" s="364">
        <v>2007</v>
      </c>
      <c r="AX104" s="364"/>
      <c r="AY104" s="364"/>
      <c r="AZ104" s="364">
        <v>2008</v>
      </c>
      <c r="BA104" s="364">
        <v>2008</v>
      </c>
      <c r="BB104" s="364"/>
      <c r="BC104" s="364"/>
      <c r="BD104" s="364"/>
      <c r="BE104" s="364"/>
      <c r="BF104" s="364"/>
      <c r="BG104" s="364"/>
      <c r="BH104" s="242"/>
      <c r="BI104" s="363">
        <v>0.33300000000000002</v>
      </c>
      <c r="BJ104" s="378">
        <v>2012</v>
      </c>
      <c r="BK104" s="358"/>
      <c r="BL104" s="358">
        <v>2018</v>
      </c>
      <c r="BM104" s="358"/>
      <c r="BN104" s="266"/>
      <c r="BO104" s="266"/>
      <c r="BP104" s="412"/>
      <c r="BQ104" s="361"/>
      <c r="BR104" s="360"/>
      <c r="BS104" s="361"/>
      <c r="BT104" s="358"/>
      <c r="BU104" s="357"/>
      <c r="BV104" s="356"/>
      <c r="BW104" s="356"/>
      <c r="BX104" s="355"/>
      <c r="BY104" s="254"/>
      <c r="BZ104" s="249"/>
      <c r="CA104" s="354">
        <v>1</v>
      </c>
      <c r="CB104" s="353">
        <v>1</v>
      </c>
      <c r="CC104" s="247">
        <f>5+2</f>
        <v>7</v>
      </c>
      <c r="CD104" s="248" t="s">
        <v>361</v>
      </c>
      <c r="CE104" s="242">
        <v>1</v>
      </c>
      <c r="CF104" s="246">
        <v>5</v>
      </c>
      <c r="CG104" s="248" t="s">
        <v>335</v>
      </c>
      <c r="CH104" s="248"/>
      <c r="CI104" s="242"/>
      <c r="CJ104" s="246">
        <v>1</v>
      </c>
      <c r="CK104" s="248"/>
      <c r="CL104" s="244"/>
      <c r="CM104" s="247">
        <v>1</v>
      </c>
      <c r="CN104" s="248"/>
      <c r="CO104" s="242"/>
      <c r="CP104" s="247"/>
      <c r="CQ104" s="242">
        <v>5</v>
      </c>
    </row>
    <row r="105" spans="1:95" ht="16.5" thickBot="1" x14ac:dyDescent="0.3">
      <c r="A105" s="269">
        <f t="shared" si="25"/>
        <v>99</v>
      </c>
      <c r="B105" s="377" t="s">
        <v>170</v>
      </c>
      <c r="C105" s="376" t="s">
        <v>171</v>
      </c>
      <c r="D105" s="375">
        <v>5</v>
      </c>
      <c r="E105" s="374">
        <v>70</v>
      </c>
      <c r="F105" s="373">
        <v>3426.2</v>
      </c>
      <c r="G105" s="358">
        <v>5</v>
      </c>
      <c r="H105" s="254">
        <v>5.84</v>
      </c>
      <c r="I105" s="254">
        <v>6.21</v>
      </c>
      <c r="J105" s="254">
        <v>6.21</v>
      </c>
      <c r="K105" s="254">
        <v>6.31</v>
      </c>
      <c r="L105" s="254"/>
      <c r="M105" s="347">
        <f t="shared" si="15"/>
        <v>120054.04799999998</v>
      </c>
      <c r="N105" s="347">
        <f t="shared" si="16"/>
        <v>127660.21199999998</v>
      </c>
      <c r="O105" s="347">
        <f t="shared" si="17"/>
        <v>247714.25999999995</v>
      </c>
      <c r="P105" s="372">
        <f t="shared" si="18"/>
        <v>236195.54690999992</v>
      </c>
      <c r="Q105" s="371">
        <f t="shared" si="19"/>
        <v>236.1955469099999</v>
      </c>
      <c r="R105" s="343">
        <f t="shared" si="20"/>
        <v>255320.42399999997</v>
      </c>
      <c r="S105" s="342">
        <f t="shared" si="21"/>
        <v>243.44802428399996</v>
      </c>
      <c r="T105" s="229">
        <f t="shared" si="26"/>
        <v>259.43186399999996</v>
      </c>
      <c r="U105" s="228">
        <f t="shared" si="27"/>
        <v>247.36828232399995</v>
      </c>
      <c r="V105" s="228"/>
      <c r="W105" s="341"/>
      <c r="X105" s="370"/>
      <c r="Y105" s="369"/>
      <c r="Z105" s="368"/>
      <c r="AA105" s="368"/>
      <c r="AB105" s="368"/>
      <c r="AC105" s="368"/>
      <c r="AD105" s="368"/>
      <c r="AE105" s="368"/>
      <c r="AF105" s="368"/>
      <c r="AG105" s="368"/>
      <c r="AH105" s="368"/>
      <c r="AI105" s="368"/>
      <c r="AJ105" s="368"/>
      <c r="AK105" s="368"/>
      <c r="AL105" s="368"/>
      <c r="AM105" s="368"/>
      <c r="AN105" s="368"/>
      <c r="AO105" s="368"/>
      <c r="AP105" s="368"/>
      <c r="AQ105" s="368"/>
      <c r="AR105" s="367">
        <f t="shared" si="24"/>
        <v>0</v>
      </c>
      <c r="AS105" s="366" t="s">
        <v>325</v>
      </c>
      <c r="AT105" s="243">
        <v>1111</v>
      </c>
      <c r="AU105" s="249">
        <v>191.59</v>
      </c>
      <c r="AV105" s="365">
        <v>2007</v>
      </c>
      <c r="AW105" s="364"/>
      <c r="AX105" s="364"/>
      <c r="AY105" s="364"/>
      <c r="AZ105" s="364">
        <v>2012</v>
      </c>
      <c r="BA105" s="364"/>
      <c r="BB105" s="364">
        <v>2012</v>
      </c>
      <c r="BC105" s="364"/>
      <c r="BD105" s="364"/>
      <c r="BE105" s="364"/>
      <c r="BF105" s="364"/>
      <c r="BG105" s="364"/>
      <c r="BH105" s="242"/>
      <c r="BI105" s="363">
        <v>0.29899999999999999</v>
      </c>
      <c r="BJ105" s="395">
        <v>2017</v>
      </c>
      <c r="BK105" s="358"/>
      <c r="BL105" s="358"/>
      <c r="BM105" s="358"/>
      <c r="BN105" s="266"/>
      <c r="BO105" s="266"/>
      <c r="BP105" s="360"/>
      <c r="BQ105" s="361"/>
      <c r="BR105" s="360"/>
      <c r="BS105" s="359"/>
      <c r="BT105" s="386"/>
      <c r="BU105" s="385"/>
      <c r="BV105" s="384"/>
      <c r="BW105" s="384"/>
      <c r="BX105" s="383"/>
      <c r="BY105" s="254"/>
      <c r="BZ105" s="249"/>
      <c r="CA105" s="354">
        <v>1</v>
      </c>
      <c r="CB105" s="353">
        <v>1</v>
      </c>
      <c r="CC105" s="247">
        <v>2</v>
      </c>
      <c r="CD105" s="248"/>
      <c r="CE105" s="242"/>
      <c r="CF105" s="246">
        <v>1</v>
      </c>
      <c r="CG105" s="248"/>
      <c r="CH105" s="248"/>
      <c r="CI105" s="242"/>
      <c r="CJ105" s="246">
        <v>1</v>
      </c>
      <c r="CK105" s="248"/>
      <c r="CL105" s="244"/>
      <c r="CM105" s="247">
        <v>1</v>
      </c>
      <c r="CN105" s="248"/>
      <c r="CO105" s="242"/>
      <c r="CP105" s="247"/>
      <c r="CQ105" s="242">
        <v>4</v>
      </c>
    </row>
    <row r="106" spans="1:95" x14ac:dyDescent="0.25">
      <c r="A106" s="269">
        <f t="shared" si="25"/>
        <v>100</v>
      </c>
      <c r="B106" s="377" t="s">
        <v>173</v>
      </c>
      <c r="C106" s="376">
        <v>1968</v>
      </c>
      <c r="D106" s="375">
        <v>5</v>
      </c>
      <c r="E106" s="374">
        <v>70</v>
      </c>
      <c r="F106" s="373">
        <v>3939.2</v>
      </c>
      <c r="G106" s="358">
        <v>7</v>
      </c>
      <c r="H106" s="254">
        <v>5.84</v>
      </c>
      <c r="I106" s="254">
        <v>6.21</v>
      </c>
      <c r="J106" s="254">
        <v>6.21</v>
      </c>
      <c r="K106" s="254">
        <v>6.31</v>
      </c>
      <c r="L106" s="254"/>
      <c r="M106" s="347">
        <f t="shared" si="15"/>
        <v>138029.568</v>
      </c>
      <c r="N106" s="347">
        <f t="shared" si="16"/>
        <v>146774.59199999998</v>
      </c>
      <c r="O106" s="347">
        <f t="shared" si="17"/>
        <v>284804.15999999997</v>
      </c>
      <c r="P106" s="372">
        <f t="shared" si="18"/>
        <v>271560.76655999996</v>
      </c>
      <c r="Q106" s="371">
        <f t="shared" si="19"/>
        <v>271.56076655999993</v>
      </c>
      <c r="R106" s="343">
        <f t="shared" si="20"/>
        <v>293549.18399999995</v>
      </c>
      <c r="S106" s="342">
        <f t="shared" si="21"/>
        <v>279.89914694399994</v>
      </c>
      <c r="T106" s="229">
        <f t="shared" si="26"/>
        <v>298.27622400000001</v>
      </c>
      <c r="U106" s="228">
        <f t="shared" si="27"/>
        <v>284.40637958399998</v>
      </c>
      <c r="V106" s="228"/>
      <c r="W106" s="341"/>
      <c r="X106" s="370"/>
      <c r="Y106" s="369"/>
      <c r="Z106" s="368"/>
      <c r="AA106" s="368"/>
      <c r="AB106" s="368"/>
      <c r="AC106" s="368"/>
      <c r="AD106" s="368"/>
      <c r="AE106" s="368"/>
      <c r="AF106" s="368"/>
      <c r="AG106" s="368"/>
      <c r="AH106" s="368"/>
      <c r="AI106" s="368"/>
      <c r="AJ106" s="368"/>
      <c r="AK106" s="368"/>
      <c r="AL106" s="368"/>
      <c r="AM106" s="368"/>
      <c r="AN106" s="368"/>
      <c r="AO106" s="368"/>
      <c r="AP106" s="368"/>
      <c r="AQ106" s="368"/>
      <c r="AR106" s="367">
        <f t="shared" si="24"/>
        <v>0</v>
      </c>
      <c r="AS106" s="366" t="s">
        <v>325</v>
      </c>
      <c r="AT106" s="243">
        <v>992</v>
      </c>
      <c r="AU106" s="249">
        <v>173.96</v>
      </c>
      <c r="AV106" s="365">
        <v>2010</v>
      </c>
      <c r="AW106" s="364"/>
      <c r="AX106" s="364"/>
      <c r="AY106" s="364"/>
      <c r="AZ106" s="364">
        <v>2012</v>
      </c>
      <c r="BA106" s="364"/>
      <c r="BB106" s="364"/>
      <c r="BC106" s="364"/>
      <c r="BD106" s="364"/>
      <c r="BE106" s="364"/>
      <c r="BF106" s="364"/>
      <c r="BG106" s="364"/>
      <c r="BH106" s="242"/>
      <c r="BI106" s="363">
        <v>0.50700000000000001</v>
      </c>
      <c r="BJ106" s="394">
        <v>2015</v>
      </c>
      <c r="BK106" s="422"/>
      <c r="BL106" s="358"/>
      <c r="BM106" s="358"/>
      <c r="BN106" s="266"/>
      <c r="BO106" s="266"/>
      <c r="BP106" s="360"/>
      <c r="BQ106" s="389"/>
      <c r="BR106" s="388"/>
      <c r="BS106" s="361"/>
      <c r="BT106" s="382"/>
      <c r="BU106" s="381"/>
      <c r="BV106" s="380"/>
      <c r="BW106" s="380"/>
      <c r="BX106" s="379"/>
      <c r="BY106" s="254"/>
      <c r="BZ106" s="249"/>
      <c r="CA106" s="247"/>
      <c r="CB106" s="242"/>
      <c r="CC106" s="247">
        <v>7</v>
      </c>
      <c r="CD106" s="248"/>
      <c r="CE106" s="242"/>
      <c r="CF106" s="246"/>
      <c r="CG106" s="248"/>
      <c r="CH106" s="248"/>
      <c r="CI106" s="242"/>
      <c r="CJ106" s="246">
        <v>1</v>
      </c>
      <c r="CK106" s="248"/>
      <c r="CL106" s="244"/>
      <c r="CM106" s="247">
        <v>1</v>
      </c>
      <c r="CN106" s="248"/>
      <c r="CO106" s="242"/>
      <c r="CP106" s="247"/>
      <c r="CQ106" s="242">
        <v>7</v>
      </c>
    </row>
    <row r="107" spans="1:95" ht="16.5" thickBot="1" x14ac:dyDescent="0.3">
      <c r="A107" s="269">
        <f t="shared" si="25"/>
        <v>101</v>
      </c>
      <c r="B107" s="377" t="s">
        <v>174</v>
      </c>
      <c r="C107" s="376">
        <v>1968</v>
      </c>
      <c r="D107" s="375">
        <v>5</v>
      </c>
      <c r="E107" s="374">
        <v>80</v>
      </c>
      <c r="F107" s="373">
        <v>3515.2</v>
      </c>
      <c r="G107" s="358">
        <v>4</v>
      </c>
      <c r="H107" s="254">
        <v>5.84</v>
      </c>
      <c r="I107" s="254">
        <v>6.21</v>
      </c>
      <c r="J107" s="254">
        <v>6.21</v>
      </c>
      <c r="K107" s="254">
        <v>6.31</v>
      </c>
      <c r="L107" s="254"/>
      <c r="M107" s="347">
        <f t="shared" si="15"/>
        <v>123172.60800000001</v>
      </c>
      <c r="N107" s="347">
        <f t="shared" si="16"/>
        <v>130976.352</v>
      </c>
      <c r="O107" s="347">
        <f t="shared" si="17"/>
        <v>254148.96000000002</v>
      </c>
      <c r="P107" s="372">
        <f t="shared" si="18"/>
        <v>242331.03336</v>
      </c>
      <c r="Q107" s="371">
        <f t="shared" si="19"/>
        <v>242.33103335999999</v>
      </c>
      <c r="R107" s="343">
        <f t="shared" si="20"/>
        <v>261952.704</v>
      </c>
      <c r="S107" s="342">
        <f t="shared" si="21"/>
        <v>249.77190326399997</v>
      </c>
      <c r="T107" s="229">
        <f t="shared" si="26"/>
        <v>266.17094399999996</v>
      </c>
      <c r="U107" s="228">
        <f t="shared" si="27"/>
        <v>253.79399510399995</v>
      </c>
      <c r="V107" s="228"/>
      <c r="W107" s="341"/>
      <c r="X107" s="370"/>
      <c r="Y107" s="369"/>
      <c r="Z107" s="368"/>
      <c r="AA107" s="368"/>
      <c r="AB107" s="368"/>
      <c r="AC107" s="368"/>
      <c r="AD107" s="368"/>
      <c r="AE107" s="368"/>
      <c r="AF107" s="368"/>
      <c r="AG107" s="368"/>
      <c r="AH107" s="368"/>
      <c r="AI107" s="368"/>
      <c r="AJ107" s="368"/>
      <c r="AK107" s="368"/>
      <c r="AL107" s="368"/>
      <c r="AM107" s="368"/>
      <c r="AN107" s="368"/>
      <c r="AO107" s="368"/>
      <c r="AP107" s="368"/>
      <c r="AQ107" s="368"/>
      <c r="AR107" s="367">
        <f t="shared" si="24"/>
        <v>0</v>
      </c>
      <c r="AS107" s="366" t="s">
        <v>325</v>
      </c>
      <c r="AT107" s="243">
        <v>1080</v>
      </c>
      <c r="AU107" s="249">
        <v>187</v>
      </c>
      <c r="AV107" s="365">
        <v>2014</v>
      </c>
      <c r="AW107" s="364"/>
      <c r="AX107" s="364"/>
      <c r="AY107" s="364">
        <v>2007</v>
      </c>
      <c r="AZ107" s="364">
        <v>2013</v>
      </c>
      <c r="BA107" s="364">
        <v>2013</v>
      </c>
      <c r="BB107" s="364">
        <v>2013</v>
      </c>
      <c r="BC107" s="364"/>
      <c r="BD107" s="364"/>
      <c r="BE107" s="364"/>
      <c r="BF107" s="364"/>
      <c r="BG107" s="364"/>
      <c r="BH107" s="242"/>
      <c r="BI107" s="363">
        <v>0.28000000000000003</v>
      </c>
      <c r="BJ107" s="394">
        <v>2015</v>
      </c>
      <c r="BK107" s="422"/>
      <c r="BL107" s="358"/>
      <c r="BM107" s="358"/>
      <c r="BN107" s="266"/>
      <c r="BO107" s="266"/>
      <c r="BP107" s="358"/>
      <c r="BQ107" s="389"/>
      <c r="BR107" s="388"/>
      <c r="BS107" s="266"/>
      <c r="BT107" s="386"/>
      <c r="BU107" s="439"/>
      <c r="BV107" s="438"/>
      <c r="BW107" s="438"/>
      <c r="BX107" s="437"/>
      <c r="BY107" s="254"/>
      <c r="BZ107" s="249"/>
      <c r="CA107" s="354">
        <v>1</v>
      </c>
      <c r="CB107" s="242"/>
      <c r="CC107" s="247">
        <v>4</v>
      </c>
      <c r="CD107" s="248"/>
      <c r="CE107" s="242">
        <v>2</v>
      </c>
      <c r="CF107" s="246">
        <v>2</v>
      </c>
      <c r="CG107" s="248"/>
      <c r="CH107" s="248"/>
      <c r="CI107" s="242"/>
      <c r="CJ107" s="246">
        <v>1</v>
      </c>
      <c r="CK107" s="248"/>
      <c r="CL107" s="244"/>
      <c r="CM107" s="247">
        <v>1</v>
      </c>
      <c r="CN107" s="248"/>
      <c r="CO107" s="242"/>
      <c r="CP107" s="247"/>
      <c r="CQ107" s="242">
        <v>4</v>
      </c>
    </row>
    <row r="108" spans="1:95" x14ac:dyDescent="0.25">
      <c r="A108" s="269">
        <f t="shared" si="25"/>
        <v>102</v>
      </c>
      <c r="B108" s="377" t="s">
        <v>360</v>
      </c>
      <c r="C108" s="376">
        <v>1969</v>
      </c>
      <c r="D108" s="375">
        <v>5</v>
      </c>
      <c r="E108" s="374">
        <v>56</v>
      </c>
      <c r="F108" s="373">
        <v>3661.6</v>
      </c>
      <c r="G108" s="358">
        <v>4</v>
      </c>
      <c r="H108" s="254">
        <v>5.84</v>
      </c>
      <c r="I108" s="254">
        <v>6.21</v>
      </c>
      <c r="J108" s="254">
        <v>6.21</v>
      </c>
      <c r="K108" s="254">
        <v>6.31</v>
      </c>
      <c r="L108" s="254"/>
      <c r="M108" s="347">
        <f t="shared" si="15"/>
        <v>128302.46399999999</v>
      </c>
      <c r="N108" s="347">
        <f t="shared" si="16"/>
        <v>136431.21600000001</v>
      </c>
      <c r="O108" s="347">
        <f t="shared" si="17"/>
        <v>264733.68</v>
      </c>
      <c r="P108" s="372">
        <f t="shared" si="18"/>
        <v>252423.56387999997</v>
      </c>
      <c r="Q108" s="371">
        <f t="shared" si="19"/>
        <v>252.42356387999996</v>
      </c>
      <c r="R108" s="343">
        <f t="shared" si="20"/>
        <v>272862.43200000003</v>
      </c>
      <c r="S108" s="342">
        <f t="shared" si="21"/>
        <v>260.17432891200002</v>
      </c>
      <c r="T108" s="229">
        <f t="shared" si="26"/>
        <v>277.25635199999994</v>
      </c>
      <c r="U108" s="228">
        <f t="shared" si="27"/>
        <v>264.36393163199989</v>
      </c>
      <c r="V108" s="228"/>
      <c r="W108" s="341"/>
      <c r="X108" s="370"/>
      <c r="Y108" s="369"/>
      <c r="Z108" s="368"/>
      <c r="AA108" s="368"/>
      <c r="AB108" s="368"/>
      <c r="AC108" s="368"/>
      <c r="AD108" s="368"/>
      <c r="AE108" s="368"/>
      <c r="AF108" s="368"/>
      <c r="AG108" s="368"/>
      <c r="AH108" s="368"/>
      <c r="AI108" s="368"/>
      <c r="AJ108" s="368"/>
      <c r="AK108" s="368"/>
      <c r="AL108" s="368"/>
      <c r="AM108" s="368"/>
      <c r="AN108" s="368"/>
      <c r="AO108" s="368"/>
      <c r="AP108" s="368"/>
      <c r="AQ108" s="368"/>
      <c r="AR108" s="367">
        <f t="shared" si="24"/>
        <v>0</v>
      </c>
      <c r="AS108" s="366" t="s">
        <v>325</v>
      </c>
      <c r="AT108" s="243">
        <v>1009</v>
      </c>
      <c r="AU108" s="249">
        <v>176.48</v>
      </c>
      <c r="AV108" s="365">
        <v>2003</v>
      </c>
      <c r="AW108" s="364"/>
      <c r="AX108" s="364"/>
      <c r="AY108" s="364"/>
      <c r="AZ108" s="364">
        <v>2004</v>
      </c>
      <c r="BA108" s="364">
        <v>2007</v>
      </c>
      <c r="BB108" s="364"/>
      <c r="BC108" s="364"/>
      <c r="BD108" s="364"/>
      <c r="BE108" s="364"/>
      <c r="BF108" s="364"/>
      <c r="BG108" s="364"/>
      <c r="BH108" s="242"/>
      <c r="BI108" s="363">
        <v>0.28599999999999998</v>
      </c>
      <c r="BJ108" s="394">
        <v>2015</v>
      </c>
      <c r="BK108" s="358"/>
      <c r="BL108" s="358"/>
      <c r="BM108" s="358"/>
      <c r="BN108" s="266"/>
      <c r="BO108" s="266"/>
      <c r="BP108" s="360"/>
      <c r="BQ108" s="266"/>
      <c r="BR108" s="358"/>
      <c r="BS108" s="359"/>
      <c r="BT108" s="382"/>
      <c r="BU108" s="274"/>
      <c r="BV108" s="276"/>
      <c r="BW108" s="276"/>
      <c r="BX108" s="270"/>
      <c r="BY108" s="254"/>
      <c r="BZ108" s="249"/>
      <c r="CA108" s="354">
        <v>1</v>
      </c>
      <c r="CB108" s="353"/>
      <c r="CC108" s="247">
        <v>4</v>
      </c>
      <c r="CD108" s="248"/>
      <c r="CE108" s="242">
        <v>1</v>
      </c>
      <c r="CF108" s="246">
        <v>2</v>
      </c>
      <c r="CG108" s="248" t="s">
        <v>335</v>
      </c>
      <c r="CH108" s="248">
        <v>1</v>
      </c>
      <c r="CI108" s="242"/>
      <c r="CJ108" s="246">
        <v>1</v>
      </c>
      <c r="CK108" s="248"/>
      <c r="CL108" s="244">
        <v>1</v>
      </c>
      <c r="CM108" s="247">
        <v>1</v>
      </c>
      <c r="CN108" s="248"/>
      <c r="CO108" s="242">
        <v>1</v>
      </c>
      <c r="CP108" s="247"/>
      <c r="CQ108" s="242">
        <v>4</v>
      </c>
    </row>
    <row r="109" spans="1:95" x14ac:dyDescent="0.25">
      <c r="A109" s="269">
        <f t="shared" si="25"/>
        <v>103</v>
      </c>
      <c r="B109" s="377" t="s">
        <v>359</v>
      </c>
      <c r="C109" s="376">
        <v>1967</v>
      </c>
      <c r="D109" s="375">
        <v>5</v>
      </c>
      <c r="E109" s="374">
        <v>80</v>
      </c>
      <c r="F109" s="373">
        <v>3245.1</v>
      </c>
      <c r="G109" s="358">
        <v>4</v>
      </c>
      <c r="H109" s="254">
        <v>5.84</v>
      </c>
      <c r="I109" s="254">
        <v>6.21</v>
      </c>
      <c r="J109" s="254">
        <v>6.21</v>
      </c>
      <c r="K109" s="254">
        <v>6.31</v>
      </c>
      <c r="L109" s="254"/>
      <c r="M109" s="347">
        <f t="shared" si="15"/>
        <v>113708.30399999999</v>
      </c>
      <c r="N109" s="347">
        <f t="shared" si="16"/>
        <v>120912.42600000001</v>
      </c>
      <c r="O109" s="347">
        <f t="shared" si="17"/>
        <v>234620.72999999998</v>
      </c>
      <c r="P109" s="372">
        <f t="shared" si="18"/>
        <v>223710.86605499999</v>
      </c>
      <c r="Q109" s="371">
        <f t="shared" si="19"/>
        <v>223.710866055</v>
      </c>
      <c r="R109" s="343">
        <f t="shared" si="20"/>
        <v>241824.85200000001</v>
      </c>
      <c r="S109" s="342">
        <f t="shared" si="21"/>
        <v>230.57999638200002</v>
      </c>
      <c r="T109" s="229">
        <f t="shared" si="26"/>
        <v>245.71897199999998</v>
      </c>
      <c r="U109" s="228">
        <f t="shared" si="27"/>
        <v>234.29303980199995</v>
      </c>
      <c r="V109" s="228"/>
      <c r="W109" s="341"/>
      <c r="X109" s="370"/>
      <c r="Y109" s="369"/>
      <c r="Z109" s="368"/>
      <c r="AA109" s="368"/>
      <c r="AB109" s="368"/>
      <c r="AC109" s="368"/>
      <c r="AD109" s="368"/>
      <c r="AE109" s="368"/>
      <c r="AF109" s="368"/>
      <c r="AG109" s="368"/>
      <c r="AH109" s="368"/>
      <c r="AI109" s="368"/>
      <c r="AJ109" s="368"/>
      <c r="AK109" s="368"/>
      <c r="AL109" s="368"/>
      <c r="AM109" s="368"/>
      <c r="AN109" s="368"/>
      <c r="AO109" s="368"/>
      <c r="AP109" s="368"/>
      <c r="AQ109" s="368"/>
      <c r="AR109" s="367">
        <f t="shared" si="24"/>
        <v>0</v>
      </c>
      <c r="AS109" s="366" t="s">
        <v>325</v>
      </c>
      <c r="AT109" s="243">
        <v>880</v>
      </c>
      <c r="AU109" s="249">
        <v>157.37</v>
      </c>
      <c r="AV109" s="365">
        <v>2003</v>
      </c>
      <c r="AW109" s="364"/>
      <c r="AX109" s="364"/>
      <c r="AY109" s="364"/>
      <c r="AZ109" s="364">
        <v>2003</v>
      </c>
      <c r="BA109" s="364"/>
      <c r="BB109" s="364"/>
      <c r="BC109" s="364"/>
      <c r="BD109" s="364"/>
      <c r="BE109" s="364"/>
      <c r="BF109" s="364"/>
      <c r="BG109" s="364"/>
      <c r="BH109" s="242"/>
      <c r="BI109" s="363">
        <v>0.245</v>
      </c>
      <c r="BJ109" s="392">
        <v>2016</v>
      </c>
      <c r="BK109" s="358"/>
      <c r="BL109" s="358"/>
      <c r="BM109" s="358"/>
      <c r="BN109" s="266"/>
      <c r="BO109" s="266"/>
      <c r="BP109" s="358"/>
      <c r="BQ109" s="266"/>
      <c r="BR109" s="358"/>
      <c r="BS109" s="359"/>
      <c r="BT109" s="358"/>
      <c r="BU109" s="246"/>
      <c r="BV109" s="248"/>
      <c r="BW109" s="248"/>
      <c r="BX109" s="242"/>
      <c r="BY109" s="254"/>
      <c r="BZ109" s="249"/>
      <c r="CA109" s="354">
        <v>1</v>
      </c>
      <c r="CB109" s="353"/>
      <c r="CC109" s="247">
        <v>6</v>
      </c>
      <c r="CD109" s="248"/>
      <c r="CE109" s="242"/>
      <c r="CF109" s="246">
        <v>1</v>
      </c>
      <c r="CG109" s="248" t="s">
        <v>335</v>
      </c>
      <c r="CH109" s="248"/>
      <c r="CI109" s="242"/>
      <c r="CJ109" s="246">
        <v>1</v>
      </c>
      <c r="CK109" s="248"/>
      <c r="CL109" s="244"/>
      <c r="CM109" s="247">
        <v>1</v>
      </c>
      <c r="CN109" s="248"/>
      <c r="CO109" s="242"/>
      <c r="CP109" s="247"/>
      <c r="CQ109" s="242">
        <v>4</v>
      </c>
    </row>
    <row r="110" spans="1:95" x14ac:dyDescent="0.25">
      <c r="A110" s="269">
        <f t="shared" si="25"/>
        <v>104</v>
      </c>
      <c r="B110" s="377" t="s">
        <v>186</v>
      </c>
      <c r="C110" s="376">
        <v>1973</v>
      </c>
      <c r="D110" s="375">
        <v>5</v>
      </c>
      <c r="E110" s="374">
        <v>39</v>
      </c>
      <c r="F110" s="373">
        <v>1750.2</v>
      </c>
      <c r="G110" s="358">
        <v>2</v>
      </c>
      <c r="H110" s="254">
        <v>5.84</v>
      </c>
      <c r="I110" s="254">
        <v>6.21</v>
      </c>
      <c r="J110" s="254">
        <v>6.21</v>
      </c>
      <c r="K110" s="254">
        <v>6.31</v>
      </c>
      <c r="L110" s="254"/>
      <c r="M110" s="347">
        <f t="shared" si="15"/>
        <v>61327.008000000002</v>
      </c>
      <c r="N110" s="347">
        <f t="shared" si="16"/>
        <v>65212.452000000005</v>
      </c>
      <c r="O110" s="347">
        <f t="shared" si="17"/>
        <v>126539.46</v>
      </c>
      <c r="P110" s="372">
        <f t="shared" si="18"/>
        <v>120655.37510999999</v>
      </c>
      <c r="Q110" s="371">
        <f t="shared" si="19"/>
        <v>120.65537510999999</v>
      </c>
      <c r="R110" s="343">
        <f t="shared" si="20"/>
        <v>130424.90400000001</v>
      </c>
      <c r="S110" s="342">
        <f t="shared" si="21"/>
        <v>124.360145964</v>
      </c>
      <c r="T110" s="229">
        <f t="shared" si="26"/>
        <v>132.52514399999998</v>
      </c>
      <c r="U110" s="228">
        <f t="shared" si="27"/>
        <v>126.36272480399997</v>
      </c>
      <c r="V110" s="228"/>
      <c r="W110" s="341"/>
      <c r="X110" s="370"/>
      <c r="Y110" s="369"/>
      <c r="Z110" s="368"/>
      <c r="AA110" s="368"/>
      <c r="AB110" s="368"/>
      <c r="AC110" s="368"/>
      <c r="AD110" s="368"/>
      <c r="AE110" s="368"/>
      <c r="AF110" s="368"/>
      <c r="AG110" s="368"/>
      <c r="AH110" s="368"/>
      <c r="AI110" s="368"/>
      <c r="AJ110" s="368"/>
      <c r="AK110" s="368"/>
      <c r="AL110" s="368"/>
      <c r="AM110" s="368"/>
      <c r="AN110" s="368"/>
      <c r="AO110" s="368"/>
      <c r="AP110" s="368"/>
      <c r="AQ110" s="368"/>
      <c r="AR110" s="252">
        <f t="shared" si="24"/>
        <v>0</v>
      </c>
      <c r="AS110" s="366" t="s">
        <v>325</v>
      </c>
      <c r="AT110" s="243">
        <v>650</v>
      </c>
      <c r="AU110" s="249">
        <v>123.3</v>
      </c>
      <c r="AV110" s="365">
        <v>2003</v>
      </c>
      <c r="AW110" s="364"/>
      <c r="AX110" s="364"/>
      <c r="AY110" s="364"/>
      <c r="AZ110" s="364">
        <v>2003</v>
      </c>
      <c r="BA110" s="364">
        <v>2003</v>
      </c>
      <c r="BB110" s="364"/>
      <c r="BC110" s="364"/>
      <c r="BD110" s="364"/>
      <c r="BE110" s="364"/>
      <c r="BF110" s="364"/>
      <c r="BG110" s="364"/>
      <c r="BH110" s="242"/>
      <c r="BI110" s="436">
        <v>0.10580000000000001</v>
      </c>
      <c r="BJ110" s="387">
        <v>2014</v>
      </c>
      <c r="BK110" s="358"/>
      <c r="BL110" s="358"/>
      <c r="BM110" s="358"/>
      <c r="BN110" s="266"/>
      <c r="BO110" s="266"/>
      <c r="BP110" s="360"/>
      <c r="BQ110" s="361"/>
      <c r="BR110" s="360"/>
      <c r="BS110" s="359"/>
      <c r="BT110" s="358"/>
      <c r="BU110" s="357"/>
      <c r="BV110" s="356"/>
      <c r="BW110" s="356"/>
      <c r="BX110" s="355"/>
      <c r="BY110" s="254"/>
      <c r="BZ110" s="249"/>
      <c r="CA110" s="354"/>
      <c r="CB110" s="353"/>
      <c r="CC110" s="247">
        <v>2</v>
      </c>
      <c r="CD110" s="248"/>
      <c r="CE110" s="242">
        <v>2</v>
      </c>
      <c r="CF110" s="246">
        <v>2</v>
      </c>
      <c r="CG110" s="248" t="s">
        <v>335</v>
      </c>
      <c r="CH110" s="248"/>
      <c r="CI110" s="242"/>
      <c r="CJ110" s="246">
        <v>1</v>
      </c>
      <c r="CK110" s="248"/>
      <c r="CL110" s="244"/>
      <c r="CM110" s="247">
        <v>1</v>
      </c>
      <c r="CN110" s="248"/>
      <c r="CO110" s="242"/>
      <c r="CP110" s="247"/>
      <c r="CQ110" s="242">
        <v>2</v>
      </c>
    </row>
    <row r="111" spans="1:95" ht="16.5" thickBot="1" x14ac:dyDescent="0.3">
      <c r="A111" s="269">
        <f t="shared" si="25"/>
        <v>105</v>
      </c>
      <c r="B111" s="377" t="s">
        <v>187</v>
      </c>
      <c r="C111" s="376">
        <v>1958</v>
      </c>
      <c r="D111" s="375">
        <v>3</v>
      </c>
      <c r="E111" s="374">
        <v>27</v>
      </c>
      <c r="F111" s="373">
        <v>1520.4</v>
      </c>
      <c r="G111" s="358">
        <v>2</v>
      </c>
      <c r="H111" s="254">
        <v>5.84</v>
      </c>
      <c r="I111" s="254">
        <v>6.21</v>
      </c>
      <c r="J111" s="254">
        <v>6.21</v>
      </c>
      <c r="K111" s="254">
        <v>6.31</v>
      </c>
      <c r="L111" s="254"/>
      <c r="M111" s="347">
        <f t="shared" si="15"/>
        <v>53274.816000000006</v>
      </c>
      <c r="N111" s="347">
        <f t="shared" si="16"/>
        <v>56650.104000000007</v>
      </c>
      <c r="O111" s="347">
        <f t="shared" si="17"/>
        <v>109924.92000000001</v>
      </c>
      <c r="P111" s="372">
        <f t="shared" si="18"/>
        <v>104813.41122000001</v>
      </c>
      <c r="Q111" s="371">
        <f t="shared" si="19"/>
        <v>104.81341122000001</v>
      </c>
      <c r="R111" s="343">
        <f t="shared" si="20"/>
        <v>113300.20800000001</v>
      </c>
      <c r="S111" s="342">
        <f t="shared" si="21"/>
        <v>108.03174832800002</v>
      </c>
      <c r="T111" s="229">
        <f t="shared" si="26"/>
        <v>115.12468799999999</v>
      </c>
      <c r="U111" s="228">
        <f t="shared" si="27"/>
        <v>109.77139000799998</v>
      </c>
      <c r="V111" s="228"/>
      <c r="W111" s="341"/>
      <c r="X111" s="370"/>
      <c r="Y111" s="369"/>
      <c r="Z111" s="368"/>
      <c r="AA111" s="368"/>
      <c r="AB111" s="368"/>
      <c r="AC111" s="368"/>
      <c r="AD111" s="368"/>
      <c r="AE111" s="368"/>
      <c r="AF111" s="368"/>
      <c r="AG111" s="368"/>
      <c r="AH111" s="368"/>
      <c r="AI111" s="368"/>
      <c r="AJ111" s="368"/>
      <c r="AK111" s="368"/>
      <c r="AL111" s="368"/>
      <c r="AM111" s="368"/>
      <c r="AN111" s="368"/>
      <c r="AO111" s="368"/>
      <c r="AP111" s="368"/>
      <c r="AQ111" s="368"/>
      <c r="AR111" s="367">
        <f t="shared" si="24"/>
        <v>0</v>
      </c>
      <c r="AS111" s="411" t="s">
        <v>324</v>
      </c>
      <c r="AT111" s="243">
        <v>875</v>
      </c>
      <c r="AU111" s="249">
        <v>124.6</v>
      </c>
      <c r="AV111" s="365">
        <v>2007</v>
      </c>
      <c r="AW111" s="364">
        <v>2008</v>
      </c>
      <c r="AX111" s="364"/>
      <c r="AY111" s="364"/>
      <c r="AZ111" s="364">
        <v>2008</v>
      </c>
      <c r="BA111" s="364">
        <v>2008</v>
      </c>
      <c r="BB111" s="364"/>
      <c r="BC111" s="364"/>
      <c r="BD111" s="364"/>
      <c r="BE111" s="364"/>
      <c r="BF111" s="364"/>
      <c r="BG111" s="364">
        <v>2008</v>
      </c>
      <c r="BH111" s="242"/>
      <c r="BI111" s="363">
        <v>0.152</v>
      </c>
      <c r="BJ111" s="362">
        <v>2013</v>
      </c>
      <c r="BK111" s="358"/>
      <c r="BL111" s="358"/>
      <c r="BM111" s="358">
        <v>2019</v>
      </c>
      <c r="BN111" s="266"/>
      <c r="BO111" s="266"/>
      <c r="BP111" s="412"/>
      <c r="BQ111" s="361"/>
      <c r="BR111" s="360"/>
      <c r="BS111" s="361"/>
      <c r="BT111" s="386"/>
      <c r="BU111" s="385"/>
      <c r="BV111" s="384"/>
      <c r="BW111" s="384"/>
      <c r="BX111" s="383"/>
      <c r="BY111" s="254"/>
      <c r="BZ111" s="249"/>
      <c r="CA111" s="354">
        <v>1</v>
      </c>
      <c r="CB111" s="353">
        <v>1</v>
      </c>
      <c r="CC111" s="247">
        <v>1</v>
      </c>
      <c r="CD111" s="248"/>
      <c r="CE111" s="242">
        <v>1</v>
      </c>
      <c r="CF111" s="246">
        <v>1</v>
      </c>
      <c r="CG111" s="248" t="s">
        <v>335</v>
      </c>
      <c r="CH111" s="248"/>
      <c r="CI111" s="242"/>
      <c r="CJ111" s="246"/>
      <c r="CK111" s="248"/>
      <c r="CL111" s="244"/>
      <c r="CM111" s="247"/>
      <c r="CN111" s="248"/>
      <c r="CO111" s="242"/>
      <c r="CP111" s="247"/>
      <c r="CQ111" s="242">
        <v>2</v>
      </c>
    </row>
    <row r="112" spans="1:95" x14ac:dyDescent="0.25">
      <c r="A112" s="269">
        <f t="shared" si="25"/>
        <v>106</v>
      </c>
      <c r="B112" s="377" t="s">
        <v>192</v>
      </c>
      <c r="C112" s="376">
        <v>1965</v>
      </c>
      <c r="D112" s="375">
        <v>5</v>
      </c>
      <c r="E112" s="374">
        <v>80</v>
      </c>
      <c r="F112" s="373">
        <v>3209.3</v>
      </c>
      <c r="G112" s="358">
        <v>4</v>
      </c>
      <c r="H112" s="254">
        <v>5.84</v>
      </c>
      <c r="I112" s="254">
        <v>6.21</v>
      </c>
      <c r="J112" s="254">
        <v>6.21</v>
      </c>
      <c r="K112" s="254">
        <v>6.31</v>
      </c>
      <c r="L112" s="254"/>
      <c r="M112" s="347">
        <f t="shared" si="15"/>
        <v>112453.872</v>
      </c>
      <c r="N112" s="347">
        <f t="shared" si="16"/>
        <v>119578.51800000001</v>
      </c>
      <c r="O112" s="347">
        <f t="shared" si="17"/>
        <v>232032.39</v>
      </c>
      <c r="P112" s="372">
        <f t="shared" si="18"/>
        <v>221242.88386500001</v>
      </c>
      <c r="Q112" s="371">
        <f t="shared" si="19"/>
        <v>221.24288386500001</v>
      </c>
      <c r="R112" s="343">
        <f t="shared" si="20"/>
        <v>239157.03600000002</v>
      </c>
      <c r="S112" s="342">
        <f t="shared" si="21"/>
        <v>228.036233826</v>
      </c>
      <c r="T112" s="229">
        <f t="shared" si="26"/>
        <v>243.008196</v>
      </c>
      <c r="U112" s="228">
        <f t="shared" si="27"/>
        <v>231.70831488599998</v>
      </c>
      <c r="V112" s="228"/>
      <c r="W112" s="341"/>
      <c r="X112" s="370"/>
      <c r="Y112" s="369"/>
      <c r="Z112" s="368"/>
      <c r="AA112" s="368"/>
      <c r="AB112" s="368"/>
      <c r="AC112" s="368"/>
      <c r="AD112" s="368"/>
      <c r="AE112" s="368"/>
      <c r="AF112" s="368"/>
      <c r="AG112" s="368"/>
      <c r="AH112" s="368"/>
      <c r="AI112" s="368"/>
      <c r="AJ112" s="368"/>
      <c r="AK112" s="368"/>
      <c r="AL112" s="368"/>
      <c r="AM112" s="368"/>
      <c r="AN112" s="368"/>
      <c r="AO112" s="368"/>
      <c r="AP112" s="368"/>
      <c r="AQ112" s="368"/>
      <c r="AR112" s="367">
        <f t="shared" si="24"/>
        <v>0</v>
      </c>
      <c r="AS112" s="435" t="s">
        <v>325</v>
      </c>
      <c r="AT112" s="243">
        <v>1086</v>
      </c>
      <c r="AU112" s="249">
        <v>193.08</v>
      </c>
      <c r="AV112" s="365">
        <v>2003</v>
      </c>
      <c r="AW112" s="364"/>
      <c r="AX112" s="364"/>
      <c r="AY112" s="364"/>
      <c r="AZ112" s="364">
        <v>2003</v>
      </c>
      <c r="BA112" s="364"/>
      <c r="BB112" s="364"/>
      <c r="BC112" s="364"/>
      <c r="BD112" s="364"/>
      <c r="BE112" s="364"/>
      <c r="BF112" s="364"/>
      <c r="BG112" s="364"/>
      <c r="BH112" s="242"/>
      <c r="BI112" s="434">
        <v>0.24399999999999999</v>
      </c>
      <c r="BJ112" s="394">
        <v>2015</v>
      </c>
      <c r="BK112" s="358"/>
      <c r="BL112" s="358"/>
      <c r="BM112" s="358"/>
      <c r="BN112" s="266"/>
      <c r="BO112" s="266"/>
      <c r="BP112" s="360"/>
      <c r="BQ112" s="361"/>
      <c r="BR112" s="360"/>
      <c r="BS112" s="359"/>
      <c r="BT112" s="382"/>
      <c r="BU112" s="357"/>
      <c r="BV112" s="356"/>
      <c r="BW112" s="356"/>
      <c r="BX112" s="355"/>
      <c r="BY112" s="254"/>
      <c r="BZ112" s="249"/>
      <c r="CA112" s="247"/>
      <c r="CB112" s="242"/>
      <c r="CC112" s="247">
        <v>4</v>
      </c>
      <c r="CD112" s="248"/>
      <c r="CE112" s="242"/>
      <c r="CF112" s="246">
        <v>1</v>
      </c>
      <c r="CG112" s="248" t="s">
        <v>335</v>
      </c>
      <c r="CH112" s="248"/>
      <c r="CI112" s="242"/>
      <c r="CJ112" s="246">
        <v>1</v>
      </c>
      <c r="CK112" s="248"/>
      <c r="CL112" s="244"/>
      <c r="CM112" s="247">
        <v>1</v>
      </c>
      <c r="CN112" s="248"/>
      <c r="CO112" s="242"/>
      <c r="CP112" s="247"/>
      <c r="CQ112" s="242">
        <v>3</v>
      </c>
    </row>
    <row r="113" spans="1:95" x14ac:dyDescent="0.25">
      <c r="A113" s="269">
        <f t="shared" si="25"/>
        <v>107</v>
      </c>
      <c r="B113" s="377" t="s">
        <v>188</v>
      </c>
      <c r="C113" s="376" t="s">
        <v>148</v>
      </c>
      <c r="D113" s="375">
        <v>2</v>
      </c>
      <c r="E113" s="374">
        <v>8</v>
      </c>
      <c r="F113" s="373">
        <v>404.8</v>
      </c>
      <c r="G113" s="358">
        <v>2</v>
      </c>
      <c r="H113" s="254">
        <v>5.84</v>
      </c>
      <c r="I113" s="254">
        <v>6.21</v>
      </c>
      <c r="J113" s="254">
        <v>6.21</v>
      </c>
      <c r="K113" s="254">
        <v>6.31</v>
      </c>
      <c r="L113" s="254"/>
      <c r="M113" s="347">
        <f t="shared" si="15"/>
        <v>14184.192000000001</v>
      </c>
      <c r="N113" s="347">
        <f t="shared" si="16"/>
        <v>15082.848</v>
      </c>
      <c r="O113" s="347">
        <f t="shared" si="17"/>
        <v>29267.040000000001</v>
      </c>
      <c r="P113" s="372">
        <f t="shared" si="18"/>
        <v>27906.122640000001</v>
      </c>
      <c r="Q113" s="371">
        <f t="shared" si="19"/>
        <v>27.906122640000003</v>
      </c>
      <c r="R113" s="343">
        <f t="shared" si="20"/>
        <v>30165.696</v>
      </c>
      <c r="S113" s="342">
        <f t="shared" si="21"/>
        <v>28.762991135999997</v>
      </c>
      <c r="T113" s="229">
        <f t="shared" si="26"/>
        <v>30.651456</v>
      </c>
      <c r="U113" s="228">
        <f t="shared" si="27"/>
        <v>29.226163295999999</v>
      </c>
      <c r="V113" s="228"/>
      <c r="W113" s="341"/>
      <c r="X113" s="370"/>
      <c r="Y113" s="369"/>
      <c r="Z113" s="368"/>
      <c r="AA113" s="368"/>
      <c r="AB113" s="368"/>
      <c r="AC113" s="368"/>
      <c r="AD113" s="368"/>
      <c r="AE113" s="368"/>
      <c r="AF113" s="368"/>
      <c r="AG113" s="368"/>
      <c r="AH113" s="368"/>
      <c r="AI113" s="368"/>
      <c r="AJ113" s="368"/>
      <c r="AK113" s="368"/>
      <c r="AL113" s="368"/>
      <c r="AM113" s="368"/>
      <c r="AN113" s="368"/>
      <c r="AO113" s="368"/>
      <c r="AP113" s="368"/>
      <c r="AQ113" s="368"/>
      <c r="AR113" s="367">
        <f t="shared" si="24"/>
        <v>0</v>
      </c>
      <c r="AS113" s="411" t="s">
        <v>324</v>
      </c>
      <c r="AT113" s="243">
        <v>358</v>
      </c>
      <c r="AU113" s="249">
        <v>74.2</v>
      </c>
      <c r="AV113" s="365">
        <v>2010</v>
      </c>
      <c r="AW113" s="364"/>
      <c r="AX113" s="364"/>
      <c r="AY113" s="364"/>
      <c r="AZ113" s="364"/>
      <c r="BA113" s="364">
        <v>2009</v>
      </c>
      <c r="BB113" s="364"/>
      <c r="BC113" s="364"/>
      <c r="BD113" s="364"/>
      <c r="BE113" s="364"/>
      <c r="BF113" s="364">
        <v>2009</v>
      </c>
      <c r="BG113" s="364">
        <v>2008</v>
      </c>
      <c r="BH113" s="242"/>
      <c r="BI113" s="363">
        <v>4.2000000000000003E-2</v>
      </c>
      <c r="BJ113" s="392">
        <v>2016</v>
      </c>
      <c r="BK113" s="358"/>
      <c r="BL113" s="358"/>
      <c r="BM113" s="358"/>
      <c r="BN113" s="266"/>
      <c r="BO113" s="266"/>
      <c r="BP113" s="412"/>
      <c r="BQ113" s="361"/>
      <c r="BR113" s="360"/>
      <c r="BS113" s="361"/>
      <c r="BT113" s="358"/>
      <c r="BU113" s="357"/>
      <c r="BV113" s="356"/>
      <c r="BW113" s="356"/>
      <c r="BX113" s="355"/>
      <c r="BY113" s="254"/>
      <c r="BZ113" s="249"/>
      <c r="CA113" s="247"/>
      <c r="CB113" s="353">
        <v>1</v>
      </c>
      <c r="CC113" s="247"/>
      <c r="CD113" s="248"/>
      <c r="CE113" s="242"/>
      <c r="CF113" s="246">
        <v>2</v>
      </c>
      <c r="CG113" s="248" t="s">
        <v>335</v>
      </c>
      <c r="CH113" s="248">
        <v>2</v>
      </c>
      <c r="CI113" s="242"/>
      <c r="CJ113" s="246">
        <v>1</v>
      </c>
      <c r="CK113" s="248"/>
      <c r="CL113" s="244">
        <v>1</v>
      </c>
      <c r="CM113" s="247"/>
      <c r="CN113" s="248"/>
      <c r="CO113" s="242"/>
      <c r="CP113" s="247" t="s">
        <v>358</v>
      </c>
      <c r="CQ113" s="242">
        <v>1</v>
      </c>
    </row>
    <row r="114" spans="1:95" x14ac:dyDescent="0.25">
      <c r="A114" s="269">
        <f t="shared" si="25"/>
        <v>108</v>
      </c>
      <c r="B114" s="377" t="s">
        <v>189</v>
      </c>
      <c r="C114" s="376">
        <v>1955</v>
      </c>
      <c r="D114" s="375">
        <v>2</v>
      </c>
      <c r="E114" s="374">
        <v>8</v>
      </c>
      <c r="F114" s="373">
        <v>396.4</v>
      </c>
      <c r="G114" s="358">
        <v>2</v>
      </c>
      <c r="H114" s="254">
        <v>5.84</v>
      </c>
      <c r="I114" s="254">
        <v>6.21</v>
      </c>
      <c r="J114" s="254">
        <v>6.21</v>
      </c>
      <c r="K114" s="254">
        <v>6.31</v>
      </c>
      <c r="L114" s="254"/>
      <c r="M114" s="347">
        <f t="shared" si="15"/>
        <v>13889.855999999998</v>
      </c>
      <c r="N114" s="347">
        <f t="shared" si="16"/>
        <v>14769.863999999998</v>
      </c>
      <c r="O114" s="347">
        <f t="shared" si="17"/>
        <v>28659.719999999994</v>
      </c>
      <c r="P114" s="372">
        <f t="shared" si="18"/>
        <v>27327.043019999994</v>
      </c>
      <c r="Q114" s="371">
        <f t="shared" si="19"/>
        <v>27.327043019999994</v>
      </c>
      <c r="R114" s="343">
        <f t="shared" si="20"/>
        <v>29539.727999999996</v>
      </c>
      <c r="S114" s="342">
        <f t="shared" si="21"/>
        <v>28.166130647999996</v>
      </c>
      <c r="T114" s="229">
        <f t="shared" si="26"/>
        <v>30.015407999999997</v>
      </c>
      <c r="U114" s="228">
        <f t="shared" si="27"/>
        <v>28.619691527999993</v>
      </c>
      <c r="V114" s="228"/>
      <c r="W114" s="341"/>
      <c r="X114" s="370"/>
      <c r="Y114" s="369"/>
      <c r="Z114" s="368"/>
      <c r="AA114" s="368"/>
      <c r="AB114" s="368"/>
      <c r="AC114" s="368"/>
      <c r="AD114" s="368"/>
      <c r="AE114" s="368"/>
      <c r="AF114" s="368"/>
      <c r="AG114" s="368"/>
      <c r="AH114" s="368"/>
      <c r="AI114" s="368"/>
      <c r="AJ114" s="368"/>
      <c r="AK114" s="368"/>
      <c r="AL114" s="368"/>
      <c r="AM114" s="368"/>
      <c r="AN114" s="368"/>
      <c r="AO114" s="368"/>
      <c r="AP114" s="368"/>
      <c r="AQ114" s="368"/>
      <c r="AR114" s="367">
        <f t="shared" si="24"/>
        <v>0</v>
      </c>
      <c r="AS114" s="411" t="s">
        <v>324</v>
      </c>
      <c r="AT114" s="243">
        <v>358</v>
      </c>
      <c r="AU114" s="249">
        <v>74.599999999999994</v>
      </c>
      <c r="AV114" s="365">
        <v>2010</v>
      </c>
      <c r="AW114" s="364"/>
      <c r="AX114" s="364"/>
      <c r="AY114" s="364"/>
      <c r="AZ114" s="364">
        <v>2009</v>
      </c>
      <c r="BA114" s="364">
        <v>2009</v>
      </c>
      <c r="BB114" s="364"/>
      <c r="BC114" s="364"/>
      <c r="BD114" s="364"/>
      <c r="BE114" s="364"/>
      <c r="BF114" s="364">
        <v>2009</v>
      </c>
      <c r="BG114" s="364">
        <v>2008</v>
      </c>
      <c r="BH114" s="242"/>
      <c r="BI114" s="363">
        <v>4.3999999999999997E-2</v>
      </c>
      <c r="BJ114" s="392">
        <v>2016</v>
      </c>
      <c r="BK114" s="358"/>
      <c r="BL114" s="358"/>
      <c r="BM114" s="358"/>
      <c r="BN114" s="266"/>
      <c r="BO114" s="266"/>
      <c r="BP114" s="412"/>
      <c r="BQ114" s="361"/>
      <c r="BR114" s="360"/>
      <c r="BS114" s="361"/>
      <c r="BT114" s="358"/>
      <c r="BU114" s="357"/>
      <c r="BV114" s="356"/>
      <c r="BW114" s="356"/>
      <c r="BX114" s="355"/>
      <c r="BY114" s="254"/>
      <c r="BZ114" s="249"/>
      <c r="CA114" s="247"/>
      <c r="CB114" s="353">
        <v>1</v>
      </c>
      <c r="CC114" s="247"/>
      <c r="CD114" s="248"/>
      <c r="CE114" s="242"/>
      <c r="CF114" s="246">
        <v>1</v>
      </c>
      <c r="CG114" s="248" t="s">
        <v>335</v>
      </c>
      <c r="CH114" s="248">
        <v>2</v>
      </c>
      <c r="CI114" s="242"/>
      <c r="CJ114" s="246">
        <v>1</v>
      </c>
      <c r="CK114" s="248"/>
      <c r="CL114" s="244">
        <v>1</v>
      </c>
      <c r="CM114" s="247"/>
      <c r="CN114" s="248"/>
      <c r="CO114" s="242"/>
      <c r="CP114" s="247" t="s">
        <v>358</v>
      </c>
      <c r="CQ114" s="242">
        <v>2</v>
      </c>
    </row>
    <row r="115" spans="1:95" x14ac:dyDescent="0.25">
      <c r="A115" s="269">
        <f t="shared" si="25"/>
        <v>109</v>
      </c>
      <c r="B115" s="377" t="s">
        <v>190</v>
      </c>
      <c r="C115" s="376">
        <v>1955</v>
      </c>
      <c r="D115" s="375">
        <v>2</v>
      </c>
      <c r="E115" s="374">
        <v>8</v>
      </c>
      <c r="F115" s="373">
        <v>386.8</v>
      </c>
      <c r="G115" s="358">
        <v>2</v>
      </c>
      <c r="H115" s="254">
        <v>5.84</v>
      </c>
      <c r="I115" s="254">
        <v>6.21</v>
      </c>
      <c r="J115" s="254">
        <v>6.21</v>
      </c>
      <c r="K115" s="254">
        <v>6.31</v>
      </c>
      <c r="L115" s="254"/>
      <c r="M115" s="347">
        <f t="shared" si="15"/>
        <v>13553.471999999998</v>
      </c>
      <c r="N115" s="347">
        <f t="shared" si="16"/>
        <v>14412.168000000001</v>
      </c>
      <c r="O115" s="347">
        <f t="shared" si="17"/>
        <v>27965.64</v>
      </c>
      <c r="P115" s="372">
        <f t="shared" si="18"/>
        <v>26665.237739999997</v>
      </c>
      <c r="Q115" s="371">
        <f t="shared" si="19"/>
        <v>26.665237739999998</v>
      </c>
      <c r="R115" s="343">
        <f t="shared" si="20"/>
        <v>28824.336000000003</v>
      </c>
      <c r="S115" s="342">
        <f t="shared" si="21"/>
        <v>27.484004376000005</v>
      </c>
      <c r="T115" s="229">
        <f t="shared" si="26"/>
        <v>29.288495999999999</v>
      </c>
      <c r="U115" s="228">
        <f t="shared" si="27"/>
        <v>27.926580935999997</v>
      </c>
      <c r="V115" s="228"/>
      <c r="W115" s="341"/>
      <c r="X115" s="370"/>
      <c r="Y115" s="369"/>
      <c r="Z115" s="368"/>
      <c r="AA115" s="368"/>
      <c r="AB115" s="368"/>
      <c r="AC115" s="368"/>
      <c r="AD115" s="368"/>
      <c r="AE115" s="368"/>
      <c r="AF115" s="368"/>
      <c r="AG115" s="368"/>
      <c r="AH115" s="368"/>
      <c r="AI115" s="368"/>
      <c r="AJ115" s="368"/>
      <c r="AK115" s="368"/>
      <c r="AL115" s="368"/>
      <c r="AM115" s="368"/>
      <c r="AN115" s="368"/>
      <c r="AO115" s="368"/>
      <c r="AP115" s="368"/>
      <c r="AQ115" s="368"/>
      <c r="AR115" s="367">
        <f t="shared" si="24"/>
        <v>0</v>
      </c>
      <c r="AS115" s="411" t="s">
        <v>324</v>
      </c>
      <c r="AT115" s="243">
        <v>358</v>
      </c>
      <c r="AU115" s="249">
        <v>73.599999999999994</v>
      </c>
      <c r="AV115" s="365">
        <v>2003</v>
      </c>
      <c r="AW115" s="364"/>
      <c r="AX115" s="364"/>
      <c r="AY115" s="364"/>
      <c r="AZ115" s="364"/>
      <c r="BA115" s="364">
        <v>2009</v>
      </c>
      <c r="BB115" s="364"/>
      <c r="BC115" s="364"/>
      <c r="BD115" s="364"/>
      <c r="BE115" s="364"/>
      <c r="BF115" s="364"/>
      <c r="BG115" s="364">
        <v>2008</v>
      </c>
      <c r="BH115" s="242"/>
      <c r="BI115" s="363">
        <v>4.2999999999999997E-2</v>
      </c>
      <c r="BJ115" s="392">
        <v>2016</v>
      </c>
      <c r="BK115" s="358"/>
      <c r="BL115" s="358"/>
      <c r="BM115" s="358"/>
      <c r="BN115" s="266"/>
      <c r="BO115" s="266"/>
      <c r="BP115" s="412"/>
      <c r="BQ115" s="361"/>
      <c r="BR115" s="360"/>
      <c r="BS115" s="361"/>
      <c r="BT115" s="358"/>
      <c r="BU115" s="357"/>
      <c r="BV115" s="356"/>
      <c r="BW115" s="356"/>
      <c r="BX115" s="355"/>
      <c r="BY115" s="254"/>
      <c r="BZ115" s="249"/>
      <c r="CA115" s="247"/>
      <c r="CB115" s="353">
        <v>1</v>
      </c>
      <c r="CC115" s="247"/>
      <c r="CD115" s="248"/>
      <c r="CE115" s="242"/>
      <c r="CF115" s="246"/>
      <c r="CG115" s="248"/>
      <c r="CH115" s="248"/>
      <c r="CI115" s="242"/>
      <c r="CJ115" s="246">
        <v>1</v>
      </c>
      <c r="CK115" s="248"/>
      <c r="CL115" s="244">
        <v>1</v>
      </c>
      <c r="CM115" s="247"/>
      <c r="CN115" s="248"/>
      <c r="CO115" s="242"/>
      <c r="CP115" s="247" t="s">
        <v>358</v>
      </c>
      <c r="CQ115" s="242">
        <v>2</v>
      </c>
    </row>
    <row r="116" spans="1:95" ht="16.5" thickBot="1" x14ac:dyDescent="0.3">
      <c r="A116" s="269">
        <f t="shared" si="25"/>
        <v>110</v>
      </c>
      <c r="B116" s="377" t="s">
        <v>191</v>
      </c>
      <c r="C116" s="376">
        <v>1955</v>
      </c>
      <c r="D116" s="375">
        <v>2</v>
      </c>
      <c r="E116" s="374">
        <v>8</v>
      </c>
      <c r="F116" s="373">
        <v>383.5</v>
      </c>
      <c r="G116" s="358">
        <v>2</v>
      </c>
      <c r="H116" s="254">
        <v>5.84</v>
      </c>
      <c r="I116" s="254">
        <v>6.21</v>
      </c>
      <c r="J116" s="254">
        <v>6.21</v>
      </c>
      <c r="K116" s="254">
        <v>6.31</v>
      </c>
      <c r="L116" s="254"/>
      <c r="M116" s="347">
        <f t="shared" si="15"/>
        <v>13437.84</v>
      </c>
      <c r="N116" s="347">
        <f t="shared" si="16"/>
        <v>14289.21</v>
      </c>
      <c r="O116" s="347">
        <f t="shared" si="17"/>
        <v>27727.05</v>
      </c>
      <c r="P116" s="372">
        <f t="shared" si="18"/>
        <v>26437.742174999999</v>
      </c>
      <c r="Q116" s="371">
        <f t="shared" si="19"/>
        <v>26.437742175</v>
      </c>
      <c r="R116" s="343">
        <f t="shared" si="20"/>
        <v>28578.42</v>
      </c>
      <c r="S116" s="342">
        <f t="shared" si="21"/>
        <v>27.249523469999996</v>
      </c>
      <c r="T116" s="229">
        <f t="shared" si="26"/>
        <v>29.038619999999995</v>
      </c>
      <c r="U116" s="228">
        <f t="shared" si="27"/>
        <v>27.688324169999991</v>
      </c>
      <c r="V116" s="228"/>
      <c r="W116" s="341"/>
      <c r="X116" s="370"/>
      <c r="Y116" s="369"/>
      <c r="Z116" s="368"/>
      <c r="AA116" s="368"/>
      <c r="AB116" s="368"/>
      <c r="AC116" s="368"/>
      <c r="AD116" s="368"/>
      <c r="AE116" s="368"/>
      <c r="AF116" s="368"/>
      <c r="AG116" s="368"/>
      <c r="AH116" s="368"/>
      <c r="AI116" s="368"/>
      <c r="AJ116" s="368"/>
      <c r="AK116" s="368"/>
      <c r="AL116" s="368"/>
      <c r="AM116" s="368"/>
      <c r="AN116" s="368"/>
      <c r="AO116" s="368"/>
      <c r="AP116" s="368"/>
      <c r="AQ116" s="368"/>
      <c r="AR116" s="367">
        <f t="shared" si="24"/>
        <v>0</v>
      </c>
      <c r="AS116" s="411" t="s">
        <v>324</v>
      </c>
      <c r="AT116" s="243">
        <v>358</v>
      </c>
      <c r="AU116" s="249">
        <v>73.2</v>
      </c>
      <c r="AV116" s="365">
        <v>2003</v>
      </c>
      <c r="AW116" s="364"/>
      <c r="AX116" s="364"/>
      <c r="AY116" s="364"/>
      <c r="AZ116" s="364">
        <v>2009</v>
      </c>
      <c r="BA116" s="364">
        <v>2009</v>
      </c>
      <c r="BB116" s="364"/>
      <c r="BC116" s="364"/>
      <c r="BD116" s="364"/>
      <c r="BE116" s="364"/>
      <c r="BF116" s="364"/>
      <c r="BG116" s="364">
        <v>2008</v>
      </c>
      <c r="BH116" s="242"/>
      <c r="BI116" s="363">
        <v>4.2999999999999997E-2</v>
      </c>
      <c r="BJ116" s="392">
        <v>2016</v>
      </c>
      <c r="BK116" s="358"/>
      <c r="BL116" s="358"/>
      <c r="BM116" s="358"/>
      <c r="BN116" s="266"/>
      <c r="BO116" s="266"/>
      <c r="BP116" s="412"/>
      <c r="BQ116" s="361"/>
      <c r="BR116" s="360"/>
      <c r="BS116" s="361"/>
      <c r="BT116" s="386"/>
      <c r="BU116" s="385"/>
      <c r="BV116" s="384"/>
      <c r="BW116" s="384"/>
      <c r="BX116" s="383"/>
      <c r="BY116" s="254"/>
      <c r="BZ116" s="249"/>
      <c r="CA116" s="247"/>
      <c r="CB116" s="353">
        <v>1</v>
      </c>
      <c r="CC116" s="247"/>
      <c r="CD116" s="248"/>
      <c r="CE116" s="242"/>
      <c r="CF116" s="246"/>
      <c r="CG116" s="248"/>
      <c r="CH116" s="248"/>
      <c r="CI116" s="242"/>
      <c r="CJ116" s="246">
        <v>1</v>
      </c>
      <c r="CK116" s="248"/>
      <c r="CL116" s="244">
        <v>1</v>
      </c>
      <c r="CM116" s="247"/>
      <c r="CN116" s="248"/>
      <c r="CO116" s="242"/>
      <c r="CP116" s="247" t="s">
        <v>358</v>
      </c>
      <c r="CQ116" s="242">
        <v>1</v>
      </c>
    </row>
    <row r="117" spans="1:95" x14ac:dyDescent="0.25">
      <c r="A117" s="269">
        <f t="shared" si="25"/>
        <v>111</v>
      </c>
      <c r="B117" s="377" t="s">
        <v>193</v>
      </c>
      <c r="C117" s="376" t="s">
        <v>194</v>
      </c>
      <c r="D117" s="375">
        <v>5</v>
      </c>
      <c r="E117" s="374">
        <v>133</v>
      </c>
      <c r="F117" s="373">
        <v>5718.8</v>
      </c>
      <c r="G117" s="358">
        <v>7</v>
      </c>
      <c r="H117" s="254">
        <v>5.84</v>
      </c>
      <c r="I117" s="254">
        <v>6.21</v>
      </c>
      <c r="J117" s="254">
        <v>6.21</v>
      </c>
      <c r="K117" s="254">
        <v>6.31</v>
      </c>
      <c r="L117" s="254"/>
      <c r="M117" s="347">
        <f t="shared" si="15"/>
        <v>200386.75200000001</v>
      </c>
      <c r="N117" s="347">
        <f t="shared" si="16"/>
        <v>213082.48800000001</v>
      </c>
      <c r="O117" s="347">
        <f t="shared" si="17"/>
        <v>413469.24</v>
      </c>
      <c r="P117" s="372">
        <f t="shared" si="18"/>
        <v>394242.92033999995</v>
      </c>
      <c r="Q117" s="371">
        <f t="shared" si="19"/>
        <v>394.24292033999996</v>
      </c>
      <c r="R117" s="343">
        <f t="shared" si="20"/>
        <v>426164.97600000002</v>
      </c>
      <c r="S117" s="342">
        <f t="shared" si="21"/>
        <v>406.34830461600001</v>
      </c>
      <c r="T117" s="229">
        <f t="shared" si="26"/>
        <v>433.02753599999994</v>
      </c>
      <c r="U117" s="228">
        <f t="shared" si="27"/>
        <v>412.89175557599992</v>
      </c>
      <c r="V117" s="228"/>
      <c r="W117" s="341"/>
      <c r="X117" s="358"/>
      <c r="Y117" s="246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367">
        <f t="shared" si="24"/>
        <v>0</v>
      </c>
      <c r="AS117" s="366" t="s">
        <v>325</v>
      </c>
      <c r="AT117" s="243">
        <v>1751</v>
      </c>
      <c r="AU117" s="249">
        <v>286.41000000000003</v>
      </c>
      <c r="AV117" s="365"/>
      <c r="AW117" s="364"/>
      <c r="AX117" s="364"/>
      <c r="AY117" s="364"/>
      <c r="AZ117" s="364">
        <v>2005</v>
      </c>
      <c r="BA117" s="364">
        <v>2008</v>
      </c>
      <c r="BB117" s="364">
        <v>2008</v>
      </c>
      <c r="BC117" s="364"/>
      <c r="BD117" s="364"/>
      <c r="BE117" s="364"/>
      <c r="BF117" s="364">
        <v>2007</v>
      </c>
      <c r="BG117" s="364"/>
      <c r="BH117" s="242"/>
      <c r="BI117" s="363">
        <v>0.61</v>
      </c>
      <c r="BJ117" s="395">
        <v>2017</v>
      </c>
      <c r="BK117" s="358"/>
      <c r="BL117" s="358"/>
      <c r="BM117" s="358"/>
      <c r="BN117" s="266"/>
      <c r="BO117" s="266"/>
      <c r="BP117" s="360"/>
      <c r="BQ117" s="361"/>
      <c r="BR117" s="360"/>
      <c r="BS117" s="359"/>
      <c r="BT117" s="382"/>
      <c r="BU117" s="381"/>
      <c r="BV117" s="380"/>
      <c r="BW117" s="380"/>
      <c r="BX117" s="379"/>
      <c r="BY117" s="254"/>
      <c r="BZ117" s="249"/>
      <c r="CA117" s="354">
        <v>1</v>
      </c>
      <c r="CB117" s="353">
        <v>1</v>
      </c>
      <c r="CC117" s="247">
        <v>7</v>
      </c>
      <c r="CD117" s="248"/>
      <c r="CE117" s="242"/>
      <c r="CF117" s="246"/>
      <c r="CG117" s="248"/>
      <c r="CH117" s="248"/>
      <c r="CI117" s="242"/>
      <c r="CJ117" s="246">
        <v>1</v>
      </c>
      <c r="CK117" s="248"/>
      <c r="CL117" s="244">
        <v>1</v>
      </c>
      <c r="CM117" s="247">
        <v>1</v>
      </c>
      <c r="CN117" s="248"/>
      <c r="CO117" s="242">
        <v>1</v>
      </c>
      <c r="CP117" s="247"/>
      <c r="CQ117" s="242">
        <v>7</v>
      </c>
    </row>
    <row r="118" spans="1:95" ht="16.5" thickBot="1" x14ac:dyDescent="0.3">
      <c r="A118" s="269">
        <f t="shared" si="25"/>
        <v>112</v>
      </c>
      <c r="B118" s="377" t="s">
        <v>195</v>
      </c>
      <c r="C118" s="376">
        <v>1958</v>
      </c>
      <c r="D118" s="375">
        <v>3</v>
      </c>
      <c r="E118" s="374">
        <v>16</v>
      </c>
      <c r="F118" s="373">
        <v>1569.7</v>
      </c>
      <c r="G118" s="358">
        <v>4</v>
      </c>
      <c r="H118" s="254">
        <v>5.84</v>
      </c>
      <c r="I118" s="254">
        <v>6.21</v>
      </c>
      <c r="J118" s="254">
        <v>6.21</v>
      </c>
      <c r="K118" s="254">
        <v>6.31</v>
      </c>
      <c r="L118" s="254"/>
      <c r="M118" s="347">
        <f t="shared" si="15"/>
        <v>55002.288</v>
      </c>
      <c r="N118" s="347">
        <f t="shared" si="16"/>
        <v>58487.021999999997</v>
      </c>
      <c r="O118" s="347">
        <f t="shared" si="17"/>
        <v>113489.31</v>
      </c>
      <c r="P118" s="372">
        <f t="shared" si="18"/>
        <v>108212.05708499999</v>
      </c>
      <c r="Q118" s="371">
        <f t="shared" si="19"/>
        <v>108.212057085</v>
      </c>
      <c r="R118" s="343">
        <f t="shared" si="20"/>
        <v>116974.04399999999</v>
      </c>
      <c r="S118" s="342">
        <f t="shared" si="21"/>
        <v>111.53475095399999</v>
      </c>
      <c r="T118" s="229">
        <f t="shared" si="26"/>
        <v>118.85768399999998</v>
      </c>
      <c r="U118" s="228">
        <f t="shared" si="27"/>
        <v>113.33080169399996</v>
      </c>
      <c r="V118" s="228"/>
      <c r="W118" s="341"/>
      <c r="X118" s="358"/>
      <c r="Y118" s="246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367">
        <f t="shared" si="24"/>
        <v>0</v>
      </c>
      <c r="AS118" s="411" t="s">
        <v>324</v>
      </c>
      <c r="AT118" s="243">
        <v>1124</v>
      </c>
      <c r="AU118" s="249">
        <v>141.1</v>
      </c>
      <c r="AV118" s="365">
        <v>2015</v>
      </c>
      <c r="AW118" s="364"/>
      <c r="AX118" s="364"/>
      <c r="AY118" s="364"/>
      <c r="AZ118" s="364">
        <v>2011</v>
      </c>
      <c r="BA118" s="364">
        <v>2014</v>
      </c>
      <c r="BB118" s="364"/>
      <c r="BC118" s="364"/>
      <c r="BD118" s="364"/>
      <c r="BE118" s="364"/>
      <c r="BF118" s="364"/>
      <c r="BG118" s="364"/>
      <c r="BH118" s="242"/>
      <c r="BI118" s="363">
        <v>0.187</v>
      </c>
      <c r="BJ118" s="387">
        <v>2014</v>
      </c>
      <c r="BK118" s="358"/>
      <c r="BL118" s="358"/>
      <c r="BM118" s="358"/>
      <c r="BN118" s="266"/>
      <c r="BO118" s="266"/>
      <c r="BP118" s="360"/>
      <c r="BQ118" s="361"/>
      <c r="BR118" s="360"/>
      <c r="BS118" s="359"/>
      <c r="BT118" s="386"/>
      <c r="BU118" s="385"/>
      <c r="BV118" s="384"/>
      <c r="BW118" s="384"/>
      <c r="BX118" s="383"/>
      <c r="BY118" s="254"/>
      <c r="BZ118" s="249"/>
      <c r="CA118" s="354"/>
      <c r="CB118" s="353">
        <v>1</v>
      </c>
      <c r="CC118" s="247"/>
      <c r="CD118" s="248"/>
      <c r="CE118" s="242"/>
      <c r="CF118" s="246"/>
      <c r="CG118" s="248"/>
      <c r="CH118" s="248"/>
      <c r="CI118" s="242"/>
      <c r="CJ118" s="246">
        <v>1</v>
      </c>
      <c r="CK118" s="248"/>
      <c r="CL118" s="244"/>
      <c r="CM118" s="247">
        <v>1</v>
      </c>
      <c r="CN118" s="248"/>
      <c r="CO118" s="242"/>
      <c r="CP118" s="247"/>
      <c r="CQ118" s="242">
        <v>3</v>
      </c>
    </row>
    <row r="119" spans="1:95" ht="16.5" thickBot="1" x14ac:dyDescent="0.3">
      <c r="A119" s="269">
        <f t="shared" si="25"/>
        <v>113</v>
      </c>
      <c r="B119" s="377" t="s">
        <v>357</v>
      </c>
      <c r="C119" s="376"/>
      <c r="D119" s="375"/>
      <c r="E119" s="374">
        <v>12</v>
      </c>
      <c r="F119" s="373"/>
      <c r="G119" s="358"/>
      <c r="H119" s="254">
        <v>5.84</v>
      </c>
      <c r="I119" s="254">
        <v>6.21</v>
      </c>
      <c r="J119" s="254">
        <v>6.21</v>
      </c>
      <c r="K119" s="254">
        <v>6.31</v>
      </c>
      <c r="L119" s="254"/>
      <c r="M119" s="347">
        <f t="shared" si="15"/>
        <v>0</v>
      </c>
      <c r="N119" s="347">
        <f t="shared" si="16"/>
        <v>0</v>
      </c>
      <c r="O119" s="347">
        <f t="shared" si="17"/>
        <v>0</v>
      </c>
      <c r="P119" s="372">
        <f t="shared" si="18"/>
        <v>0</v>
      </c>
      <c r="Q119" s="371">
        <f t="shared" si="19"/>
        <v>0</v>
      </c>
      <c r="R119" s="343">
        <f t="shared" si="20"/>
        <v>0</v>
      </c>
      <c r="S119" s="342">
        <f t="shared" si="21"/>
        <v>0</v>
      </c>
      <c r="T119" s="229">
        <f t="shared" si="26"/>
        <v>0</v>
      </c>
      <c r="U119" s="228">
        <f t="shared" si="27"/>
        <v>0</v>
      </c>
      <c r="V119" s="228"/>
      <c r="W119" s="341"/>
      <c r="X119" s="358"/>
      <c r="Y119" s="246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  <c r="AN119" s="248"/>
      <c r="AO119" s="248"/>
      <c r="AP119" s="248"/>
      <c r="AQ119" s="248"/>
      <c r="AR119" s="367"/>
      <c r="AS119" s="411"/>
      <c r="AT119" s="243"/>
      <c r="AU119" s="249"/>
      <c r="AV119" s="365"/>
      <c r="AW119" s="364"/>
      <c r="AX119" s="364"/>
      <c r="AY119" s="364"/>
      <c r="AZ119" s="364"/>
      <c r="BA119" s="364"/>
      <c r="BB119" s="364"/>
      <c r="BC119" s="364"/>
      <c r="BD119" s="364"/>
      <c r="BE119" s="364"/>
      <c r="BF119" s="364"/>
      <c r="BG119" s="364"/>
      <c r="BH119" s="242"/>
      <c r="BI119" s="363"/>
      <c r="BJ119" s="387"/>
      <c r="BK119" s="358"/>
      <c r="BL119" s="358"/>
      <c r="BM119" s="358"/>
      <c r="BN119" s="266"/>
      <c r="BO119" s="266"/>
      <c r="BP119" s="360"/>
      <c r="BQ119" s="361"/>
      <c r="BR119" s="360"/>
      <c r="BS119" s="359"/>
      <c r="BT119" s="433"/>
      <c r="BU119" s="432"/>
      <c r="BV119" s="431"/>
      <c r="BW119" s="431"/>
      <c r="BX119" s="430"/>
      <c r="BY119" s="254"/>
      <c r="BZ119" s="249"/>
      <c r="CA119" s="354"/>
      <c r="CB119" s="353"/>
      <c r="CC119" s="247"/>
      <c r="CD119" s="248"/>
      <c r="CE119" s="242"/>
      <c r="CF119" s="246"/>
      <c r="CG119" s="248"/>
      <c r="CH119" s="248"/>
      <c r="CI119" s="242"/>
      <c r="CJ119" s="246"/>
      <c r="CK119" s="248"/>
      <c r="CL119" s="244"/>
      <c r="CM119" s="247"/>
      <c r="CN119" s="248"/>
      <c r="CO119" s="242"/>
      <c r="CP119" s="247"/>
      <c r="CQ119" s="242"/>
    </row>
    <row r="120" spans="1:95" x14ac:dyDescent="0.25">
      <c r="A120" s="269">
        <f t="shared" si="25"/>
        <v>114</v>
      </c>
      <c r="B120" s="377" t="s">
        <v>196</v>
      </c>
      <c r="C120" s="376">
        <v>1962</v>
      </c>
      <c r="D120" s="375">
        <v>2</v>
      </c>
      <c r="E120" s="374">
        <v>16</v>
      </c>
      <c r="F120" s="373">
        <v>640.29999999999995</v>
      </c>
      <c r="G120" s="358">
        <v>2</v>
      </c>
      <c r="H120" s="254">
        <v>5.84</v>
      </c>
      <c r="I120" s="254">
        <v>6.21</v>
      </c>
      <c r="J120" s="254">
        <v>6.21</v>
      </c>
      <c r="K120" s="254">
        <v>6.31</v>
      </c>
      <c r="L120" s="254"/>
      <c r="M120" s="347">
        <f t="shared" si="15"/>
        <v>22436.112000000001</v>
      </c>
      <c r="N120" s="347">
        <f t="shared" si="16"/>
        <v>23857.578000000001</v>
      </c>
      <c r="O120" s="347">
        <f t="shared" si="17"/>
        <v>46293.69</v>
      </c>
      <c r="P120" s="372">
        <f t="shared" si="18"/>
        <v>44141.033414999998</v>
      </c>
      <c r="Q120" s="371">
        <f t="shared" si="19"/>
        <v>44.141033414999995</v>
      </c>
      <c r="R120" s="343">
        <f t="shared" si="20"/>
        <v>47715.156000000003</v>
      </c>
      <c r="S120" s="342">
        <f t="shared" si="21"/>
        <v>45.496401245999991</v>
      </c>
      <c r="T120" s="229">
        <f t="shared" si="26"/>
        <v>48.483515999999995</v>
      </c>
      <c r="U120" s="228">
        <f t="shared" si="27"/>
        <v>46.229032505999996</v>
      </c>
      <c r="V120" s="228"/>
      <c r="W120" s="341"/>
      <c r="X120" s="358"/>
      <c r="Y120" s="246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  <c r="AN120" s="248"/>
      <c r="AO120" s="248"/>
      <c r="AP120" s="248"/>
      <c r="AQ120" s="248"/>
      <c r="AR120" s="252">
        <f t="shared" ref="AR120:AR142" si="28">SUM(X120,Y120,Z120,AA120,AB120,AC120,AD120,AE120,AF120,AG120,AH120,AI120,AJ120,AK120,AL120,AM120,AN120,AO120,AP120,AQ120)</f>
        <v>0</v>
      </c>
      <c r="AS120" s="411" t="s">
        <v>324</v>
      </c>
      <c r="AT120" s="243">
        <v>445</v>
      </c>
      <c r="AU120" s="249">
        <v>93.8</v>
      </c>
      <c r="AV120" s="365">
        <v>2008</v>
      </c>
      <c r="AW120" s="364"/>
      <c r="AX120" s="364"/>
      <c r="AY120" s="364"/>
      <c r="AZ120" s="364">
        <v>2010</v>
      </c>
      <c r="BA120" s="364">
        <v>2010</v>
      </c>
      <c r="BB120" s="364"/>
      <c r="BC120" s="364"/>
      <c r="BD120" s="364"/>
      <c r="BE120" s="364"/>
      <c r="BF120" s="364"/>
      <c r="BG120" s="364">
        <v>2008</v>
      </c>
      <c r="BH120" s="242"/>
      <c r="BI120" s="363">
        <v>4.8000000000000001E-2</v>
      </c>
      <c r="BJ120" s="387">
        <v>2014</v>
      </c>
      <c r="BK120" s="358"/>
      <c r="BL120" s="358"/>
      <c r="BM120" s="358"/>
      <c r="BN120" s="266"/>
      <c r="BO120" s="266"/>
      <c r="BP120" s="412"/>
      <c r="BQ120" s="361"/>
      <c r="BR120" s="360"/>
      <c r="BS120" s="361"/>
      <c r="BT120" s="382"/>
      <c r="BU120" s="381"/>
      <c r="BV120" s="380"/>
      <c r="BW120" s="380"/>
      <c r="BX120" s="379"/>
      <c r="BY120" s="254"/>
      <c r="BZ120" s="429"/>
      <c r="CA120" s="247"/>
      <c r="CB120" s="353">
        <v>1</v>
      </c>
      <c r="CC120" s="247"/>
      <c r="CD120" s="248"/>
      <c r="CE120" s="242"/>
      <c r="CF120" s="246">
        <v>2</v>
      </c>
      <c r="CG120" s="248"/>
      <c r="CH120" s="248"/>
      <c r="CI120" s="242"/>
      <c r="CJ120" s="246">
        <v>1</v>
      </c>
      <c r="CK120" s="248"/>
      <c r="CL120" s="244">
        <v>1</v>
      </c>
      <c r="CM120" s="247">
        <v>1</v>
      </c>
      <c r="CN120" s="248" t="s">
        <v>356</v>
      </c>
      <c r="CO120" s="242"/>
      <c r="CP120" s="247"/>
      <c r="CQ120" s="242"/>
    </row>
    <row r="121" spans="1:95" x14ac:dyDescent="0.25">
      <c r="A121" s="269">
        <f t="shared" si="25"/>
        <v>115</v>
      </c>
      <c r="B121" s="377" t="s">
        <v>197</v>
      </c>
      <c r="C121" s="376">
        <v>1961</v>
      </c>
      <c r="D121" s="375">
        <v>2</v>
      </c>
      <c r="E121" s="374">
        <v>16</v>
      </c>
      <c r="F121" s="373">
        <v>636.1</v>
      </c>
      <c r="G121" s="358">
        <v>2</v>
      </c>
      <c r="H121" s="254">
        <v>5.84</v>
      </c>
      <c r="I121" s="254">
        <v>6.21</v>
      </c>
      <c r="J121" s="254">
        <v>6.21</v>
      </c>
      <c r="K121" s="254">
        <v>6.31</v>
      </c>
      <c r="L121" s="254"/>
      <c r="M121" s="347">
        <f t="shared" si="15"/>
        <v>22288.944</v>
      </c>
      <c r="N121" s="347">
        <f t="shared" si="16"/>
        <v>23701.085999999999</v>
      </c>
      <c r="O121" s="347">
        <f t="shared" si="17"/>
        <v>45990.03</v>
      </c>
      <c r="P121" s="372">
        <f t="shared" si="18"/>
        <v>43851.493604999996</v>
      </c>
      <c r="Q121" s="371">
        <f t="shared" si="19"/>
        <v>43.851493604999995</v>
      </c>
      <c r="R121" s="343">
        <f t="shared" si="20"/>
        <v>47402.171999999999</v>
      </c>
      <c r="S121" s="342">
        <f t="shared" si="21"/>
        <v>45.197971001999989</v>
      </c>
      <c r="T121" s="229">
        <f t="shared" si="26"/>
        <v>48.165492</v>
      </c>
      <c r="U121" s="228">
        <f t="shared" si="27"/>
        <v>45.925796622</v>
      </c>
      <c r="V121" s="228"/>
      <c r="W121" s="341"/>
      <c r="X121" s="358"/>
      <c r="Y121" s="246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  <c r="AN121" s="248"/>
      <c r="AO121" s="248"/>
      <c r="AP121" s="248"/>
      <c r="AQ121" s="248"/>
      <c r="AR121" s="367">
        <f t="shared" si="28"/>
        <v>0</v>
      </c>
      <c r="AS121" s="411" t="s">
        <v>324</v>
      </c>
      <c r="AT121" s="243">
        <v>570</v>
      </c>
      <c r="AU121" s="249">
        <v>95.2</v>
      </c>
      <c r="AV121" s="428" t="s">
        <v>355</v>
      </c>
      <c r="AW121" s="364"/>
      <c r="AX121" s="364"/>
      <c r="AY121" s="364"/>
      <c r="AZ121" s="364">
        <v>2010</v>
      </c>
      <c r="BA121" s="364">
        <v>2010</v>
      </c>
      <c r="BB121" s="364"/>
      <c r="BC121" s="364"/>
      <c r="BD121" s="364"/>
      <c r="BE121" s="364"/>
      <c r="BF121" s="364"/>
      <c r="BG121" s="364">
        <v>2008</v>
      </c>
      <c r="BH121" s="242"/>
      <c r="BI121" s="363">
        <v>6.7000000000000004E-2</v>
      </c>
      <c r="BJ121" s="387">
        <v>2014</v>
      </c>
      <c r="BK121" s="358"/>
      <c r="BL121" s="358"/>
      <c r="BM121" s="358"/>
      <c r="BN121" s="266"/>
      <c r="BO121" s="266"/>
      <c r="BP121" s="360"/>
      <c r="BQ121" s="361"/>
      <c r="BR121" s="360"/>
      <c r="BS121" s="359"/>
      <c r="BT121" s="358"/>
      <c r="BU121" s="357"/>
      <c r="BV121" s="356"/>
      <c r="BW121" s="356"/>
      <c r="BX121" s="355"/>
      <c r="BY121" s="254"/>
      <c r="BZ121" s="249"/>
      <c r="CA121" s="247"/>
      <c r="CB121" s="353">
        <v>1</v>
      </c>
      <c r="CC121" s="247"/>
      <c r="CD121" s="248"/>
      <c r="CE121" s="242"/>
      <c r="CF121" s="246">
        <v>2</v>
      </c>
      <c r="CG121" s="248"/>
      <c r="CH121" s="248"/>
      <c r="CI121" s="242"/>
      <c r="CJ121" s="246">
        <v>1</v>
      </c>
      <c r="CK121" s="248"/>
      <c r="CL121" s="244">
        <v>1</v>
      </c>
      <c r="CM121" s="247"/>
      <c r="CN121" s="248"/>
      <c r="CO121" s="242"/>
      <c r="CP121" s="247"/>
      <c r="CQ121" s="242"/>
    </row>
    <row r="122" spans="1:95" x14ac:dyDescent="0.25">
      <c r="A122" s="269">
        <f t="shared" si="25"/>
        <v>116</v>
      </c>
      <c r="B122" s="377" t="s">
        <v>354</v>
      </c>
      <c r="C122" s="376">
        <v>1978</v>
      </c>
      <c r="D122" s="375">
        <v>5</v>
      </c>
      <c r="E122" s="374">
        <v>75</v>
      </c>
      <c r="F122" s="373">
        <v>3430</v>
      </c>
      <c r="G122" s="358">
        <v>5</v>
      </c>
      <c r="H122" s="254">
        <v>5.84</v>
      </c>
      <c r="I122" s="254">
        <v>6.21</v>
      </c>
      <c r="J122" s="254">
        <v>6.21</v>
      </c>
      <c r="K122" s="254">
        <v>6.31</v>
      </c>
      <c r="L122" s="254"/>
      <c r="M122" s="347">
        <f t="shared" si="15"/>
        <v>120187.20000000001</v>
      </c>
      <c r="N122" s="347">
        <f t="shared" si="16"/>
        <v>127801.79999999999</v>
      </c>
      <c r="O122" s="347">
        <f t="shared" si="17"/>
        <v>247989</v>
      </c>
      <c r="P122" s="372">
        <f t="shared" si="18"/>
        <v>236457.51149999999</v>
      </c>
      <c r="Q122" s="371">
        <f t="shared" si="19"/>
        <v>236.45751149999998</v>
      </c>
      <c r="R122" s="343">
        <f t="shared" si="20"/>
        <v>255603.59999999998</v>
      </c>
      <c r="S122" s="342">
        <f t="shared" si="21"/>
        <v>243.71803259999999</v>
      </c>
      <c r="T122" s="229">
        <f t="shared" si="26"/>
        <v>259.71959999999996</v>
      </c>
      <c r="U122" s="228">
        <f t="shared" si="27"/>
        <v>247.64263859999994</v>
      </c>
      <c r="V122" s="228"/>
      <c r="W122" s="341"/>
      <c r="X122" s="358"/>
      <c r="Y122" s="246"/>
      <c r="Z122" s="248"/>
      <c r="AA122" s="248"/>
      <c r="AB122" s="248"/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248"/>
      <c r="AM122" s="248"/>
      <c r="AN122" s="248"/>
      <c r="AO122" s="248"/>
      <c r="AP122" s="248"/>
      <c r="AQ122" s="248"/>
      <c r="AR122" s="367">
        <f t="shared" si="28"/>
        <v>0</v>
      </c>
      <c r="AS122" s="366" t="s">
        <v>325</v>
      </c>
      <c r="AT122" s="243">
        <v>896</v>
      </c>
      <c r="AU122" s="249">
        <v>159.74</v>
      </c>
      <c r="AV122" s="365">
        <v>2003</v>
      </c>
      <c r="AW122" s="364"/>
      <c r="AX122" s="364"/>
      <c r="AY122" s="364">
        <v>2007</v>
      </c>
      <c r="AZ122" s="364">
        <v>2010</v>
      </c>
      <c r="BA122" s="364">
        <v>2007</v>
      </c>
      <c r="BB122" s="364">
        <v>2010</v>
      </c>
      <c r="BC122" s="364"/>
      <c r="BD122" s="364"/>
      <c r="BE122" s="364"/>
      <c r="BF122" s="364"/>
      <c r="BG122" s="364">
        <v>2008</v>
      </c>
      <c r="BH122" s="242"/>
      <c r="BI122" s="363">
        <v>0.53500000000000003</v>
      </c>
      <c r="BJ122" s="362">
        <v>2013</v>
      </c>
      <c r="BK122" s="358"/>
      <c r="BL122" s="358"/>
      <c r="BM122" s="358">
        <v>2019</v>
      </c>
      <c r="BN122" s="266"/>
      <c r="BO122" s="266"/>
      <c r="BP122" s="360"/>
      <c r="BQ122" s="389"/>
      <c r="BR122" s="388"/>
      <c r="BS122" s="361"/>
      <c r="BT122" s="358"/>
      <c r="BU122" s="357"/>
      <c r="BV122" s="356"/>
      <c r="BW122" s="356"/>
      <c r="BX122" s="355"/>
      <c r="BY122" s="254"/>
      <c r="BZ122" s="249"/>
      <c r="CA122" s="354">
        <v>1</v>
      </c>
      <c r="CB122" s="353">
        <v>1</v>
      </c>
      <c r="CC122" s="247">
        <v>1</v>
      </c>
      <c r="CD122" s="248"/>
      <c r="CE122" s="242"/>
      <c r="CF122" s="246">
        <v>2</v>
      </c>
      <c r="CG122" s="248" t="s">
        <v>335</v>
      </c>
      <c r="CH122" s="248"/>
      <c r="CI122" s="242"/>
      <c r="CJ122" s="246">
        <v>1</v>
      </c>
      <c r="CK122" s="248"/>
      <c r="CL122" s="244">
        <v>1</v>
      </c>
      <c r="CM122" s="247">
        <v>1</v>
      </c>
      <c r="CN122" s="248"/>
      <c r="CO122" s="242"/>
      <c r="CP122" s="247"/>
      <c r="CQ122" s="242">
        <v>5</v>
      </c>
    </row>
    <row r="123" spans="1:95" ht="16.5" thickBot="1" x14ac:dyDescent="0.3">
      <c r="A123" s="269">
        <f t="shared" si="25"/>
        <v>117</v>
      </c>
      <c r="B123" s="377" t="s">
        <v>199</v>
      </c>
      <c r="C123" s="376">
        <v>1981</v>
      </c>
      <c r="D123" s="375">
        <v>5</v>
      </c>
      <c r="E123" s="374">
        <v>75</v>
      </c>
      <c r="F123" s="373">
        <v>3452.8</v>
      </c>
      <c r="G123" s="358">
        <v>5</v>
      </c>
      <c r="H123" s="254">
        <v>5.84</v>
      </c>
      <c r="I123" s="254">
        <v>6.21</v>
      </c>
      <c r="J123" s="254">
        <v>6.21</v>
      </c>
      <c r="K123" s="254">
        <v>6.31</v>
      </c>
      <c r="L123" s="254"/>
      <c r="M123" s="347">
        <f t="shared" si="15"/>
        <v>120986.11199999999</v>
      </c>
      <c r="N123" s="347">
        <f t="shared" si="16"/>
        <v>128651.32800000001</v>
      </c>
      <c r="O123" s="347">
        <f t="shared" si="17"/>
        <v>249637.44</v>
      </c>
      <c r="P123" s="372">
        <f t="shared" si="18"/>
        <v>238029.29903999998</v>
      </c>
      <c r="Q123" s="371">
        <f t="shared" si="19"/>
        <v>238.02929903999998</v>
      </c>
      <c r="R123" s="343">
        <f t="shared" si="20"/>
        <v>257302.65600000002</v>
      </c>
      <c r="S123" s="342">
        <f t="shared" si="21"/>
        <v>245.33808249600003</v>
      </c>
      <c r="T123" s="229">
        <f t="shared" si="26"/>
        <v>261.44601599999999</v>
      </c>
      <c r="U123" s="228">
        <f t="shared" si="27"/>
        <v>249.28877625599998</v>
      </c>
      <c r="V123" s="228"/>
      <c r="W123" s="341"/>
      <c r="X123" s="358"/>
      <c r="Y123" s="246"/>
      <c r="Z123" s="248"/>
      <c r="AA123" s="248"/>
      <c r="AB123" s="248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248"/>
      <c r="AM123" s="248"/>
      <c r="AN123" s="248"/>
      <c r="AO123" s="248"/>
      <c r="AP123" s="248"/>
      <c r="AQ123" s="248"/>
      <c r="AR123" s="252">
        <f t="shared" si="28"/>
        <v>0</v>
      </c>
      <c r="AS123" s="366" t="s">
        <v>325</v>
      </c>
      <c r="AT123" s="243">
        <v>1212</v>
      </c>
      <c r="AU123" s="249">
        <v>206.56</v>
      </c>
      <c r="AV123" s="365">
        <v>2004</v>
      </c>
      <c r="AW123" s="364"/>
      <c r="AX123" s="364"/>
      <c r="AY123" s="364">
        <v>2007</v>
      </c>
      <c r="AZ123" s="364"/>
      <c r="BA123" s="364"/>
      <c r="BB123" s="364">
        <v>2010</v>
      </c>
      <c r="BC123" s="364"/>
      <c r="BD123" s="364"/>
      <c r="BE123" s="364"/>
      <c r="BF123" s="364"/>
      <c r="BG123" s="364"/>
      <c r="BH123" s="242"/>
      <c r="BI123" s="363">
        <v>0.53200000000000003</v>
      </c>
      <c r="BJ123" s="362">
        <v>2013</v>
      </c>
      <c r="BK123" s="358"/>
      <c r="BL123" s="358"/>
      <c r="BM123" s="358">
        <v>2019</v>
      </c>
      <c r="BN123" s="266"/>
      <c r="BO123" s="266"/>
      <c r="BP123" s="360"/>
      <c r="BQ123" s="389"/>
      <c r="BR123" s="388"/>
      <c r="BS123" s="361"/>
      <c r="BT123" s="386"/>
      <c r="BU123" s="385"/>
      <c r="BV123" s="384"/>
      <c r="BW123" s="384"/>
      <c r="BX123" s="383"/>
      <c r="BY123" s="254"/>
      <c r="BZ123" s="249"/>
      <c r="CA123" s="354">
        <v>1</v>
      </c>
      <c r="CB123" s="353">
        <v>1</v>
      </c>
      <c r="CC123" s="247">
        <v>1</v>
      </c>
      <c r="CD123" s="248"/>
      <c r="CE123" s="242"/>
      <c r="CF123" s="246">
        <v>2</v>
      </c>
      <c r="CG123" s="248" t="s">
        <v>335</v>
      </c>
      <c r="CH123" s="248"/>
      <c r="CI123" s="242"/>
      <c r="CJ123" s="246">
        <v>1</v>
      </c>
      <c r="CK123" s="248"/>
      <c r="CL123" s="244"/>
      <c r="CM123" s="247">
        <v>1</v>
      </c>
      <c r="CN123" s="248"/>
      <c r="CO123" s="242"/>
      <c r="CP123" s="247"/>
      <c r="CQ123" s="242">
        <v>5</v>
      </c>
    </row>
    <row r="124" spans="1:95" x14ac:dyDescent="0.25">
      <c r="A124" s="269">
        <f t="shared" si="25"/>
        <v>118</v>
      </c>
      <c r="B124" s="377" t="s">
        <v>200</v>
      </c>
      <c r="C124" s="376">
        <v>1978</v>
      </c>
      <c r="D124" s="375">
        <v>9</v>
      </c>
      <c r="E124" s="374">
        <v>179</v>
      </c>
      <c r="F124" s="373">
        <v>9832</v>
      </c>
      <c r="G124" s="358">
        <v>5</v>
      </c>
      <c r="H124" s="254">
        <v>5.84</v>
      </c>
      <c r="I124" s="254">
        <v>6.21</v>
      </c>
      <c r="J124" s="254">
        <v>6.21</v>
      </c>
      <c r="K124" s="254">
        <v>6.31</v>
      </c>
      <c r="L124" s="254"/>
      <c r="M124" s="347">
        <f t="shared" si="15"/>
        <v>344513.27999999997</v>
      </c>
      <c r="N124" s="347">
        <f t="shared" si="16"/>
        <v>366340.32</v>
      </c>
      <c r="O124" s="347">
        <f t="shared" si="17"/>
        <v>710853.6</v>
      </c>
      <c r="P124" s="372">
        <f t="shared" si="18"/>
        <v>677798.90759999992</v>
      </c>
      <c r="Q124" s="371">
        <f t="shared" si="19"/>
        <v>677.79890759999989</v>
      </c>
      <c r="R124" s="343">
        <f t="shared" si="20"/>
        <v>732680.64</v>
      </c>
      <c r="S124" s="342">
        <f t="shared" si="21"/>
        <v>698.61099024000009</v>
      </c>
      <c r="T124" s="229">
        <f t="shared" si="26"/>
        <v>744.47904000000005</v>
      </c>
      <c r="U124" s="228">
        <f t="shared" si="27"/>
        <v>709.86076463999996</v>
      </c>
      <c r="V124" s="228"/>
      <c r="W124" s="341"/>
      <c r="X124" s="370"/>
      <c r="Y124" s="369"/>
      <c r="Z124" s="368"/>
      <c r="AA124" s="368"/>
      <c r="AB124" s="368"/>
      <c r="AC124" s="368"/>
      <c r="AD124" s="368"/>
      <c r="AE124" s="368"/>
      <c r="AF124" s="368"/>
      <c r="AG124" s="368"/>
      <c r="AH124" s="368"/>
      <c r="AI124" s="368"/>
      <c r="AJ124" s="368"/>
      <c r="AK124" s="368"/>
      <c r="AL124" s="368"/>
      <c r="AM124" s="368"/>
      <c r="AN124" s="368"/>
      <c r="AO124" s="368"/>
      <c r="AP124" s="368"/>
      <c r="AQ124" s="368"/>
      <c r="AR124" s="367">
        <f t="shared" si="28"/>
        <v>0</v>
      </c>
      <c r="AS124" s="366" t="s">
        <v>325</v>
      </c>
      <c r="AT124" s="243">
        <v>1567</v>
      </c>
      <c r="AU124" s="249">
        <v>259.14999999999998</v>
      </c>
      <c r="AV124" s="365">
        <v>2004</v>
      </c>
      <c r="AW124" s="364"/>
      <c r="AX124" s="364"/>
      <c r="AY124" s="364">
        <v>2007</v>
      </c>
      <c r="AZ124" s="364"/>
      <c r="BA124" s="364">
        <v>2016</v>
      </c>
      <c r="BB124" s="364"/>
      <c r="BC124" s="364"/>
      <c r="BD124" s="364"/>
      <c r="BE124" s="393" t="s">
        <v>353</v>
      </c>
      <c r="BF124" s="364"/>
      <c r="BG124" s="364">
        <v>2007</v>
      </c>
      <c r="BH124" s="242"/>
      <c r="BI124" s="363">
        <v>1.079</v>
      </c>
      <c r="BJ124" s="387">
        <v>2014</v>
      </c>
      <c r="BK124" s="358"/>
      <c r="BL124" s="358"/>
      <c r="BM124" s="358"/>
      <c r="BN124" s="266"/>
      <c r="BO124" s="266"/>
      <c r="BP124" s="360"/>
      <c r="BQ124" s="389"/>
      <c r="BR124" s="388"/>
      <c r="BS124" s="361"/>
      <c r="BT124" s="382"/>
      <c r="BU124" s="381"/>
      <c r="BV124" s="380"/>
      <c r="BW124" s="380"/>
      <c r="BX124" s="379"/>
      <c r="BY124" s="254"/>
      <c r="BZ124" s="249"/>
      <c r="CA124" s="354">
        <v>1</v>
      </c>
      <c r="CB124" s="242"/>
      <c r="CC124" s="247">
        <v>1</v>
      </c>
      <c r="CD124" s="248"/>
      <c r="CE124" s="242"/>
      <c r="CF124" s="246">
        <v>10</v>
      </c>
      <c r="CG124" s="248" t="s">
        <v>335</v>
      </c>
      <c r="CH124" s="248"/>
      <c r="CI124" s="242">
        <v>3</v>
      </c>
      <c r="CJ124" s="246"/>
      <c r="CK124" s="248"/>
      <c r="CL124" s="244"/>
      <c r="CM124" s="247"/>
      <c r="CN124" s="248"/>
      <c r="CO124" s="242"/>
      <c r="CP124" s="247"/>
      <c r="CQ124" s="242">
        <v>5</v>
      </c>
    </row>
    <row r="125" spans="1:95" ht="17.25" customHeight="1" x14ac:dyDescent="0.25">
      <c r="A125" s="269">
        <f t="shared" si="25"/>
        <v>119</v>
      </c>
      <c r="B125" s="377" t="s">
        <v>201</v>
      </c>
      <c r="C125" s="376">
        <v>1980</v>
      </c>
      <c r="D125" s="375">
        <v>9</v>
      </c>
      <c r="E125" s="374">
        <v>54</v>
      </c>
      <c r="F125" s="373">
        <v>2962.3</v>
      </c>
      <c r="G125" s="358">
        <v>1</v>
      </c>
      <c r="H125" s="254">
        <v>5.84</v>
      </c>
      <c r="I125" s="254">
        <v>6.21</v>
      </c>
      <c r="J125" s="254">
        <v>6.21</v>
      </c>
      <c r="K125" s="254">
        <v>6.31</v>
      </c>
      <c r="L125" s="254"/>
      <c r="M125" s="347">
        <f t="shared" si="15"/>
        <v>103798.99200000001</v>
      </c>
      <c r="N125" s="347">
        <f t="shared" si="16"/>
        <v>110375.29800000001</v>
      </c>
      <c r="O125" s="347">
        <f t="shared" si="17"/>
        <v>214174.29000000004</v>
      </c>
      <c r="P125" s="372">
        <f t="shared" si="18"/>
        <v>204215.18551500005</v>
      </c>
      <c r="Q125" s="371">
        <f t="shared" si="19"/>
        <v>204.21518551500006</v>
      </c>
      <c r="R125" s="343">
        <f t="shared" si="20"/>
        <v>220750.59600000002</v>
      </c>
      <c r="S125" s="342">
        <f t="shared" si="21"/>
        <v>210.48569328599999</v>
      </c>
      <c r="T125" s="229">
        <f t="shared" si="26"/>
        <v>224.30535600000002</v>
      </c>
      <c r="U125" s="228">
        <f t="shared" si="27"/>
        <v>213.87515694599998</v>
      </c>
      <c r="V125" s="228"/>
      <c r="W125" s="341"/>
      <c r="X125" s="370"/>
      <c r="Y125" s="369"/>
      <c r="Z125" s="368"/>
      <c r="AA125" s="368"/>
      <c r="AB125" s="368"/>
      <c r="AC125" s="368"/>
      <c r="AD125" s="368"/>
      <c r="AE125" s="368"/>
      <c r="AF125" s="368"/>
      <c r="AG125" s="368"/>
      <c r="AH125" s="368"/>
      <c r="AI125" s="368"/>
      <c r="AJ125" s="368"/>
      <c r="AK125" s="368"/>
      <c r="AL125" s="368"/>
      <c r="AM125" s="368"/>
      <c r="AN125" s="368"/>
      <c r="AO125" s="368"/>
      <c r="AP125" s="368"/>
      <c r="AQ125" s="368"/>
      <c r="AR125" s="367">
        <f t="shared" si="28"/>
        <v>0</v>
      </c>
      <c r="AS125" s="366" t="s">
        <v>325</v>
      </c>
      <c r="AT125" s="243">
        <v>262</v>
      </c>
      <c r="AU125" s="249">
        <v>65.81</v>
      </c>
      <c r="AV125" s="365">
        <v>2014</v>
      </c>
      <c r="AW125" s="364"/>
      <c r="AX125" s="364"/>
      <c r="AY125" s="364"/>
      <c r="AZ125" s="364">
        <v>2012</v>
      </c>
      <c r="BA125" s="364"/>
      <c r="BB125" s="364">
        <v>2012</v>
      </c>
      <c r="BC125" s="364"/>
      <c r="BD125" s="364"/>
      <c r="BE125" s="364"/>
      <c r="BF125" s="364"/>
      <c r="BG125" s="364">
        <v>2007</v>
      </c>
      <c r="BH125" s="242"/>
      <c r="BI125" s="363">
        <v>0.26300000000000001</v>
      </c>
      <c r="BJ125" s="387">
        <v>2014</v>
      </c>
      <c r="BK125" s="358"/>
      <c r="BL125" s="358"/>
      <c r="BM125" s="358"/>
      <c r="BN125" s="266"/>
      <c r="BO125" s="266"/>
      <c r="BP125" s="360"/>
      <c r="BQ125" s="361"/>
      <c r="BR125" s="360"/>
      <c r="BS125" s="359"/>
      <c r="BT125" s="358"/>
      <c r="BU125" s="357"/>
      <c r="BV125" s="356"/>
      <c r="BW125" s="356"/>
      <c r="BX125" s="355"/>
      <c r="BY125" s="254"/>
      <c r="BZ125" s="249"/>
      <c r="CA125" s="354">
        <v>1</v>
      </c>
      <c r="CB125" s="242"/>
      <c r="CC125" s="247">
        <v>2</v>
      </c>
      <c r="CD125" s="248"/>
      <c r="CE125" s="242">
        <v>2</v>
      </c>
      <c r="CF125" s="246">
        <v>2</v>
      </c>
      <c r="CG125" s="248"/>
      <c r="CH125" s="248">
        <v>1</v>
      </c>
      <c r="CI125" s="242">
        <v>1</v>
      </c>
      <c r="CJ125" s="246">
        <v>1</v>
      </c>
      <c r="CK125" s="248"/>
      <c r="CL125" s="244"/>
      <c r="CM125" s="247"/>
      <c r="CN125" s="248"/>
      <c r="CO125" s="242"/>
      <c r="CP125" s="247"/>
      <c r="CQ125" s="242">
        <v>1</v>
      </c>
    </row>
    <row r="126" spans="1:95" x14ac:dyDescent="0.25">
      <c r="A126" s="269">
        <f t="shared" si="25"/>
        <v>120</v>
      </c>
      <c r="B126" s="377" t="s">
        <v>202</v>
      </c>
      <c r="C126" s="376">
        <v>1978</v>
      </c>
      <c r="D126" s="375">
        <v>5</v>
      </c>
      <c r="E126" s="374">
        <v>60</v>
      </c>
      <c r="F126" s="373">
        <v>3226.8</v>
      </c>
      <c r="G126" s="358">
        <v>4</v>
      </c>
      <c r="H126" s="254">
        <v>5.84</v>
      </c>
      <c r="I126" s="254">
        <v>6.21</v>
      </c>
      <c r="J126" s="254">
        <v>6.21</v>
      </c>
      <c r="K126" s="254">
        <v>6.31</v>
      </c>
      <c r="L126" s="254"/>
      <c r="M126" s="347">
        <f t="shared" si="15"/>
        <v>113067.07199999999</v>
      </c>
      <c r="N126" s="347">
        <f t="shared" si="16"/>
        <v>120230.568</v>
      </c>
      <c r="O126" s="347">
        <f t="shared" si="17"/>
        <v>233297.63999999998</v>
      </c>
      <c r="P126" s="372">
        <f t="shared" si="18"/>
        <v>222449.29973999996</v>
      </c>
      <c r="Q126" s="371">
        <f t="shared" si="19"/>
        <v>222.44929973999996</v>
      </c>
      <c r="R126" s="343">
        <f t="shared" si="20"/>
        <v>240461.136</v>
      </c>
      <c r="S126" s="342">
        <f t="shared" si="21"/>
        <v>229.27969317599997</v>
      </c>
      <c r="T126" s="229">
        <f t="shared" si="26"/>
        <v>244.33329599999999</v>
      </c>
      <c r="U126" s="228">
        <f t="shared" si="27"/>
        <v>232.97179773599998</v>
      </c>
      <c r="V126" s="228"/>
      <c r="W126" s="341"/>
      <c r="X126" s="370"/>
      <c r="Y126" s="369"/>
      <c r="Z126" s="368"/>
      <c r="AA126" s="368"/>
      <c r="AB126" s="368"/>
      <c r="AC126" s="368"/>
      <c r="AD126" s="368"/>
      <c r="AE126" s="368"/>
      <c r="AF126" s="368"/>
      <c r="AG126" s="368"/>
      <c r="AH126" s="368"/>
      <c r="AI126" s="368"/>
      <c r="AJ126" s="368"/>
      <c r="AK126" s="368"/>
      <c r="AL126" s="368"/>
      <c r="AM126" s="368"/>
      <c r="AN126" s="368"/>
      <c r="AO126" s="368"/>
      <c r="AP126" s="368"/>
      <c r="AQ126" s="368"/>
      <c r="AR126" s="367">
        <f t="shared" si="28"/>
        <v>0</v>
      </c>
      <c r="AS126" s="366" t="s">
        <v>325</v>
      </c>
      <c r="AT126" s="243">
        <v>894</v>
      </c>
      <c r="AU126" s="249">
        <v>159.44</v>
      </c>
      <c r="AV126" s="365">
        <v>2004</v>
      </c>
      <c r="AW126" s="364"/>
      <c r="AX126" s="364"/>
      <c r="AY126" s="364"/>
      <c r="AZ126" s="364"/>
      <c r="BA126" s="364"/>
      <c r="BB126" s="364"/>
      <c r="BC126" s="364"/>
      <c r="BD126" s="364"/>
      <c r="BE126" s="364"/>
      <c r="BF126" s="364"/>
      <c r="BG126" s="364"/>
      <c r="BH126" s="242"/>
      <c r="BI126" s="363">
        <v>0.442</v>
      </c>
      <c r="BJ126" s="387">
        <v>2014</v>
      </c>
      <c r="BK126" s="358"/>
      <c r="BL126" s="358"/>
      <c r="BM126" s="358"/>
      <c r="BN126" s="266"/>
      <c r="BO126" s="266"/>
      <c r="BP126" s="360"/>
      <c r="BQ126" s="389"/>
      <c r="BR126" s="388"/>
      <c r="BS126" s="361"/>
      <c r="BT126" s="358"/>
      <c r="BU126" s="357"/>
      <c r="BV126" s="356"/>
      <c r="BW126" s="356"/>
      <c r="BX126" s="355"/>
      <c r="BY126" s="254"/>
      <c r="BZ126" s="249"/>
      <c r="CA126" s="354">
        <v>1</v>
      </c>
      <c r="CB126" s="242"/>
      <c r="CC126" s="247">
        <v>4</v>
      </c>
      <c r="CD126" s="248"/>
      <c r="CE126" s="242"/>
      <c r="CF126" s="246">
        <v>4</v>
      </c>
      <c r="CG126" s="248"/>
      <c r="CH126" s="248"/>
      <c r="CI126" s="242"/>
      <c r="CJ126" s="246"/>
      <c r="CK126" s="248"/>
      <c r="CL126" s="244"/>
      <c r="CM126" s="247"/>
      <c r="CN126" s="248"/>
      <c r="CO126" s="242"/>
      <c r="CP126" s="247"/>
      <c r="CQ126" s="242">
        <v>4</v>
      </c>
    </row>
    <row r="127" spans="1:95" ht="16.5" customHeight="1" x14ac:dyDescent="0.25">
      <c r="A127" s="269">
        <f t="shared" si="25"/>
        <v>121</v>
      </c>
      <c r="B127" s="377" t="s">
        <v>203</v>
      </c>
      <c r="C127" s="376">
        <v>1981</v>
      </c>
      <c r="D127" s="375">
        <v>5</v>
      </c>
      <c r="E127" s="374">
        <v>60</v>
      </c>
      <c r="F127" s="373">
        <v>3243.9</v>
      </c>
      <c r="G127" s="358">
        <v>4</v>
      </c>
      <c r="H127" s="254">
        <v>5.84</v>
      </c>
      <c r="I127" s="254">
        <v>6.21</v>
      </c>
      <c r="J127" s="254">
        <v>6.21</v>
      </c>
      <c r="K127" s="254">
        <v>6.31</v>
      </c>
      <c r="L127" s="254"/>
      <c r="M127" s="347">
        <f t="shared" si="15"/>
        <v>113666.25599999999</v>
      </c>
      <c r="N127" s="347">
        <f t="shared" si="16"/>
        <v>120867.71399999999</v>
      </c>
      <c r="O127" s="347">
        <f t="shared" si="17"/>
        <v>234533.96999999997</v>
      </c>
      <c r="P127" s="372">
        <f t="shared" si="18"/>
        <v>223628.14039499994</v>
      </c>
      <c r="Q127" s="371">
        <f t="shared" si="19"/>
        <v>223.62814039499995</v>
      </c>
      <c r="R127" s="343">
        <f t="shared" si="20"/>
        <v>241735.42799999999</v>
      </c>
      <c r="S127" s="342">
        <f t="shared" si="21"/>
        <v>230.49473059799999</v>
      </c>
      <c r="T127" s="229">
        <f t="shared" si="26"/>
        <v>245.62810799999997</v>
      </c>
      <c r="U127" s="228">
        <f t="shared" si="27"/>
        <v>234.20640097799995</v>
      </c>
      <c r="V127" s="228"/>
      <c r="W127" s="341"/>
      <c r="X127" s="370"/>
      <c r="Y127" s="369"/>
      <c r="Z127" s="368"/>
      <c r="AA127" s="368"/>
      <c r="AB127" s="368"/>
      <c r="AC127" s="368"/>
      <c r="AD127" s="368"/>
      <c r="AE127" s="368"/>
      <c r="AF127" s="368"/>
      <c r="AG127" s="368"/>
      <c r="AH127" s="368"/>
      <c r="AI127" s="368"/>
      <c r="AJ127" s="368"/>
      <c r="AK127" s="368"/>
      <c r="AL127" s="368"/>
      <c r="AM127" s="368"/>
      <c r="AN127" s="368"/>
      <c r="AO127" s="368"/>
      <c r="AP127" s="368"/>
      <c r="AQ127" s="368"/>
      <c r="AR127" s="367">
        <f t="shared" si="28"/>
        <v>0</v>
      </c>
      <c r="AS127" s="366" t="s">
        <v>325</v>
      </c>
      <c r="AT127" s="243">
        <v>936</v>
      </c>
      <c r="AU127" s="249">
        <v>165.67</v>
      </c>
      <c r="AV127" s="365">
        <v>2012</v>
      </c>
      <c r="AW127" s="364"/>
      <c r="AX127" s="364"/>
      <c r="AY127" s="364">
        <v>2008</v>
      </c>
      <c r="AZ127" s="364"/>
      <c r="BA127" s="364"/>
      <c r="BB127" s="364"/>
      <c r="BC127" s="364"/>
      <c r="BD127" s="364"/>
      <c r="BE127" s="364"/>
      <c r="BF127" s="364"/>
      <c r="BG127" s="364">
        <v>2007</v>
      </c>
      <c r="BH127" s="242"/>
      <c r="BI127" s="363">
        <v>0.39100000000000001</v>
      </c>
      <c r="BJ127" s="394">
        <v>2015</v>
      </c>
      <c r="BK127" s="422"/>
      <c r="BL127" s="358"/>
      <c r="BM127" s="358"/>
      <c r="BN127" s="266"/>
      <c r="BO127" s="266"/>
      <c r="BP127" s="360"/>
      <c r="BQ127" s="389"/>
      <c r="BR127" s="388"/>
      <c r="BS127" s="361"/>
      <c r="BT127" s="358"/>
      <c r="BU127" s="357"/>
      <c r="BV127" s="356"/>
      <c r="BW127" s="356"/>
      <c r="BX127" s="355"/>
      <c r="BY127" s="254"/>
      <c r="BZ127" s="249"/>
      <c r="CA127" s="354">
        <v>1</v>
      </c>
      <c r="CB127" s="242"/>
      <c r="CC127" s="247">
        <v>4</v>
      </c>
      <c r="CD127" s="248"/>
      <c r="CE127" s="242"/>
      <c r="CF127" s="246">
        <v>4</v>
      </c>
      <c r="CG127" s="248"/>
      <c r="CH127" s="248"/>
      <c r="CI127" s="242"/>
      <c r="CJ127" s="246"/>
      <c r="CK127" s="248"/>
      <c r="CL127" s="244"/>
      <c r="CM127" s="247"/>
      <c r="CN127" s="248"/>
      <c r="CO127" s="242"/>
      <c r="CP127" s="247"/>
      <c r="CQ127" s="242">
        <v>4</v>
      </c>
    </row>
    <row r="128" spans="1:95" x14ac:dyDescent="0.25">
      <c r="A128" s="269">
        <f t="shared" si="25"/>
        <v>122</v>
      </c>
      <c r="B128" s="377" t="s">
        <v>204</v>
      </c>
      <c r="C128" s="376">
        <v>1978</v>
      </c>
      <c r="D128" s="375">
        <v>5</v>
      </c>
      <c r="E128" s="374">
        <v>60</v>
      </c>
      <c r="F128" s="373">
        <v>3253.4</v>
      </c>
      <c r="G128" s="358">
        <v>4</v>
      </c>
      <c r="H128" s="254">
        <v>5.84</v>
      </c>
      <c r="I128" s="254">
        <v>6.21</v>
      </c>
      <c r="J128" s="254">
        <v>6.21</v>
      </c>
      <c r="K128" s="254">
        <v>6.31</v>
      </c>
      <c r="L128" s="254"/>
      <c r="M128" s="347">
        <f t="shared" si="15"/>
        <v>113999.136</v>
      </c>
      <c r="N128" s="347">
        <f t="shared" si="16"/>
        <v>121221.68400000001</v>
      </c>
      <c r="O128" s="347">
        <f t="shared" si="17"/>
        <v>235220.82</v>
      </c>
      <c r="P128" s="372">
        <f t="shared" si="18"/>
        <v>224283.05187</v>
      </c>
      <c r="Q128" s="371">
        <f t="shared" si="19"/>
        <v>224.28305187000001</v>
      </c>
      <c r="R128" s="343">
        <f t="shared" si="20"/>
        <v>242443.36800000002</v>
      </c>
      <c r="S128" s="342">
        <f t="shared" si="21"/>
        <v>231.16975138799998</v>
      </c>
      <c r="T128" s="229">
        <f t="shared" si="26"/>
        <v>246.34744799999999</v>
      </c>
      <c r="U128" s="228">
        <f t="shared" si="27"/>
        <v>234.89229166799996</v>
      </c>
      <c r="V128" s="228"/>
      <c r="W128" s="341"/>
      <c r="X128" s="370"/>
      <c r="Y128" s="369"/>
      <c r="Z128" s="368"/>
      <c r="AA128" s="368"/>
      <c r="AB128" s="368"/>
      <c r="AC128" s="368"/>
      <c r="AD128" s="368"/>
      <c r="AE128" s="368"/>
      <c r="AF128" s="368"/>
      <c r="AG128" s="368"/>
      <c r="AH128" s="368"/>
      <c r="AI128" s="368"/>
      <c r="AJ128" s="368"/>
      <c r="AK128" s="368"/>
      <c r="AL128" s="368"/>
      <c r="AM128" s="368"/>
      <c r="AN128" s="368"/>
      <c r="AO128" s="368"/>
      <c r="AP128" s="368"/>
      <c r="AQ128" s="368"/>
      <c r="AR128" s="367">
        <f t="shared" si="28"/>
        <v>0</v>
      </c>
      <c r="AS128" s="366" t="s">
        <v>325</v>
      </c>
      <c r="AT128" s="243">
        <v>898</v>
      </c>
      <c r="AU128" s="249">
        <v>160.04</v>
      </c>
      <c r="AV128" s="365">
        <v>2004</v>
      </c>
      <c r="AW128" s="364"/>
      <c r="AX128" s="364"/>
      <c r="AY128" s="364"/>
      <c r="AZ128" s="364">
        <v>2011</v>
      </c>
      <c r="BA128" s="364">
        <v>2011</v>
      </c>
      <c r="BB128" s="364">
        <v>2011</v>
      </c>
      <c r="BC128" s="364"/>
      <c r="BD128" s="364"/>
      <c r="BE128" s="364"/>
      <c r="BF128" s="364"/>
      <c r="BG128" s="364">
        <v>2007</v>
      </c>
      <c r="BH128" s="242"/>
      <c r="BI128" s="363">
        <v>0.39300000000000002</v>
      </c>
      <c r="BJ128" s="362">
        <v>2013</v>
      </c>
      <c r="BK128" s="358"/>
      <c r="BL128" s="358"/>
      <c r="BM128" s="358">
        <v>2019</v>
      </c>
      <c r="BN128" s="266"/>
      <c r="BO128" s="266"/>
      <c r="BP128" s="360"/>
      <c r="BQ128" s="389"/>
      <c r="BR128" s="388"/>
      <c r="BS128" s="361"/>
      <c r="BT128" s="358"/>
      <c r="BU128" s="357"/>
      <c r="BV128" s="356"/>
      <c r="BW128" s="356"/>
      <c r="BX128" s="355"/>
      <c r="BY128" s="254"/>
      <c r="BZ128" s="249"/>
      <c r="CA128" s="354">
        <v>1</v>
      </c>
      <c r="CB128" s="353"/>
      <c r="CC128" s="247">
        <v>4</v>
      </c>
      <c r="CD128" s="248"/>
      <c r="CE128" s="242">
        <v>1</v>
      </c>
      <c r="CF128" s="246">
        <v>4</v>
      </c>
      <c r="CG128" s="248"/>
      <c r="CH128" s="248"/>
      <c r="CI128" s="242"/>
      <c r="CJ128" s="246"/>
      <c r="CK128" s="248"/>
      <c r="CL128" s="244"/>
      <c r="CM128" s="247"/>
      <c r="CN128" s="248"/>
      <c r="CO128" s="242"/>
      <c r="CP128" s="247"/>
      <c r="CQ128" s="242">
        <v>4</v>
      </c>
    </row>
    <row r="129" spans="1:95" x14ac:dyDescent="0.25">
      <c r="A129" s="269">
        <f t="shared" si="25"/>
        <v>123</v>
      </c>
      <c r="B129" s="377" t="s">
        <v>205</v>
      </c>
      <c r="C129" s="376" t="s">
        <v>206</v>
      </c>
      <c r="D129" s="375" t="s">
        <v>207</v>
      </c>
      <c r="E129" s="374">
        <v>275</v>
      </c>
      <c r="F129" s="373">
        <v>15643.7</v>
      </c>
      <c r="G129" s="358">
        <v>9</v>
      </c>
      <c r="H129" s="254">
        <v>5.84</v>
      </c>
      <c r="I129" s="254">
        <v>6.21</v>
      </c>
      <c r="J129" s="254">
        <v>6.21</v>
      </c>
      <c r="K129" s="254">
        <v>6.31</v>
      </c>
      <c r="L129" s="254"/>
      <c r="M129" s="347">
        <f t="shared" si="15"/>
        <v>548155.24800000002</v>
      </c>
      <c r="N129" s="347">
        <f t="shared" si="16"/>
        <v>582884.2620000001</v>
      </c>
      <c r="O129" s="347">
        <f t="shared" si="17"/>
        <v>1131039.5100000002</v>
      </c>
      <c r="P129" s="372">
        <f t="shared" si="18"/>
        <v>1078446.1727850002</v>
      </c>
      <c r="Q129" s="371">
        <f t="shared" si="19"/>
        <v>1078.4461727850003</v>
      </c>
      <c r="R129" s="343">
        <f t="shared" si="20"/>
        <v>1165768.5240000002</v>
      </c>
      <c r="S129" s="342">
        <f t="shared" si="21"/>
        <v>1111.5602876340001</v>
      </c>
      <c r="T129" s="229">
        <f t="shared" si="26"/>
        <v>1184.5409640000003</v>
      </c>
      <c r="U129" s="228">
        <f t="shared" si="27"/>
        <v>1129.4598091740002</v>
      </c>
      <c r="V129" s="228"/>
      <c r="W129" s="341"/>
      <c r="X129" s="370"/>
      <c r="Y129" s="369"/>
      <c r="Z129" s="368"/>
      <c r="AA129" s="368"/>
      <c r="AB129" s="368"/>
      <c r="AC129" s="368"/>
      <c r="AD129" s="368"/>
      <c r="AE129" s="368"/>
      <c r="AF129" s="368"/>
      <c r="AG129" s="368"/>
      <c r="AH129" s="368"/>
      <c r="AI129" s="368"/>
      <c r="AJ129" s="368"/>
      <c r="AK129" s="368"/>
      <c r="AL129" s="368"/>
      <c r="AM129" s="368"/>
      <c r="AN129" s="368"/>
      <c r="AO129" s="368"/>
      <c r="AP129" s="368"/>
      <c r="AQ129" s="368"/>
      <c r="AR129" s="367">
        <f t="shared" si="28"/>
        <v>0</v>
      </c>
      <c r="AS129" s="366" t="s">
        <v>325</v>
      </c>
      <c r="AT129" s="243">
        <v>2994</v>
      </c>
      <c r="AU129" s="249">
        <v>470.56</v>
      </c>
      <c r="AV129" s="365">
        <v>2011</v>
      </c>
      <c r="AW129" s="364"/>
      <c r="AX129" s="364"/>
      <c r="AY129" s="364"/>
      <c r="AZ129" s="364"/>
      <c r="BA129" s="364"/>
      <c r="BB129" s="364"/>
      <c r="BC129" s="364"/>
      <c r="BD129" s="364"/>
      <c r="BE129" s="393" t="s">
        <v>352</v>
      </c>
      <c r="BF129" s="364"/>
      <c r="BG129" s="364">
        <v>2007</v>
      </c>
      <c r="BH129" s="242"/>
      <c r="BI129" s="363">
        <v>2.282</v>
      </c>
      <c r="BJ129" s="387">
        <v>2014</v>
      </c>
      <c r="BK129" s="358"/>
      <c r="BL129" s="358"/>
      <c r="BM129" s="358"/>
      <c r="BN129" s="266"/>
      <c r="BO129" s="266"/>
      <c r="BP129" s="360"/>
      <c r="BQ129" s="389"/>
      <c r="BR129" s="388"/>
      <c r="BS129" s="361"/>
      <c r="BT129" s="358"/>
      <c r="BU129" s="357"/>
      <c r="BV129" s="356"/>
      <c r="BW129" s="356"/>
      <c r="BX129" s="355"/>
      <c r="BY129" s="254"/>
      <c r="BZ129" s="249"/>
      <c r="CA129" s="354">
        <v>1</v>
      </c>
      <c r="CB129" s="353"/>
      <c r="CC129" s="247">
        <v>7</v>
      </c>
      <c r="CD129" s="248"/>
      <c r="CE129" s="242">
        <v>3</v>
      </c>
      <c r="CF129" s="246">
        <v>18</v>
      </c>
      <c r="CG129" s="248" t="s">
        <v>335</v>
      </c>
      <c r="CH129" s="248"/>
      <c r="CI129" s="242"/>
      <c r="CJ129" s="246">
        <v>2</v>
      </c>
      <c r="CK129" s="248"/>
      <c r="CL129" s="244">
        <v>1</v>
      </c>
      <c r="CM129" s="247">
        <v>1</v>
      </c>
      <c r="CN129" s="248"/>
      <c r="CO129" s="242">
        <v>1</v>
      </c>
      <c r="CP129" s="247"/>
      <c r="CQ129" s="242">
        <v>9</v>
      </c>
    </row>
    <row r="130" spans="1:95" x14ac:dyDescent="0.25">
      <c r="A130" s="269">
        <f t="shared" si="25"/>
        <v>124</v>
      </c>
      <c r="B130" s="377" t="s">
        <v>208</v>
      </c>
      <c r="C130" s="376">
        <v>1993</v>
      </c>
      <c r="D130" s="375">
        <v>9</v>
      </c>
      <c r="E130" s="374">
        <v>71</v>
      </c>
      <c r="F130" s="373">
        <v>3141.9</v>
      </c>
      <c r="G130" s="358">
        <v>2</v>
      </c>
      <c r="H130" s="254">
        <v>5.84</v>
      </c>
      <c r="I130" s="254">
        <v>6.21</v>
      </c>
      <c r="J130" s="254">
        <v>6.21</v>
      </c>
      <c r="K130" s="254">
        <v>6.31</v>
      </c>
      <c r="L130" s="254"/>
      <c r="M130" s="347">
        <f t="shared" si="15"/>
        <v>110092.17600000001</v>
      </c>
      <c r="N130" s="347">
        <f t="shared" si="16"/>
        <v>117067.194</v>
      </c>
      <c r="O130" s="347">
        <f t="shared" si="17"/>
        <v>227159.37</v>
      </c>
      <c r="P130" s="372">
        <f t="shared" si="18"/>
        <v>216596.45929499998</v>
      </c>
      <c r="Q130" s="371">
        <f t="shared" si="19"/>
        <v>216.59645929499999</v>
      </c>
      <c r="R130" s="343">
        <f t="shared" si="20"/>
        <v>234134.38800000001</v>
      </c>
      <c r="S130" s="342">
        <f t="shared" si="21"/>
        <v>223.24713895799999</v>
      </c>
      <c r="T130" s="229">
        <f t="shared" si="26"/>
        <v>237.90466800000002</v>
      </c>
      <c r="U130" s="228">
        <f t="shared" si="27"/>
        <v>226.84210093800002</v>
      </c>
      <c r="V130" s="228"/>
      <c r="W130" s="341"/>
      <c r="X130" s="370"/>
      <c r="Y130" s="369"/>
      <c r="Z130" s="368"/>
      <c r="AA130" s="368"/>
      <c r="AB130" s="368"/>
      <c r="AC130" s="368"/>
      <c r="AD130" s="368"/>
      <c r="AE130" s="368"/>
      <c r="AF130" s="368"/>
      <c r="AG130" s="368"/>
      <c r="AH130" s="368"/>
      <c r="AI130" s="368"/>
      <c r="AJ130" s="368"/>
      <c r="AK130" s="368"/>
      <c r="AL130" s="368"/>
      <c r="AM130" s="368"/>
      <c r="AN130" s="368"/>
      <c r="AO130" s="368"/>
      <c r="AP130" s="368"/>
      <c r="AQ130" s="368"/>
      <c r="AR130" s="367">
        <f t="shared" si="28"/>
        <v>0</v>
      </c>
      <c r="AS130" s="366" t="s">
        <v>325</v>
      </c>
      <c r="AT130" s="243">
        <v>490</v>
      </c>
      <c r="AU130" s="249">
        <v>99.59</v>
      </c>
      <c r="AV130" s="365">
        <v>2007</v>
      </c>
      <c r="AW130" s="364"/>
      <c r="AX130" s="364"/>
      <c r="AY130" s="364"/>
      <c r="AZ130" s="364"/>
      <c r="BA130" s="364"/>
      <c r="BB130" s="364"/>
      <c r="BC130" s="364"/>
      <c r="BD130" s="364"/>
      <c r="BE130" s="393" t="s">
        <v>351</v>
      </c>
      <c r="BF130" s="364"/>
      <c r="BG130" s="364">
        <v>2008</v>
      </c>
      <c r="BH130" s="242"/>
      <c r="BI130" s="363">
        <v>0.55700000000000005</v>
      </c>
      <c r="BJ130" s="394">
        <v>2015</v>
      </c>
      <c r="BK130" s="422"/>
      <c r="BL130" s="358"/>
      <c r="BM130" s="358"/>
      <c r="BN130" s="266"/>
      <c r="BO130" s="266"/>
      <c r="BP130" s="360"/>
      <c r="BQ130" s="389"/>
      <c r="BR130" s="388"/>
      <c r="BS130" s="361"/>
      <c r="BT130" s="358"/>
      <c r="BU130" s="357"/>
      <c r="BV130" s="356"/>
      <c r="BW130" s="356"/>
      <c r="BX130" s="355"/>
      <c r="BY130" s="254"/>
      <c r="BZ130" s="249"/>
      <c r="CA130" s="354">
        <v>1</v>
      </c>
      <c r="CB130" s="353"/>
      <c r="CC130" s="247">
        <v>1</v>
      </c>
      <c r="CD130" s="248"/>
      <c r="CE130" s="242">
        <v>1</v>
      </c>
      <c r="CF130" s="246">
        <v>2</v>
      </c>
      <c r="CG130" s="248"/>
      <c r="CH130" s="248">
        <v>2</v>
      </c>
      <c r="CI130" s="242">
        <v>2</v>
      </c>
      <c r="CJ130" s="246">
        <v>1</v>
      </c>
      <c r="CK130" s="248"/>
      <c r="CL130" s="244">
        <v>1</v>
      </c>
      <c r="CM130" s="247">
        <v>1</v>
      </c>
      <c r="CN130" s="248"/>
      <c r="CO130" s="242">
        <v>1</v>
      </c>
      <c r="CP130" s="247"/>
      <c r="CQ130" s="242">
        <v>2</v>
      </c>
    </row>
    <row r="131" spans="1:95" x14ac:dyDescent="0.25">
      <c r="A131" s="269">
        <f t="shared" si="25"/>
        <v>125</v>
      </c>
      <c r="B131" s="377" t="s">
        <v>209</v>
      </c>
      <c r="C131" s="427">
        <v>1994</v>
      </c>
      <c r="D131" s="375">
        <v>9</v>
      </c>
      <c r="E131" s="374">
        <v>54</v>
      </c>
      <c r="F131" s="373">
        <v>3167</v>
      </c>
      <c r="G131" s="358">
        <v>2</v>
      </c>
      <c r="H131" s="254">
        <v>5.84</v>
      </c>
      <c r="I131" s="254">
        <v>6.21</v>
      </c>
      <c r="J131" s="254">
        <v>6.21</v>
      </c>
      <c r="K131" s="254">
        <v>6.31</v>
      </c>
      <c r="L131" s="254"/>
      <c r="M131" s="347">
        <f t="shared" si="15"/>
        <v>110971.68</v>
      </c>
      <c r="N131" s="347">
        <f t="shared" si="16"/>
        <v>118002.42</v>
      </c>
      <c r="O131" s="347">
        <f t="shared" si="17"/>
        <v>228974.09999999998</v>
      </c>
      <c r="P131" s="372">
        <f t="shared" si="18"/>
        <v>218326.80434999996</v>
      </c>
      <c r="Q131" s="371">
        <f t="shared" si="19"/>
        <v>218.32680434999997</v>
      </c>
      <c r="R131" s="343">
        <f t="shared" si="20"/>
        <v>236004.84</v>
      </c>
      <c r="S131" s="342">
        <f t="shared" si="21"/>
        <v>225.03061493999999</v>
      </c>
      <c r="T131" s="229">
        <f t="shared" si="26"/>
        <v>239.80524</v>
      </c>
      <c r="U131" s="228">
        <f t="shared" si="27"/>
        <v>228.65429634</v>
      </c>
      <c r="V131" s="228"/>
      <c r="W131" s="341"/>
      <c r="X131" s="370"/>
      <c r="Y131" s="369"/>
      <c r="Z131" s="368"/>
      <c r="AA131" s="368"/>
      <c r="AB131" s="368"/>
      <c r="AC131" s="368"/>
      <c r="AD131" s="368"/>
      <c r="AE131" s="368"/>
      <c r="AF131" s="368"/>
      <c r="AG131" s="368"/>
      <c r="AH131" s="368"/>
      <c r="AI131" s="368"/>
      <c r="AJ131" s="368"/>
      <c r="AK131" s="368"/>
      <c r="AL131" s="368"/>
      <c r="AM131" s="368"/>
      <c r="AN131" s="368"/>
      <c r="AO131" s="368"/>
      <c r="AP131" s="368"/>
      <c r="AQ131" s="368"/>
      <c r="AR131" s="367">
        <f t="shared" si="28"/>
        <v>0</v>
      </c>
      <c r="AS131" s="366" t="s">
        <v>325</v>
      </c>
      <c r="AT131" s="243">
        <v>122</v>
      </c>
      <c r="AU131" s="249">
        <v>45.07</v>
      </c>
      <c r="AV131" s="365">
        <v>2007</v>
      </c>
      <c r="AW131" s="364"/>
      <c r="AX131" s="364"/>
      <c r="AY131" s="364"/>
      <c r="AZ131" s="364"/>
      <c r="BA131" s="364"/>
      <c r="BB131" s="364"/>
      <c r="BC131" s="364"/>
      <c r="BD131" s="364"/>
      <c r="BE131" s="364"/>
      <c r="BF131" s="364"/>
      <c r="BG131" s="364">
        <v>2008</v>
      </c>
      <c r="BH131" s="242"/>
      <c r="BI131" s="363">
        <v>0.57999999999999996</v>
      </c>
      <c r="BJ131" s="394">
        <v>2015</v>
      </c>
      <c r="BK131" s="422"/>
      <c r="BL131" s="358"/>
      <c r="BM131" s="358"/>
      <c r="BN131" s="266"/>
      <c r="BO131" s="266"/>
      <c r="BP131" s="403"/>
      <c r="BQ131" s="402"/>
      <c r="BR131" s="403"/>
      <c r="BS131" s="402"/>
      <c r="BT131" s="358"/>
      <c r="BU131" s="357"/>
      <c r="BV131" s="356"/>
      <c r="BW131" s="356"/>
      <c r="BX131" s="355"/>
      <c r="BY131" s="254"/>
      <c r="BZ131" s="249"/>
      <c r="CA131" s="354">
        <v>1</v>
      </c>
      <c r="CB131" s="353"/>
      <c r="CC131" s="247">
        <v>1</v>
      </c>
      <c r="CD131" s="248"/>
      <c r="CE131" s="242">
        <v>1</v>
      </c>
      <c r="CF131" s="246">
        <v>2</v>
      </c>
      <c r="CG131" s="248"/>
      <c r="CH131" s="248">
        <v>2</v>
      </c>
      <c r="CI131" s="242">
        <v>2</v>
      </c>
      <c r="CJ131" s="246">
        <v>1</v>
      </c>
      <c r="CK131" s="248"/>
      <c r="CL131" s="244">
        <v>1</v>
      </c>
      <c r="CM131" s="247">
        <v>1</v>
      </c>
      <c r="CN131" s="248"/>
      <c r="CO131" s="242">
        <v>1</v>
      </c>
      <c r="CP131" s="247"/>
      <c r="CQ131" s="242">
        <v>2</v>
      </c>
    </row>
    <row r="132" spans="1:95" x14ac:dyDescent="0.25">
      <c r="A132" s="269">
        <f t="shared" si="25"/>
        <v>126</v>
      </c>
      <c r="B132" s="377" t="s">
        <v>210</v>
      </c>
      <c r="C132" s="427">
        <v>1994</v>
      </c>
      <c r="D132" s="375">
        <v>9</v>
      </c>
      <c r="E132" s="374">
        <v>36</v>
      </c>
      <c r="F132" s="373">
        <v>1563.4</v>
      </c>
      <c r="G132" s="358">
        <v>1</v>
      </c>
      <c r="H132" s="254">
        <v>5.84</v>
      </c>
      <c r="I132" s="254">
        <v>6.21</v>
      </c>
      <c r="J132" s="254">
        <v>6.21</v>
      </c>
      <c r="K132" s="254">
        <v>6.31</v>
      </c>
      <c r="L132" s="254"/>
      <c r="M132" s="347">
        <f t="shared" si="15"/>
        <v>54781.535999999993</v>
      </c>
      <c r="N132" s="347">
        <f t="shared" si="16"/>
        <v>58252.284</v>
      </c>
      <c r="O132" s="347">
        <f t="shared" si="17"/>
        <v>113033.81999999999</v>
      </c>
      <c r="P132" s="372">
        <f t="shared" si="18"/>
        <v>107777.74736999998</v>
      </c>
      <c r="Q132" s="371">
        <f t="shared" si="19"/>
        <v>107.77774736999999</v>
      </c>
      <c r="R132" s="343">
        <f t="shared" si="20"/>
        <v>116504.568</v>
      </c>
      <c r="S132" s="342">
        <f t="shared" si="21"/>
        <v>111.08710558799999</v>
      </c>
      <c r="T132" s="229">
        <f t="shared" si="26"/>
        <v>118.38064800000001</v>
      </c>
      <c r="U132" s="228">
        <f t="shared" si="27"/>
        <v>112.875947868</v>
      </c>
      <c r="V132" s="228"/>
      <c r="W132" s="341"/>
      <c r="X132" s="370"/>
      <c r="Y132" s="369"/>
      <c r="Z132" s="368"/>
      <c r="AA132" s="368"/>
      <c r="AB132" s="368"/>
      <c r="AC132" s="368"/>
      <c r="AD132" s="368"/>
      <c r="AE132" s="368"/>
      <c r="AF132" s="368"/>
      <c r="AG132" s="368"/>
      <c r="AH132" s="368"/>
      <c r="AI132" s="368"/>
      <c r="AJ132" s="368"/>
      <c r="AK132" s="368"/>
      <c r="AL132" s="368"/>
      <c r="AM132" s="368"/>
      <c r="AN132" s="368"/>
      <c r="AO132" s="368"/>
      <c r="AP132" s="368"/>
      <c r="AQ132" s="368"/>
      <c r="AR132" s="367">
        <f t="shared" si="28"/>
        <v>0</v>
      </c>
      <c r="AS132" s="366" t="s">
        <v>325</v>
      </c>
      <c r="AT132" s="243">
        <v>240</v>
      </c>
      <c r="AU132" s="249">
        <v>62.56</v>
      </c>
      <c r="AV132" s="365"/>
      <c r="AW132" s="364"/>
      <c r="AX132" s="364"/>
      <c r="AY132" s="364">
        <v>2007</v>
      </c>
      <c r="AZ132" s="364"/>
      <c r="BA132" s="364"/>
      <c r="BB132" s="364"/>
      <c r="BC132" s="364"/>
      <c r="BD132" s="364"/>
      <c r="BE132" s="364"/>
      <c r="BF132" s="364"/>
      <c r="BG132" s="364">
        <v>2008</v>
      </c>
      <c r="BH132" s="242"/>
      <c r="BI132" s="363">
        <v>0.28499999999999998</v>
      </c>
      <c r="BJ132" s="394">
        <v>2015</v>
      </c>
      <c r="BK132" s="422"/>
      <c r="BL132" s="358"/>
      <c r="BM132" s="358"/>
      <c r="BN132" s="266"/>
      <c r="BO132" s="266"/>
      <c r="BP132" s="360"/>
      <c r="BQ132" s="389"/>
      <c r="BR132" s="388"/>
      <c r="BS132" s="361"/>
      <c r="BT132" s="358"/>
      <c r="BU132" s="357"/>
      <c r="BV132" s="356"/>
      <c r="BW132" s="356"/>
      <c r="BX132" s="355"/>
      <c r="BY132" s="254"/>
      <c r="BZ132" s="249"/>
      <c r="CA132" s="354">
        <v>1</v>
      </c>
      <c r="CB132" s="353"/>
      <c r="CC132" s="247">
        <v>1</v>
      </c>
      <c r="CD132" s="248"/>
      <c r="CE132" s="242">
        <v>1</v>
      </c>
      <c r="CF132" s="246">
        <v>1</v>
      </c>
      <c r="CG132" s="248"/>
      <c r="CH132" s="248">
        <v>1</v>
      </c>
      <c r="CI132" s="242">
        <v>1</v>
      </c>
      <c r="CJ132" s="246">
        <v>1</v>
      </c>
      <c r="CK132" s="248"/>
      <c r="CL132" s="244">
        <v>1</v>
      </c>
      <c r="CM132" s="247">
        <v>1</v>
      </c>
      <c r="CN132" s="248"/>
      <c r="CO132" s="242">
        <v>1</v>
      </c>
      <c r="CP132" s="247"/>
      <c r="CQ132" s="242">
        <v>1</v>
      </c>
    </row>
    <row r="133" spans="1:95" x14ac:dyDescent="0.25">
      <c r="A133" s="269">
        <f t="shared" si="25"/>
        <v>127</v>
      </c>
      <c r="B133" s="377" t="s">
        <v>211</v>
      </c>
      <c r="C133" s="427">
        <v>1982</v>
      </c>
      <c r="D133" s="375">
        <v>9</v>
      </c>
      <c r="E133" s="374">
        <v>358</v>
      </c>
      <c r="F133" s="373">
        <v>17418.400000000001</v>
      </c>
      <c r="G133" s="358">
        <v>10</v>
      </c>
      <c r="H133" s="254">
        <v>5.84</v>
      </c>
      <c r="I133" s="254">
        <v>6.21</v>
      </c>
      <c r="J133" s="254">
        <v>6.21</v>
      </c>
      <c r="K133" s="254">
        <v>6.31</v>
      </c>
      <c r="L133" s="254"/>
      <c r="M133" s="347">
        <f t="shared" si="15"/>
        <v>610340.73600000003</v>
      </c>
      <c r="N133" s="347">
        <f t="shared" si="16"/>
        <v>649009.58400000003</v>
      </c>
      <c r="O133" s="347">
        <f t="shared" si="17"/>
        <v>1259350.32</v>
      </c>
      <c r="P133" s="372">
        <f t="shared" si="18"/>
        <v>1200790.53012</v>
      </c>
      <c r="Q133" s="371">
        <f t="shared" si="19"/>
        <v>1200.7905301200001</v>
      </c>
      <c r="R133" s="343">
        <f t="shared" si="20"/>
        <v>1298019.1680000001</v>
      </c>
      <c r="S133" s="342">
        <f t="shared" si="21"/>
        <v>1237.661276688</v>
      </c>
      <c r="T133" s="229">
        <f t="shared" si="26"/>
        <v>1318.9212480000001</v>
      </c>
      <c r="U133" s="228">
        <f t="shared" si="27"/>
        <v>1257.5914099680001</v>
      </c>
      <c r="V133" s="228"/>
      <c r="W133" s="341"/>
      <c r="X133" s="370"/>
      <c r="Y133" s="369"/>
      <c r="Z133" s="368"/>
      <c r="AA133" s="368"/>
      <c r="AB133" s="368"/>
      <c r="AC133" s="368"/>
      <c r="AD133" s="368"/>
      <c r="AE133" s="368"/>
      <c r="AF133" s="368"/>
      <c r="AG133" s="368"/>
      <c r="AH133" s="368"/>
      <c r="AI133" s="368"/>
      <c r="AJ133" s="368"/>
      <c r="AK133" s="368"/>
      <c r="AL133" s="368"/>
      <c r="AM133" s="368"/>
      <c r="AN133" s="368"/>
      <c r="AO133" s="368"/>
      <c r="AP133" s="368"/>
      <c r="AQ133" s="368"/>
      <c r="AR133" s="367">
        <f t="shared" si="28"/>
        <v>0</v>
      </c>
      <c r="AS133" s="366" t="s">
        <v>325</v>
      </c>
      <c r="AT133" s="243">
        <v>2599</v>
      </c>
      <c r="AU133" s="249">
        <v>412.04</v>
      </c>
      <c r="AV133" s="365">
        <v>2004</v>
      </c>
      <c r="AW133" s="364"/>
      <c r="AX133" s="364"/>
      <c r="AY133" s="364"/>
      <c r="AZ133" s="364"/>
      <c r="BA133" s="364"/>
      <c r="BB133" s="364"/>
      <c r="BC133" s="364"/>
      <c r="BD133" s="364"/>
      <c r="BE133" s="393" t="s">
        <v>350</v>
      </c>
      <c r="BF133" s="364"/>
      <c r="BG133" s="364">
        <v>2008</v>
      </c>
      <c r="BH133" s="242"/>
      <c r="BI133" s="363">
        <v>2.0270000000000001</v>
      </c>
      <c r="BJ133" s="387">
        <v>2014</v>
      </c>
      <c r="BK133" s="358"/>
      <c r="BL133" s="358"/>
      <c r="BM133" s="358"/>
      <c r="BN133" s="266"/>
      <c r="BO133" s="266"/>
      <c r="BP133" s="360"/>
      <c r="BQ133" s="389"/>
      <c r="BR133" s="388"/>
      <c r="BS133" s="361"/>
      <c r="BT133" s="358"/>
      <c r="BU133" s="357"/>
      <c r="BV133" s="356"/>
      <c r="BW133" s="356"/>
      <c r="BX133" s="355"/>
      <c r="BY133" s="254"/>
      <c r="BZ133" s="249"/>
      <c r="CA133" s="354">
        <v>1</v>
      </c>
      <c r="CB133" s="353">
        <v>1</v>
      </c>
      <c r="CC133" s="247">
        <v>2</v>
      </c>
      <c r="CD133" s="248"/>
      <c r="CE133" s="242">
        <v>2</v>
      </c>
      <c r="CF133" s="246">
        <v>10</v>
      </c>
      <c r="CG133" s="248"/>
      <c r="CH133" s="248">
        <v>10</v>
      </c>
      <c r="CI133" s="242"/>
      <c r="CJ133" s="246">
        <v>3</v>
      </c>
      <c r="CK133" s="426" t="s">
        <v>339</v>
      </c>
      <c r="CL133" s="244">
        <v>3</v>
      </c>
      <c r="CM133" s="247">
        <v>1</v>
      </c>
      <c r="CN133" s="248"/>
      <c r="CO133" s="242">
        <v>1</v>
      </c>
      <c r="CP133" s="247"/>
      <c r="CQ133" s="242">
        <v>10</v>
      </c>
    </row>
    <row r="134" spans="1:95" x14ac:dyDescent="0.25">
      <c r="A134" s="269">
        <f t="shared" si="25"/>
        <v>128</v>
      </c>
      <c r="B134" s="377" t="s">
        <v>212</v>
      </c>
      <c r="C134" s="427">
        <v>1983</v>
      </c>
      <c r="D134" s="398">
        <v>5</v>
      </c>
      <c r="E134" s="374">
        <v>75</v>
      </c>
      <c r="F134" s="373">
        <v>3444</v>
      </c>
      <c r="G134" s="358">
        <v>5</v>
      </c>
      <c r="H134" s="254">
        <v>5.84</v>
      </c>
      <c r="I134" s="254">
        <v>6.21</v>
      </c>
      <c r="J134" s="254">
        <v>6.21</v>
      </c>
      <c r="K134" s="254">
        <v>6.31</v>
      </c>
      <c r="L134" s="254"/>
      <c r="M134" s="347">
        <f t="shared" si="15"/>
        <v>120677.75999999999</v>
      </c>
      <c r="N134" s="347">
        <f t="shared" si="16"/>
        <v>128323.44</v>
      </c>
      <c r="O134" s="347">
        <f t="shared" si="17"/>
        <v>249001.2</v>
      </c>
      <c r="P134" s="372">
        <f t="shared" si="18"/>
        <v>237422.64419999998</v>
      </c>
      <c r="Q134" s="371">
        <f t="shared" si="19"/>
        <v>237.42264419999998</v>
      </c>
      <c r="R134" s="343">
        <f t="shared" si="20"/>
        <v>256646.88</v>
      </c>
      <c r="S134" s="342">
        <f t="shared" si="21"/>
        <v>244.71280007999999</v>
      </c>
      <c r="T134" s="229">
        <f t="shared" si="26"/>
        <v>260.77967999999998</v>
      </c>
      <c r="U134" s="228">
        <f t="shared" si="27"/>
        <v>248.65342487999999</v>
      </c>
      <c r="V134" s="228"/>
      <c r="W134" s="341"/>
      <c r="X134" s="370"/>
      <c r="Y134" s="369"/>
      <c r="Z134" s="368"/>
      <c r="AA134" s="368"/>
      <c r="AB134" s="368"/>
      <c r="AC134" s="368"/>
      <c r="AD134" s="368"/>
      <c r="AE134" s="368"/>
      <c r="AF134" s="368"/>
      <c r="AG134" s="368"/>
      <c r="AH134" s="368"/>
      <c r="AI134" s="368"/>
      <c r="AJ134" s="368"/>
      <c r="AK134" s="368"/>
      <c r="AL134" s="368"/>
      <c r="AM134" s="368"/>
      <c r="AN134" s="368"/>
      <c r="AO134" s="368"/>
      <c r="AP134" s="368"/>
      <c r="AQ134" s="368"/>
      <c r="AR134" s="367">
        <f t="shared" si="28"/>
        <v>0</v>
      </c>
      <c r="AS134" s="366" t="s">
        <v>325</v>
      </c>
      <c r="AT134" s="243">
        <v>990</v>
      </c>
      <c r="AU134" s="249">
        <v>173.67</v>
      </c>
      <c r="AV134" s="365">
        <v>2007</v>
      </c>
      <c r="AW134" s="364"/>
      <c r="AX134" s="364"/>
      <c r="AY134" s="364"/>
      <c r="AZ134" s="364"/>
      <c r="BA134" s="364">
        <v>2016</v>
      </c>
      <c r="BB134" s="364"/>
      <c r="BC134" s="364"/>
      <c r="BD134" s="364"/>
      <c r="BE134" s="364"/>
      <c r="BF134" s="364"/>
      <c r="BG134" s="364">
        <v>2008</v>
      </c>
      <c r="BH134" s="242"/>
      <c r="BI134" s="363">
        <v>0.46</v>
      </c>
      <c r="BJ134" s="387">
        <v>2014</v>
      </c>
      <c r="BK134" s="358"/>
      <c r="BL134" s="358"/>
      <c r="BM134" s="358"/>
      <c r="BN134" s="266"/>
      <c r="BO134" s="266"/>
      <c r="BP134" s="360"/>
      <c r="BQ134" s="389"/>
      <c r="BR134" s="388"/>
      <c r="BS134" s="361"/>
      <c r="BT134" s="358"/>
      <c r="BU134" s="357"/>
      <c r="BV134" s="356"/>
      <c r="BW134" s="356"/>
      <c r="BX134" s="355"/>
      <c r="BY134" s="254"/>
      <c r="BZ134" s="249"/>
      <c r="CA134" s="354">
        <v>1</v>
      </c>
      <c r="CB134" s="353"/>
      <c r="CC134" s="247">
        <v>1</v>
      </c>
      <c r="CD134" s="248"/>
      <c r="CE134" s="242">
        <v>1</v>
      </c>
      <c r="CF134" s="246">
        <v>1</v>
      </c>
      <c r="CG134" s="248"/>
      <c r="CH134" s="248">
        <v>1</v>
      </c>
      <c r="CI134" s="242"/>
      <c r="CJ134" s="246">
        <v>1</v>
      </c>
      <c r="CK134" s="426"/>
      <c r="CL134" s="244">
        <v>1</v>
      </c>
      <c r="CM134" s="247">
        <v>1</v>
      </c>
      <c r="CN134" s="248"/>
      <c r="CO134" s="242">
        <v>1</v>
      </c>
      <c r="CP134" s="247"/>
      <c r="CQ134" s="242">
        <v>5</v>
      </c>
    </row>
    <row r="135" spans="1:95" x14ac:dyDescent="0.25">
      <c r="A135" s="269">
        <f t="shared" si="25"/>
        <v>129</v>
      </c>
      <c r="B135" s="377" t="s">
        <v>213</v>
      </c>
      <c r="C135" s="376">
        <v>1983</v>
      </c>
      <c r="D135" s="375">
        <v>5</v>
      </c>
      <c r="E135" s="374">
        <v>75</v>
      </c>
      <c r="F135" s="373">
        <v>3498.3</v>
      </c>
      <c r="G135" s="358">
        <v>5</v>
      </c>
      <c r="H135" s="254">
        <v>5.84</v>
      </c>
      <c r="I135" s="254">
        <v>6.21</v>
      </c>
      <c r="J135" s="254">
        <v>6.21</v>
      </c>
      <c r="K135" s="254">
        <v>6.31</v>
      </c>
      <c r="L135" s="254"/>
      <c r="M135" s="347">
        <f t="shared" ref="M135:M198" si="29">F135*H135*6</f>
        <v>122580.432</v>
      </c>
      <c r="N135" s="347">
        <f t="shared" ref="N135:N198" si="30">F135*J135*6</f>
        <v>130346.658</v>
      </c>
      <c r="O135" s="347">
        <f t="shared" ref="O135:O198" si="31">M135+N135</f>
        <v>252927.09</v>
      </c>
      <c r="P135" s="372">
        <f t="shared" ref="P135:P198" si="32">O135*95.35/100</f>
        <v>241165.98031499996</v>
      </c>
      <c r="Q135" s="371">
        <f t="shared" ref="Q135:Q198" si="33">P135/1000</f>
        <v>241.16598031499996</v>
      </c>
      <c r="R135" s="343">
        <f t="shared" ref="R135:R198" si="34">F135*J135*12</f>
        <v>260693.31599999999</v>
      </c>
      <c r="S135" s="342">
        <f t="shared" ref="S135:S198" si="35">R135*95.35/100/1000</f>
        <v>248.57107680600001</v>
      </c>
      <c r="T135" s="229">
        <f t="shared" ref="T135:T142" si="36">F135*K135*12/1000</f>
        <v>264.891276</v>
      </c>
      <c r="U135" s="228">
        <f t="shared" ref="U135:U142" si="37">T135*95.35/100</f>
        <v>252.57383166600002</v>
      </c>
      <c r="V135" s="228"/>
      <c r="W135" s="341"/>
      <c r="X135" s="370"/>
      <c r="Y135" s="369"/>
      <c r="Z135" s="368"/>
      <c r="AA135" s="368"/>
      <c r="AB135" s="368"/>
      <c r="AC135" s="368"/>
      <c r="AD135" s="368"/>
      <c r="AE135" s="368"/>
      <c r="AF135" s="368"/>
      <c r="AG135" s="368"/>
      <c r="AH135" s="368"/>
      <c r="AI135" s="368"/>
      <c r="AJ135" s="368"/>
      <c r="AK135" s="368"/>
      <c r="AL135" s="368"/>
      <c r="AM135" s="368"/>
      <c r="AN135" s="368"/>
      <c r="AO135" s="368"/>
      <c r="AP135" s="368"/>
      <c r="AQ135" s="368"/>
      <c r="AR135" s="367">
        <f t="shared" si="28"/>
        <v>0</v>
      </c>
      <c r="AS135" s="366" t="s">
        <v>325</v>
      </c>
      <c r="AT135" s="243">
        <v>980</v>
      </c>
      <c r="AU135" s="249">
        <v>172.19</v>
      </c>
      <c r="AV135" s="365">
        <v>2007</v>
      </c>
      <c r="AW135" s="364"/>
      <c r="AX135" s="364"/>
      <c r="AY135" s="364"/>
      <c r="AZ135" s="364"/>
      <c r="BA135" s="364"/>
      <c r="BB135" s="364">
        <v>2016</v>
      </c>
      <c r="BC135" s="364"/>
      <c r="BD135" s="364"/>
      <c r="BE135" s="364"/>
      <c r="BF135" s="364"/>
      <c r="BG135" s="364">
        <v>2008</v>
      </c>
      <c r="BH135" s="242"/>
      <c r="BI135" s="363">
        <v>0.48299999999999998</v>
      </c>
      <c r="BJ135" s="394">
        <v>2015</v>
      </c>
      <c r="BK135" s="422"/>
      <c r="BL135" s="358"/>
      <c r="BM135" s="358"/>
      <c r="BN135" s="266"/>
      <c r="BO135" s="266"/>
      <c r="BP135" s="360"/>
      <c r="BQ135" s="389"/>
      <c r="BR135" s="388"/>
      <c r="BS135" s="361"/>
      <c r="BT135" s="358"/>
      <c r="BU135" s="357"/>
      <c r="BV135" s="356"/>
      <c r="BW135" s="356"/>
      <c r="BX135" s="355"/>
      <c r="BY135" s="254"/>
      <c r="BZ135" s="249"/>
      <c r="CA135" s="354">
        <v>1</v>
      </c>
      <c r="CB135" s="353"/>
      <c r="CC135" s="247">
        <v>1</v>
      </c>
      <c r="CD135" s="248"/>
      <c r="CE135" s="242">
        <v>1</v>
      </c>
      <c r="CF135" s="246">
        <v>1</v>
      </c>
      <c r="CG135" s="248"/>
      <c r="CH135" s="248">
        <v>1</v>
      </c>
      <c r="CI135" s="242"/>
      <c r="CJ135" s="246">
        <v>1</v>
      </c>
      <c r="CK135" s="426"/>
      <c r="CL135" s="244">
        <v>1</v>
      </c>
      <c r="CM135" s="247">
        <v>1</v>
      </c>
      <c r="CN135" s="248"/>
      <c r="CO135" s="242">
        <v>1</v>
      </c>
      <c r="CP135" s="247"/>
      <c r="CQ135" s="242">
        <v>5</v>
      </c>
    </row>
    <row r="136" spans="1:95" x14ac:dyDescent="0.25">
      <c r="A136" s="269">
        <f t="shared" ref="A136:A199" si="38">A135+1</f>
        <v>130</v>
      </c>
      <c r="B136" s="377" t="s">
        <v>214</v>
      </c>
      <c r="C136" s="376">
        <v>1983</v>
      </c>
      <c r="D136" s="375">
        <v>9</v>
      </c>
      <c r="E136" s="374">
        <v>287</v>
      </c>
      <c r="F136" s="373">
        <v>14116.9</v>
      </c>
      <c r="G136" s="358">
        <v>8</v>
      </c>
      <c r="H136" s="254">
        <v>5.84</v>
      </c>
      <c r="I136" s="254">
        <v>6.21</v>
      </c>
      <c r="J136" s="254">
        <v>6.21</v>
      </c>
      <c r="K136" s="254">
        <v>6.31</v>
      </c>
      <c r="L136" s="254"/>
      <c r="M136" s="347">
        <f t="shared" si="29"/>
        <v>494656.17599999998</v>
      </c>
      <c r="N136" s="347">
        <f t="shared" si="30"/>
        <v>525995.6939999999</v>
      </c>
      <c r="O136" s="347">
        <f t="shared" si="31"/>
        <v>1020651.8699999999</v>
      </c>
      <c r="P136" s="372">
        <f t="shared" si="32"/>
        <v>973191.55804499984</v>
      </c>
      <c r="Q136" s="371">
        <f t="shared" si="33"/>
        <v>973.19155804499985</v>
      </c>
      <c r="R136" s="343">
        <f t="shared" si="34"/>
        <v>1051991.3879999998</v>
      </c>
      <c r="S136" s="342">
        <f t="shared" si="35"/>
        <v>1003.0737884579999</v>
      </c>
      <c r="T136" s="229">
        <f t="shared" si="36"/>
        <v>1068.9316680000002</v>
      </c>
      <c r="U136" s="228">
        <f t="shared" si="37"/>
        <v>1019.2263454380002</v>
      </c>
      <c r="V136" s="228"/>
      <c r="W136" s="341"/>
      <c r="X136" s="370"/>
      <c r="Y136" s="369"/>
      <c r="Z136" s="368"/>
      <c r="AA136" s="368"/>
      <c r="AB136" s="368"/>
      <c r="AC136" s="368"/>
      <c r="AD136" s="368"/>
      <c r="AE136" s="368"/>
      <c r="AF136" s="368"/>
      <c r="AG136" s="368"/>
      <c r="AH136" s="368"/>
      <c r="AI136" s="368"/>
      <c r="AJ136" s="368"/>
      <c r="AK136" s="368"/>
      <c r="AL136" s="368"/>
      <c r="AM136" s="368"/>
      <c r="AN136" s="368"/>
      <c r="AO136" s="368"/>
      <c r="AP136" s="368"/>
      <c r="AQ136" s="368"/>
      <c r="AR136" s="367">
        <f t="shared" si="28"/>
        <v>0</v>
      </c>
      <c r="AS136" s="366" t="s">
        <v>325</v>
      </c>
      <c r="AT136" s="243">
        <v>2084</v>
      </c>
      <c r="AU136" s="249">
        <v>335.74</v>
      </c>
      <c r="AV136" s="365">
        <v>2004</v>
      </c>
      <c r="AW136" s="364"/>
      <c r="AX136" s="364"/>
      <c r="AY136" s="364"/>
      <c r="AZ136" s="364"/>
      <c r="BA136" s="364"/>
      <c r="BB136" s="364"/>
      <c r="BC136" s="364"/>
      <c r="BD136" s="364"/>
      <c r="BE136" s="364"/>
      <c r="BF136" s="364"/>
      <c r="BG136" s="364"/>
      <c r="BH136" s="242"/>
      <c r="BI136" s="363">
        <v>1.6259999999999999</v>
      </c>
      <c r="BJ136" s="378">
        <v>2012</v>
      </c>
      <c r="BK136" s="403">
        <v>2018</v>
      </c>
      <c r="BL136" s="403">
        <v>2018</v>
      </c>
      <c r="BM136" s="403"/>
      <c r="BN136" s="402"/>
      <c r="BO136" s="266"/>
      <c r="BP136" s="360"/>
      <c r="BQ136" s="389"/>
      <c r="BR136" s="388"/>
      <c r="BS136" s="361"/>
      <c r="BT136" s="358"/>
      <c r="BU136" s="357"/>
      <c r="BV136" s="356"/>
      <c r="BW136" s="356"/>
      <c r="BX136" s="355"/>
      <c r="BY136" s="254"/>
      <c r="BZ136" s="249"/>
      <c r="CA136" s="354">
        <v>1</v>
      </c>
      <c r="CB136" s="353">
        <v>1</v>
      </c>
      <c r="CC136" s="247">
        <v>3</v>
      </c>
      <c r="CD136" s="248"/>
      <c r="CE136" s="242"/>
      <c r="CF136" s="246">
        <v>8</v>
      </c>
      <c r="CG136" s="248"/>
      <c r="CH136" s="248"/>
      <c r="CI136" s="242"/>
      <c r="CJ136" s="246">
        <v>3</v>
      </c>
      <c r="CK136" s="426" t="s">
        <v>339</v>
      </c>
      <c r="CL136" s="244">
        <v>3</v>
      </c>
      <c r="CM136" s="247">
        <v>1</v>
      </c>
      <c r="CN136" s="248"/>
      <c r="CO136" s="242"/>
      <c r="CP136" s="247"/>
      <c r="CQ136" s="242">
        <v>8</v>
      </c>
    </row>
    <row r="137" spans="1:95" x14ac:dyDescent="0.25">
      <c r="A137" s="269">
        <f t="shared" si="38"/>
        <v>131</v>
      </c>
      <c r="B137" s="377" t="s">
        <v>215</v>
      </c>
      <c r="C137" s="376">
        <v>1997</v>
      </c>
      <c r="D137" s="375">
        <v>9</v>
      </c>
      <c r="E137" s="374">
        <v>36</v>
      </c>
      <c r="F137" s="373">
        <v>2204.1</v>
      </c>
      <c r="G137" s="358">
        <v>1</v>
      </c>
      <c r="H137" s="254">
        <v>5.84</v>
      </c>
      <c r="I137" s="254">
        <v>6.21</v>
      </c>
      <c r="J137" s="254">
        <v>6.21</v>
      </c>
      <c r="K137" s="254">
        <v>6.31</v>
      </c>
      <c r="L137" s="254"/>
      <c r="M137" s="347">
        <f t="shared" si="29"/>
        <v>77231.66399999999</v>
      </c>
      <c r="N137" s="347">
        <f t="shared" si="30"/>
        <v>82124.766000000003</v>
      </c>
      <c r="O137" s="347">
        <f t="shared" si="31"/>
        <v>159356.43</v>
      </c>
      <c r="P137" s="372">
        <f t="shared" si="32"/>
        <v>151946.35600499998</v>
      </c>
      <c r="Q137" s="371">
        <f t="shared" si="33"/>
        <v>151.94635600499998</v>
      </c>
      <c r="R137" s="343">
        <f t="shared" si="34"/>
        <v>164249.53200000001</v>
      </c>
      <c r="S137" s="342">
        <f t="shared" si="35"/>
        <v>156.61192876199999</v>
      </c>
      <c r="T137" s="229">
        <f t="shared" si="36"/>
        <v>166.894452</v>
      </c>
      <c r="U137" s="228">
        <f t="shared" si="37"/>
        <v>159.13385998199999</v>
      </c>
      <c r="V137" s="228"/>
      <c r="W137" s="341"/>
      <c r="X137" s="370"/>
      <c r="Y137" s="369"/>
      <c r="Z137" s="368"/>
      <c r="AA137" s="368"/>
      <c r="AB137" s="368"/>
      <c r="AC137" s="368"/>
      <c r="AD137" s="368"/>
      <c r="AE137" s="368"/>
      <c r="AF137" s="368"/>
      <c r="AG137" s="368"/>
      <c r="AH137" s="368"/>
      <c r="AI137" s="368"/>
      <c r="AJ137" s="368"/>
      <c r="AK137" s="368"/>
      <c r="AL137" s="368"/>
      <c r="AM137" s="368"/>
      <c r="AN137" s="368"/>
      <c r="AO137" s="368"/>
      <c r="AP137" s="368"/>
      <c r="AQ137" s="368"/>
      <c r="AR137" s="367">
        <f t="shared" si="28"/>
        <v>0</v>
      </c>
      <c r="AS137" s="366" t="s">
        <v>325</v>
      </c>
      <c r="AT137" s="243">
        <v>330</v>
      </c>
      <c r="AU137" s="249">
        <v>75.89</v>
      </c>
      <c r="AV137" s="365">
        <v>2007</v>
      </c>
      <c r="AW137" s="364"/>
      <c r="AX137" s="364"/>
      <c r="AY137" s="364"/>
      <c r="AZ137" s="364"/>
      <c r="BA137" s="364"/>
      <c r="BB137" s="364"/>
      <c r="BC137" s="364"/>
      <c r="BD137" s="364"/>
      <c r="BE137" s="393" t="s">
        <v>348</v>
      </c>
      <c r="BF137" s="364"/>
      <c r="BG137" s="364">
        <v>2008</v>
      </c>
      <c r="BH137" s="242"/>
      <c r="BI137" s="363">
        <v>0.28000000000000003</v>
      </c>
      <c r="BJ137" s="394">
        <v>2015</v>
      </c>
      <c r="BK137" s="358"/>
      <c r="BL137" s="358"/>
      <c r="BM137" s="358"/>
      <c r="BN137" s="266"/>
      <c r="BO137" s="266"/>
      <c r="BP137" s="360"/>
      <c r="BQ137" s="389"/>
      <c r="BR137" s="388"/>
      <c r="BS137" s="361"/>
      <c r="BT137" s="358"/>
      <c r="BU137" s="357"/>
      <c r="BV137" s="356"/>
      <c r="BW137" s="356"/>
      <c r="BX137" s="355"/>
      <c r="BY137" s="254"/>
      <c r="BZ137" s="249"/>
      <c r="CA137" s="354">
        <v>1</v>
      </c>
      <c r="CB137" s="353"/>
      <c r="CC137" s="247">
        <v>1</v>
      </c>
      <c r="CD137" s="248"/>
      <c r="CE137" s="242">
        <v>1</v>
      </c>
      <c r="CF137" s="246">
        <v>1</v>
      </c>
      <c r="CG137" s="248"/>
      <c r="CH137" s="248"/>
      <c r="CI137" s="248">
        <v>1</v>
      </c>
      <c r="CJ137" s="246">
        <v>1</v>
      </c>
      <c r="CK137" s="248"/>
      <c r="CL137" s="244"/>
      <c r="CM137" s="247">
        <v>1</v>
      </c>
      <c r="CN137" s="248"/>
      <c r="CO137" s="242"/>
      <c r="CP137" s="247"/>
      <c r="CQ137" s="242">
        <v>1</v>
      </c>
    </row>
    <row r="138" spans="1:95" x14ac:dyDescent="0.25">
      <c r="A138" s="269">
        <f t="shared" si="38"/>
        <v>132</v>
      </c>
      <c r="B138" s="377" t="s">
        <v>216</v>
      </c>
      <c r="C138" s="376">
        <v>1997</v>
      </c>
      <c r="D138" s="375">
        <v>9</v>
      </c>
      <c r="E138" s="374">
        <v>36</v>
      </c>
      <c r="F138" s="373">
        <v>1623.8</v>
      </c>
      <c r="G138" s="358">
        <v>1</v>
      </c>
      <c r="H138" s="254">
        <v>5.84</v>
      </c>
      <c r="I138" s="254">
        <v>6.21</v>
      </c>
      <c r="J138" s="254">
        <v>6.21</v>
      </c>
      <c r="K138" s="254">
        <v>6.31</v>
      </c>
      <c r="L138" s="254"/>
      <c r="M138" s="347">
        <f t="shared" si="29"/>
        <v>56897.952000000005</v>
      </c>
      <c r="N138" s="347">
        <f t="shared" si="30"/>
        <v>60502.787999999993</v>
      </c>
      <c r="O138" s="347">
        <f t="shared" si="31"/>
        <v>117400.73999999999</v>
      </c>
      <c r="P138" s="372">
        <f t="shared" si="32"/>
        <v>111941.60558999999</v>
      </c>
      <c r="Q138" s="371">
        <f t="shared" si="33"/>
        <v>111.94160558999999</v>
      </c>
      <c r="R138" s="343">
        <f t="shared" si="34"/>
        <v>121005.57599999999</v>
      </c>
      <c r="S138" s="342">
        <f t="shared" si="35"/>
        <v>115.37881671599997</v>
      </c>
      <c r="T138" s="229">
        <f t="shared" si="36"/>
        <v>122.95413600000001</v>
      </c>
      <c r="U138" s="228">
        <f t="shared" si="37"/>
        <v>117.236768676</v>
      </c>
      <c r="V138" s="228"/>
      <c r="W138" s="341"/>
      <c r="X138" s="370"/>
      <c r="Y138" s="369"/>
      <c r="Z138" s="368"/>
      <c r="AA138" s="368"/>
      <c r="AB138" s="368"/>
      <c r="AC138" s="368"/>
      <c r="AD138" s="368"/>
      <c r="AE138" s="368"/>
      <c r="AF138" s="368"/>
      <c r="AG138" s="368"/>
      <c r="AH138" s="368"/>
      <c r="AI138" s="368"/>
      <c r="AJ138" s="368"/>
      <c r="AK138" s="368"/>
      <c r="AL138" s="368"/>
      <c r="AM138" s="368"/>
      <c r="AN138" s="368"/>
      <c r="AO138" s="368"/>
      <c r="AP138" s="368"/>
      <c r="AQ138" s="368"/>
      <c r="AR138" s="367">
        <f t="shared" si="28"/>
        <v>0</v>
      </c>
      <c r="AS138" s="366" t="s">
        <v>325</v>
      </c>
      <c r="AT138" s="243">
        <v>264</v>
      </c>
      <c r="AU138" s="249">
        <v>66.11</v>
      </c>
      <c r="AV138" s="365"/>
      <c r="AW138" s="364"/>
      <c r="AX138" s="364"/>
      <c r="AY138" s="364"/>
      <c r="AZ138" s="364"/>
      <c r="BA138" s="364"/>
      <c r="BB138" s="364"/>
      <c r="BC138" s="364"/>
      <c r="BD138" s="364"/>
      <c r="BE138" s="364"/>
      <c r="BF138" s="364"/>
      <c r="BG138" s="364">
        <v>2008</v>
      </c>
      <c r="BH138" s="242"/>
      <c r="BI138" s="363">
        <v>0.28399999999999997</v>
      </c>
      <c r="BJ138" s="394">
        <v>2015</v>
      </c>
      <c r="BK138" s="358"/>
      <c r="BL138" s="358"/>
      <c r="BM138" s="358"/>
      <c r="BN138" s="266"/>
      <c r="BO138" s="266"/>
      <c r="BP138" s="360"/>
      <c r="BQ138" s="389"/>
      <c r="BR138" s="388"/>
      <c r="BS138" s="361"/>
      <c r="BT138" s="358"/>
      <c r="BU138" s="357"/>
      <c r="BV138" s="356"/>
      <c r="BW138" s="356"/>
      <c r="BX138" s="355"/>
      <c r="BY138" s="254"/>
      <c r="BZ138" s="249"/>
      <c r="CA138" s="354">
        <v>1</v>
      </c>
      <c r="CB138" s="353"/>
      <c r="CC138" s="247">
        <v>1</v>
      </c>
      <c r="CD138" s="248"/>
      <c r="CE138" s="242">
        <v>1</v>
      </c>
      <c r="CF138" s="246">
        <v>1</v>
      </c>
      <c r="CG138" s="248"/>
      <c r="CH138" s="248"/>
      <c r="CI138" s="248">
        <v>1</v>
      </c>
      <c r="CJ138" s="246">
        <v>1</v>
      </c>
      <c r="CK138" s="248"/>
      <c r="CL138" s="244"/>
      <c r="CM138" s="247">
        <v>1</v>
      </c>
      <c r="CN138" s="248"/>
      <c r="CO138" s="242"/>
      <c r="CP138" s="247"/>
      <c r="CQ138" s="242">
        <v>1</v>
      </c>
    </row>
    <row r="139" spans="1:95" x14ac:dyDescent="0.25">
      <c r="A139" s="269">
        <f t="shared" si="38"/>
        <v>133</v>
      </c>
      <c r="B139" s="377" t="s">
        <v>217</v>
      </c>
      <c r="C139" s="376">
        <v>1998</v>
      </c>
      <c r="D139" s="375">
        <v>9</v>
      </c>
      <c r="E139" s="374">
        <v>72</v>
      </c>
      <c r="F139" s="373">
        <v>4137.8999999999996</v>
      </c>
      <c r="G139" s="358">
        <v>2</v>
      </c>
      <c r="H139" s="254">
        <v>5.84</v>
      </c>
      <c r="I139" s="254">
        <v>6.21</v>
      </c>
      <c r="J139" s="254">
        <v>6.21</v>
      </c>
      <c r="K139" s="254">
        <v>6.31</v>
      </c>
      <c r="L139" s="254"/>
      <c r="M139" s="347">
        <f t="shared" si="29"/>
        <v>144992.01599999997</v>
      </c>
      <c r="N139" s="347">
        <f t="shared" si="30"/>
        <v>154178.15399999998</v>
      </c>
      <c r="O139" s="347">
        <f t="shared" si="31"/>
        <v>299170.16999999993</v>
      </c>
      <c r="P139" s="372">
        <f t="shared" si="32"/>
        <v>285258.75709499995</v>
      </c>
      <c r="Q139" s="371">
        <f t="shared" si="33"/>
        <v>285.25875709499996</v>
      </c>
      <c r="R139" s="343">
        <f t="shared" si="34"/>
        <v>308356.30799999996</v>
      </c>
      <c r="S139" s="342">
        <f t="shared" si="35"/>
        <v>294.01773967799994</v>
      </c>
      <c r="T139" s="229">
        <f t="shared" si="36"/>
        <v>313.32178799999997</v>
      </c>
      <c r="U139" s="228">
        <f t="shared" si="37"/>
        <v>298.75232485799995</v>
      </c>
      <c r="V139" s="228"/>
      <c r="W139" s="341"/>
      <c r="X139" s="370"/>
      <c r="Y139" s="369"/>
      <c r="Z139" s="368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68"/>
      <c r="AK139" s="368"/>
      <c r="AL139" s="368"/>
      <c r="AM139" s="368"/>
      <c r="AN139" s="368"/>
      <c r="AO139" s="368"/>
      <c r="AP139" s="368"/>
      <c r="AQ139" s="368"/>
      <c r="AR139" s="367">
        <f t="shared" si="28"/>
        <v>0</v>
      </c>
      <c r="AS139" s="366" t="s">
        <v>325</v>
      </c>
      <c r="AT139" s="243">
        <v>606.9</v>
      </c>
      <c r="AU139" s="249">
        <v>118.04</v>
      </c>
      <c r="AV139" s="365"/>
      <c r="AW139" s="364"/>
      <c r="AX139" s="364"/>
      <c r="AY139" s="364"/>
      <c r="AZ139" s="364"/>
      <c r="BA139" s="364"/>
      <c r="BB139" s="364"/>
      <c r="BC139" s="364"/>
      <c r="BD139" s="364"/>
      <c r="BE139" s="364"/>
      <c r="BF139" s="364"/>
      <c r="BG139" s="364">
        <v>2008</v>
      </c>
      <c r="BH139" s="242"/>
      <c r="BI139" s="363">
        <v>0.57650000000000001</v>
      </c>
      <c r="BJ139" s="395">
        <v>2017</v>
      </c>
      <c r="BK139" s="358"/>
      <c r="BL139" s="358"/>
      <c r="BM139" s="358"/>
      <c r="BN139" s="266"/>
      <c r="BO139" s="266"/>
      <c r="BP139" s="360"/>
      <c r="BQ139" s="425">
        <v>3033.6280000000002</v>
      </c>
      <c r="BR139" s="424"/>
      <c r="BS139" s="361"/>
      <c r="BT139" s="358"/>
      <c r="BU139" s="357"/>
      <c r="BV139" s="356"/>
      <c r="BW139" s="356"/>
      <c r="BX139" s="355"/>
      <c r="BY139" s="254"/>
      <c r="BZ139" s="249"/>
      <c r="CA139" s="354">
        <v>1</v>
      </c>
      <c r="CB139" s="353"/>
      <c r="CC139" s="247">
        <v>2</v>
      </c>
      <c r="CD139" s="248"/>
      <c r="CE139" s="242">
        <v>2</v>
      </c>
      <c r="CF139" s="246">
        <v>2</v>
      </c>
      <c r="CG139" s="248"/>
      <c r="CH139" s="248"/>
      <c r="CI139" s="248"/>
      <c r="CJ139" s="246">
        <v>1</v>
      </c>
      <c r="CK139" s="248"/>
      <c r="CL139" s="244"/>
      <c r="CM139" s="247">
        <v>1</v>
      </c>
      <c r="CN139" s="248"/>
      <c r="CO139" s="242"/>
      <c r="CP139" s="247"/>
      <c r="CQ139" s="242">
        <v>2</v>
      </c>
    </row>
    <row r="140" spans="1:95" x14ac:dyDescent="0.25">
      <c r="A140" s="269">
        <f t="shared" si="38"/>
        <v>134</v>
      </c>
      <c r="B140" s="377" t="s">
        <v>218</v>
      </c>
      <c r="C140" s="376">
        <v>1984</v>
      </c>
      <c r="D140" s="375">
        <v>5</v>
      </c>
      <c r="E140" s="374">
        <v>74</v>
      </c>
      <c r="F140" s="373">
        <v>4123.5</v>
      </c>
      <c r="G140" s="358">
        <v>5</v>
      </c>
      <c r="H140" s="254">
        <v>5.84</v>
      </c>
      <c r="I140" s="254">
        <v>6.21</v>
      </c>
      <c r="J140" s="254">
        <v>6.21</v>
      </c>
      <c r="K140" s="254">
        <v>6.31</v>
      </c>
      <c r="L140" s="254"/>
      <c r="M140" s="347">
        <f t="shared" si="29"/>
        <v>144487.44</v>
      </c>
      <c r="N140" s="347">
        <f t="shared" si="30"/>
        <v>153641.61000000002</v>
      </c>
      <c r="O140" s="347">
        <f t="shared" si="31"/>
        <v>298129.05000000005</v>
      </c>
      <c r="P140" s="372">
        <f t="shared" si="32"/>
        <v>284266.04917500005</v>
      </c>
      <c r="Q140" s="371">
        <f t="shared" si="33"/>
        <v>284.26604917500003</v>
      </c>
      <c r="R140" s="343">
        <f t="shared" si="34"/>
        <v>307283.22000000003</v>
      </c>
      <c r="S140" s="342">
        <f t="shared" si="35"/>
        <v>292.99455026999999</v>
      </c>
      <c r="T140" s="229">
        <f t="shared" si="36"/>
        <v>312.23141999999996</v>
      </c>
      <c r="U140" s="228">
        <f t="shared" si="37"/>
        <v>297.71265896999995</v>
      </c>
      <c r="V140" s="228"/>
      <c r="W140" s="341"/>
      <c r="X140" s="370"/>
      <c r="Y140" s="369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8"/>
      <c r="AO140" s="368"/>
      <c r="AP140" s="368"/>
      <c r="AQ140" s="368"/>
      <c r="AR140" s="367">
        <f t="shared" si="28"/>
        <v>0</v>
      </c>
      <c r="AS140" s="366" t="s">
        <v>325</v>
      </c>
      <c r="AT140" s="243">
        <v>980</v>
      </c>
      <c r="AU140" s="249">
        <v>172.19</v>
      </c>
      <c r="AV140" s="365"/>
      <c r="AW140" s="364"/>
      <c r="AX140" s="364"/>
      <c r="AY140" s="364">
        <v>2008</v>
      </c>
      <c r="AZ140" s="364"/>
      <c r="BA140" s="364"/>
      <c r="BB140" s="364"/>
      <c r="BC140" s="364"/>
      <c r="BD140" s="364"/>
      <c r="BE140" s="364"/>
      <c r="BF140" s="364"/>
      <c r="BG140" s="364">
        <v>2008</v>
      </c>
      <c r="BH140" s="242"/>
      <c r="BI140" s="363">
        <v>0.496</v>
      </c>
      <c r="BJ140" s="387">
        <v>2014</v>
      </c>
      <c r="BK140" s="358"/>
      <c r="BL140" s="358"/>
      <c r="BM140" s="358"/>
      <c r="BN140" s="266"/>
      <c r="BO140" s="266"/>
      <c r="BP140" s="360"/>
      <c r="BQ140" s="389"/>
      <c r="BR140" s="388"/>
      <c r="BS140" s="361"/>
      <c r="BT140" s="358"/>
      <c r="BU140" s="357"/>
      <c r="BV140" s="356"/>
      <c r="BW140" s="356"/>
      <c r="BX140" s="355"/>
      <c r="BY140" s="254"/>
      <c r="BZ140" s="249"/>
      <c r="CA140" s="354">
        <v>1</v>
      </c>
      <c r="CB140" s="353"/>
      <c r="CC140" s="247">
        <v>1</v>
      </c>
      <c r="CD140" s="248"/>
      <c r="CE140" s="242">
        <v>1</v>
      </c>
      <c r="CF140" s="246">
        <v>2</v>
      </c>
      <c r="CG140" s="248" t="s">
        <v>335</v>
      </c>
      <c r="CH140" s="248"/>
      <c r="CI140" s="248">
        <v>1</v>
      </c>
      <c r="CJ140" s="246">
        <v>1</v>
      </c>
      <c r="CK140" s="248"/>
      <c r="CL140" s="244"/>
      <c r="CM140" s="247">
        <v>1</v>
      </c>
      <c r="CN140" s="248"/>
      <c r="CO140" s="242"/>
      <c r="CP140" s="247"/>
      <c r="CQ140" s="242">
        <v>5</v>
      </c>
    </row>
    <row r="141" spans="1:95" x14ac:dyDescent="0.25">
      <c r="A141" s="269">
        <f t="shared" si="38"/>
        <v>135</v>
      </c>
      <c r="B141" s="377" t="s">
        <v>219</v>
      </c>
      <c r="C141" s="376">
        <v>1996</v>
      </c>
      <c r="D141" s="375">
        <v>9</v>
      </c>
      <c r="E141" s="374">
        <v>70</v>
      </c>
      <c r="F141" s="373">
        <v>3808</v>
      </c>
      <c r="G141" s="358">
        <v>2</v>
      </c>
      <c r="H141" s="254">
        <v>5.84</v>
      </c>
      <c r="I141" s="254">
        <v>6.21</v>
      </c>
      <c r="J141" s="254">
        <v>6.21</v>
      </c>
      <c r="K141" s="254">
        <v>6.31</v>
      </c>
      <c r="L141" s="254"/>
      <c r="M141" s="347">
        <f t="shared" si="29"/>
        <v>133432.32000000001</v>
      </c>
      <c r="N141" s="347">
        <f t="shared" si="30"/>
        <v>141886.08000000002</v>
      </c>
      <c r="O141" s="347">
        <f t="shared" si="31"/>
        <v>275318.40000000002</v>
      </c>
      <c r="P141" s="372">
        <f t="shared" si="32"/>
        <v>262516.0944</v>
      </c>
      <c r="Q141" s="371">
        <f t="shared" si="33"/>
        <v>262.51609439999999</v>
      </c>
      <c r="R141" s="343">
        <f t="shared" si="34"/>
        <v>283772.16000000003</v>
      </c>
      <c r="S141" s="342">
        <f t="shared" si="35"/>
        <v>270.57675456000004</v>
      </c>
      <c r="T141" s="229">
        <f t="shared" si="36"/>
        <v>288.34176000000002</v>
      </c>
      <c r="U141" s="228">
        <f t="shared" si="37"/>
        <v>274.93386816000003</v>
      </c>
      <c r="V141" s="228"/>
      <c r="W141" s="341"/>
      <c r="X141" s="370"/>
      <c r="Y141" s="369"/>
      <c r="Z141" s="368"/>
      <c r="AA141" s="368"/>
      <c r="AB141" s="368"/>
      <c r="AC141" s="368"/>
      <c r="AD141" s="368"/>
      <c r="AE141" s="368"/>
      <c r="AF141" s="368"/>
      <c r="AG141" s="368"/>
      <c r="AH141" s="368"/>
      <c r="AI141" s="368"/>
      <c r="AJ141" s="368"/>
      <c r="AK141" s="368"/>
      <c r="AL141" s="368"/>
      <c r="AM141" s="368"/>
      <c r="AN141" s="368"/>
      <c r="AO141" s="368"/>
      <c r="AP141" s="368"/>
      <c r="AQ141" s="368"/>
      <c r="AR141" s="367">
        <f t="shared" si="28"/>
        <v>0</v>
      </c>
      <c r="AS141" s="366" t="s">
        <v>325</v>
      </c>
      <c r="AT141" s="243">
        <v>586</v>
      </c>
      <c r="AU141" s="249">
        <v>113.81</v>
      </c>
      <c r="AV141" s="365"/>
      <c r="AW141" s="364"/>
      <c r="AX141" s="364"/>
      <c r="AY141" s="364">
        <v>2008</v>
      </c>
      <c r="AZ141" s="364"/>
      <c r="BA141" s="364"/>
      <c r="BB141" s="364"/>
      <c r="BC141" s="364"/>
      <c r="BD141" s="364"/>
      <c r="BE141" s="393" t="s">
        <v>349</v>
      </c>
      <c r="BF141" s="364"/>
      <c r="BG141" s="364">
        <v>2008</v>
      </c>
      <c r="BH141" s="242"/>
      <c r="BI141" s="363">
        <v>0.51700000000000002</v>
      </c>
      <c r="BJ141" s="378">
        <v>2012</v>
      </c>
      <c r="BK141" s="358"/>
      <c r="BL141" s="358">
        <v>2018</v>
      </c>
      <c r="BM141" s="358"/>
      <c r="BN141" s="266"/>
      <c r="BO141" s="266"/>
      <c r="BP141" s="360"/>
      <c r="BQ141" s="389"/>
      <c r="BR141" s="388"/>
      <c r="BS141" s="361"/>
      <c r="BT141" s="358"/>
      <c r="BU141" s="357"/>
      <c r="BV141" s="356"/>
      <c r="BW141" s="356"/>
      <c r="BX141" s="355"/>
      <c r="BY141" s="254"/>
      <c r="BZ141" s="249"/>
      <c r="CA141" s="354">
        <v>1</v>
      </c>
      <c r="CB141" s="353"/>
      <c r="CC141" s="247">
        <v>1</v>
      </c>
      <c r="CD141" s="248"/>
      <c r="CE141" s="242">
        <v>1</v>
      </c>
      <c r="CF141" s="246">
        <v>2</v>
      </c>
      <c r="CG141" s="248"/>
      <c r="CH141" s="248"/>
      <c r="CI141" s="242">
        <v>2</v>
      </c>
      <c r="CJ141" s="246">
        <v>1</v>
      </c>
      <c r="CK141" s="248"/>
      <c r="CL141" s="244">
        <v>1</v>
      </c>
      <c r="CM141" s="247">
        <v>1</v>
      </c>
      <c r="CN141" s="248"/>
      <c r="CO141" s="242"/>
      <c r="CP141" s="247"/>
      <c r="CQ141" s="242">
        <v>2</v>
      </c>
    </row>
    <row r="142" spans="1:95" x14ac:dyDescent="0.25">
      <c r="A142" s="269">
        <f t="shared" si="38"/>
        <v>136</v>
      </c>
      <c r="B142" s="377" t="s">
        <v>220</v>
      </c>
      <c r="C142" s="376">
        <v>1983</v>
      </c>
      <c r="D142" s="375">
        <v>9</v>
      </c>
      <c r="E142" s="374">
        <v>323</v>
      </c>
      <c r="F142" s="373">
        <v>16031.6</v>
      </c>
      <c r="G142" s="358">
        <v>9</v>
      </c>
      <c r="H142" s="254">
        <v>5.84</v>
      </c>
      <c r="I142" s="254">
        <v>6.21</v>
      </c>
      <c r="J142" s="254">
        <v>6.21</v>
      </c>
      <c r="K142" s="254">
        <v>6.31</v>
      </c>
      <c r="L142" s="254"/>
      <c r="M142" s="347">
        <f t="shared" si="29"/>
        <v>561747.26399999997</v>
      </c>
      <c r="N142" s="347">
        <f t="shared" si="30"/>
        <v>597337.41599999997</v>
      </c>
      <c r="O142" s="347">
        <f t="shared" si="31"/>
        <v>1159084.68</v>
      </c>
      <c r="P142" s="372">
        <f t="shared" si="32"/>
        <v>1105187.24238</v>
      </c>
      <c r="Q142" s="371">
        <f t="shared" si="33"/>
        <v>1105.18724238</v>
      </c>
      <c r="R142" s="343">
        <f t="shared" si="34"/>
        <v>1194674.8319999999</v>
      </c>
      <c r="S142" s="342">
        <f t="shared" si="35"/>
        <v>1139.122452312</v>
      </c>
      <c r="T142" s="229">
        <f t="shared" si="36"/>
        <v>1213.912752</v>
      </c>
      <c r="U142" s="228">
        <f t="shared" si="37"/>
        <v>1157.4658090319999</v>
      </c>
      <c r="V142" s="228"/>
      <c r="W142" s="341"/>
      <c r="X142" s="370"/>
      <c r="Y142" s="369"/>
      <c r="Z142" s="368"/>
      <c r="AA142" s="368"/>
      <c r="AB142" s="368"/>
      <c r="AC142" s="368"/>
      <c r="AD142" s="368"/>
      <c r="AE142" s="368"/>
      <c r="AF142" s="368"/>
      <c r="AG142" s="368"/>
      <c r="AH142" s="368"/>
      <c r="AI142" s="368"/>
      <c r="AJ142" s="368"/>
      <c r="AK142" s="368"/>
      <c r="AL142" s="368"/>
      <c r="AM142" s="368"/>
      <c r="AN142" s="368"/>
      <c r="AO142" s="368"/>
      <c r="AP142" s="368"/>
      <c r="AQ142" s="368"/>
      <c r="AR142" s="367">
        <f t="shared" si="28"/>
        <v>0</v>
      </c>
      <c r="AS142" s="366" t="s">
        <v>325</v>
      </c>
      <c r="AT142" s="243">
        <v>2360</v>
      </c>
      <c r="AU142" s="249">
        <v>376.63</v>
      </c>
      <c r="AV142" s="365">
        <v>2008</v>
      </c>
      <c r="AW142" s="364"/>
      <c r="AX142" s="364"/>
      <c r="AY142" s="364"/>
      <c r="AZ142" s="364">
        <v>2007</v>
      </c>
      <c r="BA142" s="364">
        <v>2014</v>
      </c>
      <c r="BB142" s="364">
        <v>2014</v>
      </c>
      <c r="BC142" s="364"/>
      <c r="BD142" s="364"/>
      <c r="BE142" s="393" t="s">
        <v>348</v>
      </c>
      <c r="BF142" s="364"/>
      <c r="BG142" s="364">
        <v>2008</v>
      </c>
      <c r="BH142" s="242"/>
      <c r="BI142" s="363">
        <v>1.8049999999999999</v>
      </c>
      <c r="BJ142" s="362">
        <v>2013</v>
      </c>
      <c r="BK142" s="358"/>
      <c r="BL142" s="358"/>
      <c r="BM142" s="358">
        <v>2019</v>
      </c>
      <c r="BN142" s="266"/>
      <c r="BO142" s="266"/>
      <c r="BP142" s="360"/>
      <c r="BQ142" s="389"/>
      <c r="BR142" s="388"/>
      <c r="BS142" s="361"/>
      <c r="BT142" s="358"/>
      <c r="BU142" s="357"/>
      <c r="BV142" s="356"/>
      <c r="BW142" s="356"/>
      <c r="BX142" s="355"/>
      <c r="BY142" s="254"/>
      <c r="BZ142" s="249"/>
      <c r="CA142" s="354">
        <v>1</v>
      </c>
      <c r="CB142" s="353">
        <v>1</v>
      </c>
      <c r="CC142" s="247">
        <v>11</v>
      </c>
      <c r="CD142" s="248" t="s">
        <v>339</v>
      </c>
      <c r="CE142" s="242">
        <v>4</v>
      </c>
      <c r="CF142" s="246">
        <v>9</v>
      </c>
      <c r="CG142" s="248"/>
      <c r="CH142" s="248"/>
      <c r="CI142" s="242"/>
      <c r="CJ142" s="246">
        <v>3</v>
      </c>
      <c r="CK142" s="248"/>
      <c r="CL142" s="244">
        <v>1</v>
      </c>
      <c r="CM142" s="247">
        <v>1</v>
      </c>
      <c r="CN142" s="248"/>
      <c r="CO142" s="242"/>
      <c r="CP142" s="247"/>
      <c r="CQ142" s="242">
        <v>9</v>
      </c>
    </row>
    <row r="143" spans="1:95" x14ac:dyDescent="0.25">
      <c r="A143" s="269">
        <f t="shared" si="38"/>
        <v>137</v>
      </c>
      <c r="B143" s="377" t="s">
        <v>221</v>
      </c>
      <c r="C143" s="376">
        <v>1940</v>
      </c>
      <c r="D143" s="375">
        <v>3</v>
      </c>
      <c r="E143" s="374">
        <v>5</v>
      </c>
      <c r="F143" s="373">
        <v>1956.2</v>
      </c>
      <c r="G143" s="358">
        <v>2</v>
      </c>
      <c r="H143" s="254">
        <v>5.84</v>
      </c>
      <c r="I143" s="254">
        <v>6.21</v>
      </c>
      <c r="J143" s="254">
        <v>6.21</v>
      </c>
      <c r="K143" s="254">
        <v>6.31</v>
      </c>
      <c r="L143" s="254"/>
      <c r="M143" s="347">
        <f t="shared" si="29"/>
        <v>68545.248000000007</v>
      </c>
      <c r="N143" s="347">
        <f t="shared" si="30"/>
        <v>72888.012000000002</v>
      </c>
      <c r="O143" s="347">
        <f t="shared" si="31"/>
        <v>141433.26</v>
      </c>
      <c r="P143" s="372">
        <f t="shared" si="32"/>
        <v>134856.61340999999</v>
      </c>
      <c r="Q143" s="371">
        <f t="shared" si="33"/>
        <v>134.85661340999999</v>
      </c>
      <c r="R143" s="343">
        <f t="shared" si="34"/>
        <v>145776.024</v>
      </c>
      <c r="S143" s="342">
        <f t="shared" si="35"/>
        <v>138.99743888399999</v>
      </c>
      <c r="T143" s="229"/>
      <c r="U143" s="228"/>
      <c r="V143" s="228"/>
      <c r="W143" s="341"/>
      <c r="X143" s="370"/>
      <c r="Y143" s="369"/>
      <c r="Z143" s="368"/>
      <c r="AA143" s="368"/>
      <c r="AB143" s="368"/>
      <c r="AC143" s="368"/>
      <c r="AD143" s="368"/>
      <c r="AE143" s="368"/>
      <c r="AF143" s="368"/>
      <c r="AG143" s="368"/>
      <c r="AH143" s="368"/>
      <c r="AI143" s="368"/>
      <c r="AJ143" s="368"/>
      <c r="AK143" s="368"/>
      <c r="AL143" s="368"/>
      <c r="AM143" s="368"/>
      <c r="AN143" s="368"/>
      <c r="AO143" s="368"/>
      <c r="AP143" s="368"/>
      <c r="AQ143" s="368"/>
      <c r="AR143" s="367"/>
      <c r="AS143" s="411" t="s">
        <v>324</v>
      </c>
      <c r="AT143" s="243">
        <v>1114.4000000000001</v>
      </c>
      <c r="AU143" s="249">
        <v>168.8</v>
      </c>
      <c r="AV143" s="365"/>
      <c r="AW143" s="364"/>
      <c r="AX143" s="364"/>
      <c r="AY143" s="364"/>
      <c r="AZ143" s="364"/>
      <c r="BA143" s="364"/>
      <c r="BB143" s="364"/>
      <c r="BC143" s="364"/>
      <c r="BD143" s="364"/>
      <c r="BE143" s="364"/>
      <c r="BF143" s="364"/>
      <c r="BG143" s="364"/>
      <c r="BH143" s="242"/>
      <c r="BI143" s="363">
        <v>0.13200000000000001</v>
      </c>
      <c r="BJ143" s="244"/>
      <c r="BK143" s="358"/>
      <c r="BL143" s="358"/>
      <c r="BM143" s="358"/>
      <c r="BN143" s="266"/>
      <c r="BO143" s="266"/>
      <c r="BP143" s="423">
        <v>1205.232</v>
      </c>
      <c r="BQ143" s="361"/>
      <c r="BR143" s="360"/>
      <c r="BS143" s="361"/>
      <c r="BT143" s="327"/>
      <c r="BU143" s="326"/>
      <c r="BV143" s="325"/>
      <c r="BW143" s="325"/>
      <c r="BX143" s="324"/>
      <c r="BY143" s="254"/>
      <c r="BZ143" s="249"/>
      <c r="CA143" s="354"/>
      <c r="CB143" s="353"/>
      <c r="CC143" s="247"/>
      <c r="CD143" s="248"/>
      <c r="CE143" s="242"/>
      <c r="CF143" s="246"/>
      <c r="CG143" s="248"/>
      <c r="CH143" s="248"/>
      <c r="CI143" s="242"/>
      <c r="CJ143" s="246"/>
      <c r="CK143" s="248"/>
      <c r="CL143" s="244"/>
      <c r="CM143" s="247"/>
      <c r="CN143" s="248"/>
      <c r="CO143" s="242"/>
      <c r="CP143" s="247"/>
      <c r="CQ143" s="242"/>
    </row>
    <row r="144" spans="1:95" x14ac:dyDescent="0.25">
      <c r="A144" s="269">
        <f t="shared" si="38"/>
        <v>138</v>
      </c>
      <c r="B144" s="377" t="s">
        <v>222</v>
      </c>
      <c r="C144" s="376" t="s">
        <v>223</v>
      </c>
      <c r="D144" s="375">
        <v>5</v>
      </c>
      <c r="E144" s="374">
        <v>119</v>
      </c>
      <c r="F144" s="373">
        <v>5800.5</v>
      </c>
      <c r="G144" s="358">
        <v>8</v>
      </c>
      <c r="H144" s="254">
        <v>5.84</v>
      </c>
      <c r="I144" s="254">
        <v>6.21</v>
      </c>
      <c r="J144" s="254">
        <v>6.21</v>
      </c>
      <c r="K144" s="254">
        <v>6.31</v>
      </c>
      <c r="L144" s="254"/>
      <c r="M144" s="347">
        <f t="shared" si="29"/>
        <v>203249.52</v>
      </c>
      <c r="N144" s="347">
        <f t="shared" si="30"/>
        <v>216126.63</v>
      </c>
      <c r="O144" s="347">
        <f t="shared" si="31"/>
        <v>419376.15</v>
      </c>
      <c r="P144" s="372">
        <f t="shared" si="32"/>
        <v>399875.15902499994</v>
      </c>
      <c r="Q144" s="371">
        <f t="shared" si="33"/>
        <v>399.87515902499996</v>
      </c>
      <c r="R144" s="343">
        <f t="shared" si="34"/>
        <v>432253.26</v>
      </c>
      <c r="S144" s="342">
        <f t="shared" si="35"/>
        <v>412.15348340999998</v>
      </c>
      <c r="T144" s="229">
        <f t="shared" ref="T144:T175" si="39">F144*K144*12/1000</f>
        <v>439.21386000000001</v>
      </c>
      <c r="U144" s="228">
        <f t="shared" ref="U144:U175" si="40">T144*95.35/100</f>
        <v>418.79041551</v>
      </c>
      <c r="V144" s="228"/>
      <c r="W144" s="341"/>
      <c r="X144" s="370"/>
      <c r="Y144" s="369"/>
      <c r="Z144" s="368"/>
      <c r="AA144" s="368"/>
      <c r="AB144" s="368"/>
      <c r="AC144" s="368"/>
      <c r="AD144" s="368"/>
      <c r="AE144" s="368"/>
      <c r="AF144" s="368"/>
      <c r="AG144" s="368"/>
      <c r="AH144" s="368"/>
      <c r="AI144" s="368"/>
      <c r="AJ144" s="368"/>
      <c r="AK144" s="368"/>
      <c r="AL144" s="368"/>
      <c r="AM144" s="368"/>
      <c r="AN144" s="368"/>
      <c r="AO144" s="368"/>
      <c r="AP144" s="368"/>
      <c r="AQ144" s="368"/>
      <c r="AR144" s="367">
        <f t="shared" ref="AR144:AR175" si="41">SUM(X144,Y144,Z144,AA144,AB144,AC144,AD144,AE144,AF144,AG144,AH144,AI144,AJ144,AK144,AL144,AM144,AN144,AO144,AP144,AQ144)</f>
        <v>0</v>
      </c>
      <c r="AS144" s="366" t="s">
        <v>325</v>
      </c>
      <c r="AT144" s="243">
        <v>1903</v>
      </c>
      <c r="AU144" s="249">
        <v>308.93</v>
      </c>
      <c r="AV144" s="365">
        <v>2011</v>
      </c>
      <c r="AW144" s="364"/>
      <c r="AX144" s="364"/>
      <c r="AY144" s="364">
        <v>2008</v>
      </c>
      <c r="AZ144" s="364">
        <v>2016</v>
      </c>
      <c r="BA144" s="364"/>
      <c r="BB144" s="364">
        <v>2008</v>
      </c>
      <c r="BC144" s="364"/>
      <c r="BD144" s="364"/>
      <c r="BE144" s="364"/>
      <c r="BF144" s="364"/>
      <c r="BG144" s="364">
        <v>2008</v>
      </c>
      <c r="BH144" s="242"/>
      <c r="BI144" s="363">
        <v>0.54900000000000004</v>
      </c>
      <c r="BJ144" s="362">
        <v>2013</v>
      </c>
      <c r="BK144" s="358"/>
      <c r="BL144" s="358"/>
      <c r="BM144" s="358">
        <v>2019</v>
      </c>
      <c r="BN144" s="266"/>
      <c r="BO144" s="266"/>
      <c r="BP144" s="360"/>
      <c r="BQ144" s="389"/>
      <c r="BR144" s="388"/>
      <c r="BS144" s="361"/>
      <c r="BT144" s="358"/>
      <c r="BU144" s="357"/>
      <c r="BV144" s="356"/>
      <c r="BW144" s="356"/>
      <c r="BX144" s="355"/>
      <c r="BY144" s="254"/>
      <c r="BZ144" s="249"/>
      <c r="CA144" s="354">
        <v>1</v>
      </c>
      <c r="CB144" s="353">
        <v>1</v>
      </c>
      <c r="CC144" s="247">
        <v>8</v>
      </c>
      <c r="CD144" s="248"/>
      <c r="CE144" s="242">
        <v>8</v>
      </c>
      <c r="CF144" s="246"/>
      <c r="CG144" s="248"/>
      <c r="CH144" s="248"/>
      <c r="CI144" s="242"/>
      <c r="CJ144" s="246">
        <v>1</v>
      </c>
      <c r="CK144" s="248"/>
      <c r="CL144" s="244">
        <v>1</v>
      </c>
      <c r="CM144" s="247"/>
      <c r="CN144" s="248"/>
      <c r="CO144" s="242"/>
      <c r="CP144" s="247"/>
      <c r="CQ144" s="242">
        <v>8</v>
      </c>
    </row>
    <row r="145" spans="1:95" x14ac:dyDescent="0.25">
      <c r="A145" s="269">
        <f t="shared" si="38"/>
        <v>139</v>
      </c>
      <c r="B145" s="377" t="s">
        <v>224</v>
      </c>
      <c r="C145" s="376" t="s">
        <v>225</v>
      </c>
      <c r="D145" s="375">
        <v>4</v>
      </c>
      <c r="E145" s="374">
        <v>36</v>
      </c>
      <c r="F145" s="373">
        <v>2093</v>
      </c>
      <c r="G145" s="358">
        <v>3</v>
      </c>
      <c r="H145" s="254">
        <v>5.84</v>
      </c>
      <c r="I145" s="254">
        <v>6.21</v>
      </c>
      <c r="J145" s="254">
        <v>6.21</v>
      </c>
      <c r="K145" s="254">
        <v>6.31</v>
      </c>
      <c r="L145" s="254"/>
      <c r="M145" s="347">
        <f t="shared" si="29"/>
        <v>73338.720000000001</v>
      </c>
      <c r="N145" s="347">
        <f t="shared" si="30"/>
        <v>77985.180000000008</v>
      </c>
      <c r="O145" s="347">
        <f t="shared" si="31"/>
        <v>151323.90000000002</v>
      </c>
      <c r="P145" s="372">
        <f t="shared" si="32"/>
        <v>144287.33865000002</v>
      </c>
      <c r="Q145" s="371">
        <f t="shared" si="33"/>
        <v>144.28733865000001</v>
      </c>
      <c r="R145" s="343">
        <f t="shared" si="34"/>
        <v>155970.36000000002</v>
      </c>
      <c r="S145" s="342">
        <f t="shared" si="35"/>
        <v>148.71773826</v>
      </c>
      <c r="T145" s="229">
        <f t="shared" si="39"/>
        <v>158.48195999999999</v>
      </c>
      <c r="U145" s="228">
        <f t="shared" si="40"/>
        <v>151.11254885999998</v>
      </c>
      <c r="V145" s="228"/>
      <c r="W145" s="341"/>
      <c r="X145" s="370"/>
      <c r="Y145" s="369"/>
      <c r="Z145" s="368"/>
      <c r="AA145" s="368"/>
      <c r="AB145" s="368"/>
      <c r="AC145" s="368"/>
      <c r="AD145" s="368"/>
      <c r="AE145" s="368"/>
      <c r="AF145" s="368"/>
      <c r="AG145" s="368"/>
      <c r="AH145" s="368"/>
      <c r="AI145" s="368"/>
      <c r="AJ145" s="368"/>
      <c r="AK145" s="368"/>
      <c r="AL145" s="368"/>
      <c r="AM145" s="368"/>
      <c r="AN145" s="368"/>
      <c r="AO145" s="368"/>
      <c r="AP145" s="368"/>
      <c r="AQ145" s="368"/>
      <c r="AR145" s="367">
        <f t="shared" si="41"/>
        <v>0</v>
      </c>
      <c r="AS145" s="411" t="s">
        <v>324</v>
      </c>
      <c r="AT145" s="243">
        <v>939</v>
      </c>
      <c r="AU145" s="249">
        <v>135.30000000000001</v>
      </c>
      <c r="AV145" s="365"/>
      <c r="AW145" s="364"/>
      <c r="AX145" s="364"/>
      <c r="AY145" s="364"/>
      <c r="AZ145" s="364">
        <v>2016</v>
      </c>
      <c r="BA145" s="364">
        <v>2008</v>
      </c>
      <c r="BB145" s="364"/>
      <c r="BC145" s="364"/>
      <c r="BD145" s="364"/>
      <c r="BE145" s="364"/>
      <c r="BF145" s="364"/>
      <c r="BG145" s="364">
        <v>2007</v>
      </c>
      <c r="BH145" s="242"/>
      <c r="BI145" s="363">
        <v>0.15</v>
      </c>
      <c r="BJ145" s="394">
        <v>2015</v>
      </c>
      <c r="BK145" s="422"/>
      <c r="BL145" s="358"/>
      <c r="BM145" s="358"/>
      <c r="BN145" s="266"/>
      <c r="BO145" s="266"/>
      <c r="BP145" s="360"/>
      <c r="BQ145" s="361"/>
      <c r="BR145" s="360"/>
      <c r="BS145" s="359"/>
      <c r="BT145" s="421"/>
      <c r="BU145" s="420"/>
      <c r="BV145" s="419"/>
      <c r="BW145" s="419"/>
      <c r="BX145" s="418"/>
      <c r="BY145" s="254"/>
      <c r="BZ145" s="249"/>
      <c r="CA145" s="354"/>
      <c r="CB145" s="353">
        <v>1</v>
      </c>
      <c r="CC145" s="247"/>
      <c r="CD145" s="248"/>
      <c r="CE145" s="242"/>
      <c r="CF145" s="246">
        <v>3</v>
      </c>
      <c r="CG145" s="248" t="s">
        <v>335</v>
      </c>
      <c r="CH145" s="248"/>
      <c r="CI145" s="242"/>
      <c r="CJ145" s="246">
        <v>1</v>
      </c>
      <c r="CK145" s="248" t="s">
        <v>346</v>
      </c>
      <c r="CL145" s="244">
        <v>1</v>
      </c>
      <c r="CM145" s="247"/>
      <c r="CN145" s="248"/>
      <c r="CO145" s="242"/>
      <c r="CP145" s="247"/>
      <c r="CQ145" s="242">
        <v>3</v>
      </c>
    </row>
    <row r="146" spans="1:95" ht="18.75" customHeight="1" x14ac:dyDescent="0.25">
      <c r="A146" s="269">
        <f t="shared" si="38"/>
        <v>140</v>
      </c>
      <c r="B146" s="377" t="s">
        <v>234</v>
      </c>
      <c r="C146" s="376" t="s">
        <v>235</v>
      </c>
      <c r="D146" s="375">
        <v>5</v>
      </c>
      <c r="E146" s="374">
        <v>64</v>
      </c>
      <c r="F146" s="373">
        <v>3275.7</v>
      </c>
      <c r="G146" s="358">
        <v>4</v>
      </c>
      <c r="H146" s="254">
        <v>5.84</v>
      </c>
      <c r="I146" s="254">
        <v>6.21</v>
      </c>
      <c r="J146" s="254">
        <v>6.21</v>
      </c>
      <c r="K146" s="254">
        <v>6.31</v>
      </c>
      <c r="L146" s="254"/>
      <c r="M146" s="347">
        <f t="shared" si="29"/>
        <v>114780.52799999999</v>
      </c>
      <c r="N146" s="347">
        <f t="shared" si="30"/>
        <v>122052.58199999999</v>
      </c>
      <c r="O146" s="347">
        <f t="shared" si="31"/>
        <v>236833.11</v>
      </c>
      <c r="P146" s="372">
        <f t="shared" si="32"/>
        <v>225820.37038499996</v>
      </c>
      <c r="Q146" s="371">
        <f t="shared" si="33"/>
        <v>225.82037038499996</v>
      </c>
      <c r="R146" s="343">
        <f t="shared" si="34"/>
        <v>244105.16399999999</v>
      </c>
      <c r="S146" s="342">
        <f t="shared" si="35"/>
        <v>232.75427387399998</v>
      </c>
      <c r="T146" s="229">
        <f t="shared" si="39"/>
        <v>248.03600399999996</v>
      </c>
      <c r="U146" s="228">
        <f t="shared" si="40"/>
        <v>236.50232981399998</v>
      </c>
      <c r="V146" s="228"/>
      <c r="W146" s="341"/>
      <c r="X146" s="370"/>
      <c r="Y146" s="369"/>
      <c r="Z146" s="368"/>
      <c r="AA146" s="368"/>
      <c r="AB146" s="368"/>
      <c r="AC146" s="368"/>
      <c r="AD146" s="368"/>
      <c r="AE146" s="368"/>
      <c r="AF146" s="368"/>
      <c r="AG146" s="368"/>
      <c r="AH146" s="368"/>
      <c r="AI146" s="368"/>
      <c r="AJ146" s="368"/>
      <c r="AK146" s="368"/>
      <c r="AL146" s="368"/>
      <c r="AM146" s="368"/>
      <c r="AN146" s="368"/>
      <c r="AO146" s="368"/>
      <c r="AP146" s="368"/>
      <c r="AQ146" s="368"/>
      <c r="AR146" s="367">
        <f t="shared" si="41"/>
        <v>0</v>
      </c>
      <c r="AS146" s="366" t="s">
        <v>325</v>
      </c>
      <c r="AT146" s="243">
        <v>1052</v>
      </c>
      <c r="AU146" s="249">
        <v>182.85</v>
      </c>
      <c r="AV146" s="365">
        <v>2007</v>
      </c>
      <c r="AW146" s="364"/>
      <c r="AX146" s="364"/>
      <c r="AY146" s="364"/>
      <c r="AZ146" s="364">
        <v>2012</v>
      </c>
      <c r="BA146" s="364"/>
      <c r="BB146" s="364">
        <v>2012</v>
      </c>
      <c r="BC146" s="364"/>
      <c r="BD146" s="364"/>
      <c r="BE146" s="364"/>
      <c r="BF146" s="364"/>
      <c r="BG146" s="364">
        <v>2007</v>
      </c>
      <c r="BH146" s="242"/>
      <c r="BI146" s="363">
        <v>0.246</v>
      </c>
      <c r="BJ146" s="362">
        <v>2013</v>
      </c>
      <c r="BK146" s="358"/>
      <c r="BL146" s="358"/>
      <c r="BM146" s="358">
        <v>2019</v>
      </c>
      <c r="BN146" s="266"/>
      <c r="BO146" s="266"/>
      <c r="BP146" s="360"/>
      <c r="BQ146" s="361"/>
      <c r="BR146" s="360"/>
      <c r="BS146" s="359"/>
      <c r="BT146" s="358"/>
      <c r="BU146" s="357"/>
      <c r="BV146" s="356"/>
      <c r="BW146" s="356"/>
      <c r="BX146" s="355"/>
      <c r="BY146" s="254"/>
      <c r="BZ146" s="249"/>
      <c r="CA146" s="354"/>
      <c r="CB146" s="353">
        <v>1</v>
      </c>
      <c r="CC146" s="247"/>
      <c r="CD146" s="248"/>
      <c r="CE146" s="242"/>
      <c r="CF146" s="246">
        <v>1</v>
      </c>
      <c r="CG146" s="248" t="s">
        <v>335</v>
      </c>
      <c r="CH146" s="248"/>
      <c r="CI146" s="242"/>
      <c r="CJ146" s="246">
        <v>1</v>
      </c>
      <c r="CK146" s="248"/>
      <c r="CL146" s="244"/>
      <c r="CM146" s="247"/>
      <c r="CN146" s="248"/>
      <c r="CO146" s="242"/>
      <c r="CP146" s="247"/>
      <c r="CQ146" s="242">
        <v>4</v>
      </c>
    </row>
    <row r="147" spans="1:95" x14ac:dyDescent="0.25">
      <c r="A147" s="269">
        <f t="shared" si="38"/>
        <v>141</v>
      </c>
      <c r="B147" s="377" t="s">
        <v>241</v>
      </c>
      <c r="C147" s="376" t="s">
        <v>107</v>
      </c>
      <c r="D147" s="375">
        <v>3</v>
      </c>
      <c r="E147" s="374">
        <v>12</v>
      </c>
      <c r="F147" s="373">
        <v>1164.7</v>
      </c>
      <c r="G147" s="358">
        <v>2</v>
      </c>
      <c r="H147" s="254">
        <v>5.84</v>
      </c>
      <c r="I147" s="254">
        <v>6.21</v>
      </c>
      <c r="J147" s="254">
        <v>6.21</v>
      </c>
      <c r="K147" s="254">
        <v>6.31</v>
      </c>
      <c r="L147" s="254"/>
      <c r="M147" s="347">
        <f t="shared" si="29"/>
        <v>40811.088000000003</v>
      </c>
      <c r="N147" s="347">
        <f t="shared" si="30"/>
        <v>43396.722000000002</v>
      </c>
      <c r="O147" s="347">
        <f t="shared" si="31"/>
        <v>84207.81</v>
      </c>
      <c r="P147" s="372">
        <f t="shared" si="32"/>
        <v>80292.146834999992</v>
      </c>
      <c r="Q147" s="371">
        <f t="shared" si="33"/>
        <v>80.292146834999997</v>
      </c>
      <c r="R147" s="343">
        <f t="shared" si="34"/>
        <v>86793.444000000003</v>
      </c>
      <c r="S147" s="342">
        <f t="shared" si="35"/>
        <v>82.757548853999992</v>
      </c>
      <c r="T147" s="229">
        <f t="shared" si="39"/>
        <v>88.191084000000004</v>
      </c>
      <c r="U147" s="228">
        <f t="shared" si="40"/>
        <v>84.090198594</v>
      </c>
      <c r="V147" s="228"/>
      <c r="W147" s="341"/>
      <c r="X147" s="370"/>
      <c r="Y147" s="369"/>
      <c r="Z147" s="368"/>
      <c r="AA147" s="368"/>
      <c r="AB147" s="368"/>
      <c r="AC147" s="368"/>
      <c r="AD147" s="368"/>
      <c r="AE147" s="368"/>
      <c r="AF147" s="368"/>
      <c r="AG147" s="368"/>
      <c r="AH147" s="368"/>
      <c r="AI147" s="368"/>
      <c r="AJ147" s="368"/>
      <c r="AK147" s="368"/>
      <c r="AL147" s="368"/>
      <c r="AM147" s="368"/>
      <c r="AN147" s="368"/>
      <c r="AO147" s="368"/>
      <c r="AP147" s="368"/>
      <c r="AQ147" s="368"/>
      <c r="AR147" s="367">
        <f t="shared" si="41"/>
        <v>0</v>
      </c>
      <c r="AS147" s="411" t="s">
        <v>324</v>
      </c>
      <c r="AT147" s="243">
        <v>587</v>
      </c>
      <c r="AU147" s="249">
        <v>108.1</v>
      </c>
      <c r="AV147" s="365">
        <v>2016</v>
      </c>
      <c r="AW147" s="364"/>
      <c r="AX147" s="364"/>
      <c r="AY147" s="364"/>
      <c r="AZ147" s="364"/>
      <c r="BA147" s="364"/>
      <c r="BB147" s="364"/>
      <c r="BC147" s="364"/>
      <c r="BD147" s="364"/>
      <c r="BE147" s="364"/>
      <c r="BF147" s="364"/>
      <c r="BG147" s="364"/>
      <c r="BH147" s="242"/>
      <c r="BI147" s="363">
        <v>4.9000000000000002E-2</v>
      </c>
      <c r="BJ147" s="395">
        <v>2017</v>
      </c>
      <c r="BK147" s="358">
        <v>2017</v>
      </c>
      <c r="BL147" s="358"/>
      <c r="BM147" s="358"/>
      <c r="BN147" s="266"/>
      <c r="BO147" s="266"/>
      <c r="BP147" s="360"/>
      <c r="BQ147" s="361"/>
      <c r="BR147" s="360"/>
      <c r="BS147" s="359"/>
      <c r="BT147" s="358"/>
      <c r="BU147" s="357"/>
      <c r="BV147" s="356"/>
      <c r="BW147" s="356"/>
      <c r="BX147" s="355"/>
      <c r="BY147" s="254"/>
      <c r="BZ147" s="249"/>
      <c r="CA147" s="354"/>
      <c r="CB147" s="353">
        <v>1</v>
      </c>
      <c r="CC147" s="247"/>
      <c r="CD147" s="248"/>
      <c r="CE147" s="242"/>
      <c r="CF147" s="246">
        <v>2</v>
      </c>
      <c r="CG147" s="248" t="s">
        <v>335</v>
      </c>
      <c r="CH147" s="248"/>
      <c r="CI147" s="242"/>
      <c r="CJ147" s="246">
        <v>1</v>
      </c>
      <c r="CK147" s="248" t="s">
        <v>346</v>
      </c>
      <c r="CL147" s="244">
        <v>1</v>
      </c>
      <c r="CM147" s="247"/>
      <c r="CN147" s="248"/>
      <c r="CO147" s="242"/>
      <c r="CP147" s="247"/>
      <c r="CQ147" s="242">
        <v>2</v>
      </c>
    </row>
    <row r="148" spans="1:95" x14ac:dyDescent="0.25">
      <c r="A148" s="269">
        <f t="shared" si="38"/>
        <v>142</v>
      </c>
      <c r="B148" s="377" t="s">
        <v>246</v>
      </c>
      <c r="C148" s="376" t="s">
        <v>107</v>
      </c>
      <c r="D148" s="375">
        <v>3</v>
      </c>
      <c r="E148" s="374">
        <v>24</v>
      </c>
      <c r="F148" s="373">
        <v>946.7</v>
      </c>
      <c r="G148" s="358">
        <v>2</v>
      </c>
      <c r="H148" s="254">
        <v>5.84</v>
      </c>
      <c r="I148" s="254">
        <v>6.21</v>
      </c>
      <c r="J148" s="254">
        <v>6.21</v>
      </c>
      <c r="K148" s="254">
        <v>6.31</v>
      </c>
      <c r="L148" s="254"/>
      <c r="M148" s="347">
        <f t="shared" si="29"/>
        <v>33172.368000000002</v>
      </c>
      <c r="N148" s="347">
        <f t="shared" si="30"/>
        <v>35274.042000000001</v>
      </c>
      <c r="O148" s="347">
        <f t="shared" si="31"/>
        <v>68446.41</v>
      </c>
      <c r="P148" s="372">
        <f t="shared" si="32"/>
        <v>65263.651935000002</v>
      </c>
      <c r="Q148" s="371">
        <f t="shared" si="33"/>
        <v>65.263651934999999</v>
      </c>
      <c r="R148" s="343">
        <f t="shared" si="34"/>
        <v>70548.084000000003</v>
      </c>
      <c r="S148" s="342">
        <f t="shared" si="35"/>
        <v>67.267598094000007</v>
      </c>
      <c r="T148" s="229">
        <f t="shared" si="39"/>
        <v>71.684123999999997</v>
      </c>
      <c r="U148" s="228">
        <f t="shared" si="40"/>
        <v>68.350812233999989</v>
      </c>
      <c r="V148" s="228"/>
      <c r="W148" s="341"/>
      <c r="X148" s="370"/>
      <c r="Y148" s="369"/>
      <c r="Z148" s="368"/>
      <c r="AA148" s="368"/>
      <c r="AB148" s="368"/>
      <c r="AC148" s="368"/>
      <c r="AD148" s="368"/>
      <c r="AE148" s="368"/>
      <c r="AF148" s="368"/>
      <c r="AG148" s="368"/>
      <c r="AH148" s="368"/>
      <c r="AI148" s="368"/>
      <c r="AJ148" s="368"/>
      <c r="AK148" s="368"/>
      <c r="AL148" s="368"/>
      <c r="AM148" s="368"/>
      <c r="AN148" s="368"/>
      <c r="AO148" s="368"/>
      <c r="AP148" s="368"/>
      <c r="AQ148" s="368"/>
      <c r="AR148" s="367">
        <f t="shared" si="41"/>
        <v>0</v>
      </c>
      <c r="AS148" s="411" t="s">
        <v>324</v>
      </c>
      <c r="AT148" s="243">
        <v>532</v>
      </c>
      <c r="AU148" s="249">
        <v>94</v>
      </c>
      <c r="AV148" s="365">
        <v>2010</v>
      </c>
      <c r="AW148" s="364"/>
      <c r="AX148" s="364"/>
      <c r="AY148" s="364"/>
      <c r="AZ148" s="364"/>
      <c r="BA148" s="364"/>
      <c r="BB148" s="364"/>
      <c r="BC148" s="364"/>
      <c r="BD148" s="364"/>
      <c r="BE148" s="364"/>
      <c r="BF148" s="364"/>
      <c r="BG148" s="364">
        <v>2007</v>
      </c>
      <c r="BH148" s="242"/>
      <c r="BI148" s="363">
        <v>7.1999999999999995E-2</v>
      </c>
      <c r="BJ148" s="378">
        <v>2012</v>
      </c>
      <c r="BK148" s="358"/>
      <c r="BL148" s="358">
        <v>2018</v>
      </c>
      <c r="BM148" s="358"/>
      <c r="BN148" s="266"/>
      <c r="BO148" s="266"/>
      <c r="BP148" s="360"/>
      <c r="BQ148" s="361"/>
      <c r="BR148" s="360"/>
      <c r="BS148" s="359"/>
      <c r="BT148" s="358"/>
      <c r="BU148" s="357"/>
      <c r="BV148" s="356"/>
      <c r="BW148" s="356"/>
      <c r="BX148" s="355"/>
      <c r="BY148" s="254"/>
      <c r="BZ148" s="249"/>
      <c r="CA148" s="354"/>
      <c r="CB148" s="353">
        <v>1</v>
      </c>
      <c r="CC148" s="247"/>
      <c r="CD148" s="248"/>
      <c r="CE148" s="242"/>
      <c r="CF148" s="246">
        <v>2</v>
      </c>
      <c r="CG148" s="248" t="s">
        <v>335</v>
      </c>
      <c r="CH148" s="248"/>
      <c r="CI148" s="242"/>
      <c r="CJ148" s="246">
        <v>1</v>
      </c>
      <c r="CK148" s="248" t="s">
        <v>346</v>
      </c>
      <c r="CL148" s="244">
        <v>1</v>
      </c>
      <c r="CM148" s="247"/>
      <c r="CN148" s="248"/>
      <c r="CO148" s="242"/>
      <c r="CP148" s="247"/>
      <c r="CQ148" s="242">
        <v>2</v>
      </c>
    </row>
    <row r="149" spans="1:95" x14ac:dyDescent="0.25">
      <c r="A149" s="269">
        <f t="shared" si="38"/>
        <v>143</v>
      </c>
      <c r="B149" s="377" t="s">
        <v>247</v>
      </c>
      <c r="C149" s="376">
        <v>1961</v>
      </c>
      <c r="D149" s="375">
        <v>3</v>
      </c>
      <c r="E149" s="374">
        <v>36</v>
      </c>
      <c r="F149" s="373">
        <v>1502.6</v>
      </c>
      <c r="G149" s="358">
        <v>3</v>
      </c>
      <c r="H149" s="254">
        <v>5.84</v>
      </c>
      <c r="I149" s="254">
        <v>6.21</v>
      </c>
      <c r="J149" s="254">
        <v>6.21</v>
      </c>
      <c r="K149" s="254">
        <v>6.31</v>
      </c>
      <c r="L149" s="254"/>
      <c r="M149" s="347">
        <f t="shared" si="29"/>
        <v>52651.103999999992</v>
      </c>
      <c r="N149" s="347">
        <f t="shared" si="30"/>
        <v>55986.875999999989</v>
      </c>
      <c r="O149" s="347">
        <f t="shared" si="31"/>
        <v>108637.97999999998</v>
      </c>
      <c r="P149" s="372">
        <f t="shared" si="32"/>
        <v>103586.31392999997</v>
      </c>
      <c r="Q149" s="371">
        <f t="shared" si="33"/>
        <v>103.58631392999997</v>
      </c>
      <c r="R149" s="343">
        <f t="shared" si="34"/>
        <v>111973.75199999998</v>
      </c>
      <c r="S149" s="342">
        <f t="shared" si="35"/>
        <v>106.76697253199997</v>
      </c>
      <c r="T149" s="229">
        <f t="shared" si="39"/>
        <v>113.77687199999998</v>
      </c>
      <c r="U149" s="228">
        <f t="shared" si="40"/>
        <v>108.48624745199997</v>
      </c>
      <c r="V149" s="228"/>
      <c r="W149" s="341"/>
      <c r="X149" s="370"/>
      <c r="Y149" s="369"/>
      <c r="Z149" s="368"/>
      <c r="AA149" s="368"/>
      <c r="AB149" s="368"/>
      <c r="AC149" s="368"/>
      <c r="AD149" s="368"/>
      <c r="AE149" s="368"/>
      <c r="AF149" s="368"/>
      <c r="AG149" s="368"/>
      <c r="AH149" s="368"/>
      <c r="AI149" s="368"/>
      <c r="AJ149" s="368"/>
      <c r="AK149" s="368"/>
      <c r="AL149" s="368"/>
      <c r="AM149" s="368"/>
      <c r="AN149" s="368"/>
      <c r="AO149" s="368"/>
      <c r="AP149" s="368"/>
      <c r="AQ149" s="368"/>
      <c r="AR149" s="367">
        <f t="shared" si="41"/>
        <v>0</v>
      </c>
      <c r="AS149" s="411" t="s">
        <v>324</v>
      </c>
      <c r="AT149" s="243">
        <v>878</v>
      </c>
      <c r="AU149" s="249">
        <v>132.30000000000001</v>
      </c>
      <c r="AV149" s="365">
        <v>2016</v>
      </c>
      <c r="AW149" s="364"/>
      <c r="AX149" s="364"/>
      <c r="AY149" s="364"/>
      <c r="AZ149" s="364">
        <v>2005</v>
      </c>
      <c r="BA149" s="364">
        <v>2009</v>
      </c>
      <c r="BB149" s="364"/>
      <c r="BC149" s="364"/>
      <c r="BD149" s="364"/>
      <c r="BE149" s="364"/>
      <c r="BF149" s="364"/>
      <c r="BG149" s="364">
        <v>2007</v>
      </c>
      <c r="BH149" s="242"/>
      <c r="BI149" s="363">
        <v>0.105</v>
      </c>
      <c r="BJ149" s="395">
        <v>2017</v>
      </c>
      <c r="BK149" s="358">
        <v>2017</v>
      </c>
      <c r="BL149" s="358"/>
      <c r="BM149" s="358"/>
      <c r="BN149" s="266"/>
      <c r="BO149" s="266"/>
      <c r="BP149" s="360"/>
      <c r="BQ149" s="361"/>
      <c r="BR149" s="360"/>
      <c r="BS149" s="359"/>
      <c r="BT149" s="358"/>
      <c r="BU149" s="357"/>
      <c r="BV149" s="356"/>
      <c r="BW149" s="356"/>
      <c r="BX149" s="355"/>
      <c r="BY149" s="254"/>
      <c r="BZ149" s="249"/>
      <c r="CA149" s="354"/>
      <c r="CB149" s="353">
        <v>1</v>
      </c>
      <c r="CC149" s="247"/>
      <c r="CD149" s="248"/>
      <c r="CE149" s="242"/>
      <c r="CF149" s="246">
        <v>3</v>
      </c>
      <c r="CG149" s="248" t="s">
        <v>335</v>
      </c>
      <c r="CH149" s="248"/>
      <c r="CI149" s="242"/>
      <c r="CJ149" s="246">
        <v>1</v>
      </c>
      <c r="CK149" s="248" t="s">
        <v>346</v>
      </c>
      <c r="CL149" s="244">
        <v>1</v>
      </c>
      <c r="CM149" s="247"/>
      <c r="CN149" s="248"/>
      <c r="CO149" s="242"/>
      <c r="CP149" s="247"/>
      <c r="CQ149" s="242">
        <v>3</v>
      </c>
    </row>
    <row r="150" spans="1:95" x14ac:dyDescent="0.25">
      <c r="A150" s="269">
        <f t="shared" si="38"/>
        <v>144</v>
      </c>
      <c r="B150" s="417" t="s">
        <v>248</v>
      </c>
      <c r="C150" s="376">
        <v>1959</v>
      </c>
      <c r="D150" s="375">
        <v>3</v>
      </c>
      <c r="E150" s="374">
        <v>4</v>
      </c>
      <c r="F150" s="373">
        <v>1586.9</v>
      </c>
      <c r="G150" s="358">
        <v>2</v>
      </c>
      <c r="H150" s="254">
        <v>5.84</v>
      </c>
      <c r="I150" s="254">
        <v>6.21</v>
      </c>
      <c r="J150" s="254">
        <v>6.21</v>
      </c>
      <c r="K150" s="254">
        <v>6.31</v>
      </c>
      <c r="L150" s="254"/>
      <c r="M150" s="347">
        <f t="shared" si="29"/>
        <v>55604.97600000001</v>
      </c>
      <c r="N150" s="347">
        <f t="shared" si="30"/>
        <v>59127.894000000008</v>
      </c>
      <c r="O150" s="347">
        <f t="shared" si="31"/>
        <v>114732.87000000002</v>
      </c>
      <c r="P150" s="372">
        <f t="shared" si="32"/>
        <v>109397.79154500001</v>
      </c>
      <c r="Q150" s="371">
        <f t="shared" si="33"/>
        <v>109.39779154500002</v>
      </c>
      <c r="R150" s="343">
        <f t="shared" si="34"/>
        <v>118255.78800000002</v>
      </c>
      <c r="S150" s="342">
        <f t="shared" si="35"/>
        <v>112.756893858</v>
      </c>
      <c r="T150" s="229">
        <f t="shared" si="39"/>
        <v>120.160068</v>
      </c>
      <c r="U150" s="228">
        <f t="shared" si="40"/>
        <v>114.572624838</v>
      </c>
      <c r="V150" s="228"/>
      <c r="W150" s="341"/>
      <c r="X150" s="370"/>
      <c r="Y150" s="369"/>
      <c r="Z150" s="368"/>
      <c r="AA150" s="368"/>
      <c r="AB150" s="368"/>
      <c r="AC150" s="368"/>
      <c r="AD150" s="368"/>
      <c r="AE150" s="368"/>
      <c r="AF150" s="368"/>
      <c r="AG150" s="368"/>
      <c r="AH150" s="368"/>
      <c r="AI150" s="368"/>
      <c r="AJ150" s="368"/>
      <c r="AK150" s="368"/>
      <c r="AL150" s="368"/>
      <c r="AM150" s="368"/>
      <c r="AN150" s="368"/>
      <c r="AO150" s="368"/>
      <c r="AP150" s="368"/>
      <c r="AQ150" s="368"/>
      <c r="AR150" s="367">
        <f t="shared" si="41"/>
        <v>0</v>
      </c>
      <c r="AS150" s="411" t="s">
        <v>324</v>
      </c>
      <c r="AT150" s="243">
        <v>682</v>
      </c>
      <c r="AU150" s="249">
        <v>122.2</v>
      </c>
      <c r="AV150" s="365">
        <v>2017</v>
      </c>
      <c r="AW150" s="364"/>
      <c r="AX150" s="364"/>
      <c r="AY150" s="364"/>
      <c r="AZ150" s="364"/>
      <c r="BA150" s="364"/>
      <c r="BB150" s="364"/>
      <c r="BC150" s="364"/>
      <c r="BD150" s="364"/>
      <c r="BE150" s="364"/>
      <c r="BF150" s="364"/>
      <c r="BG150" s="364"/>
      <c r="BH150" s="242"/>
      <c r="BI150" s="243"/>
      <c r="BJ150" s="244"/>
      <c r="BK150" s="358"/>
      <c r="BL150" s="358"/>
      <c r="BM150" s="358"/>
      <c r="BN150" s="266"/>
      <c r="BO150" s="266"/>
      <c r="BP150" s="360"/>
      <c r="BQ150" s="361"/>
      <c r="BR150" s="360"/>
      <c r="BS150" s="359"/>
      <c r="BT150" s="358"/>
      <c r="BU150" s="357"/>
      <c r="BV150" s="356"/>
      <c r="BW150" s="356"/>
      <c r="BX150" s="355"/>
      <c r="BY150" s="254"/>
      <c r="BZ150" s="249"/>
      <c r="CA150" s="354"/>
      <c r="CB150" s="353">
        <v>1</v>
      </c>
      <c r="CC150" s="247"/>
      <c r="CD150" s="248"/>
      <c r="CE150" s="242"/>
      <c r="CF150" s="246">
        <v>2</v>
      </c>
      <c r="CG150" s="248" t="s">
        <v>335</v>
      </c>
      <c r="CH150" s="248"/>
      <c r="CI150" s="242"/>
      <c r="CJ150" s="246">
        <v>1</v>
      </c>
      <c r="CK150" s="248"/>
      <c r="CL150" s="244">
        <v>1</v>
      </c>
      <c r="CM150" s="247">
        <v>1</v>
      </c>
      <c r="CN150" s="248"/>
      <c r="CO150" s="242">
        <v>1</v>
      </c>
      <c r="CP150" s="247"/>
      <c r="CQ150" s="242">
        <v>2</v>
      </c>
    </row>
    <row r="151" spans="1:95" x14ac:dyDescent="0.25">
      <c r="A151" s="269">
        <f t="shared" si="38"/>
        <v>145</v>
      </c>
      <c r="B151" s="377" t="s">
        <v>249</v>
      </c>
      <c r="C151" s="376">
        <v>1961</v>
      </c>
      <c r="D151" s="375">
        <v>3</v>
      </c>
      <c r="E151" s="374">
        <v>34</v>
      </c>
      <c r="F151" s="373">
        <v>1479.9</v>
      </c>
      <c r="G151" s="358">
        <v>3</v>
      </c>
      <c r="H151" s="254">
        <v>5.84</v>
      </c>
      <c r="I151" s="254">
        <v>6.21</v>
      </c>
      <c r="J151" s="254">
        <v>6.21</v>
      </c>
      <c r="K151" s="254">
        <v>6.31</v>
      </c>
      <c r="L151" s="254"/>
      <c r="M151" s="347">
        <f t="shared" si="29"/>
        <v>51855.695999999996</v>
      </c>
      <c r="N151" s="347">
        <f t="shared" si="30"/>
        <v>55141.074000000001</v>
      </c>
      <c r="O151" s="347">
        <f t="shared" si="31"/>
        <v>106996.76999999999</v>
      </c>
      <c r="P151" s="372">
        <f t="shared" si="32"/>
        <v>102021.42019499998</v>
      </c>
      <c r="Q151" s="371">
        <f t="shared" si="33"/>
        <v>102.02142019499999</v>
      </c>
      <c r="R151" s="343">
        <f t="shared" si="34"/>
        <v>110282.148</v>
      </c>
      <c r="S151" s="342">
        <f t="shared" si="35"/>
        <v>105.15402811799999</v>
      </c>
      <c r="T151" s="229">
        <f t="shared" si="39"/>
        <v>112.05802799999999</v>
      </c>
      <c r="U151" s="228">
        <f t="shared" si="40"/>
        <v>106.847329698</v>
      </c>
      <c r="V151" s="228"/>
      <c r="W151" s="341"/>
      <c r="X151" s="370"/>
      <c r="Y151" s="369"/>
      <c r="Z151" s="368"/>
      <c r="AA151" s="368"/>
      <c r="AB151" s="368"/>
      <c r="AC151" s="368"/>
      <c r="AD151" s="368"/>
      <c r="AE151" s="368"/>
      <c r="AF151" s="368"/>
      <c r="AG151" s="368"/>
      <c r="AH151" s="368"/>
      <c r="AI151" s="368"/>
      <c r="AJ151" s="368"/>
      <c r="AK151" s="368"/>
      <c r="AL151" s="368"/>
      <c r="AM151" s="368"/>
      <c r="AN151" s="368"/>
      <c r="AO151" s="368"/>
      <c r="AP151" s="368"/>
      <c r="AQ151" s="368"/>
      <c r="AR151" s="367">
        <f t="shared" si="41"/>
        <v>0</v>
      </c>
      <c r="AS151" s="411" t="s">
        <v>324</v>
      </c>
      <c r="AT151" s="243">
        <v>896</v>
      </c>
      <c r="AU151" s="249">
        <v>133.69999999999999</v>
      </c>
      <c r="AV151" s="365">
        <v>2010</v>
      </c>
      <c r="AW151" s="364"/>
      <c r="AX151" s="364"/>
      <c r="AY151" s="364"/>
      <c r="AZ151" s="364">
        <v>2012</v>
      </c>
      <c r="BA151" s="364"/>
      <c r="BB151" s="364"/>
      <c r="BC151" s="364"/>
      <c r="BD151" s="364"/>
      <c r="BE151" s="364"/>
      <c r="BF151" s="364"/>
      <c r="BG151" s="364">
        <v>2007</v>
      </c>
      <c r="BH151" s="242"/>
      <c r="BI151" s="363">
        <v>0.14299999999999999</v>
      </c>
      <c r="BJ151" s="395">
        <v>2017</v>
      </c>
      <c r="BK151" s="358">
        <v>2017</v>
      </c>
      <c r="BL151" s="358"/>
      <c r="BM151" s="358"/>
      <c r="BN151" s="266"/>
      <c r="BO151" s="266"/>
      <c r="BP151" s="360"/>
      <c r="BQ151" s="361"/>
      <c r="BR151" s="360"/>
      <c r="BS151" s="359"/>
      <c r="BT151" s="358"/>
      <c r="BU151" s="357"/>
      <c r="BV151" s="356"/>
      <c r="BW151" s="356"/>
      <c r="BX151" s="355"/>
      <c r="BY151" s="254"/>
      <c r="BZ151" s="249"/>
      <c r="CA151" s="354">
        <v>1</v>
      </c>
      <c r="CB151" s="353">
        <v>1</v>
      </c>
      <c r="CC151" s="247">
        <v>3</v>
      </c>
      <c r="CD151" s="248"/>
      <c r="CE151" s="242"/>
      <c r="CF151" s="246">
        <v>3</v>
      </c>
      <c r="CG151" s="248" t="s">
        <v>335</v>
      </c>
      <c r="CH151" s="248"/>
      <c r="CI151" s="242"/>
      <c r="CJ151" s="246"/>
      <c r="CK151" s="248"/>
      <c r="CL151" s="244"/>
      <c r="CM151" s="247"/>
      <c r="CN151" s="248"/>
      <c r="CO151" s="242"/>
      <c r="CP151" s="247"/>
      <c r="CQ151" s="242">
        <v>3</v>
      </c>
    </row>
    <row r="152" spans="1:95" x14ac:dyDescent="0.25">
      <c r="A152" s="269">
        <f t="shared" si="38"/>
        <v>146</v>
      </c>
      <c r="B152" s="377" t="s">
        <v>226</v>
      </c>
      <c r="C152" s="376" t="s">
        <v>225</v>
      </c>
      <c r="D152" s="375">
        <v>4</v>
      </c>
      <c r="E152" s="374">
        <v>19</v>
      </c>
      <c r="F152" s="373">
        <v>1743.2</v>
      </c>
      <c r="G152" s="358">
        <v>2</v>
      </c>
      <c r="H152" s="254">
        <v>5.84</v>
      </c>
      <c r="I152" s="254">
        <v>6.21</v>
      </c>
      <c r="J152" s="254">
        <v>6.21</v>
      </c>
      <c r="K152" s="254">
        <v>6.31</v>
      </c>
      <c r="L152" s="254"/>
      <c r="M152" s="347">
        <f t="shared" si="29"/>
        <v>61081.728000000003</v>
      </c>
      <c r="N152" s="347">
        <f t="shared" si="30"/>
        <v>64951.632000000005</v>
      </c>
      <c r="O152" s="347">
        <f t="shared" si="31"/>
        <v>126033.36000000002</v>
      </c>
      <c r="P152" s="372">
        <f t="shared" si="32"/>
        <v>120172.80876</v>
      </c>
      <c r="Q152" s="371">
        <f t="shared" si="33"/>
        <v>120.17280876</v>
      </c>
      <c r="R152" s="343">
        <f t="shared" si="34"/>
        <v>129903.26400000001</v>
      </c>
      <c r="S152" s="342">
        <f t="shared" si="35"/>
        <v>123.86276222400001</v>
      </c>
      <c r="T152" s="229">
        <f t="shared" si="39"/>
        <v>131.995104</v>
      </c>
      <c r="U152" s="228">
        <f t="shared" si="40"/>
        <v>125.857331664</v>
      </c>
      <c r="V152" s="228"/>
      <c r="W152" s="341"/>
      <c r="X152" s="370"/>
      <c r="Y152" s="369"/>
      <c r="Z152" s="368"/>
      <c r="AA152" s="368"/>
      <c r="AB152" s="368"/>
      <c r="AC152" s="368"/>
      <c r="AD152" s="368"/>
      <c r="AE152" s="368"/>
      <c r="AF152" s="368"/>
      <c r="AG152" s="368"/>
      <c r="AH152" s="368"/>
      <c r="AI152" s="368"/>
      <c r="AJ152" s="368"/>
      <c r="AK152" s="368"/>
      <c r="AL152" s="368"/>
      <c r="AM152" s="368"/>
      <c r="AN152" s="368"/>
      <c r="AO152" s="368"/>
      <c r="AP152" s="368"/>
      <c r="AQ152" s="368"/>
      <c r="AR152" s="367">
        <f t="shared" si="41"/>
        <v>0</v>
      </c>
      <c r="AS152" s="411" t="s">
        <v>324</v>
      </c>
      <c r="AT152" s="243">
        <v>576</v>
      </c>
      <c r="AU152" s="249">
        <v>117.5</v>
      </c>
      <c r="AV152" s="365"/>
      <c r="AW152" s="364"/>
      <c r="AX152" s="364"/>
      <c r="AY152" s="364"/>
      <c r="AZ152" s="364"/>
      <c r="BA152" s="364"/>
      <c r="BB152" s="364"/>
      <c r="BC152" s="364"/>
      <c r="BD152" s="364"/>
      <c r="BE152" s="364"/>
      <c r="BF152" s="364"/>
      <c r="BG152" s="364">
        <v>2007</v>
      </c>
      <c r="BH152" s="242"/>
      <c r="BI152" s="363">
        <v>0.112</v>
      </c>
      <c r="BJ152" s="362">
        <v>2013</v>
      </c>
      <c r="BK152" s="358"/>
      <c r="BL152" s="358"/>
      <c r="BM152" s="358">
        <v>2019</v>
      </c>
      <c r="BN152" s="266"/>
      <c r="BO152" s="266"/>
      <c r="BP152" s="360"/>
      <c r="BQ152" s="361"/>
      <c r="BR152" s="360"/>
      <c r="BS152" s="359"/>
      <c r="BT152" s="358"/>
      <c r="BU152" s="357"/>
      <c r="BV152" s="356"/>
      <c r="BW152" s="356"/>
      <c r="BX152" s="355"/>
      <c r="BY152" s="254"/>
      <c r="BZ152" s="249"/>
      <c r="CA152" s="354"/>
      <c r="CB152" s="353">
        <v>1</v>
      </c>
      <c r="CC152" s="247"/>
      <c r="CD152" s="248"/>
      <c r="CE152" s="242"/>
      <c r="CF152" s="246">
        <v>2</v>
      </c>
      <c r="CG152" s="248" t="s">
        <v>335</v>
      </c>
      <c r="CH152" s="248"/>
      <c r="CI152" s="242"/>
      <c r="CJ152" s="246">
        <v>1</v>
      </c>
      <c r="CK152" s="248" t="s">
        <v>346</v>
      </c>
      <c r="CL152" s="244"/>
      <c r="CM152" s="247"/>
      <c r="CN152" s="248"/>
      <c r="CO152" s="242"/>
      <c r="CP152" s="247"/>
      <c r="CQ152" s="242">
        <v>2</v>
      </c>
    </row>
    <row r="153" spans="1:95" x14ac:dyDescent="0.25">
      <c r="A153" s="269">
        <f t="shared" si="38"/>
        <v>147</v>
      </c>
      <c r="B153" s="377" t="s">
        <v>227</v>
      </c>
      <c r="C153" s="376">
        <v>1962</v>
      </c>
      <c r="D153" s="375">
        <v>4</v>
      </c>
      <c r="E153" s="374">
        <v>32</v>
      </c>
      <c r="F153" s="373">
        <v>1295.9000000000001</v>
      </c>
      <c r="G153" s="358">
        <v>2</v>
      </c>
      <c r="H153" s="254">
        <v>5.84</v>
      </c>
      <c r="I153" s="254">
        <v>6.21</v>
      </c>
      <c r="J153" s="254">
        <v>6.21</v>
      </c>
      <c r="K153" s="254">
        <v>6.31</v>
      </c>
      <c r="L153" s="254"/>
      <c r="M153" s="347">
        <f t="shared" si="29"/>
        <v>45408.336000000003</v>
      </c>
      <c r="N153" s="347">
        <f t="shared" si="30"/>
        <v>48285.234000000004</v>
      </c>
      <c r="O153" s="347">
        <f t="shared" si="31"/>
        <v>93693.57</v>
      </c>
      <c r="P153" s="372">
        <f t="shared" si="32"/>
        <v>89336.818994999994</v>
      </c>
      <c r="Q153" s="371">
        <f t="shared" si="33"/>
        <v>89.336818994999987</v>
      </c>
      <c r="R153" s="343">
        <f t="shared" si="34"/>
        <v>96570.468000000008</v>
      </c>
      <c r="S153" s="342">
        <f t="shared" si="35"/>
        <v>92.079941238000004</v>
      </c>
      <c r="T153" s="229">
        <f t="shared" si="39"/>
        <v>98.125547999999995</v>
      </c>
      <c r="U153" s="228">
        <f t="shared" si="40"/>
        <v>93.562710018000004</v>
      </c>
      <c r="V153" s="228"/>
      <c r="W153" s="341"/>
      <c r="X153" s="370"/>
      <c r="Y153" s="369"/>
      <c r="Z153" s="368"/>
      <c r="AA153" s="368"/>
      <c r="AB153" s="368"/>
      <c r="AC153" s="368"/>
      <c r="AD153" s="368"/>
      <c r="AE153" s="368"/>
      <c r="AF153" s="368"/>
      <c r="AG153" s="368"/>
      <c r="AH153" s="368"/>
      <c r="AI153" s="368"/>
      <c r="AJ153" s="368"/>
      <c r="AK153" s="368"/>
      <c r="AL153" s="368"/>
      <c r="AM153" s="368"/>
      <c r="AN153" s="368"/>
      <c r="AO153" s="368"/>
      <c r="AP153" s="368"/>
      <c r="AQ153" s="368"/>
      <c r="AR153" s="367">
        <f t="shared" si="41"/>
        <v>0</v>
      </c>
      <c r="AS153" s="411" t="s">
        <v>324</v>
      </c>
      <c r="AT153" s="243">
        <v>572</v>
      </c>
      <c r="AU153" s="249">
        <v>94.8</v>
      </c>
      <c r="AV153" s="365">
        <v>2015</v>
      </c>
      <c r="AW153" s="364"/>
      <c r="AX153" s="364">
        <v>2013</v>
      </c>
      <c r="AY153" s="364"/>
      <c r="AZ153" s="364"/>
      <c r="BA153" s="364"/>
      <c r="BB153" s="364"/>
      <c r="BC153" s="364"/>
      <c r="BD153" s="364"/>
      <c r="BE153" s="364"/>
      <c r="BF153" s="364"/>
      <c r="BG153" s="364">
        <v>2007</v>
      </c>
      <c r="BH153" s="242"/>
      <c r="BI153" s="363">
        <v>9.7000000000000003E-2</v>
      </c>
      <c r="BJ153" s="362">
        <v>2013</v>
      </c>
      <c r="BK153" s="403" t="s">
        <v>347</v>
      </c>
      <c r="BL153" s="403" t="s">
        <v>347</v>
      </c>
      <c r="BM153" s="403"/>
      <c r="BN153" s="402"/>
      <c r="BO153" s="266"/>
      <c r="BP153" s="360"/>
      <c r="BQ153" s="361"/>
      <c r="BR153" s="360"/>
      <c r="BS153" s="359"/>
      <c r="BT153" s="358"/>
      <c r="BU153" s="357"/>
      <c r="BV153" s="356"/>
      <c r="BW153" s="356"/>
      <c r="BX153" s="355"/>
      <c r="BY153" s="254"/>
      <c r="BZ153" s="249"/>
      <c r="CA153" s="354"/>
      <c r="CB153" s="353">
        <v>1</v>
      </c>
      <c r="CC153" s="247"/>
      <c r="CD153" s="248"/>
      <c r="CE153" s="242"/>
      <c r="CF153" s="246">
        <v>2</v>
      </c>
      <c r="CG153" s="248" t="s">
        <v>335</v>
      </c>
      <c r="CH153" s="248"/>
      <c r="CI153" s="242"/>
      <c r="CJ153" s="246">
        <v>1</v>
      </c>
      <c r="CK153" s="248" t="s">
        <v>346</v>
      </c>
      <c r="CL153" s="244"/>
      <c r="CM153" s="247"/>
      <c r="CN153" s="248"/>
      <c r="CO153" s="242"/>
      <c r="CP153" s="247"/>
      <c r="CQ153" s="242">
        <v>2</v>
      </c>
    </row>
    <row r="154" spans="1:95" ht="15.75" customHeight="1" x14ac:dyDescent="0.25">
      <c r="A154" s="269">
        <f t="shared" si="38"/>
        <v>148</v>
      </c>
      <c r="B154" s="377" t="s">
        <v>228</v>
      </c>
      <c r="C154" s="376">
        <v>1962</v>
      </c>
      <c r="D154" s="375">
        <v>3</v>
      </c>
      <c r="E154" s="374">
        <v>24</v>
      </c>
      <c r="F154" s="373">
        <v>968.2</v>
      </c>
      <c r="G154" s="358">
        <v>3</v>
      </c>
      <c r="H154" s="254">
        <v>5.84</v>
      </c>
      <c r="I154" s="254">
        <v>6.21</v>
      </c>
      <c r="J154" s="254">
        <v>6.21</v>
      </c>
      <c r="K154" s="254">
        <v>6.31</v>
      </c>
      <c r="L154" s="254"/>
      <c r="M154" s="347">
        <f t="shared" si="29"/>
        <v>33925.728000000003</v>
      </c>
      <c r="N154" s="347">
        <f t="shared" si="30"/>
        <v>36075.131999999998</v>
      </c>
      <c r="O154" s="347">
        <f t="shared" si="31"/>
        <v>70000.86</v>
      </c>
      <c r="P154" s="372">
        <f t="shared" si="32"/>
        <v>66745.820009999996</v>
      </c>
      <c r="Q154" s="371">
        <f t="shared" si="33"/>
        <v>66.745820010000003</v>
      </c>
      <c r="R154" s="343">
        <f t="shared" si="34"/>
        <v>72150.263999999996</v>
      </c>
      <c r="S154" s="342">
        <f t="shared" si="35"/>
        <v>68.79527672399999</v>
      </c>
      <c r="T154" s="229">
        <f t="shared" si="39"/>
        <v>73.312103999999991</v>
      </c>
      <c r="U154" s="228">
        <f t="shared" si="40"/>
        <v>69.903091163999989</v>
      </c>
      <c r="V154" s="228"/>
      <c r="W154" s="341"/>
      <c r="X154" s="370"/>
      <c r="Y154" s="369"/>
      <c r="Z154" s="368"/>
      <c r="AA154" s="368"/>
      <c r="AB154" s="368"/>
      <c r="AC154" s="368"/>
      <c r="AD154" s="368"/>
      <c r="AE154" s="368"/>
      <c r="AF154" s="368"/>
      <c r="AG154" s="368"/>
      <c r="AH154" s="368"/>
      <c r="AI154" s="368"/>
      <c r="AJ154" s="368"/>
      <c r="AK154" s="368"/>
      <c r="AL154" s="368"/>
      <c r="AM154" s="368"/>
      <c r="AN154" s="368"/>
      <c r="AO154" s="368"/>
      <c r="AP154" s="368"/>
      <c r="AQ154" s="368"/>
      <c r="AR154" s="367">
        <f t="shared" si="41"/>
        <v>0</v>
      </c>
      <c r="AS154" s="411" t="s">
        <v>324</v>
      </c>
      <c r="AT154" s="243">
        <v>567</v>
      </c>
      <c r="AU154" s="249">
        <v>94.4</v>
      </c>
      <c r="AV154" s="365">
        <v>2011</v>
      </c>
      <c r="AW154" s="364"/>
      <c r="AX154" s="364"/>
      <c r="AY154" s="364"/>
      <c r="AZ154" s="364">
        <v>2011</v>
      </c>
      <c r="BA154" s="364"/>
      <c r="BB154" s="364"/>
      <c r="BC154" s="364"/>
      <c r="BD154" s="364"/>
      <c r="BE154" s="364"/>
      <c r="BF154" s="364"/>
      <c r="BG154" s="364">
        <v>2007</v>
      </c>
      <c r="BH154" s="242"/>
      <c r="BI154" s="363">
        <v>7.0999999999999994E-2</v>
      </c>
      <c r="BJ154" s="378">
        <v>2012</v>
      </c>
      <c r="BK154" s="358"/>
      <c r="BL154" s="358">
        <v>2018</v>
      </c>
      <c r="BM154" s="358"/>
      <c r="BN154" s="266"/>
      <c r="BO154" s="266"/>
      <c r="BP154" s="360"/>
      <c r="BQ154" s="361"/>
      <c r="BR154" s="360"/>
      <c r="BS154" s="359"/>
      <c r="BT154" s="358"/>
      <c r="BU154" s="357"/>
      <c r="BV154" s="356"/>
      <c r="BW154" s="356"/>
      <c r="BX154" s="355"/>
      <c r="BY154" s="254"/>
      <c r="BZ154" s="249"/>
      <c r="CA154" s="354"/>
      <c r="CB154" s="353">
        <v>1</v>
      </c>
      <c r="CC154" s="247"/>
      <c r="CD154" s="248"/>
      <c r="CE154" s="242"/>
      <c r="CF154" s="246">
        <v>2</v>
      </c>
      <c r="CG154" s="248" t="s">
        <v>335</v>
      </c>
      <c r="CH154" s="248"/>
      <c r="CI154" s="242"/>
      <c r="CJ154" s="246">
        <v>1</v>
      </c>
      <c r="CK154" s="248" t="s">
        <v>346</v>
      </c>
      <c r="CL154" s="244"/>
      <c r="CM154" s="247"/>
      <c r="CN154" s="248"/>
      <c r="CO154" s="242"/>
      <c r="CP154" s="247"/>
      <c r="CQ154" s="242">
        <v>2</v>
      </c>
    </row>
    <row r="155" spans="1:95" x14ac:dyDescent="0.25">
      <c r="A155" s="269">
        <f t="shared" si="38"/>
        <v>149</v>
      </c>
      <c r="B155" s="377" t="s">
        <v>229</v>
      </c>
      <c r="C155" s="376">
        <v>1967</v>
      </c>
      <c r="D155" s="375">
        <v>5</v>
      </c>
      <c r="E155" s="374">
        <v>120</v>
      </c>
      <c r="F155" s="373">
        <v>5302.8</v>
      </c>
      <c r="G155" s="358">
        <v>6</v>
      </c>
      <c r="H155" s="254">
        <v>5.84</v>
      </c>
      <c r="I155" s="254">
        <v>6.21</v>
      </c>
      <c r="J155" s="254">
        <v>6.21</v>
      </c>
      <c r="K155" s="254">
        <v>6.31</v>
      </c>
      <c r="L155" s="254"/>
      <c r="M155" s="347">
        <f t="shared" si="29"/>
        <v>185810.11199999999</v>
      </c>
      <c r="N155" s="347">
        <f t="shared" si="30"/>
        <v>197582.32799999998</v>
      </c>
      <c r="O155" s="347">
        <f t="shared" si="31"/>
        <v>383392.43999999994</v>
      </c>
      <c r="P155" s="372">
        <f t="shared" si="32"/>
        <v>365564.69153999991</v>
      </c>
      <c r="Q155" s="371">
        <f t="shared" si="33"/>
        <v>365.5646915399999</v>
      </c>
      <c r="R155" s="343">
        <f t="shared" si="34"/>
        <v>395164.65599999996</v>
      </c>
      <c r="S155" s="342">
        <f t="shared" si="35"/>
        <v>376.78949949599996</v>
      </c>
      <c r="T155" s="229">
        <f t="shared" si="39"/>
        <v>401.52801599999992</v>
      </c>
      <c r="U155" s="228">
        <f t="shared" si="40"/>
        <v>382.85696325599986</v>
      </c>
      <c r="V155" s="228"/>
      <c r="W155" s="341"/>
      <c r="X155" s="370"/>
      <c r="Y155" s="369"/>
      <c r="Z155" s="368"/>
      <c r="AA155" s="368"/>
      <c r="AB155" s="368"/>
      <c r="AC155" s="368"/>
      <c r="AD155" s="368"/>
      <c r="AE155" s="368"/>
      <c r="AF155" s="368"/>
      <c r="AG155" s="368"/>
      <c r="AH155" s="368"/>
      <c r="AI155" s="368"/>
      <c r="AJ155" s="368"/>
      <c r="AK155" s="368"/>
      <c r="AL155" s="368"/>
      <c r="AM155" s="368"/>
      <c r="AN155" s="368"/>
      <c r="AO155" s="368"/>
      <c r="AP155" s="368"/>
      <c r="AQ155" s="368"/>
      <c r="AR155" s="367">
        <f t="shared" si="41"/>
        <v>0</v>
      </c>
      <c r="AS155" s="366" t="s">
        <v>325</v>
      </c>
      <c r="AT155" s="243">
        <v>1699</v>
      </c>
      <c r="AU155" s="249">
        <v>278.7</v>
      </c>
      <c r="AV155" s="365"/>
      <c r="AW155" s="364"/>
      <c r="AX155" s="364"/>
      <c r="AY155" s="364"/>
      <c r="AZ155" s="364"/>
      <c r="BA155" s="364"/>
      <c r="BB155" s="364"/>
      <c r="BC155" s="364">
        <v>2001</v>
      </c>
      <c r="BD155" s="364"/>
      <c r="BE155" s="364"/>
      <c r="BF155" s="364"/>
      <c r="BG155" s="364">
        <v>2008</v>
      </c>
      <c r="BH155" s="242"/>
      <c r="BI155" s="363">
        <v>0.45700000000000002</v>
      </c>
      <c r="BJ155" s="394">
        <v>2015</v>
      </c>
      <c r="BK155" s="358"/>
      <c r="BL155" s="358"/>
      <c r="BM155" s="358"/>
      <c r="BN155" s="266"/>
      <c r="BO155" s="266"/>
      <c r="BP155" s="360"/>
      <c r="BQ155" s="361"/>
      <c r="BR155" s="360"/>
      <c r="BS155" s="359"/>
      <c r="BT155" s="358"/>
      <c r="BU155" s="357"/>
      <c r="BV155" s="356"/>
      <c r="BW155" s="356"/>
      <c r="BX155" s="355"/>
      <c r="BY155" s="254"/>
      <c r="BZ155" s="249"/>
      <c r="CA155" s="354">
        <v>1</v>
      </c>
      <c r="CB155" s="353"/>
      <c r="CC155" s="247">
        <v>4</v>
      </c>
      <c r="CD155" s="248"/>
      <c r="CE155" s="242"/>
      <c r="CF155" s="246">
        <v>2</v>
      </c>
      <c r="CG155" s="248" t="s">
        <v>335</v>
      </c>
      <c r="CH155" s="248"/>
      <c r="CI155" s="242"/>
      <c r="CJ155" s="246">
        <v>1</v>
      </c>
      <c r="CK155" s="248"/>
      <c r="CL155" s="244"/>
      <c r="CM155" s="247"/>
      <c r="CN155" s="248"/>
      <c r="CO155" s="242"/>
      <c r="CP155" s="247"/>
      <c r="CQ155" s="242">
        <v>6</v>
      </c>
    </row>
    <row r="156" spans="1:95" x14ac:dyDescent="0.25">
      <c r="A156" s="269">
        <f t="shared" si="38"/>
        <v>150</v>
      </c>
      <c r="B156" s="377" t="s">
        <v>230</v>
      </c>
      <c r="C156" s="376">
        <v>1974</v>
      </c>
      <c r="D156" s="375">
        <v>5</v>
      </c>
      <c r="E156" s="374">
        <v>107</v>
      </c>
      <c r="F156" s="373">
        <v>5407.6</v>
      </c>
      <c r="G156" s="358">
        <v>7</v>
      </c>
      <c r="H156" s="254">
        <v>5.84</v>
      </c>
      <c r="I156" s="254">
        <v>6.21</v>
      </c>
      <c r="J156" s="254">
        <v>6.21</v>
      </c>
      <c r="K156" s="254">
        <v>6.31</v>
      </c>
      <c r="L156" s="254"/>
      <c r="M156" s="347">
        <f t="shared" si="29"/>
        <v>189482.304</v>
      </c>
      <c r="N156" s="347">
        <f t="shared" si="30"/>
        <v>201487.17600000004</v>
      </c>
      <c r="O156" s="347">
        <f t="shared" si="31"/>
        <v>390969.48000000004</v>
      </c>
      <c r="P156" s="372">
        <f t="shared" si="32"/>
        <v>372789.39918000007</v>
      </c>
      <c r="Q156" s="371">
        <f t="shared" si="33"/>
        <v>372.78939918000009</v>
      </c>
      <c r="R156" s="343">
        <f t="shared" si="34"/>
        <v>402974.35200000007</v>
      </c>
      <c r="S156" s="342">
        <f t="shared" si="35"/>
        <v>384.23604463200002</v>
      </c>
      <c r="T156" s="229">
        <f t="shared" si="39"/>
        <v>409.46347199999997</v>
      </c>
      <c r="U156" s="228">
        <f t="shared" si="40"/>
        <v>390.42342055199993</v>
      </c>
      <c r="V156" s="228"/>
      <c r="W156" s="341"/>
      <c r="X156" s="370"/>
      <c r="Y156" s="369"/>
      <c r="Z156" s="368"/>
      <c r="AA156" s="368"/>
      <c r="AB156" s="368"/>
      <c r="AC156" s="368"/>
      <c r="AD156" s="368"/>
      <c r="AE156" s="368"/>
      <c r="AF156" s="368"/>
      <c r="AG156" s="368"/>
      <c r="AH156" s="368"/>
      <c r="AI156" s="368"/>
      <c r="AJ156" s="368"/>
      <c r="AK156" s="368"/>
      <c r="AL156" s="368"/>
      <c r="AM156" s="368"/>
      <c r="AN156" s="368"/>
      <c r="AO156" s="368"/>
      <c r="AP156" s="368"/>
      <c r="AQ156" s="368"/>
      <c r="AR156" s="367">
        <f t="shared" si="41"/>
        <v>0</v>
      </c>
      <c r="AS156" s="366" t="s">
        <v>325</v>
      </c>
      <c r="AT156" s="243">
        <v>1524</v>
      </c>
      <c r="AU156" s="249">
        <v>252.78</v>
      </c>
      <c r="AV156" s="365">
        <v>2007</v>
      </c>
      <c r="AW156" s="364"/>
      <c r="AX156" s="364"/>
      <c r="AY156" s="364"/>
      <c r="AZ156" s="364"/>
      <c r="BA156" s="364"/>
      <c r="BB156" s="364"/>
      <c r="BC156" s="364"/>
      <c r="BD156" s="364"/>
      <c r="BE156" s="364"/>
      <c r="BF156" s="364"/>
      <c r="BG156" s="364">
        <v>2006</v>
      </c>
      <c r="BH156" s="242"/>
      <c r="BI156" s="363">
        <v>0.54200000000000004</v>
      </c>
      <c r="BJ156" s="410">
        <v>2017</v>
      </c>
      <c r="BK156" s="358"/>
      <c r="BL156" s="358"/>
      <c r="BM156" s="358"/>
      <c r="BN156" s="266"/>
      <c r="BO156" s="266"/>
      <c r="BP156" s="360"/>
      <c r="BQ156" s="361"/>
      <c r="BR156" s="360"/>
      <c r="BS156" s="359"/>
      <c r="BT156" s="358"/>
      <c r="BU156" s="357"/>
      <c r="BV156" s="356"/>
      <c r="BW156" s="356"/>
      <c r="BX156" s="355"/>
      <c r="BY156" s="254"/>
      <c r="BZ156" s="249"/>
      <c r="CA156" s="354">
        <v>1</v>
      </c>
      <c r="CB156" s="353"/>
      <c r="CC156" s="247">
        <v>7</v>
      </c>
      <c r="CD156" s="248"/>
      <c r="CE156" s="242">
        <v>7</v>
      </c>
      <c r="CF156" s="246">
        <v>2</v>
      </c>
      <c r="CG156" s="248"/>
      <c r="CH156" s="248"/>
      <c r="CI156" s="242"/>
      <c r="CJ156" s="246">
        <v>1</v>
      </c>
      <c r="CK156" s="248"/>
      <c r="CL156" s="244">
        <v>1</v>
      </c>
      <c r="CM156" s="247">
        <v>1</v>
      </c>
      <c r="CN156" s="248"/>
      <c r="CO156" s="242">
        <v>1</v>
      </c>
      <c r="CP156" s="247"/>
      <c r="CQ156" s="242">
        <v>7</v>
      </c>
    </row>
    <row r="157" spans="1:95" x14ac:dyDescent="0.25">
      <c r="A157" s="269">
        <f t="shared" si="38"/>
        <v>151</v>
      </c>
      <c r="B157" s="377" t="s">
        <v>231</v>
      </c>
      <c r="C157" s="376">
        <v>1979</v>
      </c>
      <c r="D157" s="375" t="s">
        <v>232</v>
      </c>
      <c r="E157" s="374">
        <v>105</v>
      </c>
      <c r="F157" s="373">
        <v>6267.1</v>
      </c>
      <c r="G157" s="358">
        <v>5</v>
      </c>
      <c r="H157" s="254">
        <v>5.84</v>
      </c>
      <c r="I157" s="254">
        <v>6.21</v>
      </c>
      <c r="J157" s="254">
        <v>6.21</v>
      </c>
      <c r="K157" s="254">
        <v>6.31</v>
      </c>
      <c r="L157" s="254"/>
      <c r="M157" s="347">
        <f t="shared" si="29"/>
        <v>219599.18400000001</v>
      </c>
      <c r="N157" s="347">
        <f t="shared" si="30"/>
        <v>233512.14600000001</v>
      </c>
      <c r="O157" s="347">
        <f t="shared" si="31"/>
        <v>453111.33</v>
      </c>
      <c r="P157" s="372">
        <f t="shared" si="32"/>
        <v>432041.65315500001</v>
      </c>
      <c r="Q157" s="371">
        <f t="shared" si="33"/>
        <v>432.04165315500001</v>
      </c>
      <c r="R157" s="343">
        <f t="shared" si="34"/>
        <v>467024.29200000002</v>
      </c>
      <c r="S157" s="342">
        <f t="shared" si="35"/>
        <v>445.30766242200002</v>
      </c>
      <c r="T157" s="229">
        <f t="shared" si="39"/>
        <v>474.54481199999998</v>
      </c>
      <c r="U157" s="228">
        <f t="shared" si="40"/>
        <v>452.47847824199999</v>
      </c>
      <c r="V157" s="228"/>
      <c r="W157" s="341"/>
      <c r="X157" s="370"/>
      <c r="Y157" s="369"/>
      <c r="Z157" s="368"/>
      <c r="AA157" s="368"/>
      <c r="AB157" s="368"/>
      <c r="AC157" s="368"/>
      <c r="AD157" s="368"/>
      <c r="AE157" s="368"/>
      <c r="AF157" s="368"/>
      <c r="AG157" s="368"/>
      <c r="AH157" s="368"/>
      <c r="AI157" s="368"/>
      <c r="AJ157" s="368"/>
      <c r="AK157" s="368"/>
      <c r="AL157" s="368"/>
      <c r="AM157" s="368"/>
      <c r="AN157" s="368"/>
      <c r="AO157" s="368"/>
      <c r="AP157" s="368"/>
      <c r="AQ157" s="368"/>
      <c r="AR157" s="367">
        <f t="shared" si="41"/>
        <v>0</v>
      </c>
      <c r="AS157" s="366" t="s">
        <v>325</v>
      </c>
      <c r="AT157" s="243">
        <v>1403</v>
      </c>
      <c r="AU157" s="249">
        <v>234.85</v>
      </c>
      <c r="AV157" s="365">
        <v>2006</v>
      </c>
      <c r="AW157" s="364"/>
      <c r="AX157" s="364"/>
      <c r="AY157" s="364"/>
      <c r="AZ157" s="364"/>
      <c r="BA157" s="364"/>
      <c r="BB157" s="364">
        <v>2015</v>
      </c>
      <c r="BC157" s="364"/>
      <c r="BD157" s="364"/>
      <c r="BE157" s="364"/>
      <c r="BF157" s="364"/>
      <c r="BG157" s="364">
        <v>2008</v>
      </c>
      <c r="BH157" s="242"/>
      <c r="BI157" s="363">
        <v>0.83299999999999996</v>
      </c>
      <c r="BJ157" s="394">
        <v>2015</v>
      </c>
      <c r="BK157" s="358"/>
      <c r="BL157" s="358"/>
      <c r="BM157" s="358"/>
      <c r="BN157" s="266"/>
      <c r="BO157" s="266"/>
      <c r="BP157" s="360"/>
      <c r="BQ157" s="361"/>
      <c r="BR157" s="360"/>
      <c r="BS157" s="359"/>
      <c r="BT157" s="358"/>
      <c r="BU157" s="357"/>
      <c r="BV157" s="356"/>
      <c r="BW157" s="356"/>
      <c r="BX157" s="355"/>
      <c r="BY157" s="254"/>
      <c r="BZ157" s="249"/>
      <c r="CA157" s="354">
        <v>1</v>
      </c>
      <c r="CB157" s="353"/>
      <c r="CC157" s="247">
        <v>4</v>
      </c>
      <c r="CD157" s="248"/>
      <c r="CE157" s="242"/>
      <c r="CF157" s="246">
        <v>3</v>
      </c>
      <c r="CG157" s="248"/>
      <c r="CH157" s="248">
        <v>3</v>
      </c>
      <c r="CI157" s="242"/>
      <c r="CJ157" s="246"/>
      <c r="CK157" s="248"/>
      <c r="CL157" s="244"/>
      <c r="CM157" s="247"/>
      <c r="CN157" s="248"/>
      <c r="CO157" s="242"/>
      <c r="CP157" s="247"/>
      <c r="CQ157" s="242">
        <v>5</v>
      </c>
    </row>
    <row r="158" spans="1:95" x14ac:dyDescent="0.25">
      <c r="A158" s="269">
        <f t="shared" si="38"/>
        <v>152</v>
      </c>
      <c r="B158" s="377" t="s">
        <v>233</v>
      </c>
      <c r="C158" s="376">
        <v>1972</v>
      </c>
      <c r="D158" s="375">
        <v>5</v>
      </c>
      <c r="E158" s="374">
        <v>69</v>
      </c>
      <c r="F158" s="373">
        <v>3378.7</v>
      </c>
      <c r="G158" s="358">
        <v>4</v>
      </c>
      <c r="H158" s="254">
        <v>5.84</v>
      </c>
      <c r="I158" s="254">
        <v>6.21</v>
      </c>
      <c r="J158" s="254">
        <v>6.21</v>
      </c>
      <c r="K158" s="254">
        <v>6.31</v>
      </c>
      <c r="L158" s="254"/>
      <c r="M158" s="347">
        <f t="shared" si="29"/>
        <v>118389.648</v>
      </c>
      <c r="N158" s="347">
        <f t="shared" si="30"/>
        <v>125890.36199999999</v>
      </c>
      <c r="O158" s="347">
        <f t="shared" si="31"/>
        <v>244280.01</v>
      </c>
      <c r="P158" s="372">
        <f t="shared" si="32"/>
        <v>232920.989535</v>
      </c>
      <c r="Q158" s="371">
        <f t="shared" si="33"/>
        <v>232.92098953499999</v>
      </c>
      <c r="R158" s="343">
        <f t="shared" si="34"/>
        <v>251780.72399999999</v>
      </c>
      <c r="S158" s="342">
        <f t="shared" si="35"/>
        <v>240.072920334</v>
      </c>
      <c r="T158" s="229">
        <f t="shared" si="39"/>
        <v>255.83516399999999</v>
      </c>
      <c r="U158" s="228">
        <f t="shared" si="40"/>
        <v>243.938828874</v>
      </c>
      <c r="V158" s="228"/>
      <c r="W158" s="341"/>
      <c r="X158" s="370"/>
      <c r="Y158" s="369"/>
      <c r="Z158" s="368"/>
      <c r="AA158" s="368"/>
      <c r="AB158" s="368"/>
      <c r="AC158" s="368"/>
      <c r="AD158" s="368"/>
      <c r="AE158" s="368"/>
      <c r="AF158" s="368"/>
      <c r="AG158" s="368"/>
      <c r="AH158" s="368"/>
      <c r="AI158" s="368"/>
      <c r="AJ158" s="368"/>
      <c r="AK158" s="368"/>
      <c r="AL158" s="368"/>
      <c r="AM158" s="368"/>
      <c r="AN158" s="368"/>
      <c r="AO158" s="368"/>
      <c r="AP158" s="368"/>
      <c r="AQ158" s="368"/>
      <c r="AR158" s="367">
        <f t="shared" si="41"/>
        <v>0</v>
      </c>
      <c r="AS158" s="366" t="s">
        <v>325</v>
      </c>
      <c r="AT158" s="243">
        <v>959</v>
      </c>
      <c r="AU158" s="249">
        <v>169.07</v>
      </c>
      <c r="AV158" s="365">
        <v>2007</v>
      </c>
      <c r="AW158" s="364"/>
      <c r="AX158" s="364"/>
      <c r="AY158" s="364"/>
      <c r="AZ158" s="364">
        <v>2012</v>
      </c>
      <c r="BA158" s="364">
        <v>2012</v>
      </c>
      <c r="BB158" s="364"/>
      <c r="BC158" s="364"/>
      <c r="BD158" s="364"/>
      <c r="BE158" s="364"/>
      <c r="BF158" s="364"/>
      <c r="BG158" s="364">
        <v>2006</v>
      </c>
      <c r="BH158" s="242"/>
      <c r="BI158" s="363">
        <v>0.39600000000000002</v>
      </c>
      <c r="BJ158" s="410">
        <v>2017</v>
      </c>
      <c r="BK158" s="358" t="s">
        <v>345</v>
      </c>
      <c r="BL158" s="358"/>
      <c r="BM158" s="358"/>
      <c r="BN158" s="266"/>
      <c r="BO158" s="266"/>
      <c r="BP158" s="360"/>
      <c r="BQ158" s="361"/>
      <c r="BR158" s="360"/>
      <c r="BS158" s="359"/>
      <c r="BT158" s="358"/>
      <c r="BU158" s="357"/>
      <c r="BV158" s="356"/>
      <c r="BW158" s="356"/>
      <c r="BX158" s="355"/>
      <c r="BY158" s="254"/>
      <c r="BZ158" s="249"/>
      <c r="CA158" s="354">
        <v>1</v>
      </c>
      <c r="CB158" s="353"/>
      <c r="CC158" s="247">
        <v>4</v>
      </c>
      <c r="CD158" s="248"/>
      <c r="CE158" s="242">
        <v>4</v>
      </c>
      <c r="CF158" s="246">
        <v>2</v>
      </c>
      <c r="CG158" s="248"/>
      <c r="CH158" s="248"/>
      <c r="CI158" s="242"/>
      <c r="CJ158" s="246">
        <v>1</v>
      </c>
      <c r="CK158" s="248"/>
      <c r="CL158" s="244"/>
      <c r="CM158" s="247">
        <v>1</v>
      </c>
      <c r="CN158" s="248"/>
      <c r="CO158" s="242"/>
      <c r="CP158" s="247"/>
      <c r="CQ158" s="242">
        <v>4</v>
      </c>
    </row>
    <row r="159" spans="1:95" x14ac:dyDescent="0.25">
      <c r="A159" s="269">
        <f t="shared" si="38"/>
        <v>153</v>
      </c>
      <c r="B159" s="377" t="s">
        <v>344</v>
      </c>
      <c r="C159" s="376">
        <v>1973</v>
      </c>
      <c r="D159" s="375">
        <v>5</v>
      </c>
      <c r="E159" s="374">
        <v>128</v>
      </c>
      <c r="F159" s="373">
        <v>6556.1</v>
      </c>
      <c r="G159" s="358">
        <v>8</v>
      </c>
      <c r="H159" s="254">
        <v>5.84</v>
      </c>
      <c r="I159" s="254">
        <v>6.21</v>
      </c>
      <c r="J159" s="254">
        <v>6.21</v>
      </c>
      <c r="K159" s="254">
        <v>6.31</v>
      </c>
      <c r="L159" s="254"/>
      <c r="M159" s="347">
        <f t="shared" si="29"/>
        <v>229725.74400000001</v>
      </c>
      <c r="N159" s="347">
        <f t="shared" si="30"/>
        <v>244280.28600000002</v>
      </c>
      <c r="O159" s="347">
        <f t="shared" si="31"/>
        <v>474006.03</v>
      </c>
      <c r="P159" s="372">
        <f t="shared" si="32"/>
        <v>451964.74960500002</v>
      </c>
      <c r="Q159" s="371">
        <f t="shared" si="33"/>
        <v>451.96474960500001</v>
      </c>
      <c r="R159" s="343">
        <f t="shared" si="34"/>
        <v>488560.57200000004</v>
      </c>
      <c r="S159" s="342">
        <f t="shared" si="35"/>
        <v>465.84250540200003</v>
      </c>
      <c r="T159" s="229">
        <f t="shared" si="39"/>
        <v>496.42789199999999</v>
      </c>
      <c r="U159" s="228">
        <f t="shared" si="40"/>
        <v>473.34399502199994</v>
      </c>
      <c r="V159" s="228"/>
      <c r="W159" s="341"/>
      <c r="X159" s="370"/>
      <c r="Y159" s="369"/>
      <c r="Z159" s="368"/>
      <c r="AA159" s="368"/>
      <c r="AB159" s="368"/>
      <c r="AC159" s="368"/>
      <c r="AD159" s="368"/>
      <c r="AE159" s="368"/>
      <c r="AF159" s="368"/>
      <c r="AG159" s="368"/>
      <c r="AH159" s="368"/>
      <c r="AI159" s="368"/>
      <c r="AJ159" s="368"/>
      <c r="AK159" s="368"/>
      <c r="AL159" s="368"/>
      <c r="AM159" s="368"/>
      <c r="AN159" s="368"/>
      <c r="AO159" s="368"/>
      <c r="AP159" s="368"/>
      <c r="AQ159" s="368"/>
      <c r="AR159" s="367">
        <f t="shared" si="41"/>
        <v>0</v>
      </c>
      <c r="AS159" s="366" t="s">
        <v>325</v>
      </c>
      <c r="AT159" s="243">
        <v>1735</v>
      </c>
      <c r="AU159" s="249">
        <v>284.04000000000002</v>
      </c>
      <c r="AV159" s="365">
        <v>2007</v>
      </c>
      <c r="AW159" s="364"/>
      <c r="AX159" s="364"/>
      <c r="AY159" s="364"/>
      <c r="AZ159" s="364">
        <v>2012</v>
      </c>
      <c r="BA159" s="364"/>
      <c r="BB159" s="364"/>
      <c r="BC159" s="364"/>
      <c r="BD159" s="364"/>
      <c r="BE159" s="364"/>
      <c r="BF159" s="364"/>
      <c r="BG159" s="364">
        <v>2005</v>
      </c>
      <c r="BH159" s="242"/>
      <c r="BI159" s="363">
        <v>0.64400000000000002</v>
      </c>
      <c r="BJ159" s="378">
        <v>2012</v>
      </c>
      <c r="BK159" s="358"/>
      <c r="BL159" s="358">
        <v>2018</v>
      </c>
      <c r="BM159" s="358"/>
      <c r="BN159" s="266"/>
      <c r="BO159" s="266"/>
      <c r="BP159" s="360"/>
      <c r="BQ159" s="361"/>
      <c r="BR159" s="360"/>
      <c r="BS159" s="359"/>
      <c r="BT159" s="358"/>
      <c r="BU159" s="357"/>
      <c r="BV159" s="356"/>
      <c r="BW159" s="356"/>
      <c r="BX159" s="355"/>
      <c r="BY159" s="254"/>
      <c r="BZ159" s="249"/>
      <c r="CA159" s="354">
        <v>1</v>
      </c>
      <c r="CB159" s="353"/>
      <c r="CC159" s="247">
        <v>8</v>
      </c>
      <c r="CD159" s="248"/>
      <c r="CE159" s="242">
        <v>8</v>
      </c>
      <c r="CF159" s="246">
        <v>2</v>
      </c>
      <c r="CG159" s="248"/>
      <c r="CH159" s="248"/>
      <c r="CI159" s="242"/>
      <c r="CJ159" s="246">
        <v>1</v>
      </c>
      <c r="CK159" s="248"/>
      <c r="CL159" s="244">
        <v>1</v>
      </c>
      <c r="CM159" s="247">
        <v>1</v>
      </c>
      <c r="CN159" s="248"/>
      <c r="CO159" s="242">
        <v>1</v>
      </c>
      <c r="CP159" s="247"/>
      <c r="CQ159" s="242">
        <v>8</v>
      </c>
    </row>
    <row r="160" spans="1:95" x14ac:dyDescent="0.25">
      <c r="A160" s="269">
        <f t="shared" si="38"/>
        <v>154</v>
      </c>
      <c r="B160" s="377" t="s">
        <v>237</v>
      </c>
      <c r="C160" s="376">
        <v>1976</v>
      </c>
      <c r="D160" s="375">
        <v>5</v>
      </c>
      <c r="E160" s="374">
        <v>104</v>
      </c>
      <c r="F160" s="373">
        <v>6823.2</v>
      </c>
      <c r="G160" s="358">
        <v>7</v>
      </c>
      <c r="H160" s="254">
        <v>5.84</v>
      </c>
      <c r="I160" s="254">
        <v>6.21</v>
      </c>
      <c r="J160" s="254">
        <v>6.21</v>
      </c>
      <c r="K160" s="254">
        <v>6.31</v>
      </c>
      <c r="L160" s="254"/>
      <c r="M160" s="347">
        <f t="shared" si="29"/>
        <v>239084.92799999999</v>
      </c>
      <c r="N160" s="347">
        <f t="shared" si="30"/>
        <v>254232.432</v>
      </c>
      <c r="O160" s="347">
        <f t="shared" si="31"/>
        <v>493317.36</v>
      </c>
      <c r="P160" s="372">
        <f t="shared" si="32"/>
        <v>470378.10275999992</v>
      </c>
      <c r="Q160" s="371">
        <f t="shared" si="33"/>
        <v>470.37810275999993</v>
      </c>
      <c r="R160" s="343">
        <f t="shared" si="34"/>
        <v>508464.864</v>
      </c>
      <c r="S160" s="342">
        <f t="shared" si="35"/>
        <v>484.82124782399995</v>
      </c>
      <c r="T160" s="229">
        <f t="shared" si="39"/>
        <v>516.65270399999986</v>
      </c>
      <c r="U160" s="228">
        <f t="shared" si="40"/>
        <v>492.62835326399983</v>
      </c>
      <c r="V160" s="228"/>
      <c r="W160" s="341"/>
      <c r="X160" s="370"/>
      <c r="Y160" s="369"/>
      <c r="Z160" s="368"/>
      <c r="AA160" s="368"/>
      <c r="AB160" s="368"/>
      <c r="AC160" s="368"/>
      <c r="AD160" s="368"/>
      <c r="AE160" s="368"/>
      <c r="AF160" s="368"/>
      <c r="AG160" s="368"/>
      <c r="AH160" s="368"/>
      <c r="AI160" s="368"/>
      <c r="AJ160" s="368"/>
      <c r="AK160" s="368"/>
      <c r="AL160" s="368"/>
      <c r="AM160" s="368"/>
      <c r="AN160" s="368"/>
      <c r="AO160" s="368"/>
      <c r="AP160" s="368"/>
      <c r="AQ160" s="368"/>
      <c r="AR160" s="367">
        <f t="shared" si="41"/>
        <v>0</v>
      </c>
      <c r="AS160" s="366" t="s">
        <v>325</v>
      </c>
      <c r="AT160" s="243">
        <v>2123</v>
      </c>
      <c r="AU160" s="249">
        <v>341.52</v>
      </c>
      <c r="AV160" s="365">
        <v>2004</v>
      </c>
      <c r="AW160" s="364"/>
      <c r="AX160" s="364"/>
      <c r="AY160" s="364"/>
      <c r="AZ160" s="364">
        <v>2011</v>
      </c>
      <c r="BA160" s="364">
        <v>2004</v>
      </c>
      <c r="BB160" s="364"/>
      <c r="BC160" s="364">
        <v>2004</v>
      </c>
      <c r="BD160" s="364"/>
      <c r="BE160" s="364"/>
      <c r="BF160" s="364"/>
      <c r="BG160" s="364">
        <v>2006</v>
      </c>
      <c r="BH160" s="242"/>
      <c r="BI160" s="363">
        <v>0.63600000000000001</v>
      </c>
      <c r="BJ160" s="392">
        <v>2016</v>
      </c>
      <c r="BK160" s="358"/>
      <c r="BL160" s="358"/>
      <c r="BM160" s="358"/>
      <c r="BN160" s="266"/>
      <c r="BO160" s="266"/>
      <c r="BP160" s="360"/>
      <c r="BQ160" s="361"/>
      <c r="BR160" s="360"/>
      <c r="BS160" s="359"/>
      <c r="BT160" s="358"/>
      <c r="BU160" s="357"/>
      <c r="BV160" s="356"/>
      <c r="BW160" s="356"/>
      <c r="BX160" s="355"/>
      <c r="BY160" s="254"/>
      <c r="BZ160" s="249"/>
      <c r="CA160" s="354">
        <v>1</v>
      </c>
      <c r="CB160" s="353"/>
      <c r="CC160" s="247">
        <v>7</v>
      </c>
      <c r="CD160" s="248"/>
      <c r="CE160" s="242">
        <v>5</v>
      </c>
      <c r="CF160" s="246">
        <v>2</v>
      </c>
      <c r="CG160" s="248"/>
      <c r="CH160" s="248"/>
      <c r="CI160" s="242"/>
      <c r="CJ160" s="246">
        <v>1</v>
      </c>
      <c r="CK160" s="248"/>
      <c r="CL160" s="244"/>
      <c r="CM160" s="247">
        <v>1</v>
      </c>
      <c r="CN160" s="248"/>
      <c r="CO160" s="242"/>
      <c r="CP160" s="247"/>
      <c r="CQ160" s="242">
        <v>8</v>
      </c>
    </row>
    <row r="161" spans="1:95" x14ac:dyDescent="0.25">
      <c r="A161" s="269">
        <f t="shared" si="38"/>
        <v>155</v>
      </c>
      <c r="B161" s="377" t="s">
        <v>238</v>
      </c>
      <c r="C161" s="376">
        <v>1972</v>
      </c>
      <c r="D161" s="375">
        <v>5</v>
      </c>
      <c r="E161" s="374">
        <v>97</v>
      </c>
      <c r="F161" s="373">
        <v>4522.8999999999996</v>
      </c>
      <c r="G161" s="358">
        <v>6</v>
      </c>
      <c r="H161" s="254">
        <v>5.84</v>
      </c>
      <c r="I161" s="254">
        <v>6.21</v>
      </c>
      <c r="J161" s="254">
        <v>6.21</v>
      </c>
      <c r="K161" s="254">
        <v>6.31</v>
      </c>
      <c r="L161" s="254"/>
      <c r="M161" s="347">
        <f t="shared" si="29"/>
        <v>158482.41599999997</v>
      </c>
      <c r="N161" s="347">
        <f t="shared" si="30"/>
        <v>168523.25399999999</v>
      </c>
      <c r="O161" s="347">
        <f t="shared" si="31"/>
        <v>327005.66999999993</v>
      </c>
      <c r="P161" s="372">
        <f t="shared" si="32"/>
        <v>311799.90634499991</v>
      </c>
      <c r="Q161" s="371">
        <f t="shared" si="33"/>
        <v>311.7999063449999</v>
      </c>
      <c r="R161" s="343">
        <f t="shared" si="34"/>
        <v>337046.50799999997</v>
      </c>
      <c r="S161" s="342">
        <f t="shared" si="35"/>
        <v>321.37384537799994</v>
      </c>
      <c r="T161" s="229">
        <f t="shared" si="39"/>
        <v>342.47398799999996</v>
      </c>
      <c r="U161" s="228">
        <f t="shared" si="40"/>
        <v>326.54894755799995</v>
      </c>
      <c r="V161" s="228"/>
      <c r="W161" s="341"/>
      <c r="X161" s="370"/>
      <c r="Y161" s="369"/>
      <c r="Z161" s="368"/>
      <c r="AA161" s="368"/>
      <c r="AB161" s="368"/>
      <c r="AC161" s="368"/>
      <c r="AD161" s="368"/>
      <c r="AE161" s="368"/>
      <c r="AF161" s="368"/>
      <c r="AG161" s="368"/>
      <c r="AH161" s="368"/>
      <c r="AI161" s="368"/>
      <c r="AJ161" s="368"/>
      <c r="AK161" s="368"/>
      <c r="AL161" s="368"/>
      <c r="AM161" s="368"/>
      <c r="AN161" s="368"/>
      <c r="AO161" s="368"/>
      <c r="AP161" s="368"/>
      <c r="AQ161" s="368"/>
      <c r="AR161" s="367">
        <f t="shared" si="41"/>
        <v>0</v>
      </c>
      <c r="AS161" s="366" t="s">
        <v>325</v>
      </c>
      <c r="AT161" s="243">
        <v>1284</v>
      </c>
      <c r="AU161" s="249">
        <v>217.22</v>
      </c>
      <c r="AV161" s="365">
        <v>2007</v>
      </c>
      <c r="AW161" s="364"/>
      <c r="AX161" s="364"/>
      <c r="AY161" s="364"/>
      <c r="AZ161" s="364">
        <v>2007</v>
      </c>
      <c r="BA161" s="364"/>
      <c r="BB161" s="364">
        <v>2007</v>
      </c>
      <c r="BC161" s="364"/>
      <c r="BD161" s="364"/>
      <c r="BE161" s="364"/>
      <c r="BF161" s="364"/>
      <c r="BG161" s="364">
        <v>2006</v>
      </c>
      <c r="BH161" s="242"/>
      <c r="BI161" s="363">
        <v>0.39</v>
      </c>
      <c r="BJ161" s="395">
        <v>2017</v>
      </c>
      <c r="BK161" s="358"/>
      <c r="BL161" s="358"/>
      <c r="BM161" s="358"/>
      <c r="BN161" s="266"/>
      <c r="BO161" s="266"/>
      <c r="BP161" s="360"/>
      <c r="BQ161" s="361"/>
      <c r="BR161" s="360"/>
      <c r="BS161" s="359"/>
      <c r="BT161" s="358"/>
      <c r="BU161" s="357"/>
      <c r="BV161" s="356"/>
      <c r="BW161" s="356"/>
      <c r="BX161" s="355"/>
      <c r="BY161" s="254"/>
      <c r="BZ161" s="249"/>
      <c r="CA161" s="354">
        <v>1</v>
      </c>
      <c r="CB161" s="353"/>
      <c r="CC161" s="247">
        <v>3</v>
      </c>
      <c r="CD161" s="248"/>
      <c r="CE161" s="242">
        <v>2</v>
      </c>
      <c r="CF161" s="246">
        <v>2</v>
      </c>
      <c r="CG161" s="248"/>
      <c r="CH161" s="248"/>
      <c r="CI161" s="242"/>
      <c r="CJ161" s="246">
        <v>1</v>
      </c>
      <c r="CK161" s="248"/>
      <c r="CL161" s="244">
        <v>1</v>
      </c>
      <c r="CM161" s="247">
        <v>1</v>
      </c>
      <c r="CN161" s="248"/>
      <c r="CO161" s="242">
        <v>1</v>
      </c>
      <c r="CP161" s="247"/>
      <c r="CQ161" s="242">
        <v>6</v>
      </c>
    </row>
    <row r="162" spans="1:95" x14ac:dyDescent="0.25">
      <c r="A162" s="269">
        <f t="shared" si="38"/>
        <v>156</v>
      </c>
      <c r="B162" s="377" t="s">
        <v>239</v>
      </c>
      <c r="C162" s="376">
        <v>1981</v>
      </c>
      <c r="D162" s="375">
        <v>5</v>
      </c>
      <c r="E162" s="374">
        <v>104</v>
      </c>
      <c r="F162" s="373">
        <v>7885.2</v>
      </c>
      <c r="G162" s="358">
        <v>9</v>
      </c>
      <c r="H162" s="254">
        <v>5.84</v>
      </c>
      <c r="I162" s="254">
        <v>6.21</v>
      </c>
      <c r="J162" s="254">
        <v>6.21</v>
      </c>
      <c r="K162" s="254">
        <v>6.31</v>
      </c>
      <c r="L162" s="254"/>
      <c r="M162" s="347">
        <f t="shared" si="29"/>
        <v>276297.408</v>
      </c>
      <c r="N162" s="347">
        <f t="shared" si="30"/>
        <v>293802.55199999997</v>
      </c>
      <c r="O162" s="347">
        <f t="shared" si="31"/>
        <v>570099.96</v>
      </c>
      <c r="P162" s="372">
        <f t="shared" si="32"/>
        <v>543590.3118599999</v>
      </c>
      <c r="Q162" s="371">
        <f t="shared" si="33"/>
        <v>543.59031185999993</v>
      </c>
      <c r="R162" s="343">
        <f t="shared" si="34"/>
        <v>587605.10399999993</v>
      </c>
      <c r="S162" s="342">
        <f t="shared" si="35"/>
        <v>560.28146666399994</v>
      </c>
      <c r="T162" s="229">
        <f t="shared" si="39"/>
        <v>597.06734399999993</v>
      </c>
      <c r="U162" s="228">
        <f t="shared" si="40"/>
        <v>569.30371250399992</v>
      </c>
      <c r="V162" s="228"/>
      <c r="W162" s="341"/>
      <c r="X162" s="370"/>
      <c r="Y162" s="369"/>
      <c r="Z162" s="368"/>
      <c r="AA162" s="368"/>
      <c r="AB162" s="368"/>
      <c r="AC162" s="368"/>
      <c r="AD162" s="368"/>
      <c r="AE162" s="368"/>
      <c r="AF162" s="368"/>
      <c r="AG162" s="368"/>
      <c r="AH162" s="368"/>
      <c r="AI162" s="368"/>
      <c r="AJ162" s="368"/>
      <c r="AK162" s="368"/>
      <c r="AL162" s="368"/>
      <c r="AM162" s="368"/>
      <c r="AN162" s="368"/>
      <c r="AO162" s="368"/>
      <c r="AP162" s="368"/>
      <c r="AQ162" s="368"/>
      <c r="AR162" s="367">
        <f t="shared" si="41"/>
        <v>0</v>
      </c>
      <c r="AS162" s="366" t="s">
        <v>325</v>
      </c>
      <c r="AT162" s="243">
        <v>1900</v>
      </c>
      <c r="AU162" s="249">
        <v>308.48</v>
      </c>
      <c r="AV162" s="365">
        <v>2007</v>
      </c>
      <c r="AW162" s="364"/>
      <c r="AX162" s="364"/>
      <c r="AY162" s="364"/>
      <c r="AZ162" s="364"/>
      <c r="BA162" s="364">
        <v>2007</v>
      </c>
      <c r="BB162" s="364"/>
      <c r="BC162" s="364"/>
      <c r="BD162" s="364">
        <v>2007</v>
      </c>
      <c r="BE162" s="364"/>
      <c r="BF162" s="364"/>
      <c r="BG162" s="364">
        <v>2005</v>
      </c>
      <c r="BH162" s="242"/>
      <c r="BI162" s="363">
        <v>0.58599999999999997</v>
      </c>
      <c r="BJ162" s="387">
        <v>2014</v>
      </c>
      <c r="BK162" s="358"/>
      <c r="BL162" s="358"/>
      <c r="BM162" s="358"/>
      <c r="BN162" s="266"/>
      <c r="BO162" s="266"/>
      <c r="BP162" s="360"/>
      <c r="BQ162" s="361"/>
      <c r="BR162" s="360"/>
      <c r="BS162" s="359"/>
      <c r="BT162" s="358"/>
      <c r="BU162" s="357"/>
      <c r="BV162" s="356"/>
      <c r="BW162" s="356"/>
      <c r="BX162" s="355"/>
      <c r="BY162" s="254"/>
      <c r="BZ162" s="249"/>
      <c r="CA162" s="354">
        <v>1</v>
      </c>
      <c r="CB162" s="353"/>
      <c r="CC162" s="247">
        <v>4</v>
      </c>
      <c r="CD162" s="248"/>
      <c r="CE162" s="242">
        <v>3</v>
      </c>
      <c r="CF162" s="246">
        <v>2</v>
      </c>
      <c r="CG162" s="248"/>
      <c r="CH162" s="248"/>
      <c r="CI162" s="242"/>
      <c r="CJ162" s="246">
        <v>1</v>
      </c>
      <c r="CK162" s="248"/>
      <c r="CL162" s="244"/>
      <c r="CM162" s="247">
        <v>1</v>
      </c>
      <c r="CN162" s="248"/>
      <c r="CO162" s="242">
        <v>1</v>
      </c>
      <c r="CP162" s="247"/>
      <c r="CQ162" s="242">
        <v>7</v>
      </c>
    </row>
    <row r="163" spans="1:95" x14ac:dyDescent="0.25">
      <c r="A163" s="269">
        <f t="shared" si="38"/>
        <v>157</v>
      </c>
      <c r="B163" s="377" t="s">
        <v>240</v>
      </c>
      <c r="C163" s="376">
        <v>1971</v>
      </c>
      <c r="D163" s="375">
        <v>5</v>
      </c>
      <c r="E163" s="374">
        <v>128</v>
      </c>
      <c r="F163" s="373">
        <f>6598.9</f>
        <v>6598.9</v>
      </c>
      <c r="G163" s="358">
        <v>8</v>
      </c>
      <c r="H163" s="254">
        <v>5.84</v>
      </c>
      <c r="I163" s="254">
        <v>6.21</v>
      </c>
      <c r="J163" s="254">
        <v>6.21</v>
      </c>
      <c r="K163" s="254">
        <v>6.31</v>
      </c>
      <c r="L163" s="254"/>
      <c r="M163" s="347">
        <f t="shared" si="29"/>
        <v>231225.45599999995</v>
      </c>
      <c r="N163" s="347">
        <f t="shared" si="30"/>
        <v>245875.01399999997</v>
      </c>
      <c r="O163" s="347">
        <f t="shared" si="31"/>
        <v>477100.46999999991</v>
      </c>
      <c r="P163" s="372">
        <f t="shared" si="32"/>
        <v>454915.29814499989</v>
      </c>
      <c r="Q163" s="371">
        <f t="shared" si="33"/>
        <v>454.91529814499989</v>
      </c>
      <c r="R163" s="343">
        <f t="shared" si="34"/>
        <v>491750.02799999993</v>
      </c>
      <c r="S163" s="342">
        <f t="shared" si="35"/>
        <v>468.88365169799994</v>
      </c>
      <c r="T163" s="229">
        <f t="shared" si="39"/>
        <v>499.66870799999992</v>
      </c>
      <c r="U163" s="228">
        <f t="shared" si="40"/>
        <v>476.43411307799988</v>
      </c>
      <c r="V163" s="228"/>
      <c r="W163" s="341"/>
      <c r="X163" s="370"/>
      <c r="Y163" s="369"/>
      <c r="Z163" s="368"/>
      <c r="AA163" s="368"/>
      <c r="AB163" s="368"/>
      <c r="AC163" s="368"/>
      <c r="AD163" s="368"/>
      <c r="AE163" s="368"/>
      <c r="AF163" s="368"/>
      <c r="AG163" s="368"/>
      <c r="AH163" s="368"/>
      <c r="AI163" s="368"/>
      <c r="AJ163" s="368"/>
      <c r="AK163" s="368"/>
      <c r="AL163" s="368"/>
      <c r="AM163" s="368"/>
      <c r="AN163" s="368"/>
      <c r="AO163" s="368"/>
      <c r="AP163" s="368"/>
      <c r="AQ163" s="368"/>
      <c r="AR163" s="367">
        <f t="shared" si="41"/>
        <v>0</v>
      </c>
      <c r="AS163" s="366" t="s">
        <v>325</v>
      </c>
      <c r="AT163" s="243">
        <v>1736</v>
      </c>
      <c r="AU163" s="249">
        <v>284.19</v>
      </c>
      <c r="AV163" s="365">
        <v>2006</v>
      </c>
      <c r="AW163" s="364"/>
      <c r="AX163" s="364"/>
      <c r="AY163" s="364"/>
      <c r="AZ163" s="364"/>
      <c r="BA163" s="364"/>
      <c r="BB163" s="364"/>
      <c r="BC163" s="364"/>
      <c r="BD163" s="364"/>
      <c r="BE163" s="364"/>
      <c r="BF163" s="364"/>
      <c r="BG163" s="364">
        <v>2006</v>
      </c>
      <c r="BH163" s="242"/>
      <c r="BI163" s="363">
        <v>0.65</v>
      </c>
      <c r="BJ163" s="395">
        <v>2017</v>
      </c>
      <c r="BK163" s="358">
        <v>2017</v>
      </c>
      <c r="BL163" s="358"/>
      <c r="BM163" s="358"/>
      <c r="BN163" s="266"/>
      <c r="BO163" s="266"/>
      <c r="BP163" s="360"/>
      <c r="BQ163" s="361"/>
      <c r="BR163" s="360"/>
      <c r="BS163" s="359"/>
      <c r="BT163" s="358"/>
      <c r="BU163" s="357"/>
      <c r="BV163" s="356"/>
      <c r="BW163" s="356"/>
      <c r="BX163" s="355"/>
      <c r="BY163" s="254"/>
      <c r="BZ163" s="249"/>
      <c r="CA163" s="354">
        <v>1</v>
      </c>
      <c r="CB163" s="353"/>
      <c r="CC163" s="247">
        <v>4</v>
      </c>
      <c r="CD163" s="248"/>
      <c r="CE163" s="242">
        <v>2</v>
      </c>
      <c r="CF163" s="246"/>
      <c r="CG163" s="248"/>
      <c r="CH163" s="248"/>
      <c r="CI163" s="242"/>
      <c r="CJ163" s="246">
        <v>1</v>
      </c>
      <c r="CK163" s="248"/>
      <c r="CL163" s="244">
        <v>1</v>
      </c>
      <c r="CM163" s="247">
        <v>1</v>
      </c>
      <c r="CN163" s="248"/>
      <c r="CO163" s="242"/>
      <c r="CP163" s="247"/>
      <c r="CQ163" s="242">
        <v>8</v>
      </c>
    </row>
    <row r="164" spans="1:95" x14ac:dyDescent="0.25">
      <c r="A164" s="269">
        <f t="shared" si="38"/>
        <v>158</v>
      </c>
      <c r="B164" s="377" t="s">
        <v>242</v>
      </c>
      <c r="C164" s="376">
        <v>1984</v>
      </c>
      <c r="D164" s="375">
        <v>5</v>
      </c>
      <c r="E164" s="374">
        <v>75</v>
      </c>
      <c r="F164" s="373">
        <v>4168.8</v>
      </c>
      <c r="G164" s="358">
        <v>5</v>
      </c>
      <c r="H164" s="254">
        <v>5.84</v>
      </c>
      <c r="I164" s="254">
        <v>6.21</v>
      </c>
      <c r="J164" s="254">
        <v>6.21</v>
      </c>
      <c r="K164" s="254">
        <v>6.31</v>
      </c>
      <c r="L164" s="254"/>
      <c r="M164" s="347">
        <f t="shared" si="29"/>
        <v>146074.75200000001</v>
      </c>
      <c r="N164" s="347">
        <f t="shared" si="30"/>
        <v>155329.48800000001</v>
      </c>
      <c r="O164" s="347">
        <f t="shared" si="31"/>
        <v>301404.24</v>
      </c>
      <c r="P164" s="372">
        <f t="shared" si="32"/>
        <v>287388.94283999997</v>
      </c>
      <c r="Q164" s="371">
        <f t="shared" si="33"/>
        <v>287.38894283999997</v>
      </c>
      <c r="R164" s="343">
        <f t="shared" si="34"/>
        <v>310658.97600000002</v>
      </c>
      <c r="S164" s="342">
        <f t="shared" si="35"/>
        <v>296.213333616</v>
      </c>
      <c r="T164" s="229">
        <f t="shared" si="39"/>
        <v>315.66153600000001</v>
      </c>
      <c r="U164" s="228">
        <f t="shared" si="40"/>
        <v>300.98327457599999</v>
      </c>
      <c r="V164" s="228"/>
      <c r="W164" s="341"/>
      <c r="X164" s="370"/>
      <c r="Y164" s="369"/>
      <c r="Z164" s="368"/>
      <c r="AA164" s="368"/>
      <c r="AB164" s="368"/>
      <c r="AC164" s="368"/>
      <c r="AD164" s="368"/>
      <c r="AE164" s="368"/>
      <c r="AF164" s="368"/>
      <c r="AG164" s="368"/>
      <c r="AH164" s="368"/>
      <c r="AI164" s="368"/>
      <c r="AJ164" s="368"/>
      <c r="AK164" s="368"/>
      <c r="AL164" s="368"/>
      <c r="AM164" s="368"/>
      <c r="AN164" s="368"/>
      <c r="AO164" s="368"/>
      <c r="AP164" s="368"/>
      <c r="AQ164" s="368"/>
      <c r="AR164" s="367">
        <f t="shared" si="41"/>
        <v>0</v>
      </c>
      <c r="AS164" s="366" t="s">
        <v>325</v>
      </c>
      <c r="AT164" s="243">
        <v>980</v>
      </c>
      <c r="AU164" s="249">
        <v>172.19</v>
      </c>
      <c r="AV164" s="365">
        <v>2007</v>
      </c>
      <c r="AW164" s="364"/>
      <c r="AX164" s="364"/>
      <c r="AY164" s="364">
        <v>2008</v>
      </c>
      <c r="AZ164" s="364"/>
      <c r="BA164" s="364">
        <v>2016</v>
      </c>
      <c r="BB164" s="364">
        <v>2016</v>
      </c>
      <c r="BC164" s="364"/>
      <c r="BD164" s="364"/>
      <c r="BE164" s="364"/>
      <c r="BF164" s="364"/>
      <c r="BG164" s="364">
        <v>2008</v>
      </c>
      <c r="BH164" s="242"/>
      <c r="BI164" s="363">
        <v>0.50900000000000001</v>
      </c>
      <c r="BJ164" s="362">
        <v>2013</v>
      </c>
      <c r="BK164" s="358"/>
      <c r="BL164" s="358"/>
      <c r="BM164" s="358">
        <v>2019</v>
      </c>
      <c r="BN164" s="266"/>
      <c r="BO164" s="266"/>
      <c r="BP164" s="360"/>
      <c r="BQ164" s="389"/>
      <c r="BR164" s="388"/>
      <c r="BS164" s="361"/>
      <c r="BT164" s="358"/>
      <c r="BU164" s="357"/>
      <c r="BV164" s="356"/>
      <c r="BW164" s="356"/>
      <c r="BX164" s="355"/>
      <c r="BY164" s="254"/>
      <c r="BZ164" s="249"/>
      <c r="CA164" s="354">
        <v>1</v>
      </c>
      <c r="CB164" s="353"/>
      <c r="CC164" s="247">
        <v>1</v>
      </c>
      <c r="CD164" s="248"/>
      <c r="CE164" s="242">
        <v>1</v>
      </c>
      <c r="CF164" s="246">
        <v>2</v>
      </c>
      <c r="CG164" s="248" t="s">
        <v>335</v>
      </c>
      <c r="CH164" s="248"/>
      <c r="CI164" s="242"/>
      <c r="CJ164" s="246">
        <v>1</v>
      </c>
      <c r="CK164" s="248"/>
      <c r="CL164" s="244"/>
      <c r="CM164" s="247">
        <v>1</v>
      </c>
      <c r="CN164" s="248"/>
      <c r="CO164" s="242"/>
      <c r="CP164" s="247"/>
      <c r="CQ164" s="242">
        <v>5</v>
      </c>
    </row>
    <row r="165" spans="1:95" x14ac:dyDescent="0.25">
      <c r="A165" s="269">
        <f t="shared" si="38"/>
        <v>159</v>
      </c>
      <c r="B165" s="377" t="s">
        <v>243</v>
      </c>
      <c r="C165" s="376">
        <v>1987</v>
      </c>
      <c r="D165" s="375">
        <v>9</v>
      </c>
      <c r="E165" s="374">
        <v>251</v>
      </c>
      <c r="F165" s="373">
        <v>14062.5</v>
      </c>
      <c r="G165" s="358">
        <v>7</v>
      </c>
      <c r="H165" s="254">
        <v>5.84</v>
      </c>
      <c r="I165" s="254">
        <v>6.21</v>
      </c>
      <c r="J165" s="254">
        <v>6.21</v>
      </c>
      <c r="K165" s="254">
        <v>6.31</v>
      </c>
      <c r="L165" s="254"/>
      <c r="M165" s="347">
        <f t="shared" si="29"/>
        <v>492750</v>
      </c>
      <c r="N165" s="347">
        <f t="shared" si="30"/>
        <v>523968.75</v>
      </c>
      <c r="O165" s="347">
        <f t="shared" si="31"/>
        <v>1016718.75</v>
      </c>
      <c r="P165" s="372">
        <f t="shared" si="32"/>
        <v>969441.328125</v>
      </c>
      <c r="Q165" s="371">
        <f t="shared" si="33"/>
        <v>969.44132812500004</v>
      </c>
      <c r="R165" s="343">
        <f t="shared" si="34"/>
        <v>1047937.5</v>
      </c>
      <c r="S165" s="342">
        <f t="shared" si="35"/>
        <v>999.20840625000005</v>
      </c>
      <c r="T165" s="229">
        <f t="shared" si="39"/>
        <v>1064.8125</v>
      </c>
      <c r="U165" s="228">
        <f t="shared" si="40"/>
        <v>1015.2987187499999</v>
      </c>
      <c r="V165" s="228"/>
      <c r="W165" s="341"/>
      <c r="X165" s="370"/>
      <c r="Y165" s="369"/>
      <c r="Z165" s="368"/>
      <c r="AA165" s="368"/>
      <c r="AB165" s="368"/>
      <c r="AC165" s="368"/>
      <c r="AD165" s="368"/>
      <c r="AE165" s="368"/>
      <c r="AF165" s="368"/>
      <c r="AG165" s="368"/>
      <c r="AH165" s="368"/>
      <c r="AI165" s="404"/>
      <c r="AJ165" s="368"/>
      <c r="AK165" s="368"/>
      <c r="AL165" s="368"/>
      <c r="AM165" s="368"/>
      <c r="AN165" s="368"/>
      <c r="AO165" s="368"/>
      <c r="AP165" s="368"/>
      <c r="AQ165" s="368"/>
      <c r="AR165" s="367">
        <f t="shared" si="41"/>
        <v>0</v>
      </c>
      <c r="AS165" s="366" t="s">
        <v>325</v>
      </c>
      <c r="AT165" s="243">
        <v>2072</v>
      </c>
      <c r="AU165" s="249">
        <v>333.96</v>
      </c>
      <c r="AV165" s="365"/>
      <c r="AW165" s="364"/>
      <c r="AX165" s="364"/>
      <c r="AY165" s="364">
        <v>2008</v>
      </c>
      <c r="AZ165" s="364"/>
      <c r="BA165" s="364"/>
      <c r="BB165" s="364">
        <v>2012</v>
      </c>
      <c r="BC165" s="364"/>
      <c r="BD165" s="364"/>
      <c r="BE165" s="364"/>
      <c r="BF165" s="364"/>
      <c r="BG165" s="364">
        <v>2007</v>
      </c>
      <c r="BH165" s="242"/>
      <c r="BI165" s="363">
        <v>1.859</v>
      </c>
      <c r="BJ165" s="394">
        <v>2015</v>
      </c>
      <c r="BK165" s="358"/>
      <c r="BL165" s="358"/>
      <c r="BM165" s="358"/>
      <c r="BN165" s="266"/>
      <c r="BO165" s="266"/>
      <c r="BP165" s="360"/>
      <c r="BQ165" s="389"/>
      <c r="BR165" s="388"/>
      <c r="BS165" s="361"/>
      <c r="BT165" s="358"/>
      <c r="BU165" s="357"/>
      <c r="BV165" s="356"/>
      <c r="BW165" s="356"/>
      <c r="BX165" s="355"/>
      <c r="BY165" s="254"/>
      <c r="BZ165" s="249"/>
      <c r="CA165" s="354">
        <v>1</v>
      </c>
      <c r="CB165" s="353">
        <v>1</v>
      </c>
      <c r="CC165" s="247">
        <v>12</v>
      </c>
      <c r="CD165" s="248"/>
      <c r="CE165" s="242">
        <v>5</v>
      </c>
      <c r="CF165" s="246">
        <v>7</v>
      </c>
      <c r="CG165" s="248"/>
      <c r="CH165" s="248"/>
      <c r="CI165" s="242"/>
      <c r="CJ165" s="246">
        <v>2</v>
      </c>
      <c r="CK165" s="248"/>
      <c r="CL165" s="244">
        <v>2</v>
      </c>
      <c r="CM165" s="247">
        <v>1</v>
      </c>
      <c r="CN165" s="248"/>
      <c r="CO165" s="242">
        <v>1</v>
      </c>
      <c r="CP165" s="247"/>
      <c r="CQ165" s="242">
        <v>7</v>
      </c>
    </row>
    <row r="166" spans="1:95" x14ac:dyDescent="0.25">
      <c r="A166" s="269">
        <f t="shared" si="38"/>
        <v>160</v>
      </c>
      <c r="B166" s="377" t="s">
        <v>244</v>
      </c>
      <c r="C166" s="376">
        <v>1982</v>
      </c>
      <c r="D166" s="375">
        <v>9</v>
      </c>
      <c r="E166" s="374">
        <v>323</v>
      </c>
      <c r="F166" s="373">
        <v>16045.9</v>
      </c>
      <c r="G166" s="358">
        <v>9</v>
      </c>
      <c r="H166" s="254">
        <v>5.84</v>
      </c>
      <c r="I166" s="254">
        <v>6.21</v>
      </c>
      <c r="J166" s="254">
        <v>6.21</v>
      </c>
      <c r="K166" s="254">
        <v>6.31</v>
      </c>
      <c r="L166" s="254"/>
      <c r="M166" s="347">
        <f t="shared" si="29"/>
        <v>562248.33600000001</v>
      </c>
      <c r="N166" s="347">
        <f t="shared" si="30"/>
        <v>597870.23400000005</v>
      </c>
      <c r="O166" s="347">
        <f t="shared" si="31"/>
        <v>1160118.57</v>
      </c>
      <c r="P166" s="372">
        <f t="shared" si="32"/>
        <v>1106173.0564949999</v>
      </c>
      <c r="Q166" s="371">
        <f t="shared" si="33"/>
        <v>1106.1730564949999</v>
      </c>
      <c r="R166" s="343">
        <f t="shared" si="34"/>
        <v>1195740.4680000001</v>
      </c>
      <c r="S166" s="342">
        <f t="shared" si="35"/>
        <v>1140.1385362380001</v>
      </c>
      <c r="T166" s="229">
        <f t="shared" si="39"/>
        <v>1214.9955479999999</v>
      </c>
      <c r="U166" s="228">
        <f t="shared" si="40"/>
        <v>1158.4982550179998</v>
      </c>
      <c r="V166" s="228"/>
      <c r="W166" s="341"/>
      <c r="X166" s="370"/>
      <c r="Y166" s="369"/>
      <c r="Z166" s="368"/>
      <c r="AA166" s="368"/>
      <c r="AB166" s="368"/>
      <c r="AC166" s="368"/>
      <c r="AD166" s="368"/>
      <c r="AE166" s="368"/>
      <c r="AF166" s="368"/>
      <c r="AG166" s="368"/>
      <c r="AH166" s="368"/>
      <c r="AI166" s="368"/>
      <c r="AJ166" s="368"/>
      <c r="AK166" s="368"/>
      <c r="AL166" s="368"/>
      <c r="AM166" s="368"/>
      <c r="AN166" s="368"/>
      <c r="AO166" s="368"/>
      <c r="AP166" s="368"/>
      <c r="AQ166" s="368"/>
      <c r="AR166" s="367">
        <f t="shared" si="41"/>
        <v>0</v>
      </c>
      <c r="AS166" s="366" t="s">
        <v>325</v>
      </c>
      <c r="AT166" s="243">
        <v>2372</v>
      </c>
      <c r="AU166" s="249">
        <v>377.07</v>
      </c>
      <c r="AV166" s="365">
        <v>2004</v>
      </c>
      <c r="AW166" s="364"/>
      <c r="AX166" s="364"/>
      <c r="AY166" s="364">
        <v>2008</v>
      </c>
      <c r="AZ166" s="364"/>
      <c r="BA166" s="364"/>
      <c r="BB166" s="393" t="s">
        <v>343</v>
      </c>
      <c r="BC166" s="364"/>
      <c r="BD166" s="364"/>
      <c r="BE166" s="393" t="s">
        <v>330</v>
      </c>
      <c r="BF166" s="364"/>
      <c r="BG166" s="364">
        <v>2007</v>
      </c>
      <c r="BH166" s="242"/>
      <c r="BI166" s="363">
        <v>1.8380000000000001</v>
      </c>
      <c r="BJ166" s="387">
        <v>2014</v>
      </c>
      <c r="BK166" s="358"/>
      <c r="BL166" s="358"/>
      <c r="BM166" s="358"/>
      <c r="BN166" s="266"/>
      <c r="BO166" s="266"/>
      <c r="BP166" s="360"/>
      <c r="BQ166" s="389"/>
      <c r="BR166" s="388"/>
      <c r="BS166" s="361"/>
      <c r="BT166" s="358"/>
      <c r="BU166" s="357"/>
      <c r="BV166" s="356"/>
      <c r="BW166" s="356"/>
      <c r="BX166" s="355"/>
      <c r="BY166" s="254"/>
      <c r="BZ166" s="249"/>
      <c r="CA166" s="354">
        <v>1</v>
      </c>
      <c r="CB166" s="353">
        <v>1</v>
      </c>
      <c r="CC166" s="247">
        <v>12</v>
      </c>
      <c r="CD166" s="248" t="s">
        <v>342</v>
      </c>
      <c r="CE166" s="242">
        <f>3+8</f>
        <v>11</v>
      </c>
      <c r="CF166" s="246">
        <v>9</v>
      </c>
      <c r="CG166" s="248"/>
      <c r="CH166" s="248"/>
      <c r="CI166" s="242"/>
      <c r="CJ166" s="246">
        <v>4</v>
      </c>
      <c r="CK166" s="248"/>
      <c r="CL166" s="244"/>
      <c r="CM166" s="247">
        <v>1</v>
      </c>
      <c r="CN166" s="248"/>
      <c r="CO166" s="242">
        <v>1</v>
      </c>
      <c r="CP166" s="247"/>
      <c r="CQ166" s="242">
        <v>9</v>
      </c>
    </row>
    <row r="167" spans="1:95" ht="16.5" thickBot="1" x14ac:dyDescent="0.3">
      <c r="A167" s="269">
        <f t="shared" si="38"/>
        <v>161</v>
      </c>
      <c r="B167" s="377" t="s">
        <v>245</v>
      </c>
      <c r="C167" s="376">
        <v>1982</v>
      </c>
      <c r="D167" s="375">
        <v>9</v>
      </c>
      <c r="E167" s="374">
        <v>394</v>
      </c>
      <c r="F167" s="373">
        <v>19874.5</v>
      </c>
      <c r="G167" s="358">
        <v>11</v>
      </c>
      <c r="H167" s="254">
        <v>5.84</v>
      </c>
      <c r="I167" s="254">
        <v>6.21</v>
      </c>
      <c r="J167" s="254">
        <v>6.21</v>
      </c>
      <c r="K167" s="254">
        <v>6.31</v>
      </c>
      <c r="L167" s="254"/>
      <c r="M167" s="347">
        <f t="shared" si="29"/>
        <v>696402.48</v>
      </c>
      <c r="N167" s="347">
        <f t="shared" si="30"/>
        <v>740523.87</v>
      </c>
      <c r="O167" s="347">
        <f t="shared" si="31"/>
        <v>1436926.35</v>
      </c>
      <c r="P167" s="372">
        <f t="shared" si="32"/>
        <v>1370109.2747249999</v>
      </c>
      <c r="Q167" s="371">
        <f t="shared" si="33"/>
        <v>1370.109274725</v>
      </c>
      <c r="R167" s="343">
        <f t="shared" si="34"/>
        <v>1481047.74</v>
      </c>
      <c r="S167" s="342">
        <f t="shared" si="35"/>
        <v>1412.17902009</v>
      </c>
      <c r="T167" s="229">
        <f t="shared" si="39"/>
        <v>1504.8971399999998</v>
      </c>
      <c r="U167" s="228">
        <f t="shared" si="40"/>
        <v>1434.9194229899999</v>
      </c>
      <c r="V167" s="228"/>
      <c r="W167" s="341"/>
      <c r="X167" s="370"/>
      <c r="Y167" s="369"/>
      <c r="Z167" s="368"/>
      <c r="AA167" s="368"/>
      <c r="AB167" s="368"/>
      <c r="AC167" s="368"/>
      <c r="AD167" s="368"/>
      <c r="AE167" s="368"/>
      <c r="AF167" s="368"/>
      <c r="AG167" s="368"/>
      <c r="AH167" s="368"/>
      <c r="AI167" s="368"/>
      <c r="AJ167" s="368"/>
      <c r="AK167" s="368"/>
      <c r="AL167" s="368"/>
      <c r="AM167" s="368"/>
      <c r="AN167" s="368"/>
      <c r="AO167" s="368"/>
      <c r="AP167" s="368"/>
      <c r="AQ167" s="368"/>
      <c r="AR167" s="367">
        <f t="shared" si="41"/>
        <v>0</v>
      </c>
      <c r="AS167" s="366" t="s">
        <v>325</v>
      </c>
      <c r="AT167" s="243">
        <v>2937</v>
      </c>
      <c r="AU167" s="249">
        <v>462.11</v>
      </c>
      <c r="AV167" s="365">
        <v>2011</v>
      </c>
      <c r="AW167" s="364"/>
      <c r="AX167" s="364"/>
      <c r="AY167" s="364">
        <v>2008</v>
      </c>
      <c r="AZ167" s="364">
        <v>2014</v>
      </c>
      <c r="BA167" s="364">
        <v>2014</v>
      </c>
      <c r="BB167" s="364">
        <v>2014</v>
      </c>
      <c r="BC167" s="364"/>
      <c r="BD167" s="364"/>
      <c r="BE167" s="393" t="s">
        <v>330</v>
      </c>
      <c r="BF167" s="364"/>
      <c r="BG167" s="364">
        <v>2007</v>
      </c>
      <c r="BH167" s="242"/>
      <c r="BI167" s="363">
        <v>1.8180000000000001</v>
      </c>
      <c r="BJ167" s="394">
        <v>2015</v>
      </c>
      <c r="BK167" s="358"/>
      <c r="BL167" s="358"/>
      <c r="BM167" s="358"/>
      <c r="BN167" s="266"/>
      <c r="BO167" s="266"/>
      <c r="BP167" s="360"/>
      <c r="BQ167" s="389"/>
      <c r="BR167" s="388"/>
      <c r="BS167" s="361"/>
      <c r="BT167" s="386"/>
      <c r="BU167" s="385"/>
      <c r="BV167" s="384"/>
      <c r="BW167" s="384"/>
      <c r="BX167" s="383"/>
      <c r="BY167" s="254"/>
      <c r="BZ167" s="249"/>
      <c r="CA167" s="354">
        <v>1</v>
      </c>
      <c r="CB167" s="353">
        <v>1</v>
      </c>
      <c r="CC167" s="247">
        <v>16</v>
      </c>
      <c r="CD167" s="248" t="s">
        <v>341</v>
      </c>
      <c r="CE167" s="242">
        <f>3+9</f>
        <v>12</v>
      </c>
      <c r="CF167" s="246">
        <v>11</v>
      </c>
      <c r="CG167" s="248"/>
      <c r="CH167" s="248"/>
      <c r="CI167" s="242">
        <v>1</v>
      </c>
      <c r="CJ167" s="246">
        <v>4</v>
      </c>
      <c r="CK167" s="248"/>
      <c r="CL167" s="244"/>
      <c r="CM167" s="247">
        <v>1</v>
      </c>
      <c r="CN167" s="248"/>
      <c r="CO167" s="242">
        <v>1</v>
      </c>
      <c r="CP167" s="247"/>
      <c r="CQ167" s="242">
        <v>11</v>
      </c>
    </row>
    <row r="168" spans="1:95" ht="16.5" thickBot="1" x14ac:dyDescent="0.3">
      <c r="A168" s="269">
        <f t="shared" si="38"/>
        <v>162</v>
      </c>
      <c r="B168" s="377" t="s">
        <v>250</v>
      </c>
      <c r="C168" s="376" t="s">
        <v>235</v>
      </c>
      <c r="D168" s="375">
        <v>5</v>
      </c>
      <c r="E168" s="374">
        <v>70</v>
      </c>
      <c r="F168" s="373">
        <v>3232.9</v>
      </c>
      <c r="G168" s="358">
        <v>7</v>
      </c>
      <c r="H168" s="254">
        <v>5.84</v>
      </c>
      <c r="I168" s="254">
        <v>6.21</v>
      </c>
      <c r="J168" s="254">
        <v>6.21</v>
      </c>
      <c r="K168" s="254">
        <v>6.31</v>
      </c>
      <c r="L168" s="254"/>
      <c r="M168" s="347">
        <f t="shared" si="29"/>
        <v>113280.81599999999</v>
      </c>
      <c r="N168" s="347">
        <f t="shared" si="30"/>
        <v>120457.85400000001</v>
      </c>
      <c r="O168" s="347">
        <f t="shared" si="31"/>
        <v>233738.66999999998</v>
      </c>
      <c r="P168" s="372">
        <f t="shared" si="32"/>
        <v>222869.82184499997</v>
      </c>
      <c r="Q168" s="371">
        <f t="shared" si="33"/>
        <v>222.86982184499996</v>
      </c>
      <c r="R168" s="343">
        <f t="shared" si="34"/>
        <v>240915.70800000001</v>
      </c>
      <c r="S168" s="342">
        <f t="shared" si="35"/>
        <v>229.71312757800001</v>
      </c>
      <c r="T168" s="229">
        <f t="shared" si="39"/>
        <v>244.79518799999997</v>
      </c>
      <c r="U168" s="228">
        <f t="shared" si="40"/>
        <v>233.41221175799993</v>
      </c>
      <c r="V168" s="228"/>
      <c r="W168" s="341"/>
      <c r="X168" s="370"/>
      <c r="Y168" s="369"/>
      <c r="Z168" s="368"/>
      <c r="AA168" s="368"/>
      <c r="AB168" s="368"/>
      <c r="AC168" s="368"/>
      <c r="AD168" s="368"/>
      <c r="AE168" s="368"/>
      <c r="AF168" s="368"/>
      <c r="AG168" s="368"/>
      <c r="AH168" s="368"/>
      <c r="AI168" s="368"/>
      <c r="AJ168" s="368"/>
      <c r="AK168" s="368"/>
      <c r="AL168" s="368"/>
      <c r="AM168" s="368"/>
      <c r="AN168" s="368"/>
      <c r="AO168" s="368"/>
      <c r="AP168" s="368"/>
      <c r="AQ168" s="368"/>
      <c r="AR168" s="367">
        <f t="shared" si="41"/>
        <v>0</v>
      </c>
      <c r="AS168" s="366" t="s">
        <v>325</v>
      </c>
      <c r="AT168" s="243">
        <v>985</v>
      </c>
      <c r="AU168" s="249">
        <v>172.93</v>
      </c>
      <c r="AV168" s="365">
        <v>2008</v>
      </c>
      <c r="AW168" s="364"/>
      <c r="AX168" s="364"/>
      <c r="AY168" s="364">
        <v>2007</v>
      </c>
      <c r="AZ168" s="364"/>
      <c r="BA168" s="364"/>
      <c r="BB168" s="364">
        <v>2001</v>
      </c>
      <c r="BC168" s="364"/>
      <c r="BD168" s="364"/>
      <c r="BE168" s="364"/>
      <c r="BF168" s="364"/>
      <c r="BG168" s="364">
        <v>2008</v>
      </c>
      <c r="BH168" s="242"/>
      <c r="BI168" s="363">
        <v>0.50700000000000001</v>
      </c>
      <c r="BJ168" s="362">
        <v>2013</v>
      </c>
      <c r="BK168" s="358"/>
      <c r="BL168" s="358"/>
      <c r="BM168" s="358">
        <v>2019</v>
      </c>
      <c r="BN168" s="266"/>
      <c r="BO168" s="266"/>
      <c r="BP168" s="360"/>
      <c r="BQ168" s="389"/>
      <c r="BR168" s="388"/>
      <c r="BS168" s="361"/>
      <c r="BT168" s="409"/>
      <c r="BU168" s="408"/>
      <c r="BV168" s="407"/>
      <c r="BW168" s="407"/>
      <c r="BX168" s="406"/>
      <c r="BY168" s="254"/>
      <c r="BZ168" s="249"/>
      <c r="CA168" s="354">
        <v>1</v>
      </c>
      <c r="CB168" s="353"/>
      <c r="CC168" s="247">
        <v>7</v>
      </c>
      <c r="CD168" s="248"/>
      <c r="CE168" s="242"/>
      <c r="CF168" s="246">
        <v>2</v>
      </c>
      <c r="CG168" s="248" t="s">
        <v>335</v>
      </c>
      <c r="CH168" s="248"/>
      <c r="CI168" s="242"/>
      <c r="CJ168" s="246">
        <v>1</v>
      </c>
      <c r="CK168" s="248"/>
      <c r="CL168" s="244"/>
      <c r="CM168" s="247">
        <v>1</v>
      </c>
      <c r="CN168" s="248"/>
      <c r="CO168" s="242"/>
      <c r="CP168" s="247"/>
      <c r="CQ168" s="242">
        <v>7</v>
      </c>
    </row>
    <row r="169" spans="1:95" ht="15.75" customHeight="1" x14ac:dyDescent="0.25">
      <c r="A169" s="269">
        <f t="shared" si="38"/>
        <v>163</v>
      </c>
      <c r="B169" s="377" t="s">
        <v>251</v>
      </c>
      <c r="C169" s="376" t="s">
        <v>107</v>
      </c>
      <c r="D169" s="375">
        <v>2</v>
      </c>
      <c r="E169" s="374">
        <v>16</v>
      </c>
      <c r="F169" s="373">
        <v>676.3</v>
      </c>
      <c r="G169" s="358">
        <v>2</v>
      </c>
      <c r="H169" s="254">
        <v>5.84</v>
      </c>
      <c r="I169" s="254">
        <v>6.21</v>
      </c>
      <c r="J169" s="254">
        <v>6.21</v>
      </c>
      <c r="K169" s="254">
        <v>6.31</v>
      </c>
      <c r="L169" s="254"/>
      <c r="M169" s="347">
        <f t="shared" si="29"/>
        <v>23697.551999999996</v>
      </c>
      <c r="N169" s="347">
        <f t="shared" si="30"/>
        <v>25198.937999999995</v>
      </c>
      <c r="O169" s="347">
        <f t="shared" si="31"/>
        <v>48896.489999999991</v>
      </c>
      <c r="P169" s="372">
        <f t="shared" si="32"/>
        <v>46622.803214999985</v>
      </c>
      <c r="Q169" s="371">
        <f t="shared" si="33"/>
        <v>46.622803214999983</v>
      </c>
      <c r="R169" s="343">
        <f t="shared" si="34"/>
        <v>50397.875999999989</v>
      </c>
      <c r="S169" s="342">
        <f t="shared" si="35"/>
        <v>48.054374765999988</v>
      </c>
      <c r="T169" s="229">
        <f t="shared" si="39"/>
        <v>51.209435999999997</v>
      </c>
      <c r="U169" s="228">
        <f t="shared" si="40"/>
        <v>48.828197225999993</v>
      </c>
      <c r="V169" s="228"/>
      <c r="W169" s="341"/>
      <c r="X169" s="370"/>
      <c r="Y169" s="369"/>
      <c r="Z169" s="368"/>
      <c r="AA169" s="368"/>
      <c r="AB169" s="368"/>
      <c r="AC169" s="368"/>
      <c r="AD169" s="368"/>
      <c r="AE169" s="368"/>
      <c r="AF169" s="368"/>
      <c r="AG169" s="368"/>
      <c r="AH169" s="368"/>
      <c r="AI169" s="368"/>
      <c r="AJ169" s="368"/>
      <c r="AK169" s="368"/>
      <c r="AL169" s="368"/>
      <c r="AM169" s="368"/>
      <c r="AN169" s="368"/>
      <c r="AO169" s="368"/>
      <c r="AP169" s="368"/>
      <c r="AQ169" s="368"/>
      <c r="AR169" s="367">
        <f t="shared" si="41"/>
        <v>0</v>
      </c>
      <c r="AS169" s="411" t="s">
        <v>324</v>
      </c>
      <c r="AT169" s="243">
        <v>597</v>
      </c>
      <c r="AU169" s="249">
        <v>97.7</v>
      </c>
      <c r="AV169" s="365">
        <v>2008</v>
      </c>
      <c r="AW169" s="364"/>
      <c r="AX169" s="364"/>
      <c r="AY169" s="364"/>
      <c r="AZ169" s="364">
        <v>2016</v>
      </c>
      <c r="BA169" s="364">
        <v>2016</v>
      </c>
      <c r="BB169" s="364"/>
      <c r="BC169" s="364"/>
      <c r="BD169" s="364"/>
      <c r="BE169" s="364"/>
      <c r="BF169" s="364">
        <v>2013</v>
      </c>
      <c r="BG169" s="364"/>
      <c r="BH169" s="242"/>
      <c r="BI169" s="363">
        <v>0.05</v>
      </c>
      <c r="BJ169" s="362">
        <v>2013</v>
      </c>
      <c r="BK169" s="403">
        <v>2018</v>
      </c>
      <c r="BL169" s="403">
        <v>2018</v>
      </c>
      <c r="BM169" s="403"/>
      <c r="BN169" s="402"/>
      <c r="BO169" s="266"/>
      <c r="BP169" s="360"/>
      <c r="BQ169" s="361"/>
      <c r="BR169" s="360"/>
      <c r="BS169" s="359"/>
      <c r="BT169" s="382"/>
      <c r="BU169" s="381"/>
      <c r="BV169" s="380"/>
      <c r="BW169" s="380"/>
      <c r="BX169" s="379"/>
      <c r="BY169" s="254"/>
      <c r="BZ169" s="249"/>
      <c r="CA169" s="354"/>
      <c r="CB169" s="353">
        <v>1</v>
      </c>
      <c r="CC169" s="247"/>
      <c r="CD169" s="248"/>
      <c r="CE169" s="242"/>
      <c r="CF169" s="246">
        <v>2</v>
      </c>
      <c r="CG169" s="248"/>
      <c r="CH169" s="248"/>
      <c r="CI169" s="242"/>
      <c r="CJ169" s="246">
        <v>1</v>
      </c>
      <c r="CK169" s="248"/>
      <c r="CL169" s="244"/>
      <c r="CM169" s="247">
        <v>1</v>
      </c>
      <c r="CN169" s="248"/>
      <c r="CO169" s="242"/>
      <c r="CP169" s="247"/>
      <c r="CQ169" s="242">
        <v>2</v>
      </c>
    </row>
    <row r="170" spans="1:95" x14ac:dyDescent="0.25">
      <c r="A170" s="269">
        <f t="shared" si="38"/>
        <v>164</v>
      </c>
      <c r="B170" s="377" t="s">
        <v>252</v>
      </c>
      <c r="C170" s="376" t="s">
        <v>253</v>
      </c>
      <c r="D170" s="375">
        <v>2</v>
      </c>
      <c r="E170" s="374">
        <v>16</v>
      </c>
      <c r="F170" s="373">
        <v>562.29999999999995</v>
      </c>
      <c r="G170" s="358">
        <v>2</v>
      </c>
      <c r="H170" s="254">
        <v>5.84</v>
      </c>
      <c r="I170" s="254">
        <v>6.21</v>
      </c>
      <c r="J170" s="254">
        <v>6.21</v>
      </c>
      <c r="K170" s="254">
        <v>6.31</v>
      </c>
      <c r="L170" s="254"/>
      <c r="M170" s="347">
        <f t="shared" si="29"/>
        <v>19702.991999999998</v>
      </c>
      <c r="N170" s="347">
        <f t="shared" si="30"/>
        <v>20951.297999999999</v>
      </c>
      <c r="O170" s="347">
        <f t="shared" si="31"/>
        <v>40654.289999999994</v>
      </c>
      <c r="P170" s="372">
        <f t="shared" si="32"/>
        <v>38763.86551499999</v>
      </c>
      <c r="Q170" s="371">
        <f t="shared" si="33"/>
        <v>38.763865514999992</v>
      </c>
      <c r="R170" s="343">
        <f t="shared" si="34"/>
        <v>41902.595999999998</v>
      </c>
      <c r="S170" s="342">
        <f t="shared" si="35"/>
        <v>39.954125285999993</v>
      </c>
      <c r="T170" s="229">
        <f t="shared" si="39"/>
        <v>42.577355999999995</v>
      </c>
      <c r="U170" s="228">
        <f t="shared" si="40"/>
        <v>40.597508945999991</v>
      </c>
      <c r="V170" s="228"/>
      <c r="W170" s="341"/>
      <c r="X170" s="370"/>
      <c r="Y170" s="369"/>
      <c r="Z170" s="368"/>
      <c r="AA170" s="368"/>
      <c r="AB170" s="368"/>
      <c r="AC170" s="368"/>
      <c r="AD170" s="368"/>
      <c r="AE170" s="368"/>
      <c r="AF170" s="368"/>
      <c r="AG170" s="368"/>
      <c r="AH170" s="368"/>
      <c r="AI170" s="368"/>
      <c r="AJ170" s="368"/>
      <c r="AK170" s="368"/>
      <c r="AL170" s="368"/>
      <c r="AM170" s="368"/>
      <c r="AN170" s="368"/>
      <c r="AO170" s="368"/>
      <c r="AP170" s="368"/>
      <c r="AQ170" s="368"/>
      <c r="AR170" s="367">
        <f t="shared" si="41"/>
        <v>0</v>
      </c>
      <c r="AS170" s="411" t="s">
        <v>324</v>
      </c>
      <c r="AT170" s="243">
        <v>498</v>
      </c>
      <c r="AU170" s="249">
        <v>90.7</v>
      </c>
      <c r="AV170" s="365">
        <v>2008</v>
      </c>
      <c r="AW170" s="364"/>
      <c r="AX170" s="364"/>
      <c r="AY170" s="364"/>
      <c r="AZ170" s="364"/>
      <c r="BA170" s="364"/>
      <c r="BB170" s="364"/>
      <c r="BC170" s="364"/>
      <c r="BD170" s="364"/>
      <c r="BE170" s="364"/>
      <c r="BF170" s="364"/>
      <c r="BG170" s="364"/>
      <c r="BH170" s="242"/>
      <c r="BI170" s="363">
        <v>4.1000000000000002E-2</v>
      </c>
      <c r="BJ170" s="362">
        <v>2013</v>
      </c>
      <c r="BK170" s="358"/>
      <c r="BL170" s="358">
        <v>2018</v>
      </c>
      <c r="BM170" s="358"/>
      <c r="BN170" s="266"/>
      <c r="BO170" s="266"/>
      <c r="BP170" s="360"/>
      <c r="BQ170" s="361"/>
      <c r="BR170" s="360"/>
      <c r="BS170" s="359"/>
      <c r="BT170" s="358"/>
      <c r="BU170" s="357"/>
      <c r="BV170" s="356"/>
      <c r="BW170" s="356"/>
      <c r="BX170" s="355"/>
      <c r="BY170" s="254"/>
      <c r="BZ170" s="249"/>
      <c r="CA170" s="354"/>
      <c r="CB170" s="353">
        <v>1</v>
      </c>
      <c r="CC170" s="247"/>
      <c r="CD170" s="248"/>
      <c r="CE170" s="242"/>
      <c r="CF170" s="246">
        <v>2</v>
      </c>
      <c r="CG170" s="248"/>
      <c r="CH170" s="248"/>
      <c r="CI170" s="242"/>
      <c r="CJ170" s="246">
        <v>1</v>
      </c>
      <c r="CK170" s="248"/>
      <c r="CL170" s="244"/>
      <c r="CM170" s="247">
        <v>1</v>
      </c>
      <c r="CN170" s="248"/>
      <c r="CO170" s="242"/>
      <c r="CP170" s="247"/>
      <c r="CQ170" s="242">
        <v>2</v>
      </c>
    </row>
    <row r="171" spans="1:95" ht="16.5" customHeight="1" thickBot="1" x14ac:dyDescent="0.3">
      <c r="A171" s="269">
        <f t="shared" si="38"/>
        <v>165</v>
      </c>
      <c r="B171" s="377" t="s">
        <v>254</v>
      </c>
      <c r="C171" s="376" t="s">
        <v>255</v>
      </c>
      <c r="D171" s="375">
        <v>5</v>
      </c>
      <c r="E171" s="374">
        <v>67</v>
      </c>
      <c r="F171" s="373">
        <v>3433.5</v>
      </c>
      <c r="G171" s="358">
        <v>4</v>
      </c>
      <c r="H171" s="254">
        <v>5.84</v>
      </c>
      <c r="I171" s="254">
        <v>6.21</v>
      </c>
      <c r="J171" s="254">
        <v>6.21</v>
      </c>
      <c r="K171" s="254">
        <v>6.31</v>
      </c>
      <c r="L171" s="254"/>
      <c r="M171" s="347">
        <f t="shared" si="29"/>
        <v>120309.84</v>
      </c>
      <c r="N171" s="347">
        <f t="shared" si="30"/>
        <v>127932.20999999999</v>
      </c>
      <c r="O171" s="347">
        <f t="shared" si="31"/>
        <v>248242.05</v>
      </c>
      <c r="P171" s="372">
        <f t="shared" si="32"/>
        <v>236698.79467499998</v>
      </c>
      <c r="Q171" s="371">
        <f t="shared" si="33"/>
        <v>236.69879467499999</v>
      </c>
      <c r="R171" s="343">
        <f t="shared" si="34"/>
        <v>255864.41999999998</v>
      </c>
      <c r="S171" s="342">
        <f t="shared" si="35"/>
        <v>243.96672446999995</v>
      </c>
      <c r="T171" s="229">
        <f t="shared" si="39"/>
        <v>259.98462000000001</v>
      </c>
      <c r="U171" s="228">
        <f t="shared" si="40"/>
        <v>247.89533517000001</v>
      </c>
      <c r="V171" s="228"/>
      <c r="W171" s="341"/>
      <c r="X171" s="370"/>
      <c r="Y171" s="369"/>
      <c r="Z171" s="368"/>
      <c r="AA171" s="368"/>
      <c r="AB171" s="368"/>
      <c r="AC171" s="368"/>
      <c r="AD171" s="368"/>
      <c r="AE171" s="368"/>
      <c r="AF171" s="368"/>
      <c r="AG171" s="368"/>
      <c r="AH171" s="368"/>
      <c r="AI171" s="368"/>
      <c r="AJ171" s="368"/>
      <c r="AK171" s="368"/>
      <c r="AL171" s="368"/>
      <c r="AM171" s="368"/>
      <c r="AN171" s="368"/>
      <c r="AO171" s="368"/>
      <c r="AP171" s="368"/>
      <c r="AQ171" s="368"/>
      <c r="AR171" s="367">
        <f t="shared" si="41"/>
        <v>0</v>
      </c>
      <c r="AS171" s="366" t="s">
        <v>325</v>
      </c>
      <c r="AT171" s="243">
        <v>1090</v>
      </c>
      <c r="AU171" s="249">
        <v>188.48</v>
      </c>
      <c r="AV171" s="365">
        <v>2010</v>
      </c>
      <c r="AW171" s="364"/>
      <c r="AX171" s="364"/>
      <c r="AY171" s="364"/>
      <c r="AZ171" s="364">
        <v>2007</v>
      </c>
      <c r="BA171" s="364">
        <v>2012</v>
      </c>
      <c r="BB171" s="364">
        <v>2009</v>
      </c>
      <c r="BC171" s="364">
        <v>2007</v>
      </c>
      <c r="BD171" s="364"/>
      <c r="BE171" s="364"/>
      <c r="BF171" s="364"/>
      <c r="BG171" s="364"/>
      <c r="BH171" s="242"/>
      <c r="BI171" s="363">
        <v>0.26300000000000001</v>
      </c>
      <c r="BJ171" s="362">
        <v>2013</v>
      </c>
      <c r="BK171" s="358"/>
      <c r="BL171" s="358"/>
      <c r="BM171" s="358">
        <v>2019</v>
      </c>
      <c r="BN171" s="266"/>
      <c r="BO171" s="266"/>
      <c r="BP171" s="360"/>
      <c r="BQ171" s="361"/>
      <c r="BR171" s="360"/>
      <c r="BS171" s="359"/>
      <c r="BT171" s="358"/>
      <c r="BU171" s="357"/>
      <c r="BV171" s="356"/>
      <c r="BW171" s="356"/>
      <c r="BX171" s="355"/>
      <c r="BY171" s="254"/>
      <c r="BZ171" s="249"/>
      <c r="CA171" s="354">
        <v>1</v>
      </c>
      <c r="CB171" s="353">
        <v>1</v>
      </c>
      <c r="CC171" s="247">
        <v>2</v>
      </c>
      <c r="CD171" s="248"/>
      <c r="CE171" s="242">
        <v>1</v>
      </c>
      <c r="CF171" s="246">
        <v>1</v>
      </c>
      <c r="CG171" s="248"/>
      <c r="CH171" s="248"/>
      <c r="CI171" s="242"/>
      <c r="CJ171" s="246">
        <v>1</v>
      </c>
      <c r="CK171" s="248"/>
      <c r="CL171" s="244">
        <v>1</v>
      </c>
      <c r="CM171" s="247">
        <v>1</v>
      </c>
      <c r="CN171" s="248"/>
      <c r="CO171" s="242">
        <v>1</v>
      </c>
      <c r="CP171" s="247"/>
      <c r="CQ171" s="242">
        <v>1</v>
      </c>
    </row>
    <row r="172" spans="1:95" x14ac:dyDescent="0.25">
      <c r="A172" s="269">
        <f t="shared" si="38"/>
        <v>166</v>
      </c>
      <c r="B172" s="377" t="s">
        <v>256</v>
      </c>
      <c r="C172" s="376" t="s">
        <v>71</v>
      </c>
      <c r="D172" s="375">
        <v>4</v>
      </c>
      <c r="E172" s="374">
        <v>11</v>
      </c>
      <c r="F172" s="373">
        <v>848.22</v>
      </c>
      <c r="G172" s="358">
        <v>1</v>
      </c>
      <c r="H172" s="254">
        <v>5.84</v>
      </c>
      <c r="I172" s="254">
        <v>6.21</v>
      </c>
      <c r="J172" s="254">
        <v>6.21</v>
      </c>
      <c r="K172" s="254">
        <v>6.31</v>
      </c>
      <c r="L172" s="254"/>
      <c r="M172" s="347">
        <f t="shared" si="29"/>
        <v>29721.628799999999</v>
      </c>
      <c r="N172" s="347">
        <f t="shared" si="30"/>
        <v>31604.677200000002</v>
      </c>
      <c r="O172" s="347">
        <f t="shared" si="31"/>
        <v>61326.305999999997</v>
      </c>
      <c r="P172" s="372">
        <f t="shared" si="32"/>
        <v>58474.632770999997</v>
      </c>
      <c r="Q172" s="371">
        <f t="shared" si="33"/>
        <v>58.474632770999996</v>
      </c>
      <c r="R172" s="343">
        <f t="shared" si="34"/>
        <v>63209.354400000004</v>
      </c>
      <c r="S172" s="342">
        <f t="shared" si="35"/>
        <v>60.2701194204</v>
      </c>
      <c r="T172" s="229">
        <f t="shared" si="39"/>
        <v>64.227218399999998</v>
      </c>
      <c r="U172" s="228">
        <f t="shared" si="40"/>
        <v>61.240652744399995</v>
      </c>
      <c r="V172" s="228"/>
      <c r="W172" s="341"/>
      <c r="X172" s="370"/>
      <c r="Y172" s="369"/>
      <c r="Z172" s="368"/>
      <c r="AA172" s="368"/>
      <c r="AB172" s="368"/>
      <c r="AC172" s="368"/>
      <c r="AD172" s="368"/>
      <c r="AE172" s="368"/>
      <c r="AF172" s="368"/>
      <c r="AG172" s="368"/>
      <c r="AH172" s="368"/>
      <c r="AI172" s="368"/>
      <c r="AJ172" s="368"/>
      <c r="AK172" s="368"/>
      <c r="AL172" s="368"/>
      <c r="AM172" s="368"/>
      <c r="AN172" s="368"/>
      <c r="AO172" s="368"/>
      <c r="AP172" s="368"/>
      <c r="AQ172" s="368"/>
      <c r="AR172" s="367">
        <f t="shared" si="41"/>
        <v>0</v>
      </c>
      <c r="AS172" s="411" t="s">
        <v>324</v>
      </c>
      <c r="AT172" s="243">
        <v>331.5</v>
      </c>
      <c r="AU172" s="249"/>
      <c r="AV172" s="365">
        <v>2012</v>
      </c>
      <c r="AW172" s="364">
        <v>2007</v>
      </c>
      <c r="AX172" s="364"/>
      <c r="AY172" s="364"/>
      <c r="AZ172" s="364">
        <v>2008</v>
      </c>
      <c r="BA172" s="364">
        <v>2008</v>
      </c>
      <c r="BB172" s="364"/>
      <c r="BC172" s="364"/>
      <c r="BD172" s="364"/>
      <c r="BE172" s="364"/>
      <c r="BF172" s="364"/>
      <c r="BG172" s="364">
        <v>2008</v>
      </c>
      <c r="BH172" s="242">
        <v>1968</v>
      </c>
      <c r="BI172" s="363">
        <v>7.51E-2</v>
      </c>
      <c r="BJ172" s="392">
        <v>2016</v>
      </c>
      <c r="BK172" s="358"/>
      <c r="BL172" s="358"/>
      <c r="BM172" s="358"/>
      <c r="BN172" s="266"/>
      <c r="BO172" s="266"/>
      <c r="BP172" s="412"/>
      <c r="BQ172" s="361"/>
      <c r="BR172" s="360"/>
      <c r="BS172" s="361"/>
      <c r="BT172" s="382"/>
      <c r="BU172" s="381"/>
      <c r="BV172" s="380"/>
      <c r="BW172" s="380"/>
      <c r="BX172" s="379"/>
      <c r="BY172" s="254"/>
      <c r="BZ172" s="249"/>
      <c r="CA172" s="354">
        <v>1</v>
      </c>
      <c r="CB172" s="353">
        <v>1</v>
      </c>
      <c r="CC172" s="247"/>
      <c r="CD172" s="248"/>
      <c r="CE172" s="242"/>
      <c r="CF172" s="246">
        <v>1</v>
      </c>
      <c r="CG172" s="248"/>
      <c r="CH172" s="248"/>
      <c r="CI172" s="242"/>
      <c r="CJ172" s="246">
        <v>1</v>
      </c>
      <c r="CK172" s="248"/>
      <c r="CL172" s="244">
        <v>1</v>
      </c>
      <c r="CM172" s="247"/>
      <c r="CN172" s="248"/>
      <c r="CO172" s="242"/>
      <c r="CP172" s="247"/>
      <c r="CQ172" s="242"/>
    </row>
    <row r="173" spans="1:95" x14ac:dyDescent="0.25">
      <c r="A173" s="269">
        <f t="shared" si="38"/>
        <v>167</v>
      </c>
      <c r="B173" s="416" t="s">
        <v>257</v>
      </c>
      <c r="C173" s="415">
        <v>1952</v>
      </c>
      <c r="D173" s="375">
        <v>2</v>
      </c>
      <c r="E173" s="414">
        <v>8</v>
      </c>
      <c r="F173" s="413">
        <v>538.9</v>
      </c>
      <c r="G173" s="358">
        <v>1</v>
      </c>
      <c r="H173" s="254">
        <v>5.84</v>
      </c>
      <c r="I173" s="254">
        <v>6.21</v>
      </c>
      <c r="J173" s="254">
        <v>6.21</v>
      </c>
      <c r="K173" s="254">
        <v>6.31</v>
      </c>
      <c r="L173" s="254"/>
      <c r="M173" s="347">
        <f t="shared" si="29"/>
        <v>18883.056</v>
      </c>
      <c r="N173" s="347">
        <f t="shared" si="30"/>
        <v>20079.414000000001</v>
      </c>
      <c r="O173" s="347">
        <f t="shared" si="31"/>
        <v>38962.47</v>
      </c>
      <c r="P173" s="372">
        <f t="shared" si="32"/>
        <v>37150.715145000002</v>
      </c>
      <c r="Q173" s="371">
        <f t="shared" si="33"/>
        <v>37.150715144999999</v>
      </c>
      <c r="R173" s="343">
        <f t="shared" si="34"/>
        <v>40158.828000000001</v>
      </c>
      <c r="S173" s="342">
        <f t="shared" si="35"/>
        <v>38.291442497999995</v>
      </c>
      <c r="T173" s="229">
        <f t="shared" si="39"/>
        <v>40.805508000000003</v>
      </c>
      <c r="U173" s="228">
        <f t="shared" si="40"/>
        <v>38.908051878000002</v>
      </c>
      <c r="V173" s="228"/>
      <c r="W173" s="341"/>
      <c r="X173" s="370"/>
      <c r="Y173" s="369"/>
      <c r="Z173" s="368"/>
      <c r="AA173" s="368"/>
      <c r="AB173" s="368"/>
      <c r="AC173" s="368"/>
      <c r="AD173" s="368"/>
      <c r="AE173" s="368"/>
      <c r="AF173" s="368"/>
      <c r="AG173" s="368"/>
      <c r="AH173" s="368"/>
      <c r="AI173" s="368"/>
      <c r="AJ173" s="368"/>
      <c r="AK173" s="368"/>
      <c r="AL173" s="368"/>
      <c r="AM173" s="368"/>
      <c r="AN173" s="368"/>
      <c r="AO173" s="368"/>
      <c r="AP173" s="368"/>
      <c r="AQ173" s="368"/>
      <c r="AR173" s="367">
        <f t="shared" si="41"/>
        <v>0</v>
      </c>
      <c r="AS173" s="411" t="s">
        <v>324</v>
      </c>
      <c r="AT173" s="243">
        <v>501</v>
      </c>
      <c r="AU173" s="249">
        <v>79.84</v>
      </c>
      <c r="AV173" s="365">
        <v>2015</v>
      </c>
      <c r="AW173" s="364"/>
      <c r="AX173" s="364"/>
      <c r="AY173" s="364"/>
      <c r="AZ173" s="364"/>
      <c r="BA173" s="364"/>
      <c r="BB173" s="364"/>
      <c r="BC173" s="364"/>
      <c r="BD173" s="364"/>
      <c r="BE173" s="364"/>
      <c r="BF173" s="364"/>
      <c r="BG173" s="364"/>
      <c r="BH173" s="242"/>
      <c r="BI173" s="363">
        <v>3.2000000000000001E-2</v>
      </c>
      <c r="BJ173" s="362">
        <v>2013</v>
      </c>
      <c r="BK173" s="358"/>
      <c r="BL173" s="358"/>
      <c r="BM173" s="358">
        <v>2019</v>
      </c>
      <c r="BN173" s="266"/>
      <c r="BO173" s="266"/>
      <c r="BP173" s="412"/>
      <c r="BQ173" s="361"/>
      <c r="BR173" s="360"/>
      <c r="BS173" s="361"/>
      <c r="BT173" s="358"/>
      <c r="BU173" s="357"/>
      <c r="BV173" s="356"/>
      <c r="BW173" s="356"/>
      <c r="BX173" s="355"/>
      <c r="BY173" s="254"/>
      <c r="BZ173" s="249"/>
      <c r="CA173" s="354">
        <v>1</v>
      </c>
      <c r="CB173" s="353">
        <v>1</v>
      </c>
      <c r="CC173" s="247"/>
      <c r="CD173" s="248"/>
      <c r="CE173" s="242"/>
      <c r="CF173" s="246">
        <v>1</v>
      </c>
      <c r="CG173" s="248" t="s">
        <v>335</v>
      </c>
      <c r="CH173" s="248"/>
      <c r="CI173" s="242"/>
      <c r="CJ173" s="246"/>
      <c r="CK173" s="248"/>
      <c r="CL173" s="244"/>
      <c r="CM173" s="247"/>
      <c r="CN173" s="248"/>
      <c r="CO173" s="242"/>
      <c r="CP173" s="247"/>
      <c r="CQ173" s="242">
        <v>1</v>
      </c>
    </row>
    <row r="174" spans="1:95" x14ac:dyDescent="0.25">
      <c r="A174" s="269">
        <f t="shared" si="38"/>
        <v>168</v>
      </c>
      <c r="B174" s="377" t="s">
        <v>259</v>
      </c>
      <c r="C174" s="376">
        <v>1962</v>
      </c>
      <c r="D174" s="375">
        <v>5</v>
      </c>
      <c r="E174" s="374">
        <v>60</v>
      </c>
      <c r="F174" s="373">
        <v>2561.4</v>
      </c>
      <c r="G174" s="358">
        <v>3</v>
      </c>
      <c r="H174" s="254">
        <v>5.84</v>
      </c>
      <c r="I174" s="254">
        <v>6.21</v>
      </c>
      <c r="J174" s="254">
        <v>6.21</v>
      </c>
      <c r="K174" s="254">
        <v>6.31</v>
      </c>
      <c r="L174" s="254"/>
      <c r="M174" s="347">
        <f t="shared" si="29"/>
        <v>89751.456000000006</v>
      </c>
      <c r="N174" s="347">
        <f t="shared" si="30"/>
        <v>95437.763999999996</v>
      </c>
      <c r="O174" s="347">
        <f t="shared" si="31"/>
        <v>185189.22</v>
      </c>
      <c r="P174" s="372">
        <f t="shared" si="32"/>
        <v>176577.92126999999</v>
      </c>
      <c r="Q174" s="371">
        <f t="shared" si="33"/>
        <v>176.57792126999999</v>
      </c>
      <c r="R174" s="343">
        <f t="shared" si="34"/>
        <v>190875.52799999999</v>
      </c>
      <c r="S174" s="342">
        <f t="shared" si="35"/>
        <v>181.99981594799999</v>
      </c>
      <c r="T174" s="229">
        <f t="shared" si="39"/>
        <v>193.94920799999997</v>
      </c>
      <c r="U174" s="228">
        <f t="shared" si="40"/>
        <v>184.93056982799996</v>
      </c>
      <c r="V174" s="228"/>
      <c r="W174" s="341"/>
      <c r="X174" s="370"/>
      <c r="Y174" s="369"/>
      <c r="Z174" s="368"/>
      <c r="AA174" s="368"/>
      <c r="AB174" s="368"/>
      <c r="AC174" s="368"/>
      <c r="AD174" s="368"/>
      <c r="AE174" s="368"/>
      <c r="AF174" s="368"/>
      <c r="AG174" s="368"/>
      <c r="AH174" s="368"/>
      <c r="AI174" s="368"/>
      <c r="AJ174" s="368"/>
      <c r="AK174" s="368"/>
      <c r="AL174" s="368"/>
      <c r="AM174" s="368"/>
      <c r="AN174" s="368"/>
      <c r="AO174" s="368"/>
      <c r="AP174" s="368"/>
      <c r="AQ174" s="368"/>
      <c r="AR174" s="367">
        <f t="shared" si="41"/>
        <v>0</v>
      </c>
      <c r="AS174" s="411" t="s">
        <v>324</v>
      </c>
      <c r="AT174" s="243">
        <v>894</v>
      </c>
      <c r="AU174" s="249">
        <v>133.6</v>
      </c>
      <c r="AV174" s="365">
        <v>2004</v>
      </c>
      <c r="AW174" s="364"/>
      <c r="AX174" s="364"/>
      <c r="AY174" s="364"/>
      <c r="AZ174" s="364">
        <v>2009</v>
      </c>
      <c r="BA174" s="364">
        <v>2006</v>
      </c>
      <c r="BB174" s="364"/>
      <c r="BC174" s="364">
        <v>2013</v>
      </c>
      <c r="BD174" s="364"/>
      <c r="BE174" s="364"/>
      <c r="BF174" s="364">
        <v>2013</v>
      </c>
      <c r="BG174" s="364"/>
      <c r="BH174" s="242"/>
      <c r="BI174" s="363">
        <v>0.252</v>
      </c>
      <c r="BJ174" s="394">
        <v>2015</v>
      </c>
      <c r="BK174" s="358"/>
      <c r="BL174" s="358"/>
      <c r="BM174" s="358"/>
      <c r="BN174" s="266"/>
      <c r="BO174" s="266"/>
      <c r="BP174" s="360"/>
      <c r="BQ174" s="361"/>
      <c r="BR174" s="360"/>
      <c r="BS174" s="359"/>
      <c r="BT174" s="358"/>
      <c r="BU174" s="357"/>
      <c r="BV174" s="356"/>
      <c r="BW174" s="356"/>
      <c r="BX174" s="355"/>
      <c r="BY174" s="254"/>
      <c r="BZ174" s="249"/>
      <c r="CA174" s="354">
        <v>1</v>
      </c>
      <c r="CB174" s="353">
        <v>1</v>
      </c>
      <c r="CC174" s="247">
        <v>3</v>
      </c>
      <c r="CD174" s="248" t="s">
        <v>339</v>
      </c>
      <c r="CE174" s="242">
        <v>1</v>
      </c>
      <c r="CF174" s="246">
        <v>3</v>
      </c>
      <c r="CG174" s="248" t="s">
        <v>335</v>
      </c>
      <c r="CH174" s="248"/>
      <c r="CI174" s="242"/>
      <c r="CJ174" s="246">
        <v>1</v>
      </c>
      <c r="CK174" s="248"/>
      <c r="CL174" s="244"/>
      <c r="CM174" s="247">
        <v>1</v>
      </c>
      <c r="CN174" s="248"/>
      <c r="CO174" s="242"/>
      <c r="CP174" s="247"/>
      <c r="CQ174" s="242">
        <v>3</v>
      </c>
    </row>
    <row r="175" spans="1:95" x14ac:dyDescent="0.25">
      <c r="A175" s="269">
        <f t="shared" si="38"/>
        <v>169</v>
      </c>
      <c r="B175" s="377" t="s">
        <v>260</v>
      </c>
      <c r="C175" s="376">
        <v>1959</v>
      </c>
      <c r="D175" s="375">
        <v>5</v>
      </c>
      <c r="E175" s="374">
        <v>60</v>
      </c>
      <c r="F175" s="373">
        <v>2543.1999999999998</v>
      </c>
      <c r="G175" s="358">
        <v>3</v>
      </c>
      <c r="H175" s="254">
        <v>5.84</v>
      </c>
      <c r="I175" s="254">
        <v>6.21</v>
      </c>
      <c r="J175" s="254">
        <v>6.21</v>
      </c>
      <c r="K175" s="254">
        <v>6.31</v>
      </c>
      <c r="L175" s="254"/>
      <c r="M175" s="347">
        <f t="shared" si="29"/>
        <v>89113.727999999988</v>
      </c>
      <c r="N175" s="347">
        <f t="shared" si="30"/>
        <v>94759.631999999998</v>
      </c>
      <c r="O175" s="347">
        <f t="shared" si="31"/>
        <v>183873.36</v>
      </c>
      <c r="P175" s="372">
        <f t="shared" si="32"/>
        <v>175323.24875999999</v>
      </c>
      <c r="Q175" s="371">
        <f t="shared" si="33"/>
        <v>175.32324875999998</v>
      </c>
      <c r="R175" s="343">
        <f t="shared" si="34"/>
        <v>189519.264</v>
      </c>
      <c r="S175" s="342">
        <f t="shared" si="35"/>
        <v>180.70661822400001</v>
      </c>
      <c r="T175" s="229">
        <f t="shared" si="39"/>
        <v>192.57110399999999</v>
      </c>
      <c r="U175" s="228">
        <f t="shared" si="40"/>
        <v>183.616547664</v>
      </c>
      <c r="V175" s="228"/>
      <c r="W175" s="341"/>
      <c r="X175" s="370"/>
      <c r="Y175" s="369"/>
      <c r="Z175" s="368"/>
      <c r="AA175" s="368"/>
      <c r="AB175" s="368"/>
      <c r="AC175" s="368"/>
      <c r="AD175" s="368"/>
      <c r="AE175" s="368"/>
      <c r="AF175" s="368"/>
      <c r="AG175" s="368"/>
      <c r="AH175" s="368"/>
      <c r="AI175" s="368"/>
      <c r="AJ175" s="368"/>
      <c r="AK175" s="368"/>
      <c r="AL175" s="368"/>
      <c r="AM175" s="368"/>
      <c r="AN175" s="368"/>
      <c r="AO175" s="368"/>
      <c r="AP175" s="368"/>
      <c r="AQ175" s="368"/>
      <c r="AR175" s="367">
        <f t="shared" si="41"/>
        <v>0</v>
      </c>
      <c r="AS175" s="411" t="s">
        <v>324</v>
      </c>
      <c r="AT175" s="243">
        <v>894</v>
      </c>
      <c r="AU175" s="249">
        <v>72.400000000000006</v>
      </c>
      <c r="AV175" s="365">
        <v>2016</v>
      </c>
      <c r="AW175" s="364"/>
      <c r="AX175" s="364"/>
      <c r="AY175" s="364"/>
      <c r="AZ175" s="364">
        <v>2012</v>
      </c>
      <c r="BA175" s="364"/>
      <c r="BB175" s="364"/>
      <c r="BC175" s="364"/>
      <c r="BD175" s="364"/>
      <c r="BE175" s="364"/>
      <c r="BF175" s="364"/>
      <c r="BG175" s="364"/>
      <c r="BH175" s="242"/>
      <c r="BI175" s="363">
        <v>0.249</v>
      </c>
      <c r="BJ175" s="378">
        <v>2012</v>
      </c>
      <c r="BK175" s="358"/>
      <c r="BL175" s="358">
        <v>2018</v>
      </c>
      <c r="BM175" s="358"/>
      <c r="BN175" s="266"/>
      <c r="BO175" s="266"/>
      <c r="BP175" s="360"/>
      <c r="BQ175" s="361"/>
      <c r="BR175" s="360"/>
      <c r="BS175" s="359"/>
      <c r="BT175" s="358"/>
      <c r="BU175" s="357"/>
      <c r="BV175" s="356"/>
      <c r="BW175" s="356"/>
      <c r="BX175" s="355"/>
      <c r="BY175" s="254"/>
      <c r="BZ175" s="249"/>
      <c r="CA175" s="354">
        <v>1</v>
      </c>
      <c r="CB175" s="353">
        <v>1</v>
      </c>
      <c r="CC175" s="247">
        <v>6</v>
      </c>
      <c r="CD175" s="248"/>
      <c r="CE175" s="242"/>
      <c r="CF175" s="246">
        <v>3</v>
      </c>
      <c r="CG175" s="248" t="s">
        <v>335</v>
      </c>
      <c r="CH175" s="248"/>
      <c r="CI175" s="242"/>
      <c r="CJ175" s="246">
        <v>1</v>
      </c>
      <c r="CK175" s="248"/>
      <c r="CL175" s="244"/>
      <c r="CM175" s="247">
        <v>1</v>
      </c>
      <c r="CN175" s="248"/>
      <c r="CO175" s="242">
        <v>1</v>
      </c>
      <c r="CP175" s="247"/>
      <c r="CQ175" s="242">
        <v>3</v>
      </c>
    </row>
    <row r="176" spans="1:95" x14ac:dyDescent="0.25">
      <c r="A176" s="269">
        <f t="shared" si="38"/>
        <v>170</v>
      </c>
      <c r="B176" s="377" t="s">
        <v>261</v>
      </c>
      <c r="C176" s="376">
        <v>1952</v>
      </c>
      <c r="D176" s="375">
        <v>2</v>
      </c>
      <c r="E176" s="374">
        <v>8</v>
      </c>
      <c r="F176" s="373">
        <v>529.20000000000005</v>
      </c>
      <c r="G176" s="358">
        <v>1</v>
      </c>
      <c r="H176" s="254">
        <v>5.84</v>
      </c>
      <c r="I176" s="254">
        <v>6.21</v>
      </c>
      <c r="J176" s="254">
        <v>6.21</v>
      </c>
      <c r="K176" s="254">
        <v>6.31</v>
      </c>
      <c r="L176" s="254"/>
      <c r="M176" s="347">
        <f t="shared" si="29"/>
        <v>18543.168000000001</v>
      </c>
      <c r="N176" s="347">
        <f t="shared" si="30"/>
        <v>19717.992000000002</v>
      </c>
      <c r="O176" s="347">
        <f t="shared" si="31"/>
        <v>38261.160000000003</v>
      </c>
      <c r="P176" s="372">
        <f t="shared" si="32"/>
        <v>36482.016060000002</v>
      </c>
      <c r="Q176" s="371">
        <f t="shared" si="33"/>
        <v>36.482016059999999</v>
      </c>
      <c r="R176" s="343">
        <f t="shared" si="34"/>
        <v>39435.984000000004</v>
      </c>
      <c r="S176" s="342">
        <f t="shared" si="35"/>
        <v>37.602210744000004</v>
      </c>
      <c r="T176" s="229">
        <f t="shared" ref="T176:T210" si="42">F176*K176*12/1000</f>
        <v>40.071023999999994</v>
      </c>
      <c r="U176" s="228">
        <f t="shared" ref="U176:U207" si="43">T176*95.35/100</f>
        <v>38.207721383999996</v>
      </c>
      <c r="V176" s="228"/>
      <c r="W176" s="341"/>
      <c r="X176" s="370"/>
      <c r="Y176" s="369"/>
      <c r="Z176" s="368"/>
      <c r="AA176" s="368"/>
      <c r="AB176" s="368"/>
      <c r="AC176" s="368"/>
      <c r="AD176" s="368"/>
      <c r="AE176" s="368"/>
      <c r="AF176" s="368"/>
      <c r="AG176" s="368"/>
      <c r="AH176" s="368"/>
      <c r="AI176" s="368"/>
      <c r="AJ176" s="368"/>
      <c r="AK176" s="368"/>
      <c r="AL176" s="368"/>
      <c r="AM176" s="368"/>
      <c r="AN176" s="368"/>
      <c r="AO176" s="368"/>
      <c r="AP176" s="368"/>
      <c r="AQ176" s="368"/>
      <c r="AR176" s="367">
        <f t="shared" ref="AR176:AR207" si="44">SUM(X176,Y176,Z176,AA176,AB176,AC176,AD176,AE176,AF176,AG176,AH176,AI176,AJ176,AK176,AL176,AM176,AN176,AO176,AP176,AQ176)</f>
        <v>0</v>
      </c>
      <c r="AS176" s="411" t="s">
        <v>324</v>
      </c>
      <c r="AT176" s="243">
        <v>498</v>
      </c>
      <c r="AU176" s="249">
        <v>79.7</v>
      </c>
      <c r="AV176" s="365">
        <v>2009</v>
      </c>
      <c r="AW176" s="364">
        <v>2013</v>
      </c>
      <c r="AX176" s="364"/>
      <c r="AY176" s="364"/>
      <c r="AZ176" s="364">
        <v>2011</v>
      </c>
      <c r="BA176" s="364"/>
      <c r="BB176" s="364"/>
      <c r="BC176" s="364"/>
      <c r="BD176" s="364"/>
      <c r="BE176" s="364"/>
      <c r="BF176" s="364"/>
      <c r="BG176" s="364"/>
      <c r="BH176" s="242"/>
      <c r="BI176" s="363">
        <v>3.4000000000000002E-2</v>
      </c>
      <c r="BJ176" s="387">
        <v>2014</v>
      </c>
      <c r="BK176" s="358"/>
      <c r="BL176" s="358"/>
      <c r="BM176" s="358"/>
      <c r="BN176" s="266"/>
      <c r="BO176" s="266"/>
      <c r="BP176" s="412"/>
      <c r="BQ176" s="361"/>
      <c r="BR176" s="360"/>
      <c r="BS176" s="361"/>
      <c r="BT176" s="358"/>
      <c r="BU176" s="357"/>
      <c r="BV176" s="356"/>
      <c r="BW176" s="356"/>
      <c r="BX176" s="355"/>
      <c r="BY176" s="254"/>
      <c r="BZ176" s="249"/>
      <c r="CA176" s="354">
        <v>1</v>
      </c>
      <c r="CB176" s="353">
        <v>1</v>
      </c>
      <c r="CC176" s="247"/>
      <c r="CD176" s="248"/>
      <c r="CE176" s="242"/>
      <c r="CF176" s="246">
        <v>1</v>
      </c>
      <c r="CG176" s="248" t="s">
        <v>335</v>
      </c>
      <c r="CH176" s="248"/>
      <c r="CI176" s="242"/>
      <c r="CJ176" s="246"/>
      <c r="CK176" s="248"/>
      <c r="CL176" s="244"/>
      <c r="CM176" s="247"/>
      <c r="CN176" s="248"/>
      <c r="CO176" s="242"/>
      <c r="CP176" s="247"/>
      <c r="CQ176" s="242">
        <v>1</v>
      </c>
    </row>
    <row r="177" spans="1:95" x14ac:dyDescent="0.25">
      <c r="A177" s="269">
        <f t="shared" si="38"/>
        <v>171</v>
      </c>
      <c r="B177" s="377" t="s">
        <v>262</v>
      </c>
      <c r="C177" s="376">
        <v>1963</v>
      </c>
      <c r="D177" s="375">
        <v>5</v>
      </c>
      <c r="E177" s="374">
        <v>56</v>
      </c>
      <c r="F177" s="373">
        <f>2534.3</f>
        <v>2534.3000000000002</v>
      </c>
      <c r="G177" s="358">
        <v>3</v>
      </c>
      <c r="H177" s="254">
        <v>5.84</v>
      </c>
      <c r="I177" s="254">
        <v>6.21</v>
      </c>
      <c r="J177" s="254">
        <v>6.21</v>
      </c>
      <c r="K177" s="254">
        <v>6.31</v>
      </c>
      <c r="L177" s="254"/>
      <c r="M177" s="347">
        <f t="shared" si="29"/>
        <v>88801.872000000003</v>
      </c>
      <c r="N177" s="347">
        <f t="shared" si="30"/>
        <v>94428.018000000011</v>
      </c>
      <c r="O177" s="347">
        <f t="shared" si="31"/>
        <v>183229.89</v>
      </c>
      <c r="P177" s="372">
        <f t="shared" si="32"/>
        <v>174709.70011500001</v>
      </c>
      <c r="Q177" s="371">
        <f t="shared" si="33"/>
        <v>174.709700115</v>
      </c>
      <c r="R177" s="343">
        <f t="shared" si="34"/>
        <v>188856.03600000002</v>
      </c>
      <c r="S177" s="342">
        <f t="shared" si="35"/>
        <v>180.07423032600002</v>
      </c>
      <c r="T177" s="229">
        <f t="shared" si="42"/>
        <v>191.89719600000001</v>
      </c>
      <c r="U177" s="228">
        <f t="shared" si="43"/>
        <v>182.973976386</v>
      </c>
      <c r="V177" s="228"/>
      <c r="W177" s="341"/>
      <c r="X177" s="370"/>
      <c r="Y177" s="369"/>
      <c r="Z177" s="368"/>
      <c r="AA177" s="368"/>
      <c r="AB177" s="368"/>
      <c r="AC177" s="368"/>
      <c r="AD177" s="368"/>
      <c r="AE177" s="368"/>
      <c r="AF177" s="368"/>
      <c r="AG177" s="368"/>
      <c r="AH177" s="368"/>
      <c r="AI177" s="368"/>
      <c r="AJ177" s="368"/>
      <c r="AK177" s="368"/>
      <c r="AL177" s="368"/>
      <c r="AM177" s="368"/>
      <c r="AN177" s="368"/>
      <c r="AO177" s="368"/>
      <c r="AP177" s="368"/>
      <c r="AQ177" s="368"/>
      <c r="AR177" s="367">
        <f t="shared" si="44"/>
        <v>0</v>
      </c>
      <c r="AS177" s="411" t="s">
        <v>324</v>
      </c>
      <c r="AT177" s="243">
        <v>894</v>
      </c>
      <c r="AU177" s="249">
        <v>133.6</v>
      </c>
      <c r="AV177" s="365"/>
      <c r="AW177" s="364"/>
      <c r="AX177" s="364"/>
      <c r="AY177" s="364"/>
      <c r="AZ177" s="364">
        <v>2007</v>
      </c>
      <c r="BA177" s="364">
        <v>2007</v>
      </c>
      <c r="BB177" s="364"/>
      <c r="BC177" s="364"/>
      <c r="BD177" s="364"/>
      <c r="BE177" s="364"/>
      <c r="BF177" s="364"/>
      <c r="BG177" s="364"/>
      <c r="BH177" s="242"/>
      <c r="BI177" s="363">
        <v>0.23100000000000001</v>
      </c>
      <c r="BJ177" s="362">
        <v>2013</v>
      </c>
      <c r="BK177" s="358"/>
      <c r="BL177" s="358"/>
      <c r="BM177" s="358">
        <v>2019</v>
      </c>
      <c r="BN177" s="266"/>
      <c r="BO177" s="266"/>
      <c r="BP177" s="360"/>
      <c r="BQ177" s="361"/>
      <c r="BR177" s="360"/>
      <c r="BS177" s="359"/>
      <c r="BT177" s="358"/>
      <c r="BU177" s="357"/>
      <c r="BV177" s="356"/>
      <c r="BW177" s="356"/>
      <c r="BX177" s="355"/>
      <c r="BY177" s="254"/>
      <c r="BZ177" s="249"/>
      <c r="CA177" s="354">
        <v>1</v>
      </c>
      <c r="CB177" s="353">
        <v>1</v>
      </c>
      <c r="CC177" s="247">
        <v>3</v>
      </c>
      <c r="CD177" s="248"/>
      <c r="CE177" s="242">
        <v>3</v>
      </c>
      <c r="CF177" s="246">
        <v>3</v>
      </c>
      <c r="CG177" s="248" t="s">
        <v>335</v>
      </c>
      <c r="CH177" s="248"/>
      <c r="CI177" s="242"/>
      <c r="CJ177" s="246">
        <v>1</v>
      </c>
      <c r="CK177" s="248"/>
      <c r="CL177" s="244">
        <v>1</v>
      </c>
      <c r="CM177" s="247"/>
      <c r="CN177" s="248"/>
      <c r="CO177" s="242"/>
      <c r="CP177" s="247"/>
      <c r="CQ177" s="242">
        <v>3</v>
      </c>
    </row>
    <row r="178" spans="1:95" x14ac:dyDescent="0.25">
      <c r="A178" s="269">
        <f t="shared" si="38"/>
        <v>172</v>
      </c>
      <c r="B178" s="377" t="s">
        <v>263</v>
      </c>
      <c r="C178" s="376">
        <v>1939</v>
      </c>
      <c r="D178" s="375">
        <v>4</v>
      </c>
      <c r="E178" s="374">
        <v>33</v>
      </c>
      <c r="F178" s="373">
        <v>2271.4</v>
      </c>
      <c r="G178" s="358">
        <v>3</v>
      </c>
      <c r="H178" s="254">
        <v>5.84</v>
      </c>
      <c r="I178" s="254">
        <v>6.21</v>
      </c>
      <c r="J178" s="254">
        <v>6.21</v>
      </c>
      <c r="K178" s="254">
        <v>6.31</v>
      </c>
      <c r="L178" s="254"/>
      <c r="M178" s="347">
        <f t="shared" si="29"/>
        <v>79589.856</v>
      </c>
      <c r="N178" s="347">
        <f t="shared" si="30"/>
        <v>84632.364000000001</v>
      </c>
      <c r="O178" s="347">
        <f t="shared" si="31"/>
        <v>164222.22</v>
      </c>
      <c r="P178" s="372">
        <f t="shared" si="32"/>
        <v>156585.88676999998</v>
      </c>
      <c r="Q178" s="371">
        <f t="shared" si="33"/>
        <v>156.58588676999997</v>
      </c>
      <c r="R178" s="343">
        <f t="shared" si="34"/>
        <v>169264.728</v>
      </c>
      <c r="S178" s="342">
        <f t="shared" si="35"/>
        <v>161.39391814799998</v>
      </c>
      <c r="T178" s="229">
        <f t="shared" si="42"/>
        <v>171.990408</v>
      </c>
      <c r="U178" s="228">
        <f t="shared" si="43"/>
        <v>163.99285402800001</v>
      </c>
      <c r="V178" s="228"/>
      <c r="W178" s="341"/>
      <c r="X178" s="370"/>
      <c r="Y178" s="369"/>
      <c r="Z178" s="368"/>
      <c r="AA178" s="368"/>
      <c r="AB178" s="368"/>
      <c r="AC178" s="368"/>
      <c r="AD178" s="368"/>
      <c r="AE178" s="368"/>
      <c r="AF178" s="368"/>
      <c r="AG178" s="368"/>
      <c r="AH178" s="368"/>
      <c r="AI178" s="368"/>
      <c r="AJ178" s="368"/>
      <c r="AK178" s="368"/>
      <c r="AL178" s="368"/>
      <c r="AM178" s="368"/>
      <c r="AN178" s="368"/>
      <c r="AO178" s="368"/>
      <c r="AP178" s="368"/>
      <c r="AQ178" s="368"/>
      <c r="AR178" s="367">
        <f t="shared" si="44"/>
        <v>0</v>
      </c>
      <c r="AS178" s="411" t="s">
        <v>324</v>
      </c>
      <c r="AT178" s="243">
        <v>946</v>
      </c>
      <c r="AU178" s="249">
        <v>150</v>
      </c>
      <c r="AV178" s="365">
        <v>2007</v>
      </c>
      <c r="AW178" s="364">
        <v>2011</v>
      </c>
      <c r="AX178" s="364"/>
      <c r="AY178" s="364"/>
      <c r="AZ178" s="364"/>
      <c r="BA178" s="393" t="s">
        <v>340</v>
      </c>
      <c r="BB178" s="364"/>
      <c r="BC178" s="364"/>
      <c r="BD178" s="364"/>
      <c r="BE178" s="364"/>
      <c r="BF178" s="364"/>
      <c r="BG178" s="364"/>
      <c r="BH178" s="242"/>
      <c r="BI178" s="363">
        <v>0.23400000000000001</v>
      </c>
      <c r="BJ178" s="394">
        <v>2015</v>
      </c>
      <c r="BK178" s="358"/>
      <c r="BL178" s="358"/>
      <c r="BM178" s="358"/>
      <c r="BN178" s="266"/>
      <c r="BO178" s="266"/>
      <c r="BP178" s="412"/>
      <c r="BQ178" s="361"/>
      <c r="BR178" s="360"/>
      <c r="BS178" s="361"/>
      <c r="BT178" s="358"/>
      <c r="BU178" s="357"/>
      <c r="BV178" s="356"/>
      <c r="BW178" s="356"/>
      <c r="BX178" s="355"/>
      <c r="BY178" s="254"/>
      <c r="BZ178" s="249"/>
      <c r="CA178" s="354">
        <v>1</v>
      </c>
      <c r="CB178" s="353">
        <v>1</v>
      </c>
      <c r="CC178" s="247"/>
      <c r="CD178" s="248"/>
      <c r="CE178" s="242"/>
      <c r="CF178" s="246">
        <v>2</v>
      </c>
      <c r="CG178" s="248"/>
      <c r="CH178" s="248"/>
      <c r="CI178" s="242"/>
      <c r="CJ178" s="246"/>
      <c r="CK178" s="248"/>
      <c r="CL178" s="244"/>
      <c r="CM178" s="247"/>
      <c r="CN178" s="248"/>
      <c r="CO178" s="242"/>
      <c r="CP178" s="247"/>
      <c r="CQ178" s="242">
        <v>3</v>
      </c>
    </row>
    <row r="179" spans="1:95" x14ac:dyDescent="0.25">
      <c r="A179" s="269">
        <f t="shared" si="38"/>
        <v>173</v>
      </c>
      <c r="B179" s="377" t="s">
        <v>264</v>
      </c>
      <c r="C179" s="376">
        <v>1939</v>
      </c>
      <c r="D179" s="375">
        <v>4</v>
      </c>
      <c r="E179" s="374">
        <v>32</v>
      </c>
      <c r="F179" s="373">
        <v>2891.4</v>
      </c>
      <c r="G179" s="358">
        <v>4</v>
      </c>
      <c r="H179" s="254">
        <v>5.84</v>
      </c>
      <c r="I179" s="254">
        <v>6.21</v>
      </c>
      <c r="J179" s="254">
        <v>6.21</v>
      </c>
      <c r="K179" s="254">
        <v>6.31</v>
      </c>
      <c r="L179" s="254"/>
      <c r="M179" s="347">
        <f t="shared" si="29"/>
        <v>101314.65600000002</v>
      </c>
      <c r="N179" s="347">
        <f t="shared" si="30"/>
        <v>107733.56400000001</v>
      </c>
      <c r="O179" s="347">
        <f t="shared" si="31"/>
        <v>209048.22000000003</v>
      </c>
      <c r="P179" s="372">
        <f t="shared" si="32"/>
        <v>199327.47777000003</v>
      </c>
      <c r="Q179" s="371">
        <f t="shared" si="33"/>
        <v>199.32747777000003</v>
      </c>
      <c r="R179" s="343">
        <f t="shared" si="34"/>
        <v>215467.12800000003</v>
      </c>
      <c r="S179" s="342">
        <f t="shared" si="35"/>
        <v>205.44790654800002</v>
      </c>
      <c r="T179" s="229">
        <f t="shared" si="42"/>
        <v>218.93680800000001</v>
      </c>
      <c r="U179" s="228">
        <f t="shared" si="43"/>
        <v>208.75624642800003</v>
      </c>
      <c r="V179" s="228"/>
      <c r="W179" s="341"/>
      <c r="X179" s="370"/>
      <c r="Y179" s="369"/>
      <c r="Z179" s="368"/>
      <c r="AA179" s="368"/>
      <c r="AB179" s="368"/>
      <c r="AC179" s="368"/>
      <c r="AD179" s="368"/>
      <c r="AE179" s="368"/>
      <c r="AF179" s="368"/>
      <c r="AG179" s="368"/>
      <c r="AH179" s="368"/>
      <c r="AI179" s="368"/>
      <c r="AJ179" s="368"/>
      <c r="AK179" s="368"/>
      <c r="AL179" s="368"/>
      <c r="AM179" s="368"/>
      <c r="AN179" s="368"/>
      <c r="AO179" s="368"/>
      <c r="AP179" s="368"/>
      <c r="AQ179" s="368"/>
      <c r="AR179" s="367">
        <f t="shared" si="44"/>
        <v>0</v>
      </c>
      <c r="AS179" s="411" t="s">
        <v>324</v>
      </c>
      <c r="AT179" s="243">
        <v>1232</v>
      </c>
      <c r="AU179" s="249">
        <v>195</v>
      </c>
      <c r="AV179" s="365">
        <v>2011</v>
      </c>
      <c r="AW179" s="364">
        <v>2013</v>
      </c>
      <c r="AX179" s="364"/>
      <c r="AY179" s="364"/>
      <c r="AZ179" s="364"/>
      <c r="BA179" s="364"/>
      <c r="BB179" s="364"/>
      <c r="BC179" s="364"/>
      <c r="BD179" s="364"/>
      <c r="BE179" s="364"/>
      <c r="BF179" s="364">
        <v>2013</v>
      </c>
      <c r="BG179" s="364"/>
      <c r="BH179" s="242"/>
      <c r="BI179" s="363">
        <v>0.438</v>
      </c>
      <c r="BJ179" s="387">
        <v>2014</v>
      </c>
      <c r="BK179" s="358"/>
      <c r="BL179" s="358"/>
      <c r="BM179" s="358"/>
      <c r="BN179" s="266"/>
      <c r="BO179" s="266"/>
      <c r="BP179" s="360"/>
      <c r="BQ179" s="361"/>
      <c r="BR179" s="360"/>
      <c r="BS179" s="359"/>
      <c r="BT179" s="358"/>
      <c r="BU179" s="357"/>
      <c r="BV179" s="356"/>
      <c r="BW179" s="356"/>
      <c r="BX179" s="355"/>
      <c r="BY179" s="254"/>
      <c r="BZ179" s="249"/>
      <c r="CA179" s="354">
        <v>1</v>
      </c>
      <c r="CB179" s="353">
        <v>1</v>
      </c>
      <c r="CC179" s="247">
        <v>4</v>
      </c>
      <c r="CD179" s="248"/>
      <c r="CE179" s="242">
        <v>2</v>
      </c>
      <c r="CF179" s="246">
        <v>7</v>
      </c>
      <c r="CG179" s="248"/>
      <c r="CH179" s="248">
        <v>4</v>
      </c>
      <c r="CI179" s="242"/>
      <c r="CJ179" s="246">
        <v>1</v>
      </c>
      <c r="CK179" s="248"/>
      <c r="CL179" s="244"/>
      <c r="CM179" s="247">
        <v>1</v>
      </c>
      <c r="CN179" s="248"/>
      <c r="CO179" s="242"/>
      <c r="CP179" s="247"/>
      <c r="CQ179" s="242">
        <v>4</v>
      </c>
    </row>
    <row r="180" spans="1:95" x14ac:dyDescent="0.25">
      <c r="A180" s="269">
        <f t="shared" si="38"/>
        <v>174</v>
      </c>
      <c r="B180" s="377" t="s">
        <v>265</v>
      </c>
      <c r="C180" s="376">
        <v>1962</v>
      </c>
      <c r="D180" s="375">
        <v>4</v>
      </c>
      <c r="E180" s="374">
        <v>48</v>
      </c>
      <c r="F180" s="373">
        <v>2037.3</v>
      </c>
      <c r="G180" s="358">
        <v>3</v>
      </c>
      <c r="H180" s="254">
        <v>5.84</v>
      </c>
      <c r="I180" s="254">
        <v>6.21</v>
      </c>
      <c r="J180" s="254">
        <v>6.21</v>
      </c>
      <c r="K180" s="254">
        <v>6.31</v>
      </c>
      <c r="L180" s="254"/>
      <c r="M180" s="347">
        <f t="shared" si="29"/>
        <v>71386.991999999998</v>
      </c>
      <c r="N180" s="347">
        <f t="shared" si="30"/>
        <v>75909.797999999995</v>
      </c>
      <c r="O180" s="347">
        <f t="shared" si="31"/>
        <v>147296.78999999998</v>
      </c>
      <c r="P180" s="372">
        <f t="shared" si="32"/>
        <v>140447.48926499995</v>
      </c>
      <c r="Q180" s="371">
        <f t="shared" si="33"/>
        <v>140.44748926499994</v>
      </c>
      <c r="R180" s="343">
        <f t="shared" si="34"/>
        <v>151819.59599999999</v>
      </c>
      <c r="S180" s="342">
        <f t="shared" si="35"/>
        <v>144.75998478599999</v>
      </c>
      <c r="T180" s="229">
        <f t="shared" si="42"/>
        <v>154.26435599999999</v>
      </c>
      <c r="U180" s="228">
        <f t="shared" si="43"/>
        <v>147.09106344599999</v>
      </c>
      <c r="V180" s="228"/>
      <c r="W180" s="341"/>
      <c r="X180" s="370"/>
      <c r="Y180" s="369"/>
      <c r="Z180" s="368"/>
      <c r="AA180" s="368"/>
      <c r="AB180" s="368"/>
      <c r="AC180" s="368"/>
      <c r="AD180" s="368"/>
      <c r="AE180" s="368"/>
      <c r="AF180" s="368"/>
      <c r="AG180" s="368"/>
      <c r="AH180" s="368"/>
      <c r="AI180" s="368"/>
      <c r="AJ180" s="368"/>
      <c r="AK180" s="368"/>
      <c r="AL180" s="368"/>
      <c r="AM180" s="368"/>
      <c r="AN180" s="368"/>
      <c r="AO180" s="368"/>
      <c r="AP180" s="368"/>
      <c r="AQ180" s="368"/>
      <c r="AR180" s="367">
        <f t="shared" si="44"/>
        <v>0</v>
      </c>
      <c r="AS180" s="411" t="s">
        <v>324</v>
      </c>
      <c r="AT180" s="243"/>
      <c r="AU180" s="249"/>
      <c r="AV180" s="365">
        <v>2012</v>
      </c>
      <c r="AW180" s="364"/>
      <c r="AX180" s="364"/>
      <c r="AY180" s="364"/>
      <c r="AZ180" s="364">
        <v>2009</v>
      </c>
      <c r="BA180" s="364">
        <v>2009</v>
      </c>
      <c r="BB180" s="364"/>
      <c r="BC180" s="364"/>
      <c r="BD180" s="364"/>
      <c r="BE180" s="364"/>
      <c r="BF180" s="364"/>
      <c r="BG180" s="364"/>
      <c r="BH180" s="242"/>
      <c r="BI180" s="363">
        <v>0.14699999999999999</v>
      </c>
      <c r="BJ180" s="362">
        <v>2013</v>
      </c>
      <c r="BK180" s="358"/>
      <c r="BL180" s="358"/>
      <c r="BM180" s="358">
        <v>2019</v>
      </c>
      <c r="BN180" s="266"/>
      <c r="BO180" s="266"/>
      <c r="BP180" s="360"/>
      <c r="BQ180" s="361"/>
      <c r="BR180" s="360"/>
      <c r="BS180" s="359"/>
      <c r="BT180" s="358"/>
      <c r="BU180" s="357"/>
      <c r="BV180" s="356"/>
      <c r="BW180" s="356"/>
      <c r="BX180" s="355"/>
      <c r="BY180" s="254"/>
      <c r="BZ180" s="249"/>
      <c r="CA180" s="354">
        <v>1</v>
      </c>
      <c r="CB180" s="353">
        <v>1</v>
      </c>
      <c r="CC180" s="247">
        <v>4</v>
      </c>
      <c r="CD180" s="248" t="s">
        <v>339</v>
      </c>
      <c r="CE180" s="242">
        <v>3</v>
      </c>
      <c r="CF180" s="246">
        <v>3</v>
      </c>
      <c r="CG180" s="248" t="s">
        <v>335</v>
      </c>
      <c r="CH180" s="248"/>
      <c r="CI180" s="242"/>
      <c r="CJ180" s="246">
        <v>1</v>
      </c>
      <c r="CK180" s="248"/>
      <c r="CL180" s="244"/>
      <c r="CM180" s="247">
        <v>1</v>
      </c>
      <c r="CN180" s="248"/>
      <c r="CO180" s="242"/>
      <c r="CP180" s="247"/>
      <c r="CQ180" s="242">
        <v>3</v>
      </c>
    </row>
    <row r="181" spans="1:95" ht="16.5" thickBot="1" x14ac:dyDescent="0.3">
      <c r="A181" s="269">
        <f t="shared" si="38"/>
        <v>175</v>
      </c>
      <c r="B181" s="377" t="s">
        <v>258</v>
      </c>
      <c r="C181" s="376">
        <v>1963</v>
      </c>
      <c r="D181" s="375">
        <v>4</v>
      </c>
      <c r="E181" s="374">
        <v>48</v>
      </c>
      <c r="F181" s="373">
        <v>2037.5</v>
      </c>
      <c r="G181" s="358">
        <v>3</v>
      </c>
      <c r="H181" s="254">
        <v>5.84</v>
      </c>
      <c r="I181" s="254">
        <v>6.21</v>
      </c>
      <c r="J181" s="254">
        <v>6.21</v>
      </c>
      <c r="K181" s="254">
        <v>6.31</v>
      </c>
      <c r="L181" s="254"/>
      <c r="M181" s="347">
        <f t="shared" si="29"/>
        <v>71394</v>
      </c>
      <c r="N181" s="347">
        <f t="shared" si="30"/>
        <v>75917.25</v>
      </c>
      <c r="O181" s="347">
        <f t="shared" si="31"/>
        <v>147311.25</v>
      </c>
      <c r="P181" s="372">
        <f t="shared" si="32"/>
        <v>140461.27687500001</v>
      </c>
      <c r="Q181" s="371">
        <f t="shared" si="33"/>
        <v>140.46127687500001</v>
      </c>
      <c r="R181" s="343">
        <f t="shared" si="34"/>
        <v>151834.5</v>
      </c>
      <c r="S181" s="342">
        <f t="shared" si="35"/>
        <v>144.77419574999999</v>
      </c>
      <c r="T181" s="229">
        <f t="shared" si="42"/>
        <v>154.27950000000001</v>
      </c>
      <c r="U181" s="228">
        <f t="shared" si="43"/>
        <v>147.10550325</v>
      </c>
      <c r="V181" s="228"/>
      <c r="W181" s="341"/>
      <c r="X181" s="370"/>
      <c r="Y181" s="369"/>
      <c r="Z181" s="368"/>
      <c r="AA181" s="368"/>
      <c r="AB181" s="368"/>
      <c r="AC181" s="368"/>
      <c r="AD181" s="368"/>
      <c r="AE181" s="368"/>
      <c r="AF181" s="368"/>
      <c r="AG181" s="368"/>
      <c r="AH181" s="368"/>
      <c r="AI181" s="368"/>
      <c r="AJ181" s="368"/>
      <c r="AK181" s="368"/>
      <c r="AL181" s="368"/>
      <c r="AM181" s="368"/>
      <c r="AN181" s="368"/>
      <c r="AO181" s="368"/>
      <c r="AP181" s="368"/>
      <c r="AQ181" s="368"/>
      <c r="AR181" s="367">
        <f t="shared" si="44"/>
        <v>0</v>
      </c>
      <c r="AS181" s="411" t="s">
        <v>324</v>
      </c>
      <c r="AT181" s="243">
        <v>987</v>
      </c>
      <c r="AU181" s="249">
        <v>133.6</v>
      </c>
      <c r="AV181" s="365">
        <v>2007</v>
      </c>
      <c r="AW181" s="364"/>
      <c r="AX181" s="364"/>
      <c r="AY181" s="364"/>
      <c r="AZ181" s="364">
        <v>2007</v>
      </c>
      <c r="BA181" s="364"/>
      <c r="BB181" s="364"/>
      <c r="BC181" s="364"/>
      <c r="BD181" s="364"/>
      <c r="BE181" s="364"/>
      <c r="BF181" s="364"/>
      <c r="BG181" s="364"/>
      <c r="BH181" s="242"/>
      <c r="BI181" s="363">
        <v>0.14599999999999999</v>
      </c>
      <c r="BJ181" s="378">
        <v>2012</v>
      </c>
      <c r="BK181" s="358"/>
      <c r="BL181" s="358">
        <v>2018</v>
      </c>
      <c r="BM181" s="358"/>
      <c r="BN181" s="266"/>
      <c r="BO181" s="266"/>
      <c r="BP181" s="360"/>
      <c r="BQ181" s="361"/>
      <c r="BR181" s="360"/>
      <c r="BS181" s="359"/>
      <c r="BT181" s="386"/>
      <c r="BU181" s="385"/>
      <c r="BV181" s="384"/>
      <c r="BW181" s="384"/>
      <c r="BX181" s="383"/>
      <c r="BY181" s="254"/>
      <c r="BZ181" s="249"/>
      <c r="CA181" s="354">
        <v>1</v>
      </c>
      <c r="CB181" s="353">
        <v>1</v>
      </c>
      <c r="CC181" s="247">
        <v>4</v>
      </c>
      <c r="CD181" s="248"/>
      <c r="CE181" s="242">
        <v>2</v>
      </c>
      <c r="CF181" s="246">
        <v>3</v>
      </c>
      <c r="CG181" s="248" t="s">
        <v>335</v>
      </c>
      <c r="CH181" s="248"/>
      <c r="CI181" s="242"/>
      <c r="CJ181" s="246">
        <v>1</v>
      </c>
      <c r="CK181" s="248"/>
      <c r="CL181" s="244"/>
      <c r="CM181" s="247">
        <v>1</v>
      </c>
      <c r="CN181" s="248"/>
      <c r="CO181" s="242"/>
      <c r="CP181" s="247"/>
      <c r="CQ181" s="242">
        <v>3</v>
      </c>
    </row>
    <row r="182" spans="1:95" x14ac:dyDescent="0.25">
      <c r="A182" s="269">
        <f t="shared" si="38"/>
        <v>176</v>
      </c>
      <c r="B182" s="377" t="s">
        <v>266</v>
      </c>
      <c r="C182" s="376">
        <v>1972</v>
      </c>
      <c r="D182" s="375">
        <v>5</v>
      </c>
      <c r="E182" s="374">
        <v>60</v>
      </c>
      <c r="F182" s="373">
        <v>2766.2</v>
      </c>
      <c r="G182" s="358">
        <v>4</v>
      </c>
      <c r="H182" s="254">
        <v>5.84</v>
      </c>
      <c r="I182" s="254">
        <v>6.21</v>
      </c>
      <c r="J182" s="254">
        <v>6.21</v>
      </c>
      <c r="K182" s="254">
        <v>6.31</v>
      </c>
      <c r="L182" s="254"/>
      <c r="M182" s="347">
        <f t="shared" si="29"/>
        <v>96927.647999999986</v>
      </c>
      <c r="N182" s="347">
        <f t="shared" si="30"/>
        <v>103068.61199999999</v>
      </c>
      <c r="O182" s="347">
        <f t="shared" si="31"/>
        <v>199996.25999999998</v>
      </c>
      <c r="P182" s="372">
        <f t="shared" si="32"/>
        <v>190696.43390999996</v>
      </c>
      <c r="Q182" s="371">
        <f t="shared" si="33"/>
        <v>190.69643390999997</v>
      </c>
      <c r="R182" s="343">
        <f t="shared" si="34"/>
        <v>206137.22399999999</v>
      </c>
      <c r="S182" s="342">
        <f t="shared" si="35"/>
        <v>196.55184308399996</v>
      </c>
      <c r="T182" s="229">
        <f t="shared" si="42"/>
        <v>209.45666399999999</v>
      </c>
      <c r="U182" s="228">
        <f t="shared" si="43"/>
        <v>199.71692912399999</v>
      </c>
      <c r="V182" s="228"/>
      <c r="W182" s="341"/>
      <c r="X182" s="370"/>
      <c r="Y182" s="369"/>
      <c r="Z182" s="368"/>
      <c r="AA182" s="368"/>
      <c r="AB182" s="368"/>
      <c r="AC182" s="368"/>
      <c r="AD182" s="368"/>
      <c r="AE182" s="368"/>
      <c r="AF182" s="368"/>
      <c r="AG182" s="368"/>
      <c r="AH182" s="368"/>
      <c r="AI182" s="368"/>
      <c r="AJ182" s="368"/>
      <c r="AK182" s="368"/>
      <c r="AL182" s="368"/>
      <c r="AM182" s="368"/>
      <c r="AN182" s="368"/>
      <c r="AO182" s="368"/>
      <c r="AP182" s="368"/>
      <c r="AQ182" s="368"/>
      <c r="AR182" s="367">
        <f t="shared" si="44"/>
        <v>0</v>
      </c>
      <c r="AS182" s="366" t="s">
        <v>325</v>
      </c>
      <c r="AT182" s="243">
        <v>725</v>
      </c>
      <c r="AU182" s="249">
        <v>134.41</v>
      </c>
      <c r="AV182" s="365">
        <v>2007</v>
      </c>
      <c r="AW182" s="364"/>
      <c r="AX182" s="364"/>
      <c r="AY182" s="364"/>
      <c r="AZ182" s="364">
        <v>2011</v>
      </c>
      <c r="BA182" s="364"/>
      <c r="BB182" s="364"/>
      <c r="BC182" s="364"/>
      <c r="BD182" s="364"/>
      <c r="BE182" s="364"/>
      <c r="BF182" s="364"/>
      <c r="BG182" s="364">
        <v>2005</v>
      </c>
      <c r="BH182" s="242"/>
      <c r="BI182" s="363">
        <v>0.32</v>
      </c>
      <c r="BJ182" s="392">
        <v>2016</v>
      </c>
      <c r="BK182" s="358"/>
      <c r="BL182" s="358"/>
      <c r="BM182" s="358"/>
      <c r="BN182" s="266"/>
      <c r="BO182" s="266"/>
      <c r="BP182" s="360"/>
      <c r="BQ182" s="389"/>
      <c r="BR182" s="388"/>
      <c r="BS182" s="361"/>
      <c r="BT182" s="382"/>
      <c r="BU182" s="381"/>
      <c r="BV182" s="380"/>
      <c r="BW182" s="380"/>
      <c r="BX182" s="379"/>
      <c r="BY182" s="254"/>
      <c r="BZ182" s="249"/>
      <c r="CA182" s="354">
        <v>1</v>
      </c>
      <c r="CB182" s="353"/>
      <c r="CC182" s="247">
        <v>4</v>
      </c>
      <c r="CD182" s="248"/>
      <c r="CE182" s="242">
        <v>1</v>
      </c>
      <c r="CF182" s="246"/>
      <c r="CG182" s="248"/>
      <c r="CH182" s="248"/>
      <c r="CI182" s="242"/>
      <c r="CJ182" s="246">
        <v>1</v>
      </c>
      <c r="CK182" s="248"/>
      <c r="CL182" s="244"/>
      <c r="CM182" s="247">
        <v>1</v>
      </c>
      <c r="CN182" s="248"/>
      <c r="CO182" s="242"/>
      <c r="CP182" s="247"/>
      <c r="CQ182" s="242">
        <v>4</v>
      </c>
    </row>
    <row r="183" spans="1:95" x14ac:dyDescent="0.25">
      <c r="A183" s="269">
        <f t="shared" si="38"/>
        <v>177</v>
      </c>
      <c r="B183" s="377" t="s">
        <v>267</v>
      </c>
      <c r="C183" s="376">
        <v>1971</v>
      </c>
      <c r="D183" s="375">
        <v>5</v>
      </c>
      <c r="E183" s="374">
        <v>119</v>
      </c>
      <c r="F183" s="373">
        <v>5812.5</v>
      </c>
      <c r="G183" s="358">
        <v>8</v>
      </c>
      <c r="H183" s="254">
        <v>5.84</v>
      </c>
      <c r="I183" s="254">
        <v>6.21</v>
      </c>
      <c r="J183" s="254">
        <v>6.21</v>
      </c>
      <c r="K183" s="254">
        <v>6.31</v>
      </c>
      <c r="L183" s="254"/>
      <c r="M183" s="347">
        <f t="shared" si="29"/>
        <v>203670</v>
      </c>
      <c r="N183" s="347">
        <f t="shared" si="30"/>
        <v>216573.75</v>
      </c>
      <c r="O183" s="347">
        <f t="shared" si="31"/>
        <v>420243.75</v>
      </c>
      <c r="P183" s="372">
        <f t="shared" si="32"/>
        <v>400702.41562500002</v>
      </c>
      <c r="Q183" s="371">
        <f t="shared" si="33"/>
        <v>400.70241562500001</v>
      </c>
      <c r="R183" s="343">
        <f t="shared" si="34"/>
        <v>433147.5</v>
      </c>
      <c r="S183" s="342">
        <f t="shared" si="35"/>
        <v>413.00614124999998</v>
      </c>
      <c r="T183" s="229">
        <f t="shared" si="42"/>
        <v>440.1225</v>
      </c>
      <c r="U183" s="228">
        <f t="shared" si="43"/>
        <v>419.65680374999994</v>
      </c>
      <c r="V183" s="228"/>
      <c r="W183" s="341"/>
      <c r="X183" s="370"/>
      <c r="Y183" s="369"/>
      <c r="Z183" s="368"/>
      <c r="AA183" s="368"/>
      <c r="AB183" s="368"/>
      <c r="AC183" s="368"/>
      <c r="AD183" s="368"/>
      <c r="AE183" s="368"/>
      <c r="AF183" s="368"/>
      <c r="AG183" s="368"/>
      <c r="AH183" s="368"/>
      <c r="AI183" s="368"/>
      <c r="AJ183" s="368"/>
      <c r="AK183" s="368"/>
      <c r="AL183" s="368"/>
      <c r="AM183" s="368"/>
      <c r="AN183" s="368"/>
      <c r="AO183" s="368"/>
      <c r="AP183" s="368"/>
      <c r="AQ183" s="368"/>
      <c r="AR183" s="367">
        <f t="shared" si="44"/>
        <v>0</v>
      </c>
      <c r="AS183" s="366" t="s">
        <v>325</v>
      </c>
      <c r="AT183" s="243">
        <v>1526</v>
      </c>
      <c r="AU183" s="249">
        <v>253.07</v>
      </c>
      <c r="AV183" s="365">
        <v>2003</v>
      </c>
      <c r="AW183" s="364"/>
      <c r="AX183" s="364"/>
      <c r="AY183" s="364"/>
      <c r="AZ183" s="364">
        <v>2012</v>
      </c>
      <c r="BA183" s="364"/>
      <c r="BB183" s="364"/>
      <c r="BC183" s="364"/>
      <c r="BD183" s="364"/>
      <c r="BE183" s="364"/>
      <c r="BF183" s="364"/>
      <c r="BG183" s="364">
        <v>2007</v>
      </c>
      <c r="BH183" s="242"/>
      <c r="BI183" s="363">
        <v>0.64300000000000002</v>
      </c>
      <c r="BJ183" s="394">
        <v>2015</v>
      </c>
      <c r="BK183" s="358"/>
      <c r="BL183" s="358"/>
      <c r="BM183" s="358"/>
      <c r="BN183" s="266"/>
      <c r="BO183" s="266"/>
      <c r="BP183" s="360"/>
      <c r="BQ183" s="389"/>
      <c r="BR183" s="388"/>
      <c r="BS183" s="361"/>
      <c r="BT183" s="358"/>
      <c r="BU183" s="357"/>
      <c r="BV183" s="356"/>
      <c r="BW183" s="356"/>
      <c r="BX183" s="355"/>
      <c r="BY183" s="254"/>
      <c r="BZ183" s="249"/>
      <c r="CA183" s="354">
        <v>1</v>
      </c>
      <c r="CB183" s="353"/>
      <c r="CC183" s="247">
        <v>8</v>
      </c>
      <c r="CD183" s="248"/>
      <c r="CE183" s="242"/>
      <c r="CF183" s="246"/>
      <c r="CG183" s="248"/>
      <c r="CH183" s="248"/>
      <c r="CI183" s="242"/>
      <c r="CJ183" s="246"/>
      <c r="CK183" s="248"/>
      <c r="CL183" s="244"/>
      <c r="CM183" s="247"/>
      <c r="CN183" s="248"/>
      <c r="CO183" s="242"/>
      <c r="CP183" s="247"/>
      <c r="CQ183" s="242">
        <v>8</v>
      </c>
    </row>
    <row r="184" spans="1:95" ht="15.75" customHeight="1" x14ac:dyDescent="0.25">
      <c r="A184" s="269">
        <f t="shared" si="38"/>
        <v>178</v>
      </c>
      <c r="B184" s="377" t="s">
        <v>268</v>
      </c>
      <c r="C184" s="376">
        <v>1972</v>
      </c>
      <c r="D184" s="375">
        <v>5</v>
      </c>
      <c r="E184" s="374">
        <v>60</v>
      </c>
      <c r="F184" s="373">
        <v>2717.5</v>
      </c>
      <c r="G184" s="358">
        <v>4</v>
      </c>
      <c r="H184" s="254">
        <v>5.84</v>
      </c>
      <c r="I184" s="254">
        <v>6.21</v>
      </c>
      <c r="J184" s="254">
        <v>6.21</v>
      </c>
      <c r="K184" s="254">
        <v>6.31</v>
      </c>
      <c r="L184" s="254"/>
      <c r="M184" s="347">
        <f t="shared" si="29"/>
        <v>95221.2</v>
      </c>
      <c r="N184" s="347">
        <f t="shared" si="30"/>
        <v>101254.04999999999</v>
      </c>
      <c r="O184" s="347">
        <f t="shared" si="31"/>
        <v>196475.25</v>
      </c>
      <c r="P184" s="372">
        <f t="shared" si="32"/>
        <v>187339.15087499999</v>
      </c>
      <c r="Q184" s="371">
        <f t="shared" si="33"/>
        <v>187.339150875</v>
      </c>
      <c r="R184" s="343">
        <f t="shared" si="34"/>
        <v>202508.09999999998</v>
      </c>
      <c r="S184" s="342">
        <f t="shared" si="35"/>
        <v>193.09147334999997</v>
      </c>
      <c r="T184" s="229">
        <f t="shared" si="42"/>
        <v>205.76909999999998</v>
      </c>
      <c r="U184" s="228">
        <f t="shared" si="43"/>
        <v>196.20083684999997</v>
      </c>
      <c r="V184" s="228"/>
      <c r="W184" s="341"/>
      <c r="X184" s="370"/>
      <c r="Y184" s="369"/>
      <c r="Z184" s="368"/>
      <c r="AA184" s="368"/>
      <c r="AB184" s="368"/>
      <c r="AC184" s="368"/>
      <c r="AD184" s="368"/>
      <c r="AE184" s="368"/>
      <c r="AF184" s="368"/>
      <c r="AG184" s="368"/>
      <c r="AH184" s="368"/>
      <c r="AI184" s="368"/>
      <c r="AJ184" s="368"/>
      <c r="AK184" s="368"/>
      <c r="AL184" s="368"/>
      <c r="AM184" s="368"/>
      <c r="AN184" s="368"/>
      <c r="AO184" s="368"/>
      <c r="AP184" s="368"/>
      <c r="AQ184" s="368"/>
      <c r="AR184" s="367">
        <f t="shared" si="44"/>
        <v>0</v>
      </c>
      <c r="AS184" s="366" t="s">
        <v>325</v>
      </c>
      <c r="AT184" s="243">
        <v>725</v>
      </c>
      <c r="AU184" s="249">
        <v>134.41</v>
      </c>
      <c r="AV184" s="365">
        <v>2009</v>
      </c>
      <c r="AW184" s="364"/>
      <c r="AX184" s="364"/>
      <c r="AY184" s="364"/>
      <c r="AZ184" s="364">
        <v>2011</v>
      </c>
      <c r="BA184" s="364"/>
      <c r="BB184" s="364"/>
      <c r="BC184" s="364"/>
      <c r="BD184" s="364"/>
      <c r="BE184" s="364"/>
      <c r="BF184" s="364"/>
      <c r="BG184" s="364">
        <v>2005</v>
      </c>
      <c r="BH184" s="242"/>
      <c r="BI184" s="363">
        <v>0.39100000000000001</v>
      </c>
      <c r="BJ184" s="392">
        <v>2016</v>
      </c>
      <c r="BK184" s="358"/>
      <c r="BL184" s="358"/>
      <c r="BM184" s="358"/>
      <c r="BN184" s="266"/>
      <c r="BO184" s="266"/>
      <c r="BP184" s="360"/>
      <c r="BQ184" s="389"/>
      <c r="BR184" s="388"/>
      <c r="BS184" s="361"/>
      <c r="BT184" s="358"/>
      <c r="BU184" s="357"/>
      <c r="BV184" s="356"/>
      <c r="BW184" s="356"/>
      <c r="BX184" s="355"/>
      <c r="BY184" s="254"/>
      <c r="BZ184" s="249"/>
      <c r="CA184" s="354">
        <v>1</v>
      </c>
      <c r="CB184" s="353"/>
      <c r="CC184" s="247">
        <v>4</v>
      </c>
      <c r="CD184" s="248"/>
      <c r="CE184" s="242"/>
      <c r="CF184" s="246"/>
      <c r="CG184" s="248"/>
      <c r="CH184" s="248"/>
      <c r="CI184" s="242"/>
      <c r="CJ184" s="246"/>
      <c r="CK184" s="248"/>
      <c r="CL184" s="244"/>
      <c r="CM184" s="247"/>
      <c r="CN184" s="248"/>
      <c r="CO184" s="242"/>
      <c r="CP184" s="247"/>
      <c r="CQ184" s="242">
        <v>4</v>
      </c>
    </row>
    <row r="185" spans="1:95" ht="16.5" customHeight="1" x14ac:dyDescent="0.25">
      <c r="A185" s="269">
        <f t="shared" si="38"/>
        <v>179</v>
      </c>
      <c r="B185" s="377" t="s">
        <v>269</v>
      </c>
      <c r="C185" s="376">
        <v>1974</v>
      </c>
      <c r="D185" s="375">
        <v>5</v>
      </c>
      <c r="E185" s="374">
        <v>119</v>
      </c>
      <c r="F185" s="373">
        <v>5704</v>
      </c>
      <c r="G185" s="358">
        <v>8</v>
      </c>
      <c r="H185" s="254">
        <v>5.84</v>
      </c>
      <c r="I185" s="254">
        <v>6.21</v>
      </c>
      <c r="J185" s="254">
        <v>6.21</v>
      </c>
      <c r="K185" s="254">
        <v>6.31</v>
      </c>
      <c r="L185" s="254"/>
      <c r="M185" s="347">
        <f t="shared" si="29"/>
        <v>199868.16</v>
      </c>
      <c r="N185" s="347">
        <f t="shared" si="30"/>
        <v>212531.03999999998</v>
      </c>
      <c r="O185" s="347">
        <f t="shared" si="31"/>
        <v>412399.19999999995</v>
      </c>
      <c r="P185" s="372">
        <f t="shared" si="32"/>
        <v>393222.63719999994</v>
      </c>
      <c r="Q185" s="371">
        <f t="shared" si="33"/>
        <v>393.22263719999995</v>
      </c>
      <c r="R185" s="343">
        <f t="shared" si="34"/>
        <v>425062.07999999996</v>
      </c>
      <c r="S185" s="342">
        <f t="shared" si="35"/>
        <v>405.29669327999994</v>
      </c>
      <c r="T185" s="229">
        <f t="shared" si="42"/>
        <v>431.90688</v>
      </c>
      <c r="U185" s="228">
        <f t="shared" si="43"/>
        <v>411.82321007999997</v>
      </c>
      <c r="V185" s="228"/>
      <c r="W185" s="341"/>
      <c r="X185" s="370"/>
      <c r="Y185" s="369"/>
      <c r="Z185" s="368"/>
      <c r="AA185" s="368"/>
      <c r="AB185" s="368"/>
      <c r="AC185" s="368"/>
      <c r="AD185" s="368"/>
      <c r="AE185" s="368"/>
      <c r="AF185" s="368"/>
      <c r="AG185" s="368"/>
      <c r="AH185" s="368"/>
      <c r="AI185" s="368"/>
      <c r="AJ185" s="368"/>
      <c r="AK185" s="368"/>
      <c r="AL185" s="368"/>
      <c r="AM185" s="368"/>
      <c r="AN185" s="368"/>
      <c r="AO185" s="368"/>
      <c r="AP185" s="368"/>
      <c r="AQ185" s="368"/>
      <c r="AR185" s="367">
        <f t="shared" si="44"/>
        <v>0</v>
      </c>
      <c r="AS185" s="366" t="s">
        <v>325</v>
      </c>
      <c r="AT185" s="243">
        <v>1513</v>
      </c>
      <c r="AU185" s="249">
        <v>251.15</v>
      </c>
      <c r="AV185" s="365">
        <v>2003</v>
      </c>
      <c r="AW185" s="364"/>
      <c r="AX185" s="364"/>
      <c r="AY185" s="364"/>
      <c r="AZ185" s="364">
        <v>2007</v>
      </c>
      <c r="BA185" s="364">
        <v>2010</v>
      </c>
      <c r="BB185" s="364"/>
      <c r="BC185" s="364"/>
      <c r="BD185" s="364"/>
      <c r="BE185" s="364"/>
      <c r="BF185" s="364"/>
      <c r="BG185" s="364"/>
      <c r="BH185" s="242"/>
      <c r="BI185" s="363">
        <v>0.56999999999999995</v>
      </c>
      <c r="BJ185" s="395">
        <v>2017</v>
      </c>
      <c r="BK185" s="358"/>
      <c r="BL185" s="358"/>
      <c r="BM185" s="358"/>
      <c r="BN185" s="266"/>
      <c r="BO185" s="266"/>
      <c r="BP185" s="360"/>
      <c r="BQ185" s="389"/>
      <c r="BR185" s="388"/>
      <c r="BS185" s="361"/>
      <c r="BT185" s="358"/>
      <c r="BU185" s="357"/>
      <c r="BV185" s="356"/>
      <c r="BW185" s="356"/>
      <c r="BX185" s="355"/>
      <c r="BY185" s="254"/>
      <c r="BZ185" s="249"/>
      <c r="CA185" s="354">
        <v>1</v>
      </c>
      <c r="CB185" s="353"/>
      <c r="CC185" s="247">
        <v>8</v>
      </c>
      <c r="CD185" s="248"/>
      <c r="CE185" s="242">
        <v>2</v>
      </c>
      <c r="CF185" s="246"/>
      <c r="CG185" s="248"/>
      <c r="CH185" s="248"/>
      <c r="CI185" s="242"/>
      <c r="CJ185" s="246"/>
      <c r="CK185" s="248"/>
      <c r="CL185" s="244"/>
      <c r="CM185" s="247"/>
      <c r="CN185" s="248"/>
      <c r="CO185" s="242"/>
      <c r="CP185" s="247"/>
      <c r="CQ185" s="242">
        <v>8</v>
      </c>
    </row>
    <row r="186" spans="1:95" x14ac:dyDescent="0.25">
      <c r="A186" s="269">
        <f t="shared" si="38"/>
        <v>180</v>
      </c>
      <c r="B186" s="377" t="s">
        <v>270</v>
      </c>
      <c r="C186" s="376">
        <v>1978</v>
      </c>
      <c r="D186" s="375">
        <v>5</v>
      </c>
      <c r="E186" s="374">
        <v>75</v>
      </c>
      <c r="F186" s="373">
        <v>3447.4</v>
      </c>
      <c r="G186" s="358">
        <v>5</v>
      </c>
      <c r="H186" s="254">
        <v>5.84</v>
      </c>
      <c r="I186" s="254">
        <v>6.21</v>
      </c>
      <c r="J186" s="254">
        <v>6.21</v>
      </c>
      <c r="K186" s="254">
        <v>6.31</v>
      </c>
      <c r="L186" s="254"/>
      <c r="M186" s="347">
        <f t="shared" si="29"/>
        <v>120796.89599999999</v>
      </c>
      <c r="N186" s="347">
        <f t="shared" si="30"/>
        <v>128450.124</v>
      </c>
      <c r="O186" s="347">
        <f t="shared" si="31"/>
        <v>249247.02</v>
      </c>
      <c r="P186" s="372">
        <f t="shared" si="32"/>
        <v>237657.03356999997</v>
      </c>
      <c r="Q186" s="371">
        <f t="shared" si="33"/>
        <v>237.65703356999998</v>
      </c>
      <c r="R186" s="343">
        <f t="shared" si="34"/>
        <v>256900.24799999999</v>
      </c>
      <c r="S186" s="342">
        <f t="shared" si="35"/>
        <v>244.95438646799997</v>
      </c>
      <c r="T186" s="229">
        <f t="shared" si="42"/>
        <v>261.03712800000005</v>
      </c>
      <c r="U186" s="228">
        <f t="shared" si="43"/>
        <v>248.89890154800003</v>
      </c>
      <c r="V186" s="228"/>
      <c r="W186" s="341"/>
      <c r="X186" s="370"/>
      <c r="Y186" s="369"/>
      <c r="Z186" s="368"/>
      <c r="AA186" s="368"/>
      <c r="AB186" s="368"/>
      <c r="AC186" s="368"/>
      <c r="AD186" s="368"/>
      <c r="AE186" s="368"/>
      <c r="AF186" s="368"/>
      <c r="AG186" s="368"/>
      <c r="AH186" s="368"/>
      <c r="AI186" s="368"/>
      <c r="AJ186" s="368"/>
      <c r="AK186" s="368"/>
      <c r="AL186" s="368"/>
      <c r="AM186" s="368"/>
      <c r="AN186" s="368"/>
      <c r="AO186" s="368"/>
      <c r="AP186" s="368"/>
      <c r="AQ186" s="368"/>
      <c r="AR186" s="367">
        <f t="shared" si="44"/>
        <v>0</v>
      </c>
      <c r="AS186" s="366" t="s">
        <v>325</v>
      </c>
      <c r="AT186" s="243">
        <v>896</v>
      </c>
      <c r="AU186" s="249">
        <v>159.74</v>
      </c>
      <c r="AV186" s="365">
        <v>2002</v>
      </c>
      <c r="AW186" s="364"/>
      <c r="AX186" s="364"/>
      <c r="AY186" s="364">
        <v>2007</v>
      </c>
      <c r="AZ186" s="364">
        <v>2012</v>
      </c>
      <c r="BA186" s="364"/>
      <c r="BB186" s="364">
        <v>2012</v>
      </c>
      <c r="BC186" s="364">
        <v>2001</v>
      </c>
      <c r="BD186" s="364"/>
      <c r="BE186" s="364"/>
      <c r="BF186" s="364"/>
      <c r="BG186" s="364"/>
      <c r="BH186" s="242"/>
      <c r="BI186" s="363">
        <v>0.43</v>
      </c>
      <c r="BJ186" s="395">
        <v>2017</v>
      </c>
      <c r="BK186" s="358"/>
      <c r="BL186" s="358"/>
      <c r="BM186" s="358"/>
      <c r="BN186" s="266"/>
      <c r="BO186" s="266"/>
      <c r="BP186" s="360"/>
      <c r="BQ186" s="389"/>
      <c r="BR186" s="388"/>
      <c r="BS186" s="361"/>
      <c r="BT186" s="358"/>
      <c r="BU186" s="357"/>
      <c r="BV186" s="356"/>
      <c r="BW186" s="356"/>
      <c r="BX186" s="355"/>
      <c r="BY186" s="254"/>
      <c r="BZ186" s="249"/>
      <c r="CA186" s="354">
        <v>1</v>
      </c>
      <c r="CB186" s="353"/>
      <c r="CC186" s="247">
        <v>2</v>
      </c>
      <c r="CD186" s="248"/>
      <c r="CE186" s="242">
        <v>2</v>
      </c>
      <c r="CF186" s="246"/>
      <c r="CG186" s="248"/>
      <c r="CH186" s="248"/>
      <c r="CI186" s="242"/>
      <c r="CJ186" s="246">
        <v>1</v>
      </c>
      <c r="CK186" s="248"/>
      <c r="CL186" s="244"/>
      <c r="CM186" s="247"/>
      <c r="CN186" s="248"/>
      <c r="CO186" s="242"/>
      <c r="CP186" s="247"/>
      <c r="CQ186" s="242">
        <v>5</v>
      </c>
    </row>
    <row r="187" spans="1:95" ht="16.5" thickBot="1" x14ac:dyDescent="0.3">
      <c r="A187" s="269">
        <f t="shared" si="38"/>
        <v>181</v>
      </c>
      <c r="B187" s="377" t="s">
        <v>338</v>
      </c>
      <c r="C187" s="376">
        <v>1962</v>
      </c>
      <c r="D187" s="375">
        <v>2</v>
      </c>
      <c r="E187" s="374">
        <v>16</v>
      </c>
      <c r="F187" s="373">
        <v>646.6</v>
      </c>
      <c r="G187" s="358">
        <v>2</v>
      </c>
      <c r="H187" s="254">
        <v>5.84</v>
      </c>
      <c r="I187" s="254">
        <v>6.21</v>
      </c>
      <c r="J187" s="254">
        <v>6.21</v>
      </c>
      <c r="K187" s="254">
        <v>6.31</v>
      </c>
      <c r="L187" s="254"/>
      <c r="M187" s="347">
        <f t="shared" si="29"/>
        <v>22656.864000000001</v>
      </c>
      <c r="N187" s="347">
        <f t="shared" si="30"/>
        <v>24092.315999999999</v>
      </c>
      <c r="O187" s="347">
        <f t="shared" si="31"/>
        <v>46749.18</v>
      </c>
      <c r="P187" s="372">
        <f t="shared" si="32"/>
        <v>44575.343130000001</v>
      </c>
      <c r="Q187" s="371">
        <f t="shared" si="33"/>
        <v>44.57534313</v>
      </c>
      <c r="R187" s="343">
        <f t="shared" si="34"/>
        <v>48184.631999999998</v>
      </c>
      <c r="S187" s="342">
        <f t="shared" si="35"/>
        <v>45.944046612000001</v>
      </c>
      <c r="T187" s="229">
        <f t="shared" si="42"/>
        <v>48.960551999999993</v>
      </c>
      <c r="U187" s="228">
        <f t="shared" si="43"/>
        <v>46.683886331999993</v>
      </c>
      <c r="V187" s="228"/>
      <c r="W187" s="341"/>
      <c r="X187" s="370"/>
      <c r="Y187" s="369"/>
      <c r="Z187" s="368"/>
      <c r="AA187" s="368"/>
      <c r="AB187" s="368"/>
      <c r="AC187" s="368"/>
      <c r="AD187" s="368"/>
      <c r="AE187" s="368"/>
      <c r="AF187" s="368"/>
      <c r="AG187" s="368"/>
      <c r="AH187" s="368"/>
      <c r="AI187" s="368"/>
      <c r="AJ187" s="368"/>
      <c r="AK187" s="368"/>
      <c r="AL187" s="368"/>
      <c r="AM187" s="368"/>
      <c r="AN187" s="368"/>
      <c r="AO187" s="368"/>
      <c r="AP187" s="368"/>
      <c r="AQ187" s="368"/>
      <c r="AR187" s="367">
        <f t="shared" si="44"/>
        <v>0</v>
      </c>
      <c r="AS187" s="411" t="s">
        <v>324</v>
      </c>
      <c r="AT187" s="243">
        <v>675</v>
      </c>
      <c r="AU187" s="249">
        <v>94.3</v>
      </c>
      <c r="AV187" s="365">
        <v>2010</v>
      </c>
      <c r="AW187" s="364"/>
      <c r="AX187" s="364"/>
      <c r="AY187" s="364"/>
      <c r="AZ187" s="364">
        <v>2009</v>
      </c>
      <c r="BA187" s="364">
        <v>2009</v>
      </c>
      <c r="BB187" s="364"/>
      <c r="BC187" s="364"/>
      <c r="BD187" s="364"/>
      <c r="BE187" s="364"/>
      <c r="BF187" s="364"/>
      <c r="BG187" s="364"/>
      <c r="BH187" s="242"/>
      <c r="BI187" s="363">
        <v>0.05</v>
      </c>
      <c r="BJ187" s="395">
        <v>2017</v>
      </c>
      <c r="BK187" s="358">
        <v>2017</v>
      </c>
      <c r="BL187" s="358"/>
      <c r="BM187" s="358"/>
      <c r="BN187" s="266"/>
      <c r="BO187" s="266"/>
      <c r="BP187" s="360"/>
      <c r="BQ187" s="361"/>
      <c r="BR187" s="360"/>
      <c r="BS187" s="359"/>
      <c r="BT187" s="386"/>
      <c r="BU187" s="385"/>
      <c r="BV187" s="384"/>
      <c r="BW187" s="384"/>
      <c r="BX187" s="383"/>
      <c r="BY187" s="254"/>
      <c r="BZ187" s="249"/>
      <c r="CA187" s="354">
        <v>1</v>
      </c>
      <c r="CB187" s="353">
        <v>1</v>
      </c>
      <c r="CC187" s="247"/>
      <c r="CD187" s="248"/>
      <c r="CE187" s="242"/>
      <c r="CF187" s="246">
        <v>1</v>
      </c>
      <c r="CG187" s="248"/>
      <c r="CH187" s="248"/>
      <c r="CI187" s="242"/>
      <c r="CJ187" s="246">
        <v>1</v>
      </c>
      <c r="CK187" s="248"/>
      <c r="CL187" s="244">
        <v>1</v>
      </c>
      <c r="CM187" s="247">
        <v>1</v>
      </c>
      <c r="CN187" s="248" t="s">
        <v>337</v>
      </c>
      <c r="CO187" s="242"/>
      <c r="CP187" s="247"/>
      <c r="CQ187" s="242"/>
    </row>
    <row r="188" spans="1:95" ht="16.5" thickBot="1" x14ac:dyDescent="0.3">
      <c r="A188" s="269">
        <f t="shared" si="38"/>
        <v>182</v>
      </c>
      <c r="B188" s="377" t="s">
        <v>272</v>
      </c>
      <c r="C188" s="376" t="s">
        <v>273</v>
      </c>
      <c r="D188" s="266">
        <v>5</v>
      </c>
      <c r="E188" s="374">
        <v>60</v>
      </c>
      <c r="F188" s="373">
        <v>3239.9</v>
      </c>
      <c r="G188" s="358">
        <v>4</v>
      </c>
      <c r="H188" s="254">
        <v>5.84</v>
      </c>
      <c r="I188" s="254">
        <v>6.21</v>
      </c>
      <c r="J188" s="254">
        <v>6.21</v>
      </c>
      <c r="K188" s="254">
        <v>6.31</v>
      </c>
      <c r="L188" s="254"/>
      <c r="M188" s="347">
        <f t="shared" si="29"/>
        <v>113526.09599999999</v>
      </c>
      <c r="N188" s="347">
        <f t="shared" si="30"/>
        <v>120718.674</v>
      </c>
      <c r="O188" s="347">
        <f t="shared" si="31"/>
        <v>234244.77</v>
      </c>
      <c r="P188" s="372">
        <f t="shared" si="32"/>
        <v>223352.38819500001</v>
      </c>
      <c r="Q188" s="371">
        <f t="shared" si="33"/>
        <v>223.352388195</v>
      </c>
      <c r="R188" s="343">
        <f t="shared" si="34"/>
        <v>241437.348</v>
      </c>
      <c r="S188" s="342">
        <f t="shared" si="35"/>
        <v>230.21051131800002</v>
      </c>
      <c r="T188" s="229">
        <f t="shared" si="42"/>
        <v>245.32522800000001</v>
      </c>
      <c r="U188" s="228">
        <f t="shared" si="43"/>
        <v>233.91760489799998</v>
      </c>
      <c r="V188" s="228"/>
      <c r="W188" s="341"/>
      <c r="X188" s="370"/>
      <c r="Y188" s="369"/>
      <c r="Z188" s="368"/>
      <c r="AA188" s="368"/>
      <c r="AB188" s="368"/>
      <c r="AC188" s="368"/>
      <c r="AD188" s="368"/>
      <c r="AE188" s="368"/>
      <c r="AF188" s="368"/>
      <c r="AG188" s="368"/>
      <c r="AH188" s="368"/>
      <c r="AI188" s="368"/>
      <c r="AJ188" s="368"/>
      <c r="AK188" s="368"/>
      <c r="AL188" s="368"/>
      <c r="AM188" s="368"/>
      <c r="AN188" s="368"/>
      <c r="AO188" s="368"/>
      <c r="AP188" s="368"/>
      <c r="AQ188" s="368"/>
      <c r="AR188" s="367">
        <f t="shared" si="44"/>
        <v>0</v>
      </c>
      <c r="AS188" s="366" t="s">
        <v>325</v>
      </c>
      <c r="AT188" s="243">
        <v>1100</v>
      </c>
      <c r="AU188" s="249">
        <v>189.96</v>
      </c>
      <c r="AV188" s="365"/>
      <c r="AW188" s="364"/>
      <c r="AX188" s="364"/>
      <c r="AY188" s="364">
        <v>2007</v>
      </c>
      <c r="AZ188" s="364">
        <v>2009</v>
      </c>
      <c r="BA188" s="364">
        <v>2009</v>
      </c>
      <c r="BB188" s="364">
        <v>2009</v>
      </c>
      <c r="BC188" s="364"/>
      <c r="BD188" s="364"/>
      <c r="BE188" s="364"/>
      <c r="BF188" s="364"/>
      <c r="BG188" s="364"/>
      <c r="BH188" s="242"/>
      <c r="BI188" s="363">
        <v>0.44800000000000001</v>
      </c>
      <c r="BJ188" s="410">
        <v>2009</v>
      </c>
      <c r="BK188" s="403" t="s">
        <v>336</v>
      </c>
      <c r="BL188" s="403" t="s">
        <v>336</v>
      </c>
      <c r="BM188" s="403"/>
      <c r="BN188" s="402"/>
      <c r="BO188" s="266"/>
      <c r="BP188" s="360"/>
      <c r="BQ188" s="389"/>
      <c r="BR188" s="388"/>
      <c r="BS188" s="361"/>
      <c r="BT188" s="409"/>
      <c r="BU188" s="408"/>
      <c r="BV188" s="407"/>
      <c r="BW188" s="407"/>
      <c r="BX188" s="406"/>
      <c r="BY188" s="254"/>
      <c r="BZ188" s="249"/>
      <c r="CA188" s="354">
        <v>1</v>
      </c>
      <c r="CB188" s="353">
        <v>1</v>
      </c>
      <c r="CC188" s="247">
        <v>4</v>
      </c>
      <c r="CD188" s="248"/>
      <c r="CE188" s="242"/>
      <c r="CF188" s="246">
        <v>2</v>
      </c>
      <c r="CG188" s="248"/>
      <c r="CH188" s="248"/>
      <c r="CI188" s="242"/>
      <c r="CJ188" s="246">
        <v>1</v>
      </c>
      <c r="CK188" s="248"/>
      <c r="CL188" s="244">
        <v>1</v>
      </c>
      <c r="CM188" s="247">
        <v>1</v>
      </c>
      <c r="CN188" s="248"/>
      <c r="CO188" s="242"/>
      <c r="CP188" s="247"/>
      <c r="CQ188" s="242">
        <v>4</v>
      </c>
    </row>
    <row r="189" spans="1:95" x14ac:dyDescent="0.25">
      <c r="A189" s="269">
        <f t="shared" si="38"/>
        <v>183</v>
      </c>
      <c r="B189" s="377" t="s">
        <v>278</v>
      </c>
      <c r="C189" s="376" t="s">
        <v>279</v>
      </c>
      <c r="D189" s="375">
        <v>8</v>
      </c>
      <c r="E189" s="374">
        <v>48</v>
      </c>
      <c r="F189" s="373">
        <v>2978.7</v>
      </c>
      <c r="G189" s="358">
        <v>2</v>
      </c>
      <c r="H189" s="254">
        <v>5.84</v>
      </c>
      <c r="I189" s="254">
        <v>6.21</v>
      </c>
      <c r="J189" s="254">
        <v>6.21</v>
      </c>
      <c r="K189" s="254">
        <v>6.31</v>
      </c>
      <c r="L189" s="254"/>
      <c r="M189" s="347">
        <f t="shared" si="29"/>
        <v>104373.648</v>
      </c>
      <c r="N189" s="347">
        <f t="shared" si="30"/>
        <v>110986.36199999999</v>
      </c>
      <c r="O189" s="347">
        <f t="shared" si="31"/>
        <v>215360.01</v>
      </c>
      <c r="P189" s="372">
        <f t="shared" si="32"/>
        <v>205345.769535</v>
      </c>
      <c r="Q189" s="371">
        <f t="shared" si="33"/>
        <v>205.34576953499999</v>
      </c>
      <c r="R189" s="343">
        <f t="shared" si="34"/>
        <v>221972.72399999999</v>
      </c>
      <c r="S189" s="342">
        <f t="shared" si="35"/>
        <v>211.65099233399999</v>
      </c>
      <c r="T189" s="229">
        <f t="shared" si="42"/>
        <v>225.54716399999998</v>
      </c>
      <c r="U189" s="228">
        <f t="shared" si="43"/>
        <v>215.05922087399998</v>
      </c>
      <c r="V189" s="228"/>
      <c r="W189" s="341"/>
      <c r="X189" s="370"/>
      <c r="Y189" s="369"/>
      <c r="Z189" s="368"/>
      <c r="AA189" s="368"/>
      <c r="AB189" s="368"/>
      <c r="AC189" s="368"/>
      <c r="AD189" s="368"/>
      <c r="AE189" s="368"/>
      <c r="AF189" s="368"/>
      <c r="AG189" s="368"/>
      <c r="AH189" s="368"/>
      <c r="AI189" s="368"/>
      <c r="AJ189" s="368"/>
      <c r="AK189" s="368"/>
      <c r="AL189" s="368"/>
      <c r="AM189" s="368"/>
      <c r="AN189" s="368"/>
      <c r="AO189" s="368"/>
      <c r="AP189" s="368"/>
      <c r="AQ189" s="368"/>
      <c r="AR189" s="367">
        <f t="shared" si="44"/>
        <v>0</v>
      </c>
      <c r="AS189" s="366" t="s">
        <v>325</v>
      </c>
      <c r="AT189" s="243">
        <v>498</v>
      </c>
      <c r="AU189" s="249">
        <v>100.78</v>
      </c>
      <c r="AV189" s="365">
        <v>2003</v>
      </c>
      <c r="AW189" s="364"/>
      <c r="AX189" s="364"/>
      <c r="AY189" s="364"/>
      <c r="AZ189" s="364">
        <v>2012</v>
      </c>
      <c r="BA189" s="364"/>
      <c r="BB189" s="364"/>
      <c r="BC189" s="364"/>
      <c r="BD189" s="364"/>
      <c r="BE189" s="364">
        <v>2004</v>
      </c>
      <c r="BF189" s="364"/>
      <c r="BG189" s="364">
        <v>2005</v>
      </c>
      <c r="BH189" s="242"/>
      <c r="BI189" s="363">
        <v>0.52100000000000002</v>
      </c>
      <c r="BJ189" s="392">
        <v>2016</v>
      </c>
      <c r="BK189" s="358"/>
      <c r="BL189" s="358"/>
      <c r="BM189" s="358"/>
      <c r="BN189" s="266"/>
      <c r="BO189" s="266"/>
      <c r="BP189" s="360"/>
      <c r="BQ189" s="389"/>
      <c r="BR189" s="388"/>
      <c r="BS189" s="361"/>
      <c r="BT189" s="382"/>
      <c r="BU189" s="381"/>
      <c r="BV189" s="380"/>
      <c r="BW189" s="380"/>
      <c r="BX189" s="379"/>
      <c r="BY189" s="254"/>
      <c r="BZ189" s="249"/>
      <c r="CA189" s="354">
        <v>1</v>
      </c>
      <c r="CB189" s="353"/>
      <c r="CC189" s="247">
        <v>2</v>
      </c>
      <c r="CD189" s="248"/>
      <c r="CE189" s="242"/>
      <c r="CF189" s="246">
        <v>4</v>
      </c>
      <c r="CG189" s="248" t="s">
        <v>335</v>
      </c>
      <c r="CH189" s="248"/>
      <c r="CI189" s="242"/>
      <c r="CJ189" s="246"/>
      <c r="CK189" s="248"/>
      <c r="CL189" s="244"/>
      <c r="CM189" s="247">
        <v>1</v>
      </c>
      <c r="CN189" s="248"/>
      <c r="CO189" s="242"/>
      <c r="CP189" s="247"/>
      <c r="CQ189" s="242">
        <v>2</v>
      </c>
    </row>
    <row r="190" spans="1:95" x14ac:dyDescent="0.25">
      <c r="A190" s="269">
        <f t="shared" si="38"/>
        <v>184</v>
      </c>
      <c r="B190" s="377" t="s">
        <v>280</v>
      </c>
      <c r="C190" s="405" t="s">
        <v>279</v>
      </c>
      <c r="D190" s="375">
        <v>5</v>
      </c>
      <c r="E190" s="374">
        <v>90</v>
      </c>
      <c r="F190" s="373">
        <v>4452.3999999999996</v>
      </c>
      <c r="G190" s="358">
        <v>6</v>
      </c>
      <c r="H190" s="254">
        <v>5.84</v>
      </c>
      <c r="I190" s="254">
        <v>6.21</v>
      </c>
      <c r="J190" s="254">
        <v>6.21</v>
      </c>
      <c r="K190" s="254">
        <v>6.31</v>
      </c>
      <c r="L190" s="254"/>
      <c r="M190" s="347">
        <f t="shared" si="29"/>
        <v>156012.09599999996</v>
      </c>
      <c r="N190" s="347">
        <f t="shared" si="30"/>
        <v>165896.424</v>
      </c>
      <c r="O190" s="347">
        <f t="shared" si="31"/>
        <v>321908.51999999996</v>
      </c>
      <c r="P190" s="372">
        <f t="shared" si="32"/>
        <v>306939.77381999994</v>
      </c>
      <c r="Q190" s="371">
        <f t="shared" si="33"/>
        <v>306.93977381999997</v>
      </c>
      <c r="R190" s="343">
        <f t="shared" si="34"/>
        <v>331792.848</v>
      </c>
      <c r="S190" s="342">
        <f t="shared" si="35"/>
        <v>316.36448056799992</v>
      </c>
      <c r="T190" s="229">
        <f t="shared" si="42"/>
        <v>337.13572799999997</v>
      </c>
      <c r="U190" s="228">
        <f t="shared" si="43"/>
        <v>321.45891664799996</v>
      </c>
      <c r="V190" s="228"/>
      <c r="W190" s="341"/>
      <c r="X190" s="370"/>
      <c r="Y190" s="369"/>
      <c r="Z190" s="368"/>
      <c r="AA190" s="368"/>
      <c r="AB190" s="368"/>
      <c r="AC190" s="368"/>
      <c r="AD190" s="368"/>
      <c r="AE190" s="368"/>
      <c r="AF190" s="368"/>
      <c r="AG190" s="368"/>
      <c r="AH190" s="368"/>
      <c r="AI190" s="368"/>
      <c r="AJ190" s="368"/>
      <c r="AK190" s="368"/>
      <c r="AL190" s="368"/>
      <c r="AM190" s="368"/>
      <c r="AN190" s="368"/>
      <c r="AO190" s="368"/>
      <c r="AP190" s="368"/>
      <c r="AQ190" s="368"/>
      <c r="AR190" s="367">
        <f t="shared" si="44"/>
        <v>0</v>
      </c>
      <c r="AS190" s="366" t="s">
        <v>325</v>
      </c>
      <c r="AT190" s="243">
        <v>1116</v>
      </c>
      <c r="AU190" s="249">
        <v>192.33</v>
      </c>
      <c r="AV190" s="365">
        <v>2006</v>
      </c>
      <c r="AW190" s="364"/>
      <c r="AX190" s="364"/>
      <c r="AY190" s="364"/>
      <c r="AZ190" s="364">
        <v>2007</v>
      </c>
      <c r="BA190" s="364"/>
      <c r="BB190" s="364"/>
      <c r="BC190" s="364"/>
      <c r="BD190" s="364"/>
      <c r="BE190" s="364"/>
      <c r="BF190" s="364"/>
      <c r="BG190" s="364">
        <v>2005</v>
      </c>
      <c r="BH190" s="242"/>
      <c r="BI190" s="390">
        <v>0.51400000000000001</v>
      </c>
      <c r="BJ190" s="362">
        <v>2013</v>
      </c>
      <c r="BK190" s="358"/>
      <c r="BL190" s="358"/>
      <c r="BM190" s="358">
        <v>2019</v>
      </c>
      <c r="BN190" s="266"/>
      <c r="BO190" s="266"/>
      <c r="BP190" s="360"/>
      <c r="BQ190" s="389"/>
      <c r="BR190" s="388"/>
      <c r="BS190" s="361"/>
      <c r="BT190" s="358"/>
      <c r="BU190" s="357"/>
      <c r="BV190" s="356"/>
      <c r="BW190" s="356"/>
      <c r="BX190" s="355"/>
      <c r="BY190" s="254"/>
      <c r="BZ190" s="249"/>
      <c r="CA190" s="354">
        <v>1</v>
      </c>
      <c r="CB190" s="353"/>
      <c r="CC190" s="247">
        <v>6</v>
      </c>
      <c r="CD190" s="248"/>
      <c r="CE190" s="242">
        <v>2</v>
      </c>
      <c r="CF190" s="246">
        <v>2</v>
      </c>
      <c r="CG190" s="248"/>
      <c r="CH190" s="248"/>
      <c r="CI190" s="242"/>
      <c r="CJ190" s="246"/>
      <c r="CK190" s="248"/>
      <c r="CL190" s="244"/>
      <c r="CM190" s="247"/>
      <c r="CN190" s="248"/>
      <c r="CO190" s="242"/>
      <c r="CP190" s="247"/>
      <c r="CQ190" s="242">
        <v>5</v>
      </c>
    </row>
    <row r="191" spans="1:95" ht="15.75" customHeight="1" x14ac:dyDescent="0.25">
      <c r="A191" s="269">
        <f t="shared" si="38"/>
        <v>185</v>
      </c>
      <c r="B191" s="377" t="s">
        <v>281</v>
      </c>
      <c r="C191" s="376">
        <v>1975</v>
      </c>
      <c r="D191" s="375">
        <v>5</v>
      </c>
      <c r="E191" s="374">
        <v>90</v>
      </c>
      <c r="F191" s="373">
        <v>4396.8999999999996</v>
      </c>
      <c r="G191" s="358">
        <v>6</v>
      </c>
      <c r="H191" s="254">
        <v>5.84</v>
      </c>
      <c r="I191" s="254">
        <v>6.21</v>
      </c>
      <c r="J191" s="254">
        <v>6.21</v>
      </c>
      <c r="K191" s="254">
        <v>6.31</v>
      </c>
      <c r="L191" s="254"/>
      <c r="M191" s="347">
        <f t="shared" si="29"/>
        <v>154067.37599999999</v>
      </c>
      <c r="N191" s="347">
        <f t="shared" si="30"/>
        <v>163828.49399999998</v>
      </c>
      <c r="O191" s="347">
        <f t="shared" si="31"/>
        <v>317895.87</v>
      </c>
      <c r="P191" s="372">
        <f t="shared" si="32"/>
        <v>303113.71204499999</v>
      </c>
      <c r="Q191" s="371">
        <f t="shared" si="33"/>
        <v>303.113712045</v>
      </c>
      <c r="R191" s="343">
        <f t="shared" si="34"/>
        <v>327656.98799999995</v>
      </c>
      <c r="S191" s="342">
        <f t="shared" si="35"/>
        <v>312.42093805799993</v>
      </c>
      <c r="T191" s="229">
        <f t="shared" si="42"/>
        <v>332.93326799999994</v>
      </c>
      <c r="U191" s="228">
        <f t="shared" si="43"/>
        <v>317.45187103799992</v>
      </c>
      <c r="V191" s="228"/>
      <c r="W191" s="341"/>
      <c r="X191" s="370"/>
      <c r="Y191" s="369"/>
      <c r="Z191" s="368"/>
      <c r="AA191" s="368"/>
      <c r="AB191" s="368"/>
      <c r="AC191" s="368"/>
      <c r="AD191" s="368"/>
      <c r="AE191" s="368"/>
      <c r="AF191" s="368"/>
      <c r="AG191" s="368"/>
      <c r="AH191" s="368"/>
      <c r="AI191" s="368"/>
      <c r="AJ191" s="368"/>
      <c r="AK191" s="368"/>
      <c r="AL191" s="368"/>
      <c r="AM191" s="368"/>
      <c r="AN191" s="368"/>
      <c r="AO191" s="368"/>
      <c r="AP191" s="368"/>
      <c r="AQ191" s="368"/>
      <c r="AR191" s="367">
        <f t="shared" si="44"/>
        <v>0</v>
      </c>
      <c r="AS191" s="366" t="s">
        <v>325</v>
      </c>
      <c r="AT191" s="243">
        <v>1116</v>
      </c>
      <c r="AU191" s="249">
        <v>192.33</v>
      </c>
      <c r="AV191" s="365">
        <v>2003</v>
      </c>
      <c r="AW191" s="364"/>
      <c r="AX191" s="364"/>
      <c r="AY191" s="364">
        <v>2007</v>
      </c>
      <c r="AZ191" s="364"/>
      <c r="BA191" s="364"/>
      <c r="BB191" s="364"/>
      <c r="BC191" s="364"/>
      <c r="BD191" s="364">
        <v>2008</v>
      </c>
      <c r="BE191" s="364"/>
      <c r="BF191" s="364"/>
      <c r="BG191" s="364">
        <v>2005</v>
      </c>
      <c r="BH191" s="242"/>
      <c r="BI191" s="363">
        <v>0.52100000000000002</v>
      </c>
      <c r="BJ191" s="362">
        <v>2013</v>
      </c>
      <c r="BK191" s="403">
        <v>2018</v>
      </c>
      <c r="BL191" s="403">
        <v>2018</v>
      </c>
      <c r="BM191" s="403"/>
      <c r="BN191" s="402"/>
      <c r="BO191" s="266"/>
      <c r="BP191" s="360"/>
      <c r="BQ191" s="389"/>
      <c r="BR191" s="388"/>
      <c r="BS191" s="361"/>
      <c r="BT191" s="358"/>
      <c r="BU191" s="357"/>
      <c r="BV191" s="356"/>
      <c r="BW191" s="356"/>
      <c r="BX191" s="355"/>
      <c r="BY191" s="254"/>
      <c r="BZ191" s="249"/>
      <c r="CA191" s="354">
        <v>1</v>
      </c>
      <c r="CB191" s="353"/>
      <c r="CC191" s="247">
        <v>6</v>
      </c>
      <c r="CD191" s="248"/>
      <c r="CE191" s="242">
        <v>5</v>
      </c>
      <c r="CF191" s="246">
        <v>2</v>
      </c>
      <c r="CG191" s="248"/>
      <c r="CH191" s="248"/>
      <c r="CI191" s="242"/>
      <c r="CJ191" s="246">
        <v>1</v>
      </c>
      <c r="CK191" s="248"/>
      <c r="CL191" s="244">
        <v>1</v>
      </c>
      <c r="CM191" s="247"/>
      <c r="CN191" s="248"/>
      <c r="CO191" s="242"/>
      <c r="CP191" s="247"/>
      <c r="CQ191" s="242">
        <v>6</v>
      </c>
    </row>
    <row r="192" spans="1:95" ht="15.75" customHeight="1" x14ac:dyDescent="0.25">
      <c r="A192" s="269">
        <f t="shared" si="38"/>
        <v>186</v>
      </c>
      <c r="B192" s="377" t="s">
        <v>282</v>
      </c>
      <c r="C192" s="376">
        <v>1973</v>
      </c>
      <c r="D192" s="375">
        <v>5</v>
      </c>
      <c r="E192" s="374">
        <v>129</v>
      </c>
      <c r="F192" s="373">
        <v>6373.9</v>
      </c>
      <c r="G192" s="358">
        <v>8</v>
      </c>
      <c r="H192" s="254">
        <v>5.84</v>
      </c>
      <c r="I192" s="254">
        <v>6.21</v>
      </c>
      <c r="J192" s="254">
        <v>6.21</v>
      </c>
      <c r="K192" s="254">
        <v>6.31</v>
      </c>
      <c r="L192" s="254"/>
      <c r="M192" s="347">
        <f t="shared" si="29"/>
        <v>223341.45599999995</v>
      </c>
      <c r="N192" s="347">
        <f t="shared" si="30"/>
        <v>237491.51399999997</v>
      </c>
      <c r="O192" s="347">
        <f t="shared" si="31"/>
        <v>460832.96999999991</v>
      </c>
      <c r="P192" s="372">
        <f t="shared" si="32"/>
        <v>439404.23689499986</v>
      </c>
      <c r="Q192" s="371">
        <f t="shared" si="33"/>
        <v>439.40423689499988</v>
      </c>
      <c r="R192" s="343">
        <f t="shared" si="34"/>
        <v>474983.02799999993</v>
      </c>
      <c r="S192" s="342">
        <f t="shared" si="35"/>
        <v>452.89631719799985</v>
      </c>
      <c r="T192" s="229">
        <f t="shared" si="42"/>
        <v>482.63170799999995</v>
      </c>
      <c r="U192" s="228">
        <f t="shared" si="43"/>
        <v>460.18933357799995</v>
      </c>
      <c r="V192" s="228"/>
      <c r="W192" s="341"/>
      <c r="X192" s="370"/>
      <c r="Y192" s="369"/>
      <c r="Z192" s="368"/>
      <c r="AA192" s="368"/>
      <c r="AB192" s="368"/>
      <c r="AC192" s="368"/>
      <c r="AD192" s="368"/>
      <c r="AE192" s="368"/>
      <c r="AF192" s="368"/>
      <c r="AG192" s="368"/>
      <c r="AH192" s="368"/>
      <c r="AI192" s="368"/>
      <c r="AJ192" s="368"/>
      <c r="AK192" s="368"/>
      <c r="AL192" s="368"/>
      <c r="AM192" s="368"/>
      <c r="AN192" s="368"/>
      <c r="AO192" s="368"/>
      <c r="AP192" s="368"/>
      <c r="AQ192" s="368"/>
      <c r="AR192" s="367">
        <f t="shared" si="44"/>
        <v>0</v>
      </c>
      <c r="AS192" s="366" t="s">
        <v>325</v>
      </c>
      <c r="AT192" s="243">
        <v>1731</v>
      </c>
      <c r="AU192" s="249">
        <v>283.44</v>
      </c>
      <c r="AV192" s="365">
        <v>2007</v>
      </c>
      <c r="AW192" s="364"/>
      <c r="AX192" s="364"/>
      <c r="AY192" s="364"/>
      <c r="AZ192" s="364">
        <v>2007</v>
      </c>
      <c r="BA192" s="364"/>
      <c r="BB192" s="364"/>
      <c r="BC192" s="364"/>
      <c r="BD192" s="364"/>
      <c r="BE192" s="364"/>
      <c r="BF192" s="364"/>
      <c r="BG192" s="364">
        <v>2005</v>
      </c>
      <c r="BH192" s="242"/>
      <c r="BI192" s="363">
        <v>0.65200000000000002</v>
      </c>
      <c r="BJ192" s="392">
        <v>2016</v>
      </c>
      <c r="BK192" s="358"/>
      <c r="BL192" s="358"/>
      <c r="BM192" s="358"/>
      <c r="BN192" s="266"/>
      <c r="BO192" s="266"/>
      <c r="BP192" s="360"/>
      <c r="BQ192" s="389"/>
      <c r="BR192" s="388"/>
      <c r="BS192" s="361"/>
      <c r="BT192" s="358"/>
      <c r="BU192" s="357"/>
      <c r="BV192" s="356"/>
      <c r="BW192" s="356"/>
      <c r="BX192" s="355"/>
      <c r="BY192" s="254"/>
      <c r="BZ192" s="249"/>
      <c r="CA192" s="354">
        <v>1</v>
      </c>
      <c r="CB192" s="353"/>
      <c r="CC192" s="247">
        <v>8</v>
      </c>
      <c r="CD192" s="248"/>
      <c r="CE192" s="242">
        <v>4</v>
      </c>
      <c r="CF192" s="246">
        <v>3</v>
      </c>
      <c r="CG192" s="248"/>
      <c r="CH192" s="248"/>
      <c r="CI192" s="242"/>
      <c r="CJ192" s="246">
        <v>1</v>
      </c>
      <c r="CK192" s="248"/>
      <c r="CL192" s="244">
        <v>1</v>
      </c>
      <c r="CM192" s="247">
        <v>1</v>
      </c>
      <c r="CN192" s="248"/>
      <c r="CO192" s="242">
        <v>1</v>
      </c>
      <c r="CP192" s="247"/>
      <c r="CQ192" s="242">
        <v>8</v>
      </c>
    </row>
    <row r="193" spans="1:95" x14ac:dyDescent="0.25">
      <c r="A193" s="269">
        <f t="shared" si="38"/>
        <v>187</v>
      </c>
      <c r="B193" s="377" t="s">
        <v>283</v>
      </c>
      <c r="C193" s="376">
        <v>1975</v>
      </c>
      <c r="D193" s="375">
        <v>5</v>
      </c>
      <c r="E193" s="374">
        <v>60</v>
      </c>
      <c r="F193" s="373">
        <v>2722.6</v>
      </c>
      <c r="G193" s="358">
        <v>4</v>
      </c>
      <c r="H193" s="254">
        <v>5.84</v>
      </c>
      <c r="I193" s="254">
        <v>6.21</v>
      </c>
      <c r="J193" s="254">
        <v>6.21</v>
      </c>
      <c r="K193" s="254">
        <v>6.31</v>
      </c>
      <c r="L193" s="254"/>
      <c r="M193" s="347">
        <f t="shared" si="29"/>
        <v>95399.903999999995</v>
      </c>
      <c r="N193" s="347">
        <f t="shared" si="30"/>
        <v>101444.07599999999</v>
      </c>
      <c r="O193" s="347">
        <f t="shared" si="31"/>
        <v>196843.97999999998</v>
      </c>
      <c r="P193" s="372">
        <f t="shared" si="32"/>
        <v>187690.73492999998</v>
      </c>
      <c r="Q193" s="371">
        <f t="shared" si="33"/>
        <v>187.69073492999999</v>
      </c>
      <c r="R193" s="343">
        <f t="shared" si="34"/>
        <v>202888.15199999997</v>
      </c>
      <c r="S193" s="342">
        <f t="shared" si="35"/>
        <v>193.45385293199999</v>
      </c>
      <c r="T193" s="229">
        <f t="shared" si="42"/>
        <v>206.155272</v>
      </c>
      <c r="U193" s="228">
        <f t="shared" si="43"/>
        <v>196.56905185199997</v>
      </c>
      <c r="V193" s="228"/>
      <c r="W193" s="341"/>
      <c r="X193" s="370"/>
      <c r="Y193" s="369"/>
      <c r="Z193" s="368"/>
      <c r="AA193" s="404"/>
      <c r="AB193" s="368"/>
      <c r="AC193" s="368"/>
      <c r="AD193" s="368"/>
      <c r="AE193" s="368"/>
      <c r="AF193" s="368"/>
      <c r="AG193" s="368"/>
      <c r="AH193" s="368"/>
      <c r="AI193" s="368"/>
      <c r="AJ193" s="368"/>
      <c r="AK193" s="368"/>
      <c r="AL193" s="368"/>
      <c r="AM193" s="368"/>
      <c r="AN193" s="368"/>
      <c r="AO193" s="368"/>
      <c r="AP193" s="368"/>
      <c r="AQ193" s="368"/>
      <c r="AR193" s="367">
        <f t="shared" si="44"/>
        <v>0</v>
      </c>
      <c r="AS193" s="366" t="s">
        <v>325</v>
      </c>
      <c r="AT193" s="243">
        <v>767</v>
      </c>
      <c r="AU193" s="249">
        <v>140.63</v>
      </c>
      <c r="AV193" s="365">
        <v>2007</v>
      </c>
      <c r="AW193" s="364"/>
      <c r="AX193" s="364"/>
      <c r="AY193" s="364"/>
      <c r="AZ193" s="364">
        <v>2012</v>
      </c>
      <c r="BA193" s="364">
        <v>2012</v>
      </c>
      <c r="BB193" s="364"/>
      <c r="BC193" s="364"/>
      <c r="BD193" s="364"/>
      <c r="BE193" s="364"/>
      <c r="BF193" s="364"/>
      <c r="BG193" s="364">
        <v>2005</v>
      </c>
      <c r="BH193" s="242"/>
      <c r="BI193" s="363">
        <v>0.27400000000000002</v>
      </c>
      <c r="BJ193" s="392">
        <v>2016</v>
      </c>
      <c r="BK193" s="358"/>
      <c r="BL193" s="358"/>
      <c r="BM193" s="358"/>
      <c r="BN193" s="266"/>
      <c r="BO193" s="266"/>
      <c r="BP193" s="360"/>
      <c r="BQ193" s="389"/>
      <c r="BR193" s="388"/>
      <c r="BS193" s="361"/>
      <c r="BT193" s="358"/>
      <c r="BU193" s="357"/>
      <c r="BV193" s="356"/>
      <c r="BW193" s="356"/>
      <c r="BX193" s="355"/>
      <c r="BY193" s="254"/>
      <c r="BZ193" s="249"/>
      <c r="CA193" s="354">
        <v>1</v>
      </c>
      <c r="CB193" s="353"/>
      <c r="CC193" s="247">
        <v>4</v>
      </c>
      <c r="CD193" s="248"/>
      <c r="CE193" s="242">
        <v>3</v>
      </c>
      <c r="CF193" s="246"/>
      <c r="CG193" s="248"/>
      <c r="CH193" s="248"/>
      <c r="CI193" s="242"/>
      <c r="CJ193" s="246">
        <v>1</v>
      </c>
      <c r="CK193" s="248"/>
      <c r="CL193" s="244">
        <v>1</v>
      </c>
      <c r="CM193" s="247"/>
      <c r="CN193" s="248"/>
      <c r="CO193" s="242"/>
      <c r="CP193" s="247"/>
      <c r="CQ193" s="242">
        <v>4</v>
      </c>
    </row>
    <row r="194" spans="1:95" x14ac:dyDescent="0.25">
      <c r="A194" s="269">
        <f t="shared" si="38"/>
        <v>188</v>
      </c>
      <c r="B194" s="377" t="s">
        <v>284</v>
      </c>
      <c r="C194" s="376">
        <v>1972</v>
      </c>
      <c r="D194" s="375">
        <v>5</v>
      </c>
      <c r="E194" s="374">
        <v>90</v>
      </c>
      <c r="F194" s="373">
        <v>4534.7</v>
      </c>
      <c r="G194" s="358">
        <v>6</v>
      </c>
      <c r="H194" s="254">
        <v>5.84</v>
      </c>
      <c r="I194" s="254">
        <v>6.21</v>
      </c>
      <c r="J194" s="254">
        <v>6.21</v>
      </c>
      <c r="K194" s="254">
        <v>6.31</v>
      </c>
      <c r="L194" s="254"/>
      <c r="M194" s="347">
        <f t="shared" si="29"/>
        <v>158895.88799999998</v>
      </c>
      <c r="N194" s="347">
        <f t="shared" si="30"/>
        <v>168962.92199999999</v>
      </c>
      <c r="O194" s="347">
        <f t="shared" si="31"/>
        <v>327858.80999999994</v>
      </c>
      <c r="P194" s="372">
        <f t="shared" si="32"/>
        <v>312613.37533499993</v>
      </c>
      <c r="Q194" s="371">
        <f t="shared" si="33"/>
        <v>312.61337533499994</v>
      </c>
      <c r="R194" s="343">
        <f t="shared" si="34"/>
        <v>337925.84399999998</v>
      </c>
      <c r="S194" s="342">
        <f t="shared" si="35"/>
        <v>322.21229225399998</v>
      </c>
      <c r="T194" s="229">
        <f t="shared" si="42"/>
        <v>343.36748399999999</v>
      </c>
      <c r="U194" s="228">
        <f t="shared" si="43"/>
        <v>327.400895994</v>
      </c>
      <c r="V194" s="228"/>
      <c r="W194" s="341"/>
      <c r="X194" s="370"/>
      <c r="Y194" s="369"/>
      <c r="Z194" s="368"/>
      <c r="AA194" s="368"/>
      <c r="AB194" s="368"/>
      <c r="AC194" s="368"/>
      <c r="AD194" s="368"/>
      <c r="AE194" s="368"/>
      <c r="AF194" s="368"/>
      <c r="AG194" s="368"/>
      <c r="AH194" s="368"/>
      <c r="AI194" s="368"/>
      <c r="AJ194" s="368"/>
      <c r="AK194" s="368"/>
      <c r="AL194" s="368"/>
      <c r="AM194" s="368"/>
      <c r="AN194" s="368"/>
      <c r="AO194" s="368"/>
      <c r="AP194" s="368"/>
      <c r="AQ194" s="368"/>
      <c r="AR194" s="367">
        <f t="shared" si="44"/>
        <v>0</v>
      </c>
      <c r="AS194" s="366" t="s">
        <v>325</v>
      </c>
      <c r="AT194" s="243">
        <v>1156</v>
      </c>
      <c r="AU194" s="249">
        <v>198.26</v>
      </c>
      <c r="AV194" s="365">
        <v>2004</v>
      </c>
      <c r="AW194" s="364"/>
      <c r="AX194" s="393" t="s">
        <v>334</v>
      </c>
      <c r="AY194" s="364"/>
      <c r="AZ194" s="364">
        <v>2011</v>
      </c>
      <c r="BA194" s="364">
        <v>2011</v>
      </c>
      <c r="BB194" s="364"/>
      <c r="BC194" s="364"/>
      <c r="BD194" s="364"/>
      <c r="BE194" s="364"/>
      <c r="BF194" s="364"/>
      <c r="BG194" s="364">
        <v>2005</v>
      </c>
      <c r="BH194" s="242"/>
      <c r="BI194" s="390">
        <v>0.42299999999999999</v>
      </c>
      <c r="BJ194" s="392">
        <v>2016</v>
      </c>
      <c r="BK194" s="358"/>
      <c r="BL194" s="358"/>
      <c r="BM194" s="358"/>
      <c r="BN194" s="266"/>
      <c r="BO194" s="266"/>
      <c r="BP194" s="360"/>
      <c r="BQ194" s="389"/>
      <c r="BR194" s="388"/>
      <c r="BS194" s="361"/>
      <c r="BT194" s="358"/>
      <c r="BU194" s="357"/>
      <c r="BV194" s="356"/>
      <c r="BW194" s="356"/>
      <c r="BX194" s="355"/>
      <c r="BY194" s="254"/>
      <c r="BZ194" s="249"/>
      <c r="CA194" s="354">
        <v>1</v>
      </c>
      <c r="CB194" s="353"/>
      <c r="CC194" s="247">
        <v>6</v>
      </c>
      <c r="CD194" s="248"/>
      <c r="CE194" s="242">
        <v>6</v>
      </c>
      <c r="CF194" s="246"/>
      <c r="CG194" s="248"/>
      <c r="CH194" s="248"/>
      <c r="CI194" s="242"/>
      <c r="CJ194" s="246">
        <v>1</v>
      </c>
      <c r="CK194" s="248"/>
      <c r="CL194" s="244">
        <v>1</v>
      </c>
      <c r="CM194" s="247"/>
      <c r="CN194" s="248"/>
      <c r="CO194" s="242"/>
      <c r="CP194" s="247"/>
      <c r="CQ194" s="242">
        <v>6</v>
      </c>
    </row>
    <row r="195" spans="1:95" x14ac:dyDescent="0.25">
      <c r="A195" s="269">
        <f t="shared" si="38"/>
        <v>189</v>
      </c>
      <c r="B195" s="377" t="s">
        <v>333</v>
      </c>
      <c r="C195" s="376">
        <v>1982</v>
      </c>
      <c r="D195" s="375">
        <v>9</v>
      </c>
      <c r="E195" s="374">
        <v>357</v>
      </c>
      <c r="F195" s="373">
        <v>17822.900000000001</v>
      </c>
      <c r="G195" s="358">
        <v>10</v>
      </c>
      <c r="H195" s="254">
        <v>5.84</v>
      </c>
      <c r="I195" s="254">
        <v>6.21</v>
      </c>
      <c r="J195" s="254">
        <v>6.21</v>
      </c>
      <c r="K195" s="254">
        <v>6.31</v>
      </c>
      <c r="L195" s="254"/>
      <c r="M195" s="347">
        <f t="shared" si="29"/>
        <v>624514.41599999997</v>
      </c>
      <c r="N195" s="347">
        <f t="shared" si="30"/>
        <v>664081.25399999996</v>
      </c>
      <c r="O195" s="347">
        <f t="shared" si="31"/>
        <v>1288595.67</v>
      </c>
      <c r="P195" s="372">
        <f t="shared" si="32"/>
        <v>1228675.9713449997</v>
      </c>
      <c r="Q195" s="371">
        <f t="shared" si="33"/>
        <v>1228.6759713449997</v>
      </c>
      <c r="R195" s="343">
        <f t="shared" si="34"/>
        <v>1328162.5079999999</v>
      </c>
      <c r="S195" s="342">
        <f t="shared" si="35"/>
        <v>1266.4029513779997</v>
      </c>
      <c r="T195" s="229">
        <f t="shared" si="42"/>
        <v>1349.549988</v>
      </c>
      <c r="U195" s="228">
        <f t="shared" si="43"/>
        <v>1286.7959135579999</v>
      </c>
      <c r="V195" s="228"/>
      <c r="W195" s="341"/>
      <c r="X195" s="370"/>
      <c r="Y195" s="369"/>
      <c r="Z195" s="368"/>
      <c r="AA195" s="368"/>
      <c r="AB195" s="368"/>
      <c r="AC195" s="368"/>
      <c r="AD195" s="368"/>
      <c r="AE195" s="368"/>
      <c r="AF195" s="368"/>
      <c r="AG195" s="368"/>
      <c r="AH195" s="368"/>
      <c r="AI195" s="368"/>
      <c r="AJ195" s="368"/>
      <c r="AK195" s="368"/>
      <c r="AL195" s="368"/>
      <c r="AM195" s="368"/>
      <c r="AN195" s="368"/>
      <c r="AO195" s="368"/>
      <c r="AP195" s="368"/>
      <c r="AQ195" s="368"/>
      <c r="AR195" s="367">
        <f t="shared" si="44"/>
        <v>0</v>
      </c>
      <c r="AS195" s="366" t="s">
        <v>325</v>
      </c>
      <c r="AT195" s="243">
        <v>2633</v>
      </c>
      <c r="AU195" s="249">
        <v>417.07</v>
      </c>
      <c r="AV195" s="365">
        <v>2005</v>
      </c>
      <c r="AW195" s="364"/>
      <c r="AX195" s="364"/>
      <c r="AY195" s="364">
        <v>2008</v>
      </c>
      <c r="AZ195" s="364"/>
      <c r="BA195" s="364">
        <v>2012</v>
      </c>
      <c r="BB195" s="364">
        <v>2012</v>
      </c>
      <c r="BC195" s="364"/>
      <c r="BD195" s="364"/>
      <c r="BE195" s="393" t="s">
        <v>332</v>
      </c>
      <c r="BF195" s="364"/>
      <c r="BG195" s="364">
        <v>2008</v>
      </c>
      <c r="BH195" s="242"/>
      <c r="BI195" s="363">
        <v>1.986</v>
      </c>
      <c r="BJ195" s="378">
        <v>2012</v>
      </c>
      <c r="BK195" s="403" t="s">
        <v>331</v>
      </c>
      <c r="BL195" s="403"/>
      <c r="BM195" s="403">
        <v>2019</v>
      </c>
      <c r="BN195" s="402"/>
      <c r="BO195" s="266"/>
      <c r="BP195" s="360"/>
      <c r="BQ195" s="389"/>
      <c r="BR195" s="388"/>
      <c r="BS195" s="361"/>
      <c r="BT195" s="358"/>
      <c r="BU195" s="357"/>
      <c r="BV195" s="356"/>
      <c r="BW195" s="356"/>
      <c r="BX195" s="355"/>
      <c r="BY195" s="254"/>
      <c r="BZ195" s="249"/>
      <c r="CA195" s="354">
        <v>1</v>
      </c>
      <c r="CB195" s="353">
        <v>1</v>
      </c>
      <c r="CC195" s="247">
        <v>5</v>
      </c>
      <c r="CD195" s="248"/>
      <c r="CE195" s="242"/>
      <c r="CF195" s="246">
        <v>10</v>
      </c>
      <c r="CG195" s="248"/>
      <c r="CH195" s="248"/>
      <c r="CI195" s="242"/>
      <c r="CJ195" s="246">
        <v>4</v>
      </c>
      <c r="CK195" s="248"/>
      <c r="CL195" s="244">
        <v>4</v>
      </c>
      <c r="CM195" s="247">
        <v>1</v>
      </c>
      <c r="CN195" s="248"/>
      <c r="CO195" s="242"/>
      <c r="CP195" s="247"/>
      <c r="CQ195" s="242">
        <v>10</v>
      </c>
    </row>
    <row r="196" spans="1:95" x14ac:dyDescent="0.25">
      <c r="A196" s="269">
        <f t="shared" si="38"/>
        <v>190</v>
      </c>
      <c r="B196" s="377" t="s">
        <v>275</v>
      </c>
      <c r="C196" s="376">
        <v>1994</v>
      </c>
      <c r="D196" s="375">
        <v>9</v>
      </c>
      <c r="E196" s="374">
        <v>36</v>
      </c>
      <c r="F196" s="373">
        <v>2394.5</v>
      </c>
      <c r="G196" s="358">
        <v>1</v>
      </c>
      <c r="H196" s="254">
        <v>5.84</v>
      </c>
      <c r="I196" s="254">
        <v>6.21</v>
      </c>
      <c r="J196" s="254">
        <v>6.21</v>
      </c>
      <c r="K196" s="254">
        <v>6.31</v>
      </c>
      <c r="L196" s="254"/>
      <c r="M196" s="347">
        <f t="shared" si="29"/>
        <v>83903.28</v>
      </c>
      <c r="N196" s="347">
        <f t="shared" si="30"/>
        <v>89219.069999999992</v>
      </c>
      <c r="O196" s="347">
        <f t="shared" si="31"/>
        <v>173122.34999999998</v>
      </c>
      <c r="P196" s="372">
        <f t="shared" si="32"/>
        <v>165072.16072499997</v>
      </c>
      <c r="Q196" s="371">
        <f t="shared" si="33"/>
        <v>165.07216072499997</v>
      </c>
      <c r="R196" s="343">
        <f t="shared" si="34"/>
        <v>178438.13999999998</v>
      </c>
      <c r="S196" s="342">
        <f t="shared" si="35"/>
        <v>170.14076648999995</v>
      </c>
      <c r="T196" s="229">
        <f t="shared" si="42"/>
        <v>181.31153999999998</v>
      </c>
      <c r="U196" s="228">
        <f t="shared" si="43"/>
        <v>172.88055338999999</v>
      </c>
      <c r="V196" s="228"/>
      <c r="W196" s="341"/>
      <c r="X196" s="370"/>
      <c r="Y196" s="369"/>
      <c r="Z196" s="368"/>
      <c r="AA196" s="368"/>
      <c r="AB196" s="368"/>
      <c r="AC196" s="368"/>
      <c r="AD196" s="368"/>
      <c r="AE196" s="368"/>
      <c r="AF196" s="368"/>
      <c r="AG196" s="368"/>
      <c r="AH196" s="368"/>
      <c r="AI196" s="368"/>
      <c r="AJ196" s="368"/>
      <c r="AK196" s="368"/>
      <c r="AL196" s="368"/>
      <c r="AM196" s="368"/>
      <c r="AN196" s="368"/>
      <c r="AO196" s="368"/>
      <c r="AP196" s="368"/>
      <c r="AQ196" s="368"/>
      <c r="AR196" s="367">
        <f t="shared" si="44"/>
        <v>0</v>
      </c>
      <c r="AS196" s="366" t="s">
        <v>325</v>
      </c>
      <c r="AT196" s="243">
        <v>82</v>
      </c>
      <c r="AU196" s="249">
        <v>39.15</v>
      </c>
      <c r="AV196" s="365">
        <v>2007</v>
      </c>
      <c r="AW196" s="364"/>
      <c r="AX196" s="364"/>
      <c r="AY196" s="364"/>
      <c r="AZ196" s="364"/>
      <c r="BA196" s="364"/>
      <c r="BB196" s="364"/>
      <c r="BC196" s="364"/>
      <c r="BD196" s="364"/>
      <c r="BE196" s="364"/>
      <c r="BF196" s="364"/>
      <c r="BG196" s="364">
        <v>2008</v>
      </c>
      <c r="BH196" s="242"/>
      <c r="BI196" s="363">
        <v>0.28899999999999998</v>
      </c>
      <c r="BJ196" s="387">
        <v>2014</v>
      </c>
      <c r="BK196" s="358"/>
      <c r="BL196" s="358"/>
      <c r="BM196" s="358"/>
      <c r="BN196" s="266"/>
      <c r="BO196" s="266"/>
      <c r="BP196" s="360"/>
      <c r="BQ196" s="389"/>
      <c r="BR196" s="388"/>
      <c r="BS196" s="361"/>
      <c r="BT196" s="358"/>
      <c r="BU196" s="357"/>
      <c r="BV196" s="356"/>
      <c r="BW196" s="356"/>
      <c r="BX196" s="355"/>
      <c r="BY196" s="254"/>
      <c r="BZ196" s="249"/>
      <c r="CA196" s="354">
        <v>1</v>
      </c>
      <c r="CB196" s="353"/>
      <c r="CC196" s="247">
        <v>1</v>
      </c>
      <c r="CD196" s="248"/>
      <c r="CE196" s="242">
        <v>1</v>
      </c>
      <c r="CF196" s="246">
        <v>1</v>
      </c>
      <c r="CG196" s="248"/>
      <c r="CH196" s="248">
        <v>1</v>
      </c>
      <c r="CI196" s="242">
        <v>1</v>
      </c>
      <c r="CJ196" s="246">
        <v>1</v>
      </c>
      <c r="CK196" s="248"/>
      <c r="CL196" s="244"/>
      <c r="CM196" s="247">
        <v>1</v>
      </c>
      <c r="CN196" s="248"/>
      <c r="CO196" s="242"/>
      <c r="CP196" s="247"/>
      <c r="CQ196" s="242">
        <v>1</v>
      </c>
    </row>
    <row r="197" spans="1:95" ht="16.5" thickBot="1" x14ac:dyDescent="0.3">
      <c r="A197" s="269">
        <f t="shared" si="38"/>
        <v>191</v>
      </c>
      <c r="B197" s="377" t="s">
        <v>276</v>
      </c>
      <c r="C197" s="401" t="s">
        <v>277</v>
      </c>
      <c r="D197" s="375">
        <v>9</v>
      </c>
      <c r="E197" s="374">
        <v>152</v>
      </c>
      <c r="F197" s="373">
        <v>11797.2</v>
      </c>
      <c r="G197" s="358">
        <v>6</v>
      </c>
      <c r="H197" s="254">
        <v>5.84</v>
      </c>
      <c r="I197" s="254">
        <v>6.21</v>
      </c>
      <c r="J197" s="254">
        <v>6.21</v>
      </c>
      <c r="K197" s="254">
        <v>6.31</v>
      </c>
      <c r="L197" s="254"/>
      <c r="M197" s="347">
        <f t="shared" si="29"/>
        <v>413373.88800000004</v>
      </c>
      <c r="N197" s="347">
        <f t="shared" si="30"/>
        <v>439563.67200000002</v>
      </c>
      <c r="O197" s="347">
        <f t="shared" si="31"/>
        <v>852937.56</v>
      </c>
      <c r="P197" s="372">
        <f t="shared" si="32"/>
        <v>813275.96346</v>
      </c>
      <c r="Q197" s="371">
        <f t="shared" si="33"/>
        <v>813.27596345999996</v>
      </c>
      <c r="R197" s="343">
        <f t="shared" si="34"/>
        <v>879127.34400000004</v>
      </c>
      <c r="S197" s="342">
        <f t="shared" si="35"/>
        <v>838.24792250399992</v>
      </c>
      <c r="T197" s="229">
        <f t="shared" si="42"/>
        <v>893.28398399999992</v>
      </c>
      <c r="U197" s="228">
        <f t="shared" si="43"/>
        <v>851.74627874399982</v>
      </c>
      <c r="V197" s="228"/>
      <c r="W197" s="341"/>
      <c r="X197" s="370"/>
      <c r="Y197" s="369"/>
      <c r="Z197" s="368"/>
      <c r="AA197" s="368"/>
      <c r="AB197" s="368"/>
      <c r="AC197" s="368"/>
      <c r="AD197" s="368"/>
      <c r="AE197" s="368"/>
      <c r="AF197" s="368"/>
      <c r="AG197" s="368"/>
      <c r="AH197" s="368"/>
      <c r="AI197" s="368"/>
      <c r="AJ197" s="368"/>
      <c r="AK197" s="368"/>
      <c r="AL197" s="368"/>
      <c r="AM197" s="368"/>
      <c r="AN197" s="368"/>
      <c r="AO197" s="368"/>
      <c r="AP197" s="368"/>
      <c r="AQ197" s="368"/>
      <c r="AR197" s="367">
        <f t="shared" si="44"/>
        <v>0</v>
      </c>
      <c r="AS197" s="366" t="s">
        <v>325</v>
      </c>
      <c r="AT197" s="243">
        <v>2134.4</v>
      </c>
      <c r="AU197" s="249">
        <v>343.21</v>
      </c>
      <c r="AV197" s="365">
        <v>2013</v>
      </c>
      <c r="AW197" s="364"/>
      <c r="AX197" s="364"/>
      <c r="AY197" s="364"/>
      <c r="AZ197" s="364"/>
      <c r="BA197" s="364"/>
      <c r="BB197" s="364"/>
      <c r="BC197" s="364"/>
      <c r="BD197" s="364"/>
      <c r="BE197" s="393" t="s">
        <v>330</v>
      </c>
      <c r="BF197" s="364"/>
      <c r="BG197" s="364">
        <v>2008</v>
      </c>
      <c r="BH197" s="242"/>
      <c r="BI197" s="363">
        <v>1.6890000000000001</v>
      </c>
      <c r="BJ197" s="400">
        <v>2013</v>
      </c>
      <c r="BK197" s="399"/>
      <c r="BL197" s="399"/>
      <c r="BM197" s="358">
        <v>2019</v>
      </c>
      <c r="BN197" s="266"/>
      <c r="BO197" s="398"/>
      <c r="BP197" s="360"/>
      <c r="BQ197" s="361"/>
      <c r="BR197" s="360"/>
      <c r="BS197" s="359"/>
      <c r="BT197" s="386"/>
      <c r="BU197" s="357"/>
      <c r="BV197" s="356"/>
      <c r="BW197" s="356"/>
      <c r="BX197" s="355"/>
      <c r="BY197" s="254"/>
      <c r="BZ197" s="249"/>
      <c r="CA197" s="354">
        <v>1</v>
      </c>
      <c r="CB197" s="353"/>
      <c r="CC197" s="247">
        <v>5</v>
      </c>
      <c r="CD197" s="248"/>
      <c r="CE197" s="242">
        <v>5</v>
      </c>
      <c r="CF197" s="246">
        <v>2</v>
      </c>
      <c r="CG197" s="248"/>
      <c r="CH197" s="248"/>
      <c r="CI197" s="242"/>
      <c r="CJ197" s="246">
        <v>3</v>
      </c>
      <c r="CK197" s="248"/>
      <c r="CL197" s="244">
        <v>2</v>
      </c>
      <c r="CM197" s="247">
        <v>1</v>
      </c>
      <c r="CN197" s="248"/>
      <c r="CO197" s="242"/>
      <c r="CP197" s="247"/>
      <c r="CQ197" s="242">
        <v>6</v>
      </c>
    </row>
    <row r="198" spans="1:95" x14ac:dyDescent="0.25">
      <c r="A198" s="269">
        <f t="shared" si="38"/>
        <v>192</v>
      </c>
      <c r="B198" s="377" t="s">
        <v>285</v>
      </c>
      <c r="C198" s="376">
        <v>1976</v>
      </c>
      <c r="D198" s="375">
        <v>5</v>
      </c>
      <c r="E198" s="374">
        <v>76</v>
      </c>
      <c r="F198" s="373">
        <v>4706.3</v>
      </c>
      <c r="G198" s="358">
        <v>5</v>
      </c>
      <c r="H198" s="254">
        <v>5.84</v>
      </c>
      <c r="I198" s="254">
        <v>6.21</v>
      </c>
      <c r="J198" s="254">
        <v>6.21</v>
      </c>
      <c r="K198" s="254">
        <v>6.31</v>
      </c>
      <c r="L198" s="254"/>
      <c r="M198" s="347">
        <f t="shared" si="29"/>
        <v>164908.75200000001</v>
      </c>
      <c r="N198" s="347">
        <f t="shared" si="30"/>
        <v>175356.73800000001</v>
      </c>
      <c r="O198" s="347">
        <f t="shared" si="31"/>
        <v>340265.49</v>
      </c>
      <c r="P198" s="372">
        <f t="shared" si="32"/>
        <v>324443.144715</v>
      </c>
      <c r="Q198" s="371">
        <f t="shared" si="33"/>
        <v>324.44314471500002</v>
      </c>
      <c r="R198" s="343">
        <f t="shared" si="34"/>
        <v>350713.47600000002</v>
      </c>
      <c r="S198" s="342">
        <f t="shared" si="35"/>
        <v>334.40529936600001</v>
      </c>
      <c r="T198" s="229">
        <f t="shared" si="42"/>
        <v>356.36103600000001</v>
      </c>
      <c r="U198" s="228">
        <f t="shared" si="43"/>
        <v>339.79024782599998</v>
      </c>
      <c r="V198" s="228"/>
      <c r="W198" s="341"/>
      <c r="X198" s="370"/>
      <c r="Y198" s="369"/>
      <c r="Z198" s="368"/>
      <c r="AA198" s="368"/>
      <c r="AB198" s="368"/>
      <c r="AC198" s="368"/>
      <c r="AD198" s="368"/>
      <c r="AE198" s="368"/>
      <c r="AF198" s="368"/>
      <c r="AG198" s="368"/>
      <c r="AH198" s="368"/>
      <c r="AI198" s="368"/>
      <c r="AJ198" s="368"/>
      <c r="AK198" s="368"/>
      <c r="AL198" s="368"/>
      <c r="AM198" s="368"/>
      <c r="AN198" s="368"/>
      <c r="AO198" s="368"/>
      <c r="AP198" s="368"/>
      <c r="AQ198" s="368"/>
      <c r="AR198" s="367">
        <f t="shared" si="44"/>
        <v>0</v>
      </c>
      <c r="AS198" s="366" t="s">
        <v>325</v>
      </c>
      <c r="AT198" s="243">
        <v>1400</v>
      </c>
      <c r="AU198" s="249">
        <v>234.41</v>
      </c>
      <c r="AV198" s="365">
        <v>2007</v>
      </c>
      <c r="AW198" s="364"/>
      <c r="AX198" s="364"/>
      <c r="AY198" s="364"/>
      <c r="AZ198" s="364">
        <v>2014</v>
      </c>
      <c r="BA198" s="364">
        <v>2014</v>
      </c>
      <c r="BB198" s="364">
        <v>2014</v>
      </c>
      <c r="BC198" s="364"/>
      <c r="BD198" s="364"/>
      <c r="BE198" s="364"/>
      <c r="BF198" s="364">
        <v>2014</v>
      </c>
      <c r="BG198" s="364"/>
      <c r="BH198" s="242"/>
      <c r="BI198" s="363">
        <v>0.38400000000000001</v>
      </c>
      <c r="BJ198" s="387">
        <v>2014</v>
      </c>
      <c r="BK198" s="358"/>
      <c r="BL198" s="358"/>
      <c r="BM198" s="358"/>
      <c r="BN198" s="266"/>
      <c r="BO198" s="266"/>
      <c r="BP198" s="360"/>
      <c r="BQ198" s="361"/>
      <c r="BR198" s="360"/>
      <c r="BS198" s="359"/>
      <c r="BT198" s="382"/>
      <c r="BU198" s="357"/>
      <c r="BV198" s="356"/>
      <c r="BW198" s="356"/>
      <c r="BX198" s="355"/>
      <c r="BY198" s="254"/>
      <c r="BZ198" s="249"/>
      <c r="CA198" s="354">
        <v>1</v>
      </c>
      <c r="CB198" s="353"/>
      <c r="CC198" s="247">
        <v>3</v>
      </c>
      <c r="CD198" s="248"/>
      <c r="CE198" s="242">
        <v>1</v>
      </c>
      <c r="CF198" s="246">
        <v>1</v>
      </c>
      <c r="CG198" s="248"/>
      <c r="CH198" s="248"/>
      <c r="CI198" s="242"/>
      <c r="CJ198" s="246">
        <v>1</v>
      </c>
      <c r="CK198" s="248"/>
      <c r="CL198" s="244">
        <v>1</v>
      </c>
      <c r="CM198" s="247">
        <v>1</v>
      </c>
      <c r="CN198" s="248"/>
      <c r="CO198" s="242"/>
      <c r="CP198" s="247"/>
      <c r="CQ198" s="242">
        <v>5</v>
      </c>
    </row>
    <row r="199" spans="1:95" x14ac:dyDescent="0.25">
      <c r="A199" s="269">
        <f t="shared" si="38"/>
        <v>193</v>
      </c>
      <c r="B199" s="377" t="s">
        <v>291</v>
      </c>
      <c r="C199" s="376">
        <v>1977</v>
      </c>
      <c r="D199" s="375">
        <v>5</v>
      </c>
      <c r="E199" s="374">
        <v>89</v>
      </c>
      <c r="F199" s="373">
        <v>4902.7</v>
      </c>
      <c r="G199" s="358">
        <v>6</v>
      </c>
      <c r="H199" s="254">
        <v>5.84</v>
      </c>
      <c r="I199" s="254">
        <v>6.21</v>
      </c>
      <c r="J199" s="254">
        <v>6.21</v>
      </c>
      <c r="K199" s="254">
        <v>6.31</v>
      </c>
      <c r="L199" s="254"/>
      <c r="M199" s="347">
        <f t="shared" ref="M199:M210" si="45">F199*H199*6</f>
        <v>171790.60800000001</v>
      </c>
      <c r="N199" s="347">
        <f t="shared" ref="N199:N210" si="46">F199*J199*6</f>
        <v>182674.60200000001</v>
      </c>
      <c r="O199" s="347">
        <f t="shared" ref="O199:O210" si="47">M199+N199</f>
        <v>354465.21</v>
      </c>
      <c r="P199" s="372">
        <f t="shared" ref="P199:P210" si="48">O199*95.35/100</f>
        <v>337982.57773500006</v>
      </c>
      <c r="Q199" s="371">
        <f t="shared" ref="Q199:Q210" si="49">P199/1000</f>
        <v>337.98257773500006</v>
      </c>
      <c r="R199" s="343">
        <f t="shared" ref="R199:R210" si="50">F199*J199*12</f>
        <v>365349.20400000003</v>
      </c>
      <c r="S199" s="342">
        <f t="shared" ref="S199:S210" si="51">R199*95.35/100/1000</f>
        <v>348.360466014</v>
      </c>
      <c r="T199" s="229">
        <f t="shared" si="42"/>
        <v>371.23244399999999</v>
      </c>
      <c r="U199" s="228">
        <f t="shared" si="43"/>
        <v>353.97013535399992</v>
      </c>
      <c r="V199" s="228"/>
      <c r="W199" s="341"/>
      <c r="X199" s="370"/>
      <c r="Y199" s="369"/>
      <c r="Z199" s="368"/>
      <c r="AA199" s="368"/>
      <c r="AB199" s="368"/>
      <c r="AC199" s="368"/>
      <c r="AD199" s="368"/>
      <c r="AE199" s="368"/>
      <c r="AF199" s="368"/>
      <c r="AG199" s="368"/>
      <c r="AH199" s="368"/>
      <c r="AI199" s="368"/>
      <c r="AJ199" s="368"/>
      <c r="AK199" s="368"/>
      <c r="AL199" s="368"/>
      <c r="AM199" s="368"/>
      <c r="AN199" s="368"/>
      <c r="AO199" s="368"/>
      <c r="AP199" s="368"/>
      <c r="AQ199" s="368"/>
      <c r="AR199" s="367">
        <f t="shared" si="44"/>
        <v>0</v>
      </c>
      <c r="AS199" s="366" t="s">
        <v>325</v>
      </c>
      <c r="AT199" s="243">
        <v>1703</v>
      </c>
      <c r="AU199" s="249">
        <v>279.3</v>
      </c>
      <c r="AV199" s="365">
        <v>2007</v>
      </c>
      <c r="AW199" s="393" t="s">
        <v>329</v>
      </c>
      <c r="AX199" s="364"/>
      <c r="AY199" s="364">
        <v>2007</v>
      </c>
      <c r="AZ199" s="364">
        <v>2014</v>
      </c>
      <c r="BA199" s="364">
        <v>2014</v>
      </c>
      <c r="BB199" s="364"/>
      <c r="BC199" s="364"/>
      <c r="BD199" s="364"/>
      <c r="BE199" s="364"/>
      <c r="BF199" s="364"/>
      <c r="BG199" s="364">
        <v>2008</v>
      </c>
      <c r="BH199" s="242"/>
      <c r="BI199" s="363">
        <v>0.67800000000000005</v>
      </c>
      <c r="BJ199" s="378">
        <v>2012</v>
      </c>
      <c r="BK199" s="397">
        <v>2018</v>
      </c>
      <c r="BL199" s="397">
        <v>2018</v>
      </c>
      <c r="BM199" s="397"/>
      <c r="BN199" s="396"/>
      <c r="BO199" s="266"/>
      <c r="BP199" s="360"/>
      <c r="BQ199" s="389"/>
      <c r="BR199" s="388"/>
      <c r="BS199" s="361"/>
      <c r="BT199" s="358"/>
      <c r="BU199" s="357"/>
      <c r="BV199" s="356"/>
      <c r="BW199" s="356"/>
      <c r="BX199" s="355"/>
      <c r="BY199" s="254"/>
      <c r="BZ199" s="249"/>
      <c r="CA199" s="354">
        <v>1</v>
      </c>
      <c r="CB199" s="353"/>
      <c r="CC199" s="247">
        <v>2</v>
      </c>
      <c r="CD199" s="248"/>
      <c r="CE199" s="242"/>
      <c r="CF199" s="246">
        <v>2</v>
      </c>
      <c r="CG199" s="248"/>
      <c r="CH199" s="248"/>
      <c r="CI199" s="242"/>
      <c r="CJ199" s="246"/>
      <c r="CK199" s="248"/>
      <c r="CL199" s="244"/>
      <c r="CM199" s="247"/>
      <c r="CN199" s="248"/>
      <c r="CO199" s="242"/>
      <c r="CP199" s="247"/>
      <c r="CQ199" s="242">
        <v>6</v>
      </c>
    </row>
    <row r="200" spans="1:95" x14ac:dyDescent="0.25">
      <c r="A200" s="269">
        <f t="shared" ref="A200:A210" si="52">A199+1</f>
        <v>194</v>
      </c>
      <c r="B200" s="377" t="s">
        <v>293</v>
      </c>
      <c r="C200" s="376">
        <v>1977</v>
      </c>
      <c r="D200" s="375">
        <v>5</v>
      </c>
      <c r="E200" s="374">
        <v>90</v>
      </c>
      <c r="F200" s="373">
        <v>4891.3999999999996</v>
      </c>
      <c r="G200" s="358">
        <v>6</v>
      </c>
      <c r="H200" s="254">
        <v>5.84</v>
      </c>
      <c r="I200" s="254">
        <v>6.21</v>
      </c>
      <c r="J200" s="254">
        <v>6.21</v>
      </c>
      <c r="K200" s="254">
        <v>6.31</v>
      </c>
      <c r="L200" s="254"/>
      <c r="M200" s="347">
        <f t="shared" si="45"/>
        <v>171394.65599999999</v>
      </c>
      <c r="N200" s="347">
        <f t="shared" si="46"/>
        <v>182253.56399999998</v>
      </c>
      <c r="O200" s="347">
        <f t="shared" si="47"/>
        <v>353648.22</v>
      </c>
      <c r="P200" s="372">
        <f t="shared" si="48"/>
        <v>337203.57776999997</v>
      </c>
      <c r="Q200" s="371">
        <f t="shared" si="49"/>
        <v>337.20357776999998</v>
      </c>
      <c r="R200" s="343">
        <f t="shared" si="50"/>
        <v>364507.12799999997</v>
      </c>
      <c r="S200" s="342">
        <f t="shared" si="51"/>
        <v>347.55754654799995</v>
      </c>
      <c r="T200" s="229">
        <f t="shared" si="42"/>
        <v>370.37680799999998</v>
      </c>
      <c r="U200" s="228">
        <f t="shared" si="43"/>
        <v>353.15428642799998</v>
      </c>
      <c r="V200" s="228"/>
      <c r="W200" s="341"/>
      <c r="X200" s="370"/>
      <c r="Y200" s="369"/>
      <c r="Z200" s="368"/>
      <c r="AA200" s="368"/>
      <c r="AB200" s="368"/>
      <c r="AC200" s="368"/>
      <c r="AD200" s="368"/>
      <c r="AE200" s="368"/>
      <c r="AF200" s="368"/>
      <c r="AG200" s="368"/>
      <c r="AH200" s="368"/>
      <c r="AI200" s="368"/>
      <c r="AJ200" s="368"/>
      <c r="AK200" s="368"/>
      <c r="AL200" s="368"/>
      <c r="AM200" s="368"/>
      <c r="AN200" s="368"/>
      <c r="AO200" s="368"/>
      <c r="AP200" s="368"/>
      <c r="AQ200" s="368"/>
      <c r="AR200" s="367">
        <f t="shared" si="44"/>
        <v>0</v>
      </c>
      <c r="AS200" s="366" t="s">
        <v>325</v>
      </c>
      <c r="AT200" s="243">
        <v>1621</v>
      </c>
      <c r="AU200" s="249">
        <v>267.14999999999998</v>
      </c>
      <c r="AV200" s="365"/>
      <c r="AW200" s="364"/>
      <c r="AX200" s="364"/>
      <c r="AY200" s="364">
        <v>2007</v>
      </c>
      <c r="AZ200" s="364">
        <v>2012</v>
      </c>
      <c r="BA200" s="364">
        <v>2012</v>
      </c>
      <c r="BB200" s="364"/>
      <c r="BC200" s="364"/>
      <c r="BD200" s="364"/>
      <c r="BE200" s="364"/>
      <c r="BF200" s="364"/>
      <c r="BG200" s="364">
        <v>2007</v>
      </c>
      <c r="BH200" s="242"/>
      <c r="BI200" s="363">
        <v>0.67700000000000005</v>
      </c>
      <c r="BJ200" s="392">
        <v>2016</v>
      </c>
      <c r="BK200" s="358"/>
      <c r="BL200" s="358"/>
      <c r="BM200" s="358"/>
      <c r="BN200" s="266"/>
      <c r="BO200" s="266"/>
      <c r="BP200" s="360"/>
      <c r="BQ200" s="389"/>
      <c r="BR200" s="388"/>
      <c r="BS200" s="361"/>
      <c r="BT200" s="358"/>
      <c r="BU200" s="357"/>
      <c r="BV200" s="356"/>
      <c r="BW200" s="356"/>
      <c r="BX200" s="355"/>
      <c r="BY200" s="254"/>
      <c r="BZ200" s="249"/>
      <c r="CA200" s="354">
        <v>1</v>
      </c>
      <c r="CB200" s="353"/>
      <c r="CC200" s="247">
        <v>1</v>
      </c>
      <c r="CD200" s="248"/>
      <c r="CE200" s="242"/>
      <c r="CF200" s="246"/>
      <c r="CG200" s="248"/>
      <c r="CH200" s="248"/>
      <c r="CI200" s="242"/>
      <c r="CJ200" s="246">
        <v>1</v>
      </c>
      <c r="CK200" s="248"/>
      <c r="CL200" s="244">
        <v>1</v>
      </c>
      <c r="CM200" s="247"/>
      <c r="CN200" s="248"/>
      <c r="CO200" s="242"/>
      <c r="CP200" s="247"/>
      <c r="CQ200" s="242">
        <v>6</v>
      </c>
    </row>
    <row r="201" spans="1:95" x14ac:dyDescent="0.25">
      <c r="A201" s="269">
        <f t="shared" si="52"/>
        <v>195</v>
      </c>
      <c r="B201" s="377" t="s">
        <v>294</v>
      </c>
      <c r="C201" s="376" t="s">
        <v>194</v>
      </c>
      <c r="D201" s="375">
        <v>5</v>
      </c>
      <c r="E201" s="374">
        <v>80</v>
      </c>
      <c r="F201" s="373">
        <v>3564.9</v>
      </c>
      <c r="G201" s="358">
        <v>4</v>
      </c>
      <c r="H201" s="254">
        <v>5.84</v>
      </c>
      <c r="I201" s="254">
        <v>6.21</v>
      </c>
      <c r="J201" s="254">
        <v>6.21</v>
      </c>
      <c r="K201" s="254">
        <v>6.31</v>
      </c>
      <c r="L201" s="254"/>
      <c r="M201" s="347">
        <f t="shared" si="45"/>
        <v>124914.09599999999</v>
      </c>
      <c r="N201" s="347">
        <f t="shared" si="46"/>
        <v>132828.174</v>
      </c>
      <c r="O201" s="347">
        <f t="shared" si="47"/>
        <v>257742.27</v>
      </c>
      <c r="P201" s="372">
        <f t="shared" si="48"/>
        <v>245757.254445</v>
      </c>
      <c r="Q201" s="371">
        <f t="shared" si="49"/>
        <v>245.757254445</v>
      </c>
      <c r="R201" s="343">
        <f t="shared" si="50"/>
        <v>265656.348</v>
      </c>
      <c r="S201" s="342">
        <f t="shared" si="51"/>
        <v>253.30332781799999</v>
      </c>
      <c r="T201" s="229">
        <f t="shared" si="42"/>
        <v>269.93422800000002</v>
      </c>
      <c r="U201" s="228">
        <f t="shared" si="43"/>
        <v>257.38228639800002</v>
      </c>
      <c r="V201" s="228"/>
      <c r="W201" s="341"/>
      <c r="X201" s="370"/>
      <c r="Y201" s="369"/>
      <c r="Z201" s="368"/>
      <c r="AA201" s="368"/>
      <c r="AB201" s="368"/>
      <c r="AC201" s="368"/>
      <c r="AD201" s="368"/>
      <c r="AE201" s="368"/>
      <c r="AF201" s="368"/>
      <c r="AG201" s="368"/>
      <c r="AH201" s="368"/>
      <c r="AI201" s="368"/>
      <c r="AJ201" s="368"/>
      <c r="AK201" s="368"/>
      <c r="AL201" s="368"/>
      <c r="AM201" s="368"/>
      <c r="AN201" s="368"/>
      <c r="AO201" s="368"/>
      <c r="AP201" s="368"/>
      <c r="AQ201" s="368"/>
      <c r="AR201" s="367">
        <f t="shared" si="44"/>
        <v>0</v>
      </c>
      <c r="AS201" s="366" t="s">
        <v>325</v>
      </c>
      <c r="AT201" s="243">
        <v>1081</v>
      </c>
      <c r="AU201" s="249">
        <v>187.16</v>
      </c>
      <c r="AV201" s="365">
        <v>2014</v>
      </c>
      <c r="AW201" s="364"/>
      <c r="AX201" s="364"/>
      <c r="AY201" s="364"/>
      <c r="AZ201" s="364">
        <v>2012</v>
      </c>
      <c r="BA201" s="364"/>
      <c r="BB201" s="364">
        <v>2012</v>
      </c>
      <c r="BC201" s="364"/>
      <c r="BD201" s="364"/>
      <c r="BE201" s="364"/>
      <c r="BF201" s="364"/>
      <c r="BG201" s="364"/>
      <c r="BH201" s="242"/>
      <c r="BI201" s="363">
        <v>0.28000000000000003</v>
      </c>
      <c r="BJ201" s="395">
        <v>2017</v>
      </c>
      <c r="BK201" s="358"/>
      <c r="BL201" s="358"/>
      <c r="BM201" s="358"/>
      <c r="BN201" s="266"/>
      <c r="BO201" s="266"/>
      <c r="BP201" s="360"/>
      <c r="BQ201" s="389"/>
      <c r="BR201" s="388"/>
      <c r="BS201" s="361"/>
      <c r="BT201" s="358"/>
      <c r="BU201" s="357"/>
      <c r="BV201" s="356"/>
      <c r="BW201" s="356"/>
      <c r="BX201" s="355"/>
      <c r="BY201" s="254"/>
      <c r="BZ201" s="249"/>
      <c r="CA201" s="354">
        <v>1</v>
      </c>
      <c r="CB201" s="353"/>
      <c r="CC201" s="247">
        <v>2</v>
      </c>
      <c r="CD201" s="248"/>
      <c r="CE201" s="242">
        <v>2</v>
      </c>
      <c r="CF201" s="246">
        <v>2</v>
      </c>
      <c r="CG201" s="248"/>
      <c r="CH201" s="248"/>
      <c r="CI201" s="242"/>
      <c r="CJ201" s="246">
        <v>1</v>
      </c>
      <c r="CK201" s="248"/>
      <c r="CL201" s="244"/>
      <c r="CM201" s="247">
        <v>1</v>
      </c>
      <c r="CN201" s="248"/>
      <c r="CO201" s="242"/>
      <c r="CP201" s="247"/>
      <c r="CQ201" s="242">
        <v>4</v>
      </c>
    </row>
    <row r="202" spans="1:95" x14ac:dyDescent="0.25">
      <c r="A202" s="269">
        <f t="shared" si="52"/>
        <v>196</v>
      </c>
      <c r="B202" s="377" t="s">
        <v>295</v>
      </c>
      <c r="C202" s="376">
        <v>1972</v>
      </c>
      <c r="D202" s="375">
        <v>5</v>
      </c>
      <c r="E202" s="374">
        <v>119</v>
      </c>
      <c r="F202" s="373">
        <v>5789.6</v>
      </c>
      <c r="G202" s="358">
        <v>8</v>
      </c>
      <c r="H202" s="254">
        <v>5.84</v>
      </c>
      <c r="I202" s="254">
        <v>6.21</v>
      </c>
      <c r="J202" s="254">
        <v>6.21</v>
      </c>
      <c r="K202" s="254">
        <v>6.31</v>
      </c>
      <c r="L202" s="254"/>
      <c r="M202" s="347">
        <f t="shared" si="45"/>
        <v>202867.58400000003</v>
      </c>
      <c r="N202" s="347">
        <f t="shared" si="46"/>
        <v>215720.49600000004</v>
      </c>
      <c r="O202" s="347">
        <f t="shared" si="47"/>
        <v>418588.08000000007</v>
      </c>
      <c r="P202" s="372">
        <f t="shared" si="48"/>
        <v>399123.73428000003</v>
      </c>
      <c r="Q202" s="371">
        <f t="shared" si="49"/>
        <v>399.12373428000001</v>
      </c>
      <c r="R202" s="343">
        <f t="shared" si="50"/>
        <v>431440.99200000009</v>
      </c>
      <c r="S202" s="342">
        <f t="shared" si="51"/>
        <v>411.3789858720001</v>
      </c>
      <c r="T202" s="229">
        <f t="shared" si="42"/>
        <v>438.38851199999999</v>
      </c>
      <c r="U202" s="228">
        <f t="shared" si="43"/>
        <v>418.00344619199996</v>
      </c>
      <c r="V202" s="228"/>
      <c r="W202" s="341"/>
      <c r="X202" s="370"/>
      <c r="Y202" s="369"/>
      <c r="Z202" s="368"/>
      <c r="AA202" s="368"/>
      <c r="AB202" s="368"/>
      <c r="AC202" s="368"/>
      <c r="AD202" s="368"/>
      <c r="AE202" s="368"/>
      <c r="AF202" s="368"/>
      <c r="AG202" s="368"/>
      <c r="AH202" s="368"/>
      <c r="AI202" s="368"/>
      <c r="AJ202" s="368"/>
      <c r="AK202" s="368"/>
      <c r="AL202" s="368"/>
      <c r="AM202" s="368"/>
      <c r="AN202" s="368"/>
      <c r="AO202" s="368"/>
      <c r="AP202" s="368"/>
      <c r="AQ202" s="368"/>
      <c r="AR202" s="367">
        <f t="shared" si="44"/>
        <v>0</v>
      </c>
      <c r="AS202" s="366" t="s">
        <v>325</v>
      </c>
      <c r="AT202" s="243">
        <v>1531</v>
      </c>
      <c r="AU202" s="249">
        <v>253.81</v>
      </c>
      <c r="AV202" s="365">
        <v>2010</v>
      </c>
      <c r="AW202" s="364"/>
      <c r="AX202" s="364"/>
      <c r="AY202" s="364"/>
      <c r="AZ202" s="364"/>
      <c r="BA202" s="364"/>
      <c r="BB202" s="364"/>
      <c r="BC202" s="364"/>
      <c r="BD202" s="364"/>
      <c r="BE202" s="364"/>
      <c r="BF202" s="364"/>
      <c r="BG202" s="364">
        <v>2007</v>
      </c>
      <c r="BH202" s="242"/>
      <c r="BI202" s="390">
        <v>0.64400000000000002</v>
      </c>
      <c r="BJ202" s="394">
        <v>2015</v>
      </c>
      <c r="BK202" s="358"/>
      <c r="BL202" s="358"/>
      <c r="BM202" s="358"/>
      <c r="BN202" s="266"/>
      <c r="BO202" s="266"/>
      <c r="BP202" s="360"/>
      <c r="BQ202" s="389"/>
      <c r="BR202" s="388"/>
      <c r="BS202" s="361"/>
      <c r="BT202" s="358"/>
      <c r="BU202" s="357"/>
      <c r="BV202" s="356"/>
      <c r="BW202" s="356"/>
      <c r="BX202" s="355"/>
      <c r="BY202" s="254"/>
      <c r="BZ202" s="249"/>
      <c r="CA202" s="354">
        <v>1</v>
      </c>
      <c r="CB202" s="353"/>
      <c r="CC202" s="247">
        <v>8</v>
      </c>
      <c r="CD202" s="248"/>
      <c r="CE202" s="242"/>
      <c r="CF202" s="246"/>
      <c r="CG202" s="248"/>
      <c r="CH202" s="248"/>
      <c r="CI202" s="242"/>
      <c r="CJ202" s="246">
        <v>1</v>
      </c>
      <c r="CK202" s="248"/>
      <c r="CL202" s="244">
        <v>1</v>
      </c>
      <c r="CM202" s="247"/>
      <c r="CN202" s="248"/>
      <c r="CO202" s="242"/>
      <c r="CP202" s="247"/>
      <c r="CQ202" s="242">
        <v>8</v>
      </c>
    </row>
    <row r="203" spans="1:95" x14ac:dyDescent="0.25">
      <c r="A203" s="269">
        <f t="shared" si="52"/>
        <v>197</v>
      </c>
      <c r="B203" s="377" t="s">
        <v>296</v>
      </c>
      <c r="C203" s="376">
        <v>1971</v>
      </c>
      <c r="D203" s="375">
        <v>5</v>
      </c>
      <c r="E203" s="374">
        <v>90</v>
      </c>
      <c r="F203" s="373">
        <v>4430.2</v>
      </c>
      <c r="G203" s="358">
        <v>6</v>
      </c>
      <c r="H203" s="254">
        <v>5.84</v>
      </c>
      <c r="I203" s="254">
        <v>6.21</v>
      </c>
      <c r="J203" s="254">
        <v>6.21</v>
      </c>
      <c r="K203" s="254">
        <v>6.31</v>
      </c>
      <c r="L203" s="254"/>
      <c r="M203" s="347">
        <f t="shared" si="45"/>
        <v>155234.20799999998</v>
      </c>
      <c r="N203" s="347">
        <f t="shared" si="46"/>
        <v>165069.25199999998</v>
      </c>
      <c r="O203" s="347">
        <f t="shared" si="47"/>
        <v>320303.45999999996</v>
      </c>
      <c r="P203" s="372">
        <f t="shared" si="48"/>
        <v>305409.34910999995</v>
      </c>
      <c r="Q203" s="371">
        <f t="shared" si="49"/>
        <v>305.40934910999994</v>
      </c>
      <c r="R203" s="343">
        <f t="shared" si="50"/>
        <v>330138.50399999996</v>
      </c>
      <c r="S203" s="342">
        <f t="shared" si="51"/>
        <v>314.78706356399994</v>
      </c>
      <c r="T203" s="229">
        <f t="shared" si="42"/>
        <v>335.45474399999995</v>
      </c>
      <c r="U203" s="228">
        <f t="shared" si="43"/>
        <v>319.85609840399991</v>
      </c>
      <c r="V203" s="228"/>
      <c r="W203" s="341"/>
      <c r="X203" s="370"/>
      <c r="Y203" s="369"/>
      <c r="Z203" s="368"/>
      <c r="AA203" s="368"/>
      <c r="AB203" s="368"/>
      <c r="AC203" s="368"/>
      <c r="AD203" s="368"/>
      <c r="AE203" s="368"/>
      <c r="AF203" s="368"/>
      <c r="AG203" s="368"/>
      <c r="AH203" s="368"/>
      <c r="AI203" s="368"/>
      <c r="AJ203" s="368"/>
      <c r="AK203" s="368"/>
      <c r="AL203" s="368"/>
      <c r="AM203" s="368"/>
      <c r="AN203" s="368"/>
      <c r="AO203" s="368"/>
      <c r="AP203" s="368"/>
      <c r="AQ203" s="368"/>
      <c r="AR203" s="367">
        <f t="shared" si="44"/>
        <v>0</v>
      </c>
      <c r="AS203" s="366" t="s">
        <v>325</v>
      </c>
      <c r="AT203" s="243">
        <v>1167</v>
      </c>
      <c r="AU203" s="249">
        <v>199.89</v>
      </c>
      <c r="AV203" s="365">
        <v>2004</v>
      </c>
      <c r="AW203" s="364"/>
      <c r="AX203" s="364"/>
      <c r="AY203" s="364"/>
      <c r="AZ203" s="393" t="s">
        <v>328</v>
      </c>
      <c r="BA203" s="364"/>
      <c r="BB203" s="364"/>
      <c r="BC203" s="364"/>
      <c r="BD203" s="364"/>
      <c r="BE203" s="364"/>
      <c r="BF203" s="364"/>
      <c r="BG203" s="364">
        <v>2007</v>
      </c>
      <c r="BH203" s="242"/>
      <c r="BI203" s="390">
        <v>0.43</v>
      </c>
      <c r="BJ203" s="392">
        <v>2016</v>
      </c>
      <c r="BK203" s="358"/>
      <c r="BL203" s="358"/>
      <c r="BM203" s="358"/>
      <c r="BN203" s="266"/>
      <c r="BO203" s="266"/>
      <c r="BP203" s="360"/>
      <c r="BQ203" s="389"/>
      <c r="BR203" s="388"/>
      <c r="BS203" s="361"/>
      <c r="BT203" s="358"/>
      <c r="BU203" s="357"/>
      <c r="BV203" s="356"/>
      <c r="BW203" s="356"/>
      <c r="BX203" s="355"/>
      <c r="BY203" s="254"/>
      <c r="BZ203" s="249"/>
      <c r="CA203" s="354">
        <v>1</v>
      </c>
      <c r="CB203" s="353"/>
      <c r="CC203" s="247">
        <v>6</v>
      </c>
      <c r="CD203" s="248"/>
      <c r="CE203" s="242">
        <v>2</v>
      </c>
      <c r="CF203" s="246"/>
      <c r="CG203" s="248"/>
      <c r="CH203" s="248"/>
      <c r="CI203" s="242"/>
      <c r="CJ203" s="246">
        <v>1</v>
      </c>
      <c r="CK203" s="248"/>
      <c r="CL203" s="244">
        <v>1</v>
      </c>
      <c r="CM203" s="247">
        <v>1</v>
      </c>
      <c r="CN203" s="248"/>
      <c r="CO203" s="242">
        <v>1</v>
      </c>
      <c r="CP203" s="247"/>
      <c r="CQ203" s="242">
        <v>6</v>
      </c>
    </row>
    <row r="204" spans="1:95" x14ac:dyDescent="0.25">
      <c r="A204" s="269">
        <f t="shared" si="52"/>
        <v>198</v>
      </c>
      <c r="B204" s="377" t="s">
        <v>297</v>
      </c>
      <c r="C204" s="376">
        <v>1967</v>
      </c>
      <c r="D204" s="375">
        <v>5</v>
      </c>
      <c r="E204" s="374">
        <v>80</v>
      </c>
      <c r="F204" s="373">
        <v>3540.2</v>
      </c>
      <c r="G204" s="358">
        <v>4</v>
      </c>
      <c r="H204" s="254">
        <v>5.84</v>
      </c>
      <c r="I204" s="254">
        <v>6.21</v>
      </c>
      <c r="J204" s="254">
        <v>6.21</v>
      </c>
      <c r="K204" s="254">
        <v>6.31</v>
      </c>
      <c r="L204" s="254"/>
      <c r="M204" s="347">
        <f t="shared" si="45"/>
        <v>124048.60800000001</v>
      </c>
      <c r="N204" s="347">
        <f t="shared" si="46"/>
        <v>131907.85200000001</v>
      </c>
      <c r="O204" s="347">
        <f t="shared" si="47"/>
        <v>255956.46000000002</v>
      </c>
      <c r="P204" s="372">
        <f t="shared" si="48"/>
        <v>244054.48460999998</v>
      </c>
      <c r="Q204" s="371">
        <f t="shared" si="49"/>
        <v>244.05448460999997</v>
      </c>
      <c r="R204" s="343">
        <f t="shared" si="50"/>
        <v>263815.70400000003</v>
      </c>
      <c r="S204" s="342">
        <f t="shared" si="51"/>
        <v>251.54827376400002</v>
      </c>
      <c r="T204" s="229">
        <f t="shared" si="42"/>
        <v>268.06394399999994</v>
      </c>
      <c r="U204" s="228">
        <f t="shared" si="43"/>
        <v>255.5989706039999</v>
      </c>
      <c r="V204" s="228"/>
      <c r="W204" s="341"/>
      <c r="X204" s="370"/>
      <c r="Y204" s="369"/>
      <c r="Z204" s="368"/>
      <c r="AA204" s="368"/>
      <c r="AB204" s="368"/>
      <c r="AC204" s="368"/>
      <c r="AD204" s="368"/>
      <c r="AE204" s="368"/>
      <c r="AF204" s="368"/>
      <c r="AG204" s="368"/>
      <c r="AH204" s="368"/>
      <c r="AI204" s="368"/>
      <c r="AJ204" s="368"/>
      <c r="AK204" s="368"/>
      <c r="AL204" s="368"/>
      <c r="AM204" s="368"/>
      <c r="AN204" s="368"/>
      <c r="AO204" s="368"/>
      <c r="AP204" s="368"/>
      <c r="AQ204" s="368"/>
      <c r="AR204" s="367">
        <f t="shared" si="44"/>
        <v>0</v>
      </c>
      <c r="AS204" s="366" t="s">
        <v>325</v>
      </c>
      <c r="AT204" s="243">
        <v>1080</v>
      </c>
      <c r="AU204" s="249">
        <v>187</v>
      </c>
      <c r="AV204" s="365">
        <v>2002</v>
      </c>
      <c r="AW204" s="364"/>
      <c r="AX204" s="364"/>
      <c r="AY204" s="364"/>
      <c r="AZ204" s="364">
        <v>2003</v>
      </c>
      <c r="BA204" s="364">
        <v>2014</v>
      </c>
      <c r="BB204" s="364">
        <v>2014</v>
      </c>
      <c r="BC204" s="364"/>
      <c r="BD204" s="364"/>
      <c r="BE204" s="364"/>
      <c r="BF204" s="364"/>
      <c r="BG204" s="364"/>
      <c r="BH204" s="242"/>
      <c r="BI204" s="363">
        <v>0.28000000000000003</v>
      </c>
      <c r="BJ204" s="362">
        <v>2013</v>
      </c>
      <c r="BK204" s="358"/>
      <c r="BL204" s="358"/>
      <c r="BM204" s="358">
        <v>2019</v>
      </c>
      <c r="BN204" s="266"/>
      <c r="BO204" s="266"/>
      <c r="BP204" s="360"/>
      <c r="BQ204" s="389"/>
      <c r="BR204" s="388"/>
      <c r="BS204" s="361"/>
      <c r="BT204" s="358"/>
      <c r="BU204" s="357"/>
      <c r="BV204" s="356"/>
      <c r="BW204" s="356"/>
      <c r="BX204" s="355"/>
      <c r="BY204" s="254"/>
      <c r="BZ204" s="249"/>
      <c r="CA204" s="354">
        <v>1</v>
      </c>
      <c r="CB204" s="353"/>
      <c r="CC204" s="247">
        <v>2</v>
      </c>
      <c r="CD204" s="248"/>
      <c r="CE204" s="242">
        <v>2</v>
      </c>
      <c r="CF204" s="246">
        <v>2</v>
      </c>
      <c r="CG204" s="248"/>
      <c r="CH204" s="248"/>
      <c r="CI204" s="242"/>
      <c r="CJ204" s="246">
        <v>1</v>
      </c>
      <c r="CK204" s="248"/>
      <c r="CL204" s="244">
        <v>1</v>
      </c>
      <c r="CM204" s="247">
        <v>1</v>
      </c>
      <c r="CN204" s="248"/>
      <c r="CO204" s="242"/>
      <c r="CP204" s="247"/>
      <c r="CQ204" s="242">
        <v>4</v>
      </c>
    </row>
    <row r="205" spans="1:95" x14ac:dyDescent="0.25">
      <c r="A205" s="269">
        <f t="shared" si="52"/>
        <v>199</v>
      </c>
      <c r="B205" s="377" t="s">
        <v>286</v>
      </c>
      <c r="C205" s="376">
        <v>1971</v>
      </c>
      <c r="D205" s="375">
        <v>5</v>
      </c>
      <c r="E205" s="374">
        <v>60</v>
      </c>
      <c r="F205" s="373">
        <v>2693.4</v>
      </c>
      <c r="G205" s="358">
        <v>4</v>
      </c>
      <c r="H205" s="254">
        <v>5.84</v>
      </c>
      <c r="I205" s="254">
        <v>6.21</v>
      </c>
      <c r="J205" s="254">
        <v>6.21</v>
      </c>
      <c r="K205" s="254">
        <v>6.31</v>
      </c>
      <c r="L205" s="254"/>
      <c r="M205" s="347">
        <f t="shared" si="45"/>
        <v>94376.736000000004</v>
      </c>
      <c r="N205" s="347">
        <f t="shared" si="46"/>
        <v>100356.084</v>
      </c>
      <c r="O205" s="347">
        <f t="shared" si="47"/>
        <v>194732.82</v>
      </c>
      <c r="P205" s="372">
        <f t="shared" si="48"/>
        <v>185677.74386999998</v>
      </c>
      <c r="Q205" s="371">
        <f t="shared" si="49"/>
        <v>185.67774386999997</v>
      </c>
      <c r="R205" s="343">
        <f t="shared" si="50"/>
        <v>200712.16800000001</v>
      </c>
      <c r="S205" s="342">
        <f t="shared" si="51"/>
        <v>191.379052188</v>
      </c>
      <c r="T205" s="229">
        <f t="shared" si="42"/>
        <v>203.94424799999999</v>
      </c>
      <c r="U205" s="228">
        <f t="shared" si="43"/>
        <v>194.46084046799999</v>
      </c>
      <c r="V205" s="228"/>
      <c r="W205" s="341"/>
      <c r="X205" s="370"/>
      <c r="Y205" s="369"/>
      <c r="Z205" s="368"/>
      <c r="AA205" s="368"/>
      <c r="AB205" s="368"/>
      <c r="AC205" s="368"/>
      <c r="AD205" s="368"/>
      <c r="AE205" s="368"/>
      <c r="AF205" s="368"/>
      <c r="AG205" s="368"/>
      <c r="AH205" s="368"/>
      <c r="AI205" s="368"/>
      <c r="AJ205" s="368"/>
      <c r="AK205" s="368"/>
      <c r="AL205" s="368"/>
      <c r="AM205" s="368"/>
      <c r="AN205" s="368"/>
      <c r="AO205" s="368"/>
      <c r="AP205" s="368"/>
      <c r="AQ205" s="368"/>
      <c r="AR205" s="367">
        <f t="shared" si="44"/>
        <v>0</v>
      </c>
      <c r="AS205" s="366" t="s">
        <v>325</v>
      </c>
      <c r="AT205" s="243" t="s">
        <v>327</v>
      </c>
      <c r="AU205" s="249">
        <v>137.81</v>
      </c>
      <c r="AV205" s="391" t="s">
        <v>326</v>
      </c>
      <c r="AW205" s="364"/>
      <c r="AX205" s="364"/>
      <c r="AY205" s="364"/>
      <c r="AZ205" s="364">
        <v>2012</v>
      </c>
      <c r="BA205" s="364"/>
      <c r="BB205" s="364"/>
      <c r="BC205" s="364"/>
      <c r="BD205" s="364"/>
      <c r="BE205" s="364"/>
      <c r="BF205" s="364"/>
      <c r="BG205" s="364">
        <v>2007</v>
      </c>
      <c r="BH205" s="242"/>
      <c r="BI205" s="390">
        <v>0.28299999999999997</v>
      </c>
      <c r="BJ205" s="362">
        <v>2013</v>
      </c>
      <c r="BK205" s="358"/>
      <c r="BL205" s="358"/>
      <c r="BM205" s="358">
        <v>2019</v>
      </c>
      <c r="BN205" s="266"/>
      <c r="BO205" s="266"/>
      <c r="BP205" s="360"/>
      <c r="BQ205" s="389"/>
      <c r="BR205" s="388"/>
      <c r="BS205" s="361"/>
      <c r="BT205" s="358"/>
      <c r="BU205" s="357"/>
      <c r="BV205" s="356"/>
      <c r="BW205" s="356"/>
      <c r="BX205" s="355"/>
      <c r="BY205" s="254"/>
      <c r="BZ205" s="249"/>
      <c r="CA205" s="354">
        <v>1</v>
      </c>
      <c r="CB205" s="353"/>
      <c r="CC205" s="247">
        <v>4</v>
      </c>
      <c r="CD205" s="248"/>
      <c r="CE205" s="242">
        <v>1</v>
      </c>
      <c r="CF205" s="246"/>
      <c r="CG205" s="248"/>
      <c r="CH205" s="248"/>
      <c r="CI205" s="242"/>
      <c r="CJ205" s="246">
        <v>1</v>
      </c>
      <c r="CK205" s="248"/>
      <c r="CL205" s="244"/>
      <c r="CM205" s="247"/>
      <c r="CN205" s="248"/>
      <c r="CO205" s="242"/>
      <c r="CP205" s="247"/>
      <c r="CQ205" s="242">
        <v>4</v>
      </c>
    </row>
    <row r="206" spans="1:95" ht="16.5" thickBot="1" x14ac:dyDescent="0.3">
      <c r="A206" s="269">
        <f t="shared" si="52"/>
        <v>200</v>
      </c>
      <c r="B206" s="377" t="s">
        <v>287</v>
      </c>
      <c r="C206" s="376">
        <v>1972</v>
      </c>
      <c r="D206" s="375">
        <v>5</v>
      </c>
      <c r="E206" s="374">
        <v>25</v>
      </c>
      <c r="F206" s="373">
        <v>1635.3</v>
      </c>
      <c r="G206" s="358">
        <v>2</v>
      </c>
      <c r="H206" s="254">
        <v>5.84</v>
      </c>
      <c r="I206" s="254">
        <v>6.21</v>
      </c>
      <c r="J206" s="254">
        <v>6.21</v>
      </c>
      <c r="K206" s="254">
        <v>6.31</v>
      </c>
      <c r="L206" s="254"/>
      <c r="M206" s="347">
        <f t="shared" si="45"/>
        <v>57300.911999999997</v>
      </c>
      <c r="N206" s="347">
        <f t="shared" si="46"/>
        <v>60931.277999999998</v>
      </c>
      <c r="O206" s="347">
        <f t="shared" si="47"/>
        <v>118232.19</v>
      </c>
      <c r="P206" s="372">
        <f t="shared" si="48"/>
        <v>112734.39316499999</v>
      </c>
      <c r="Q206" s="371">
        <f t="shared" si="49"/>
        <v>112.73439316499999</v>
      </c>
      <c r="R206" s="343">
        <f t="shared" si="50"/>
        <v>121862.556</v>
      </c>
      <c r="S206" s="342">
        <f t="shared" si="51"/>
        <v>116.19594714599999</v>
      </c>
      <c r="T206" s="229">
        <f t="shared" si="42"/>
        <v>123.82491599999999</v>
      </c>
      <c r="U206" s="228">
        <f t="shared" si="43"/>
        <v>118.06705740599999</v>
      </c>
      <c r="V206" s="228"/>
      <c r="W206" s="341"/>
      <c r="X206" s="370"/>
      <c r="Y206" s="369"/>
      <c r="Z206" s="368"/>
      <c r="AA206" s="368"/>
      <c r="AB206" s="368"/>
      <c r="AC206" s="368"/>
      <c r="AD206" s="368"/>
      <c r="AE206" s="368"/>
      <c r="AF206" s="368"/>
      <c r="AG206" s="368"/>
      <c r="AH206" s="368"/>
      <c r="AI206" s="368"/>
      <c r="AJ206" s="368"/>
      <c r="AK206" s="368"/>
      <c r="AL206" s="368"/>
      <c r="AM206" s="368"/>
      <c r="AN206" s="368"/>
      <c r="AO206" s="368"/>
      <c r="AP206" s="368"/>
      <c r="AQ206" s="368"/>
      <c r="AR206" s="367">
        <f t="shared" si="44"/>
        <v>0</v>
      </c>
      <c r="AS206" s="366" t="s">
        <v>325</v>
      </c>
      <c r="AT206" s="243">
        <v>501</v>
      </c>
      <c r="AU206" s="249">
        <v>101.22</v>
      </c>
      <c r="AV206" s="365"/>
      <c r="AW206" s="364"/>
      <c r="AX206" s="364"/>
      <c r="AY206" s="364"/>
      <c r="AZ206" s="364">
        <v>2007</v>
      </c>
      <c r="BA206" s="364"/>
      <c r="BB206" s="364"/>
      <c r="BC206" s="364">
        <v>2001</v>
      </c>
      <c r="BD206" s="364"/>
      <c r="BE206" s="364"/>
      <c r="BF206" s="364"/>
      <c r="BG206" s="364"/>
      <c r="BH206" s="242"/>
      <c r="BI206" s="363">
        <v>0.14499999999999999</v>
      </c>
      <c r="BJ206" s="387">
        <v>2014</v>
      </c>
      <c r="BK206" s="358"/>
      <c r="BL206" s="358"/>
      <c r="BM206" s="358"/>
      <c r="BN206" s="266"/>
      <c r="BO206" s="266"/>
      <c r="BP206" s="360"/>
      <c r="BQ206" s="361"/>
      <c r="BR206" s="360"/>
      <c r="BS206" s="359"/>
      <c r="BT206" s="386"/>
      <c r="BU206" s="385"/>
      <c r="BV206" s="384"/>
      <c r="BW206" s="384"/>
      <c r="BX206" s="383"/>
      <c r="BY206" s="254"/>
      <c r="BZ206" s="249"/>
      <c r="CA206" s="354">
        <v>1</v>
      </c>
      <c r="CB206" s="353"/>
      <c r="CC206" s="247"/>
      <c r="CD206" s="248"/>
      <c r="CE206" s="242"/>
      <c r="CF206" s="246">
        <v>1</v>
      </c>
      <c r="CG206" s="248"/>
      <c r="CH206" s="248"/>
      <c r="CI206" s="242"/>
      <c r="CJ206" s="246">
        <v>1</v>
      </c>
      <c r="CK206" s="248"/>
      <c r="CL206" s="244">
        <v>1</v>
      </c>
      <c r="CM206" s="247">
        <v>1</v>
      </c>
      <c r="CN206" s="248"/>
      <c r="CO206" s="242"/>
      <c r="CP206" s="247"/>
      <c r="CQ206" s="242">
        <v>2</v>
      </c>
    </row>
    <row r="207" spans="1:95" x14ac:dyDescent="0.25">
      <c r="A207" s="269">
        <f t="shared" si="52"/>
        <v>201</v>
      </c>
      <c r="B207" s="377" t="s">
        <v>288</v>
      </c>
      <c r="C207" s="376">
        <v>1971</v>
      </c>
      <c r="D207" s="375">
        <v>5</v>
      </c>
      <c r="E207" s="374">
        <v>92</v>
      </c>
      <c r="F207" s="373">
        <v>4718.1000000000004</v>
      </c>
      <c r="G207" s="358">
        <v>6</v>
      </c>
      <c r="H207" s="254">
        <v>5.84</v>
      </c>
      <c r="I207" s="254">
        <v>6.21</v>
      </c>
      <c r="J207" s="254">
        <v>6.21</v>
      </c>
      <c r="K207" s="254">
        <v>6.31</v>
      </c>
      <c r="L207" s="254"/>
      <c r="M207" s="347">
        <f t="shared" si="45"/>
        <v>165322.22400000002</v>
      </c>
      <c r="N207" s="347">
        <f t="shared" si="46"/>
        <v>175796.40600000002</v>
      </c>
      <c r="O207" s="347">
        <f t="shared" si="47"/>
        <v>341118.63</v>
      </c>
      <c r="P207" s="372">
        <f t="shared" si="48"/>
        <v>325256.61370499997</v>
      </c>
      <c r="Q207" s="371">
        <f t="shared" si="49"/>
        <v>325.25661370499995</v>
      </c>
      <c r="R207" s="343">
        <f t="shared" si="50"/>
        <v>351592.81200000003</v>
      </c>
      <c r="S207" s="342">
        <f t="shared" si="51"/>
        <v>335.24374624200004</v>
      </c>
      <c r="T207" s="229">
        <f t="shared" si="42"/>
        <v>357.25453199999998</v>
      </c>
      <c r="U207" s="228">
        <f t="shared" si="43"/>
        <v>340.64219626199997</v>
      </c>
      <c r="V207" s="228"/>
      <c r="W207" s="341"/>
      <c r="X207" s="370"/>
      <c r="Y207" s="369"/>
      <c r="Z207" s="368"/>
      <c r="AA207" s="368"/>
      <c r="AB207" s="368"/>
      <c r="AC207" s="368"/>
      <c r="AD207" s="368"/>
      <c r="AE207" s="368"/>
      <c r="AF207" s="368"/>
      <c r="AG207" s="368"/>
      <c r="AH207" s="368"/>
      <c r="AI207" s="368"/>
      <c r="AJ207" s="368"/>
      <c r="AK207" s="368"/>
      <c r="AL207" s="368"/>
      <c r="AM207" s="368"/>
      <c r="AN207" s="368"/>
      <c r="AO207" s="368"/>
      <c r="AP207" s="368"/>
      <c r="AQ207" s="368"/>
      <c r="AR207" s="367">
        <f t="shared" si="44"/>
        <v>0</v>
      </c>
      <c r="AS207" s="366" t="s">
        <v>325</v>
      </c>
      <c r="AT207" s="243">
        <v>1935</v>
      </c>
      <c r="AU207" s="249">
        <v>313.67</v>
      </c>
      <c r="AV207" s="365">
        <v>2004</v>
      </c>
      <c r="AW207" s="364"/>
      <c r="AX207" s="364"/>
      <c r="AY207" s="364"/>
      <c r="AZ207" s="364">
        <v>2016</v>
      </c>
      <c r="BA207" s="364">
        <v>2016</v>
      </c>
      <c r="BB207" s="364"/>
      <c r="BC207" s="364"/>
      <c r="BD207" s="364"/>
      <c r="BE207" s="364"/>
      <c r="BF207" s="364"/>
      <c r="BG207" s="364">
        <v>2006</v>
      </c>
      <c r="BH207" s="242"/>
      <c r="BI207" s="363">
        <v>0.44700000000000001</v>
      </c>
      <c r="BJ207" s="378">
        <v>2012</v>
      </c>
      <c r="BK207" s="358"/>
      <c r="BL207" s="358">
        <v>2018</v>
      </c>
      <c r="BM207" s="358"/>
      <c r="BN207" s="266"/>
      <c r="BO207" s="266"/>
      <c r="BP207" s="360"/>
      <c r="BQ207" s="361"/>
      <c r="BR207" s="360"/>
      <c r="BS207" s="359"/>
      <c r="BT207" s="382"/>
      <c r="BU207" s="381"/>
      <c r="BV207" s="380"/>
      <c r="BW207" s="380"/>
      <c r="BX207" s="379"/>
      <c r="BY207" s="254"/>
      <c r="BZ207" s="249"/>
      <c r="CA207" s="354">
        <v>1</v>
      </c>
      <c r="CB207" s="353"/>
      <c r="CC207" s="247">
        <v>4</v>
      </c>
      <c r="CD207" s="248"/>
      <c r="CE207" s="242">
        <v>2</v>
      </c>
      <c r="CF207" s="246">
        <v>2</v>
      </c>
      <c r="CG207" s="248"/>
      <c r="CH207" s="248"/>
      <c r="CI207" s="242"/>
      <c r="CJ207" s="246">
        <v>1</v>
      </c>
      <c r="CK207" s="248"/>
      <c r="CL207" s="244">
        <v>1</v>
      </c>
      <c r="CM207" s="247">
        <v>1</v>
      </c>
      <c r="CN207" s="248"/>
      <c r="CO207" s="242">
        <v>1</v>
      </c>
      <c r="CP207" s="247"/>
      <c r="CQ207" s="242">
        <v>6</v>
      </c>
    </row>
    <row r="208" spans="1:95" x14ac:dyDescent="0.25">
      <c r="A208" s="269">
        <f t="shared" si="52"/>
        <v>202</v>
      </c>
      <c r="B208" s="377" t="s">
        <v>289</v>
      </c>
      <c r="C208" s="376">
        <v>1972</v>
      </c>
      <c r="D208" s="375">
        <v>5</v>
      </c>
      <c r="E208" s="374">
        <v>66</v>
      </c>
      <c r="F208" s="373">
        <v>3355.2</v>
      </c>
      <c r="G208" s="358">
        <v>4</v>
      </c>
      <c r="H208" s="254">
        <v>5.84</v>
      </c>
      <c r="I208" s="254">
        <v>6.21</v>
      </c>
      <c r="J208" s="254">
        <v>6.21</v>
      </c>
      <c r="K208" s="254">
        <v>6.31</v>
      </c>
      <c r="L208" s="254"/>
      <c r="M208" s="347">
        <f t="shared" si="45"/>
        <v>117566.20799999998</v>
      </c>
      <c r="N208" s="347">
        <f t="shared" si="46"/>
        <v>125014.75199999998</v>
      </c>
      <c r="O208" s="347">
        <f t="shared" si="47"/>
        <v>242580.95999999996</v>
      </c>
      <c r="P208" s="372">
        <f t="shared" si="48"/>
        <v>231300.94535999995</v>
      </c>
      <c r="Q208" s="371">
        <f t="shared" si="49"/>
        <v>231.30094535999996</v>
      </c>
      <c r="R208" s="343">
        <f t="shared" si="50"/>
        <v>250029.50399999996</v>
      </c>
      <c r="S208" s="342">
        <f t="shared" si="51"/>
        <v>238.40313206399995</v>
      </c>
      <c r="T208" s="229">
        <f t="shared" si="42"/>
        <v>254.05574399999998</v>
      </c>
      <c r="U208" s="228">
        <f t="shared" ref="U208:U210" si="53">T208*95.35/100</f>
        <v>242.24215190399994</v>
      </c>
      <c r="V208" s="228"/>
      <c r="W208" s="341"/>
      <c r="X208" s="370"/>
      <c r="Y208" s="369"/>
      <c r="Z208" s="368"/>
      <c r="AA208" s="368"/>
      <c r="AB208" s="368"/>
      <c r="AC208" s="368"/>
      <c r="AD208" s="368"/>
      <c r="AE208" s="368"/>
      <c r="AF208" s="368"/>
      <c r="AG208" s="368"/>
      <c r="AH208" s="368"/>
      <c r="AI208" s="368"/>
      <c r="AJ208" s="368"/>
      <c r="AK208" s="368"/>
      <c r="AL208" s="368"/>
      <c r="AM208" s="368"/>
      <c r="AN208" s="368"/>
      <c r="AO208" s="368"/>
      <c r="AP208" s="368"/>
      <c r="AQ208" s="368"/>
      <c r="AR208" s="367">
        <f t="shared" ref="AR208:AR210" si="54">SUM(X208,Y208,Z208,AA208,AB208,AC208,AD208,AE208,AF208,AG208,AH208,AI208,AJ208,AK208,AL208,AM208,AN208,AO208,AP208,AQ208)</f>
        <v>0</v>
      </c>
      <c r="AS208" s="366" t="s">
        <v>325</v>
      </c>
      <c r="AT208" s="243">
        <v>982</v>
      </c>
      <c r="AU208" s="249">
        <v>172.48</v>
      </c>
      <c r="AV208" s="365">
        <v>2007</v>
      </c>
      <c r="AW208" s="364"/>
      <c r="AX208" s="364"/>
      <c r="AY208" s="364"/>
      <c r="AZ208" s="364">
        <v>2016</v>
      </c>
      <c r="BA208" s="364">
        <v>2016</v>
      </c>
      <c r="BB208" s="364"/>
      <c r="BC208" s="364"/>
      <c r="BD208" s="364"/>
      <c r="BE208" s="364"/>
      <c r="BF208" s="364"/>
      <c r="BG208" s="364">
        <v>2006</v>
      </c>
      <c r="BH208" s="242"/>
      <c r="BI208" s="363">
        <v>0.30099999999999999</v>
      </c>
      <c r="BJ208" s="378">
        <v>2012</v>
      </c>
      <c r="BK208" s="358"/>
      <c r="BL208" s="358">
        <v>2018</v>
      </c>
      <c r="BM208" s="358"/>
      <c r="BN208" s="266"/>
      <c r="BO208" s="266"/>
      <c r="BP208" s="360"/>
      <c r="BQ208" s="361"/>
      <c r="BR208" s="360"/>
      <c r="BS208" s="359"/>
      <c r="BT208" s="358"/>
      <c r="BU208" s="357"/>
      <c r="BV208" s="356"/>
      <c r="BW208" s="356"/>
      <c r="BX208" s="355"/>
      <c r="BY208" s="254"/>
      <c r="BZ208" s="249"/>
      <c r="CA208" s="354">
        <v>1</v>
      </c>
      <c r="CB208" s="353"/>
      <c r="CC208" s="247">
        <v>2</v>
      </c>
      <c r="CD208" s="248"/>
      <c r="CE208" s="242">
        <v>2</v>
      </c>
      <c r="CF208" s="246">
        <v>1</v>
      </c>
      <c r="CG208" s="248"/>
      <c r="CH208" s="248"/>
      <c r="CI208" s="242"/>
      <c r="CJ208" s="246">
        <v>1</v>
      </c>
      <c r="CK208" s="248"/>
      <c r="CL208" s="244">
        <v>1</v>
      </c>
      <c r="CM208" s="247">
        <v>1</v>
      </c>
      <c r="CN208" s="248"/>
      <c r="CO208" s="242">
        <v>1</v>
      </c>
      <c r="CP208" s="247"/>
      <c r="CQ208" s="242">
        <v>4</v>
      </c>
    </row>
    <row r="209" spans="1:95" x14ac:dyDescent="0.25">
      <c r="A209" s="269">
        <f t="shared" si="52"/>
        <v>203</v>
      </c>
      <c r="B209" s="377" t="s">
        <v>290</v>
      </c>
      <c r="C209" s="376">
        <v>1974</v>
      </c>
      <c r="D209" s="375">
        <v>5</v>
      </c>
      <c r="E209" s="374">
        <v>99</v>
      </c>
      <c r="F209" s="373">
        <v>4505.1000000000004</v>
      </c>
      <c r="G209" s="358">
        <v>6</v>
      </c>
      <c r="H209" s="254">
        <v>5.84</v>
      </c>
      <c r="I209" s="254">
        <v>6.21</v>
      </c>
      <c r="J209" s="254">
        <v>6.21</v>
      </c>
      <c r="K209" s="254">
        <v>6.31</v>
      </c>
      <c r="L209" s="254"/>
      <c r="M209" s="347">
        <f t="shared" si="45"/>
        <v>157858.70400000003</v>
      </c>
      <c r="N209" s="347">
        <f t="shared" si="46"/>
        <v>167860.02600000001</v>
      </c>
      <c r="O209" s="347">
        <f t="shared" si="47"/>
        <v>325718.73000000004</v>
      </c>
      <c r="P209" s="372">
        <f t="shared" si="48"/>
        <v>310572.80905500002</v>
      </c>
      <c r="Q209" s="371">
        <f t="shared" si="49"/>
        <v>310.57280905499999</v>
      </c>
      <c r="R209" s="343">
        <f t="shared" si="50"/>
        <v>335720.05200000003</v>
      </c>
      <c r="S209" s="342">
        <f t="shared" si="51"/>
        <v>320.10906958200002</v>
      </c>
      <c r="T209" s="229">
        <f t="shared" si="42"/>
        <v>341.126172</v>
      </c>
      <c r="U209" s="228">
        <f t="shared" si="53"/>
        <v>325.26380500199997</v>
      </c>
      <c r="V209" s="228"/>
      <c r="W209" s="341"/>
      <c r="X209" s="370"/>
      <c r="Y209" s="369"/>
      <c r="Z209" s="368"/>
      <c r="AA209" s="368"/>
      <c r="AB209" s="368"/>
      <c r="AC209" s="368"/>
      <c r="AD209" s="368"/>
      <c r="AE209" s="368"/>
      <c r="AF209" s="368"/>
      <c r="AG209" s="368"/>
      <c r="AH209" s="368"/>
      <c r="AI209" s="368"/>
      <c r="AJ209" s="368"/>
      <c r="AK209" s="368"/>
      <c r="AL209" s="368"/>
      <c r="AM209" s="368"/>
      <c r="AN209" s="368"/>
      <c r="AO209" s="368"/>
      <c r="AP209" s="368"/>
      <c r="AQ209" s="368"/>
      <c r="AR209" s="367">
        <f t="shared" si="54"/>
        <v>0</v>
      </c>
      <c r="AS209" s="366" t="s">
        <v>325</v>
      </c>
      <c r="AT209" s="243">
        <v>1282</v>
      </c>
      <c r="AU209" s="249">
        <v>216.93</v>
      </c>
      <c r="AV209" s="365">
        <v>2010</v>
      </c>
      <c r="AW209" s="364"/>
      <c r="AX209" s="364"/>
      <c r="AY209" s="364"/>
      <c r="AZ209" s="364">
        <v>2012</v>
      </c>
      <c r="BA209" s="364"/>
      <c r="BB209" s="364">
        <v>2012</v>
      </c>
      <c r="BC209" s="364"/>
      <c r="BD209" s="364"/>
      <c r="BE209" s="364"/>
      <c r="BF209" s="364"/>
      <c r="BG209" s="364">
        <v>2006</v>
      </c>
      <c r="BH209" s="242"/>
      <c r="BI209" s="363">
        <v>0.378</v>
      </c>
      <c r="BJ209" s="362">
        <v>2013</v>
      </c>
      <c r="BK209" s="358"/>
      <c r="BL209" s="358"/>
      <c r="BM209" s="358">
        <v>2019</v>
      </c>
      <c r="BN209" s="266"/>
      <c r="BO209" s="266"/>
      <c r="BP209" s="360"/>
      <c r="BQ209" s="361"/>
      <c r="BR209" s="360"/>
      <c r="BS209" s="359"/>
      <c r="BT209" s="358"/>
      <c r="BU209" s="357"/>
      <c r="BV209" s="356"/>
      <c r="BW209" s="356"/>
      <c r="BX209" s="355"/>
      <c r="BY209" s="254"/>
      <c r="BZ209" s="249"/>
      <c r="CA209" s="354">
        <v>1</v>
      </c>
      <c r="CB209" s="353"/>
      <c r="CC209" s="247">
        <v>6</v>
      </c>
      <c r="CD209" s="248"/>
      <c r="CE209" s="242">
        <v>6</v>
      </c>
      <c r="CF209" s="246">
        <v>2</v>
      </c>
      <c r="CG209" s="248"/>
      <c r="CH209" s="248"/>
      <c r="CI209" s="242"/>
      <c r="CJ209" s="246">
        <v>1</v>
      </c>
      <c r="CK209" s="248"/>
      <c r="CL209" s="244">
        <v>1</v>
      </c>
      <c r="CM209" s="247">
        <v>1</v>
      </c>
      <c r="CN209" s="248"/>
      <c r="CO209" s="242">
        <v>1</v>
      </c>
      <c r="CP209" s="247"/>
      <c r="CQ209" s="242">
        <v>6</v>
      </c>
    </row>
    <row r="210" spans="1:95" ht="16.5" thickBot="1" x14ac:dyDescent="0.3">
      <c r="A210" s="269">
        <f t="shared" si="52"/>
        <v>204</v>
      </c>
      <c r="B210" s="352" t="s">
        <v>292</v>
      </c>
      <c r="C210" s="351">
        <v>1961</v>
      </c>
      <c r="D210" s="350">
        <v>3</v>
      </c>
      <c r="E210" s="349">
        <v>18</v>
      </c>
      <c r="F210" s="348">
        <v>764.4</v>
      </c>
      <c r="G210" s="327">
        <v>2</v>
      </c>
      <c r="H210" s="254">
        <v>5.84</v>
      </c>
      <c r="I210" s="254">
        <v>6.21</v>
      </c>
      <c r="J210" s="254">
        <v>6.21</v>
      </c>
      <c r="K210" s="254">
        <v>6.31</v>
      </c>
      <c r="L210" s="254"/>
      <c r="M210" s="347">
        <f t="shared" si="45"/>
        <v>26784.575999999997</v>
      </c>
      <c r="N210" s="347">
        <f t="shared" si="46"/>
        <v>28481.544000000002</v>
      </c>
      <c r="O210" s="346">
        <f t="shared" si="47"/>
        <v>55266.119999999995</v>
      </c>
      <c r="P210" s="345">
        <f t="shared" si="48"/>
        <v>52696.245419999992</v>
      </c>
      <c r="Q210" s="344">
        <f t="shared" si="49"/>
        <v>52.69624541999999</v>
      </c>
      <c r="R210" s="343">
        <f t="shared" si="50"/>
        <v>56963.088000000003</v>
      </c>
      <c r="S210" s="342">
        <f t="shared" si="51"/>
        <v>54.314304407999998</v>
      </c>
      <c r="T210" s="229">
        <f t="shared" si="42"/>
        <v>57.880367999999997</v>
      </c>
      <c r="U210" s="228">
        <f t="shared" si="53"/>
        <v>55.188930887999994</v>
      </c>
      <c r="V210" s="228"/>
      <c r="W210" s="341"/>
      <c r="X210" s="340"/>
      <c r="Y210" s="339"/>
      <c r="Z210" s="338"/>
      <c r="AA210" s="338"/>
      <c r="AB210" s="338"/>
      <c r="AC210" s="338"/>
      <c r="AD210" s="338"/>
      <c r="AE210" s="338"/>
      <c r="AF210" s="338"/>
      <c r="AG210" s="338"/>
      <c r="AH210" s="338"/>
      <c r="AI210" s="338"/>
      <c r="AJ210" s="338"/>
      <c r="AK210" s="338"/>
      <c r="AL210" s="338"/>
      <c r="AM210" s="338"/>
      <c r="AN210" s="338"/>
      <c r="AO210" s="338"/>
      <c r="AP210" s="338"/>
      <c r="AQ210" s="338"/>
      <c r="AR210" s="337">
        <f t="shared" si="54"/>
        <v>0</v>
      </c>
      <c r="AS210" s="336" t="s">
        <v>324</v>
      </c>
      <c r="AT210" s="211">
        <v>465</v>
      </c>
      <c r="AU210" s="217">
        <v>107.2</v>
      </c>
      <c r="AV210" s="335">
        <v>2008</v>
      </c>
      <c r="AW210" s="334">
        <v>2008</v>
      </c>
      <c r="AX210" s="334"/>
      <c r="AY210" s="334"/>
      <c r="AZ210" s="334">
        <v>2008</v>
      </c>
      <c r="BA210" s="334">
        <v>2008</v>
      </c>
      <c r="BB210" s="334"/>
      <c r="BC210" s="334"/>
      <c r="BD210" s="334"/>
      <c r="BE210" s="334"/>
      <c r="BF210" s="334"/>
      <c r="BG210" s="334"/>
      <c r="BH210" s="210"/>
      <c r="BI210" s="333">
        <v>0.127</v>
      </c>
      <c r="BJ210" s="332">
        <v>2014</v>
      </c>
      <c r="BK210" s="327"/>
      <c r="BL210" s="327"/>
      <c r="BM210" s="327"/>
      <c r="BN210" s="331"/>
      <c r="BO210" s="331"/>
      <c r="BP210" s="330"/>
      <c r="BQ210" s="328"/>
      <c r="BR210" s="329"/>
      <c r="BS210" s="328"/>
      <c r="BT210" s="327"/>
      <c r="BU210" s="326"/>
      <c r="BV210" s="325"/>
      <c r="BW210" s="325"/>
      <c r="BX210" s="324"/>
      <c r="BY210" s="222"/>
      <c r="BZ210" s="217"/>
      <c r="CA210" s="323">
        <v>1</v>
      </c>
      <c r="CB210" s="322">
        <v>1</v>
      </c>
      <c r="CC210" s="215">
        <v>2</v>
      </c>
      <c r="CD210" s="216"/>
      <c r="CE210" s="210"/>
      <c r="CF210" s="214">
        <v>2</v>
      </c>
      <c r="CG210" s="216"/>
      <c r="CH210" s="216"/>
      <c r="CI210" s="210"/>
      <c r="CJ210" s="214">
        <v>1</v>
      </c>
      <c r="CK210" s="216"/>
      <c r="CL210" s="212"/>
      <c r="CM210" s="215">
        <v>1</v>
      </c>
      <c r="CN210" s="216"/>
      <c r="CO210" s="210"/>
      <c r="CP210" s="215"/>
      <c r="CQ210" s="210">
        <v>2</v>
      </c>
    </row>
    <row r="211" spans="1:95" ht="16.5" thickBot="1" x14ac:dyDescent="0.3">
      <c r="A211" s="610" t="s">
        <v>298</v>
      </c>
      <c r="B211" s="611"/>
      <c r="C211" s="321"/>
      <c r="D211" s="186"/>
      <c r="E211" s="320">
        <f>SUM(E7:E210)</f>
        <v>12625</v>
      </c>
      <c r="F211" s="193">
        <f>SUM(F7:F210)</f>
        <v>659010.12000000011</v>
      </c>
      <c r="G211" s="319">
        <f>SUM(G7:G210)</f>
        <v>750</v>
      </c>
      <c r="H211" s="196"/>
      <c r="I211" s="196"/>
      <c r="J211" s="196"/>
      <c r="K211" s="196"/>
      <c r="L211" s="196"/>
      <c r="M211" s="200">
        <f t="shared" ref="M211:U211" si="55">SUM(M7:M210)</f>
        <v>23091714.604800001</v>
      </c>
      <c r="N211" s="200">
        <f t="shared" si="55"/>
        <v>24554717.071199991</v>
      </c>
      <c r="O211" s="200">
        <f t="shared" si="55"/>
        <v>47646431.676000006</v>
      </c>
      <c r="P211" s="318">
        <f t="shared" si="55"/>
        <v>45430872.603065997</v>
      </c>
      <c r="Q211" s="317">
        <f t="shared" si="55"/>
        <v>45430.87260306604</v>
      </c>
      <c r="R211" s="318">
        <f t="shared" si="55"/>
        <v>49109434.142399982</v>
      </c>
      <c r="S211" s="317">
        <f t="shared" si="55"/>
        <v>46825.845454778369</v>
      </c>
      <c r="T211" s="317">
        <f t="shared" si="55"/>
        <v>49752.122822399993</v>
      </c>
      <c r="U211" s="317">
        <f t="shared" si="55"/>
        <v>47438.649111158389</v>
      </c>
      <c r="V211" s="316"/>
      <c r="W211" s="315"/>
      <c r="X211" s="314">
        <f t="shared" ref="X211:AR211" si="56">SUM(X7:X210)</f>
        <v>0</v>
      </c>
      <c r="Y211" s="313">
        <f t="shared" si="56"/>
        <v>0</v>
      </c>
      <c r="Z211" s="312">
        <f t="shared" si="56"/>
        <v>0</v>
      </c>
      <c r="AA211" s="311">
        <f t="shared" si="56"/>
        <v>0</v>
      </c>
      <c r="AB211" s="310">
        <f t="shared" si="56"/>
        <v>0</v>
      </c>
      <c r="AC211" s="309">
        <f t="shared" si="56"/>
        <v>0</v>
      </c>
      <c r="AD211" s="308">
        <f t="shared" si="56"/>
        <v>0</v>
      </c>
      <c r="AE211" s="193">
        <f t="shared" si="56"/>
        <v>0</v>
      </c>
      <c r="AF211" s="307">
        <f t="shared" si="56"/>
        <v>0</v>
      </c>
      <c r="AG211" s="306">
        <f t="shared" si="56"/>
        <v>0</v>
      </c>
      <c r="AH211" s="305">
        <f t="shared" si="56"/>
        <v>0</v>
      </c>
      <c r="AI211" s="304">
        <f t="shared" si="56"/>
        <v>0</v>
      </c>
      <c r="AJ211" s="303">
        <f t="shared" si="56"/>
        <v>0</v>
      </c>
      <c r="AK211" s="302">
        <f t="shared" si="56"/>
        <v>0</v>
      </c>
      <c r="AL211" s="301">
        <f t="shared" si="56"/>
        <v>0</v>
      </c>
      <c r="AM211" s="193">
        <f t="shared" si="56"/>
        <v>0</v>
      </c>
      <c r="AN211" s="193">
        <f t="shared" si="56"/>
        <v>0</v>
      </c>
      <c r="AO211" s="193">
        <f t="shared" si="56"/>
        <v>0</v>
      </c>
      <c r="AP211" s="193">
        <f t="shared" si="56"/>
        <v>0</v>
      </c>
      <c r="AQ211" s="193">
        <f t="shared" si="56"/>
        <v>0</v>
      </c>
      <c r="AR211" s="192">
        <f t="shared" si="56"/>
        <v>0</v>
      </c>
      <c r="AS211" s="188"/>
      <c r="AT211" s="181">
        <f>SUM(AT6:AT210)</f>
        <v>195279.44999999998</v>
      </c>
      <c r="AU211" s="187">
        <f>SUM(AU6:AU210)</f>
        <v>32656.770000000008</v>
      </c>
      <c r="AV211" s="191"/>
      <c r="AW211" s="183"/>
      <c r="AX211" s="183"/>
      <c r="AY211" s="183"/>
      <c r="AZ211" s="183"/>
      <c r="BA211" s="183"/>
      <c r="BB211" s="183"/>
      <c r="BC211" s="183"/>
      <c r="BD211" s="183"/>
      <c r="BE211" s="183"/>
      <c r="BF211" s="183"/>
      <c r="BG211" s="183"/>
      <c r="BH211" s="189"/>
      <c r="BI211" s="300">
        <f>SUM(BI6:BI210)</f>
        <v>70.15600000000002</v>
      </c>
      <c r="BJ211" s="187"/>
      <c r="BK211" s="188"/>
      <c r="BL211" s="188"/>
      <c r="BM211" s="188"/>
      <c r="BN211" s="176"/>
      <c r="BO211" s="176"/>
      <c r="BP211" s="188"/>
      <c r="BQ211" s="176"/>
      <c r="BR211" s="188"/>
      <c r="BS211" s="176"/>
      <c r="BT211" s="188"/>
      <c r="BU211" s="191"/>
      <c r="BV211" s="191"/>
      <c r="BW211" s="191"/>
      <c r="BX211" s="191"/>
      <c r="BY211" s="183">
        <f>SUM(BY6:BY210)</f>
        <v>0</v>
      </c>
      <c r="BZ211" s="183">
        <f>SUM(BZ6:BZ210)</f>
        <v>0</v>
      </c>
      <c r="CA211" s="186">
        <f>COUNT(CA7:CA210)</f>
        <v>147</v>
      </c>
      <c r="CB211" s="186">
        <f>COUNT(CB7:CB210)</f>
        <v>127</v>
      </c>
      <c r="CC211" s="186">
        <f>SUM(CC6:CC210)</f>
        <v>512</v>
      </c>
      <c r="CD211" s="183"/>
      <c r="CE211" s="186">
        <f>SUM(CE6:CE210)</f>
        <v>262</v>
      </c>
      <c r="CF211" s="186">
        <f>SUM(CF6:CF210)</f>
        <v>383</v>
      </c>
      <c r="CG211" s="186"/>
      <c r="CH211" s="186">
        <f>SUM(CH6:CH210)</f>
        <v>42</v>
      </c>
      <c r="CI211" s="186">
        <f>SUM(CI6:CI210)</f>
        <v>18</v>
      </c>
      <c r="CJ211" s="186">
        <f>SUM(CJ6:CJ210)</f>
        <v>181</v>
      </c>
      <c r="CK211" s="183"/>
      <c r="CL211" s="186">
        <f>SUM(CL6:CL210)</f>
        <v>106</v>
      </c>
      <c r="CM211" s="186">
        <f>SUM(CM6:CM210)</f>
        <v>108</v>
      </c>
      <c r="CN211" s="183"/>
      <c r="CO211" s="186">
        <f>SUM(CO6:CO210)</f>
        <v>32</v>
      </c>
      <c r="CP211" s="183"/>
      <c r="CQ211" s="180">
        <f>SUM(CQ6:CQ210)</f>
        <v>707</v>
      </c>
    </row>
    <row r="212" spans="1:95" x14ac:dyDescent="0.25">
      <c r="A212" s="169"/>
      <c r="B212" s="169"/>
      <c r="C212" s="168"/>
      <c r="D212" s="161"/>
      <c r="E212" s="167"/>
      <c r="F212" s="164"/>
      <c r="G212" s="165"/>
      <c r="H212" s="165"/>
      <c r="I212" s="165"/>
      <c r="J212" s="165"/>
      <c r="K212" s="165"/>
      <c r="L212" s="165"/>
      <c r="M212" s="166"/>
      <c r="N212" s="166"/>
      <c r="O212" s="166"/>
      <c r="P212" s="165"/>
      <c r="Q212" s="165"/>
      <c r="R212" s="165"/>
      <c r="S212" s="165"/>
      <c r="T212" s="165"/>
      <c r="U212" s="299">
        <f>U15+U16+U85+U86+U145+U147+U148+U149</f>
        <v>848.23018646999969</v>
      </c>
      <c r="V212" s="165"/>
      <c r="W212" s="165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3"/>
      <c r="BJ212" s="162"/>
      <c r="BK212" s="162"/>
      <c r="BL212" s="162"/>
      <c r="BM212" s="162"/>
      <c r="BN212" s="162"/>
      <c r="BO212" s="162"/>
      <c r="BP212" s="162"/>
      <c r="BQ212" s="162"/>
      <c r="BR212" s="162"/>
      <c r="BS212" s="162"/>
      <c r="BT212" s="162"/>
      <c r="BU212" s="162"/>
      <c r="BV212" s="162"/>
      <c r="BW212" s="162"/>
      <c r="BX212" s="162"/>
      <c r="BY212" s="162"/>
      <c r="BZ212" s="162"/>
      <c r="CA212" s="161"/>
      <c r="CB212" s="161"/>
      <c r="CC212" s="161"/>
      <c r="CD212" s="162"/>
      <c r="CE212" s="161"/>
      <c r="CF212" s="161"/>
      <c r="CG212" s="161"/>
      <c r="CH212" s="161"/>
      <c r="CI212" s="161"/>
      <c r="CJ212" s="161"/>
      <c r="CK212" s="162"/>
      <c r="CL212" s="161"/>
      <c r="CM212" s="161"/>
      <c r="CN212" s="162"/>
      <c r="CO212" s="161"/>
      <c r="CP212" s="162"/>
      <c r="CQ212" s="161"/>
    </row>
    <row r="213" spans="1:95" ht="16.5" thickBot="1" x14ac:dyDescent="0.3">
      <c r="A213" s="169"/>
      <c r="B213" s="169"/>
      <c r="C213" s="168"/>
      <c r="D213" s="161"/>
      <c r="E213" s="167"/>
      <c r="F213" s="164"/>
      <c r="G213" s="165"/>
      <c r="H213" s="165"/>
      <c r="I213" s="165"/>
      <c r="J213" s="165"/>
      <c r="K213" s="165"/>
      <c r="L213" s="165"/>
      <c r="M213" s="166"/>
      <c r="N213" s="166"/>
      <c r="O213" s="166"/>
      <c r="P213" s="165"/>
      <c r="Q213" s="165"/>
      <c r="R213" s="165"/>
      <c r="S213" s="165"/>
      <c r="T213" s="165"/>
      <c r="U213" s="165"/>
      <c r="V213" s="165"/>
      <c r="W213" s="165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2"/>
      <c r="BH213" s="162"/>
      <c r="BI213" s="163"/>
      <c r="BJ213" s="162"/>
      <c r="BK213" s="162"/>
      <c r="BL213" s="162"/>
      <c r="BM213" s="162"/>
      <c r="BN213" s="162"/>
      <c r="BO213" s="162"/>
      <c r="BP213" s="162"/>
      <c r="BQ213" s="162"/>
      <c r="BR213" s="162"/>
      <c r="BS213" s="162"/>
      <c r="BT213" s="162"/>
      <c r="BU213" s="162"/>
      <c r="BV213" s="162"/>
      <c r="BW213" s="162"/>
      <c r="BX213" s="162"/>
      <c r="BY213" s="162"/>
      <c r="BZ213" s="162"/>
      <c r="CA213" s="161"/>
      <c r="CB213" s="161"/>
      <c r="CC213" s="161"/>
      <c r="CD213" s="162"/>
      <c r="CE213" s="161"/>
      <c r="CF213" s="161"/>
      <c r="CG213" s="161"/>
      <c r="CH213" s="161"/>
      <c r="CI213" s="161"/>
      <c r="CJ213" s="161"/>
      <c r="CK213" s="162"/>
      <c r="CL213" s="161"/>
      <c r="CM213" s="161"/>
      <c r="CN213" s="162"/>
      <c r="CO213" s="161"/>
      <c r="CP213" s="162"/>
      <c r="CQ213" s="161"/>
    </row>
    <row r="214" spans="1:95" x14ac:dyDescent="0.25">
      <c r="A214" s="298"/>
      <c r="B214" s="297" t="s">
        <v>299</v>
      </c>
      <c r="C214" s="296"/>
      <c r="D214" s="295"/>
      <c r="E214" s="294"/>
      <c r="F214" s="293"/>
      <c r="G214" s="292"/>
      <c r="H214" s="291"/>
      <c r="I214" s="287"/>
      <c r="J214" s="287"/>
      <c r="K214" s="287"/>
      <c r="L214" s="286"/>
      <c r="M214" s="290"/>
      <c r="N214" s="289"/>
      <c r="O214" s="289"/>
      <c r="P214" s="287"/>
      <c r="Q214" s="286"/>
      <c r="R214" s="288"/>
      <c r="S214" s="286"/>
      <c r="T214" s="288"/>
      <c r="U214" s="287"/>
      <c r="V214" s="287"/>
      <c r="W214" s="286"/>
      <c r="X214" s="285"/>
      <c r="Y214" s="284"/>
      <c r="Z214" s="284"/>
      <c r="AA214" s="284"/>
      <c r="AB214" s="284"/>
      <c r="AC214" s="284"/>
      <c r="AD214" s="284"/>
      <c r="AE214" s="284"/>
      <c r="AF214" s="284"/>
      <c r="AG214" s="284"/>
      <c r="AH214" s="284"/>
      <c r="AI214" s="284"/>
      <c r="AJ214" s="284"/>
      <c r="AK214" s="284"/>
      <c r="AL214" s="284"/>
      <c r="AM214" s="284"/>
      <c r="AN214" s="284"/>
      <c r="AO214" s="284"/>
      <c r="AP214" s="284"/>
      <c r="AQ214" s="284"/>
      <c r="AR214" s="283"/>
      <c r="AS214" s="278"/>
      <c r="AT214" s="282"/>
      <c r="AU214" s="280"/>
      <c r="AV214" s="271"/>
      <c r="AW214" s="273"/>
      <c r="AX214" s="273"/>
      <c r="AY214" s="273"/>
      <c r="AZ214" s="273"/>
      <c r="BA214" s="273"/>
      <c r="BB214" s="273"/>
      <c r="BC214" s="273"/>
      <c r="BD214" s="273"/>
      <c r="BE214" s="273"/>
      <c r="BF214" s="273"/>
      <c r="BG214" s="277"/>
      <c r="BH214" s="282"/>
      <c r="BI214" s="281"/>
      <c r="BJ214" s="273"/>
      <c r="BK214" s="273"/>
      <c r="BL214" s="273"/>
      <c r="BM214" s="280"/>
      <c r="BN214" s="279"/>
      <c r="BO214" s="271"/>
      <c r="BP214" s="273"/>
      <c r="BQ214" s="273"/>
      <c r="BR214" s="273"/>
      <c r="BS214" s="277"/>
      <c r="BT214" s="278"/>
      <c r="BU214" s="271"/>
      <c r="BV214" s="273"/>
      <c r="BW214" s="273"/>
      <c r="BX214" s="277"/>
      <c r="BY214" s="271"/>
      <c r="BZ214" s="277"/>
      <c r="CA214" s="275"/>
      <c r="CB214" s="270"/>
      <c r="CC214" s="275"/>
      <c r="CD214" s="273"/>
      <c r="CE214" s="270"/>
      <c r="CF214" s="274"/>
      <c r="CG214" s="276"/>
      <c r="CH214" s="276"/>
      <c r="CI214" s="272"/>
      <c r="CJ214" s="275"/>
      <c r="CK214" s="273"/>
      <c r="CL214" s="270"/>
      <c r="CM214" s="274"/>
      <c r="CN214" s="273"/>
      <c r="CO214" s="272"/>
      <c r="CP214" s="271"/>
      <c r="CQ214" s="270"/>
    </row>
    <row r="215" spans="1:95" x14ac:dyDescent="0.25">
      <c r="A215" s="269">
        <v>1</v>
      </c>
      <c r="B215" s="268" t="s">
        <v>323</v>
      </c>
      <c r="C215" s="267"/>
      <c r="D215" s="266"/>
      <c r="E215" s="265"/>
      <c r="F215" s="264">
        <v>3716.8</v>
      </c>
      <c r="G215" s="263"/>
      <c r="H215" s="262"/>
      <c r="I215" s="258"/>
      <c r="J215" s="258"/>
      <c r="K215" s="233">
        <v>6.31</v>
      </c>
      <c r="L215" s="257"/>
      <c r="M215" s="261"/>
      <c r="N215" s="260"/>
      <c r="O215" s="260"/>
      <c r="P215" s="258"/>
      <c r="Q215" s="257"/>
      <c r="R215" s="259"/>
      <c r="S215" s="257"/>
      <c r="T215" s="229">
        <f t="shared" ref="T215:T223" si="57">F215*K215*12/1000</f>
        <v>281.43609599999996</v>
      </c>
      <c r="U215" s="228">
        <f t="shared" ref="U215:U223" si="58">T215*95.35/100</f>
        <v>268.34931753599994</v>
      </c>
      <c r="V215" s="258"/>
      <c r="W215" s="257"/>
      <c r="X215" s="256"/>
      <c r="Y215" s="233"/>
      <c r="Z215" s="233"/>
      <c r="AA215" s="233"/>
      <c r="AB215" s="233"/>
      <c r="AC215" s="233"/>
      <c r="AD215" s="233"/>
      <c r="AE215" s="233"/>
      <c r="AF215" s="233"/>
      <c r="AG215" s="233"/>
      <c r="AH215" s="233"/>
      <c r="AI215" s="233"/>
      <c r="AJ215" s="233"/>
      <c r="AK215" s="233"/>
      <c r="AL215" s="233"/>
      <c r="AM215" s="233"/>
      <c r="AN215" s="233"/>
      <c r="AO215" s="233"/>
      <c r="AP215" s="233"/>
      <c r="AQ215" s="233"/>
      <c r="AR215" s="255"/>
      <c r="AS215" s="250"/>
      <c r="AT215" s="254"/>
      <c r="AU215" s="252"/>
      <c r="AV215" s="243"/>
      <c r="AW215" s="245"/>
      <c r="AX215" s="245"/>
      <c r="AY215" s="245"/>
      <c r="AZ215" s="245"/>
      <c r="BA215" s="245"/>
      <c r="BB215" s="245"/>
      <c r="BC215" s="245"/>
      <c r="BD215" s="245"/>
      <c r="BE215" s="245"/>
      <c r="BF215" s="245"/>
      <c r="BG215" s="249"/>
      <c r="BH215" s="254"/>
      <c r="BI215" s="253">
        <v>0.7107</v>
      </c>
      <c r="BJ215" s="245"/>
      <c r="BK215" s="245"/>
      <c r="BL215" s="245"/>
      <c r="BM215" s="252"/>
      <c r="BN215" s="251"/>
      <c r="BO215" s="243"/>
      <c r="BP215" s="245"/>
      <c r="BQ215" s="245"/>
      <c r="BR215" s="245"/>
      <c r="BS215" s="249"/>
      <c r="BT215" s="250"/>
      <c r="BU215" s="243"/>
      <c r="BV215" s="245"/>
      <c r="BW215" s="245"/>
      <c r="BX215" s="249"/>
      <c r="BY215" s="243"/>
      <c r="BZ215" s="249"/>
      <c r="CA215" s="247"/>
      <c r="CB215" s="242"/>
      <c r="CC215" s="247"/>
      <c r="CD215" s="245"/>
      <c r="CE215" s="242"/>
      <c r="CF215" s="246"/>
      <c r="CG215" s="248"/>
      <c r="CH215" s="248"/>
      <c r="CI215" s="244"/>
      <c r="CJ215" s="247"/>
      <c r="CK215" s="245"/>
      <c r="CL215" s="242"/>
      <c r="CM215" s="246"/>
      <c r="CN215" s="245"/>
      <c r="CO215" s="244"/>
      <c r="CP215" s="243"/>
      <c r="CQ215" s="242"/>
    </row>
    <row r="216" spans="1:95" x14ac:dyDescent="0.25">
      <c r="A216" s="269">
        <f t="shared" ref="A216:A223" si="59">A215+1</f>
        <v>2</v>
      </c>
      <c r="B216" s="268" t="s">
        <v>322</v>
      </c>
      <c r="C216" s="267"/>
      <c r="D216" s="266"/>
      <c r="E216" s="265"/>
      <c r="F216" s="264">
        <v>4416.3999999999996</v>
      </c>
      <c r="G216" s="263"/>
      <c r="H216" s="262"/>
      <c r="I216" s="258"/>
      <c r="J216" s="258"/>
      <c r="K216" s="233">
        <v>6.31</v>
      </c>
      <c r="L216" s="257"/>
      <c r="M216" s="261"/>
      <c r="N216" s="260"/>
      <c r="O216" s="260"/>
      <c r="P216" s="258"/>
      <c r="Q216" s="257"/>
      <c r="R216" s="259"/>
      <c r="S216" s="257"/>
      <c r="T216" s="229">
        <f t="shared" si="57"/>
        <v>334.40980799999994</v>
      </c>
      <c r="U216" s="228">
        <f t="shared" si="58"/>
        <v>318.85975192799992</v>
      </c>
      <c r="V216" s="258"/>
      <c r="W216" s="257"/>
      <c r="X216" s="256"/>
      <c r="Y216" s="233"/>
      <c r="Z216" s="233"/>
      <c r="AA216" s="233"/>
      <c r="AB216" s="233"/>
      <c r="AC216" s="233"/>
      <c r="AD216" s="233"/>
      <c r="AE216" s="233"/>
      <c r="AF216" s="233"/>
      <c r="AG216" s="233"/>
      <c r="AH216" s="233"/>
      <c r="AI216" s="233"/>
      <c r="AJ216" s="233"/>
      <c r="AK216" s="233"/>
      <c r="AL216" s="233"/>
      <c r="AM216" s="233"/>
      <c r="AN216" s="233"/>
      <c r="AO216" s="233"/>
      <c r="AP216" s="233"/>
      <c r="AQ216" s="233"/>
      <c r="AR216" s="255"/>
      <c r="AS216" s="250"/>
      <c r="AT216" s="254"/>
      <c r="AU216" s="252"/>
      <c r="AV216" s="243"/>
      <c r="AW216" s="245"/>
      <c r="AX216" s="245"/>
      <c r="AY216" s="245"/>
      <c r="AZ216" s="245"/>
      <c r="BA216" s="245"/>
      <c r="BB216" s="245"/>
      <c r="BC216" s="245"/>
      <c r="BD216" s="245"/>
      <c r="BE216" s="245"/>
      <c r="BF216" s="245"/>
      <c r="BG216" s="249"/>
      <c r="BH216" s="254"/>
      <c r="BI216" s="253">
        <v>1.0341</v>
      </c>
      <c r="BJ216" s="245"/>
      <c r="BK216" s="245"/>
      <c r="BL216" s="245"/>
      <c r="BM216" s="252"/>
      <c r="BN216" s="251"/>
      <c r="BO216" s="243"/>
      <c r="BP216" s="245"/>
      <c r="BQ216" s="245"/>
      <c r="BR216" s="245"/>
      <c r="BS216" s="249"/>
      <c r="BT216" s="250"/>
      <c r="BU216" s="243"/>
      <c r="BV216" s="245"/>
      <c r="BW216" s="245"/>
      <c r="BX216" s="249"/>
      <c r="BY216" s="243"/>
      <c r="BZ216" s="249"/>
      <c r="CA216" s="247"/>
      <c r="CB216" s="242"/>
      <c r="CC216" s="247"/>
      <c r="CD216" s="245"/>
      <c r="CE216" s="242"/>
      <c r="CF216" s="246"/>
      <c r="CG216" s="248"/>
      <c r="CH216" s="248"/>
      <c r="CI216" s="244"/>
      <c r="CJ216" s="247"/>
      <c r="CK216" s="245"/>
      <c r="CL216" s="242"/>
      <c r="CM216" s="246"/>
      <c r="CN216" s="245"/>
      <c r="CO216" s="244"/>
      <c r="CP216" s="243"/>
      <c r="CQ216" s="242"/>
    </row>
    <row r="217" spans="1:95" x14ac:dyDescent="0.25">
      <c r="A217" s="269">
        <f t="shared" si="59"/>
        <v>3</v>
      </c>
      <c r="B217" s="268" t="s">
        <v>321</v>
      </c>
      <c r="C217" s="267"/>
      <c r="D217" s="266"/>
      <c r="E217" s="265"/>
      <c r="F217" s="264">
        <v>3713.7</v>
      </c>
      <c r="G217" s="263"/>
      <c r="H217" s="262"/>
      <c r="I217" s="258"/>
      <c r="J217" s="258"/>
      <c r="K217" s="233">
        <v>6.31</v>
      </c>
      <c r="L217" s="257"/>
      <c r="M217" s="261"/>
      <c r="N217" s="260"/>
      <c r="O217" s="260"/>
      <c r="P217" s="258"/>
      <c r="Q217" s="257"/>
      <c r="R217" s="259"/>
      <c r="S217" s="257"/>
      <c r="T217" s="229">
        <f t="shared" si="57"/>
        <v>281.20136399999996</v>
      </c>
      <c r="U217" s="228">
        <f t="shared" si="58"/>
        <v>268.12550057399994</v>
      </c>
      <c r="V217" s="258"/>
      <c r="W217" s="257"/>
      <c r="X217" s="256"/>
      <c r="Y217" s="233"/>
      <c r="Z217" s="233"/>
      <c r="AA217" s="233"/>
      <c r="AB217" s="233"/>
      <c r="AC217" s="233"/>
      <c r="AD217" s="233"/>
      <c r="AE217" s="233"/>
      <c r="AF217" s="233"/>
      <c r="AG217" s="233"/>
      <c r="AH217" s="233"/>
      <c r="AI217" s="233"/>
      <c r="AJ217" s="233"/>
      <c r="AK217" s="233"/>
      <c r="AL217" s="233"/>
      <c r="AM217" s="233"/>
      <c r="AN217" s="233"/>
      <c r="AO217" s="233"/>
      <c r="AP217" s="233"/>
      <c r="AQ217" s="233"/>
      <c r="AR217" s="255"/>
      <c r="AS217" s="250"/>
      <c r="AT217" s="254"/>
      <c r="AU217" s="252"/>
      <c r="AV217" s="243"/>
      <c r="AW217" s="245"/>
      <c r="AX217" s="245"/>
      <c r="AY217" s="245"/>
      <c r="AZ217" s="245"/>
      <c r="BA217" s="245"/>
      <c r="BB217" s="245"/>
      <c r="BC217" s="245"/>
      <c r="BD217" s="245"/>
      <c r="BE217" s="245"/>
      <c r="BF217" s="245"/>
      <c r="BG217" s="249"/>
      <c r="BH217" s="254"/>
      <c r="BI217" s="253">
        <v>0.70899999999999996</v>
      </c>
      <c r="BJ217" s="245"/>
      <c r="BK217" s="245"/>
      <c r="BL217" s="245"/>
      <c r="BM217" s="252"/>
      <c r="BN217" s="251"/>
      <c r="BO217" s="243"/>
      <c r="BP217" s="245"/>
      <c r="BQ217" s="245"/>
      <c r="BR217" s="245"/>
      <c r="BS217" s="249"/>
      <c r="BT217" s="250"/>
      <c r="BU217" s="243"/>
      <c r="BV217" s="245"/>
      <c r="BW217" s="245"/>
      <c r="BX217" s="249"/>
      <c r="BY217" s="243"/>
      <c r="BZ217" s="249"/>
      <c r="CA217" s="247"/>
      <c r="CB217" s="242"/>
      <c r="CC217" s="247"/>
      <c r="CD217" s="245"/>
      <c r="CE217" s="242"/>
      <c r="CF217" s="246"/>
      <c r="CG217" s="248"/>
      <c r="CH217" s="248"/>
      <c r="CI217" s="244"/>
      <c r="CJ217" s="247"/>
      <c r="CK217" s="245"/>
      <c r="CL217" s="242"/>
      <c r="CM217" s="246"/>
      <c r="CN217" s="245"/>
      <c r="CO217" s="244"/>
      <c r="CP217" s="243"/>
      <c r="CQ217" s="242"/>
    </row>
    <row r="218" spans="1:95" x14ac:dyDescent="0.25">
      <c r="A218" s="269">
        <f t="shared" si="59"/>
        <v>4</v>
      </c>
      <c r="B218" s="268" t="s">
        <v>320</v>
      </c>
      <c r="C218" s="267"/>
      <c r="D218" s="266"/>
      <c r="E218" s="265"/>
      <c r="F218" s="264">
        <v>5464.4</v>
      </c>
      <c r="G218" s="263"/>
      <c r="H218" s="262"/>
      <c r="I218" s="258"/>
      <c r="J218" s="258"/>
      <c r="K218" s="233">
        <v>6.31</v>
      </c>
      <c r="L218" s="257"/>
      <c r="M218" s="261"/>
      <c r="N218" s="260"/>
      <c r="O218" s="260"/>
      <c r="P218" s="258"/>
      <c r="Q218" s="257"/>
      <c r="R218" s="259"/>
      <c r="S218" s="257"/>
      <c r="T218" s="229">
        <f t="shared" si="57"/>
        <v>413.76436799999988</v>
      </c>
      <c r="U218" s="228">
        <f t="shared" si="58"/>
        <v>394.52432488799985</v>
      </c>
      <c r="V218" s="258"/>
      <c r="W218" s="257"/>
      <c r="X218" s="256"/>
      <c r="Y218" s="233"/>
      <c r="Z218" s="233"/>
      <c r="AA218" s="233"/>
      <c r="AB218" s="233"/>
      <c r="AC218" s="233"/>
      <c r="AD218" s="233"/>
      <c r="AE218" s="233"/>
      <c r="AF218" s="233"/>
      <c r="AG218" s="233"/>
      <c r="AH218" s="233"/>
      <c r="AI218" s="233"/>
      <c r="AJ218" s="233"/>
      <c r="AK218" s="233"/>
      <c r="AL218" s="233"/>
      <c r="AM218" s="233"/>
      <c r="AN218" s="233"/>
      <c r="AO218" s="233"/>
      <c r="AP218" s="233"/>
      <c r="AQ218" s="233"/>
      <c r="AR218" s="255"/>
      <c r="AS218" s="250"/>
      <c r="AT218" s="254"/>
      <c r="AU218" s="252"/>
      <c r="AV218" s="243"/>
      <c r="AW218" s="245"/>
      <c r="AX218" s="245"/>
      <c r="AY218" s="245"/>
      <c r="AZ218" s="245"/>
      <c r="BA218" s="245"/>
      <c r="BB218" s="245"/>
      <c r="BC218" s="245"/>
      <c r="BD218" s="245"/>
      <c r="BE218" s="245"/>
      <c r="BF218" s="245"/>
      <c r="BG218" s="249"/>
      <c r="BH218" s="254"/>
      <c r="BI218" s="253">
        <v>1.0250999999999999</v>
      </c>
      <c r="BJ218" s="245"/>
      <c r="BK218" s="245"/>
      <c r="BL218" s="245"/>
      <c r="BM218" s="252"/>
      <c r="BN218" s="251"/>
      <c r="BO218" s="243"/>
      <c r="BP218" s="245"/>
      <c r="BQ218" s="245"/>
      <c r="BR218" s="245"/>
      <c r="BS218" s="249"/>
      <c r="BT218" s="250"/>
      <c r="BU218" s="243"/>
      <c r="BV218" s="245"/>
      <c r="BW218" s="245"/>
      <c r="BX218" s="249"/>
      <c r="BY218" s="243"/>
      <c r="BZ218" s="249"/>
      <c r="CA218" s="247"/>
      <c r="CB218" s="242"/>
      <c r="CC218" s="247"/>
      <c r="CD218" s="245"/>
      <c r="CE218" s="242"/>
      <c r="CF218" s="246"/>
      <c r="CG218" s="248"/>
      <c r="CH218" s="248"/>
      <c r="CI218" s="244"/>
      <c r="CJ218" s="247"/>
      <c r="CK218" s="245"/>
      <c r="CL218" s="242"/>
      <c r="CM218" s="246"/>
      <c r="CN218" s="245"/>
      <c r="CO218" s="244"/>
      <c r="CP218" s="243"/>
      <c r="CQ218" s="242"/>
    </row>
    <row r="219" spans="1:95" x14ac:dyDescent="0.25">
      <c r="A219" s="269">
        <f t="shared" si="59"/>
        <v>5</v>
      </c>
      <c r="B219" s="268" t="s">
        <v>319</v>
      </c>
      <c r="C219" s="267"/>
      <c r="D219" s="266"/>
      <c r="E219" s="265"/>
      <c r="F219" s="264">
        <v>1905</v>
      </c>
      <c r="G219" s="263"/>
      <c r="H219" s="262"/>
      <c r="I219" s="258"/>
      <c r="J219" s="258"/>
      <c r="K219" s="233">
        <v>6.31</v>
      </c>
      <c r="L219" s="257"/>
      <c r="M219" s="261"/>
      <c r="N219" s="260"/>
      <c r="O219" s="260"/>
      <c r="P219" s="258"/>
      <c r="Q219" s="257"/>
      <c r="R219" s="259"/>
      <c r="S219" s="257"/>
      <c r="T219" s="229">
        <f t="shared" si="57"/>
        <v>144.24659999999997</v>
      </c>
      <c r="U219" s="228">
        <f t="shared" si="58"/>
        <v>137.53913309999996</v>
      </c>
      <c r="V219" s="258"/>
      <c r="W219" s="257"/>
      <c r="X219" s="256"/>
      <c r="Y219" s="233"/>
      <c r="Z219" s="233"/>
      <c r="AA219" s="233"/>
      <c r="AB219" s="233"/>
      <c r="AC219" s="233"/>
      <c r="AD219" s="233"/>
      <c r="AE219" s="233"/>
      <c r="AF219" s="233"/>
      <c r="AG219" s="233"/>
      <c r="AH219" s="233"/>
      <c r="AI219" s="233"/>
      <c r="AJ219" s="233"/>
      <c r="AK219" s="233"/>
      <c r="AL219" s="233"/>
      <c r="AM219" s="233"/>
      <c r="AN219" s="233"/>
      <c r="AO219" s="233"/>
      <c r="AP219" s="233"/>
      <c r="AQ219" s="233"/>
      <c r="AR219" s="255"/>
      <c r="AS219" s="250"/>
      <c r="AT219" s="254"/>
      <c r="AU219" s="252"/>
      <c r="AV219" s="243"/>
      <c r="AW219" s="245"/>
      <c r="AX219" s="245"/>
      <c r="AY219" s="245"/>
      <c r="AZ219" s="245"/>
      <c r="BA219" s="245"/>
      <c r="BB219" s="245"/>
      <c r="BC219" s="245"/>
      <c r="BD219" s="245"/>
      <c r="BE219" s="245"/>
      <c r="BF219" s="245"/>
      <c r="BG219" s="249"/>
      <c r="BH219" s="254"/>
      <c r="BI219" s="253">
        <v>0.3553</v>
      </c>
      <c r="BJ219" s="245"/>
      <c r="BK219" s="245"/>
      <c r="BL219" s="245"/>
      <c r="BM219" s="252"/>
      <c r="BN219" s="251"/>
      <c r="BO219" s="243"/>
      <c r="BP219" s="245"/>
      <c r="BQ219" s="245"/>
      <c r="BR219" s="245"/>
      <c r="BS219" s="249"/>
      <c r="BT219" s="250"/>
      <c r="BU219" s="243"/>
      <c r="BV219" s="245"/>
      <c r="BW219" s="245"/>
      <c r="BX219" s="249"/>
      <c r="BY219" s="243"/>
      <c r="BZ219" s="249"/>
      <c r="CA219" s="247"/>
      <c r="CB219" s="242"/>
      <c r="CC219" s="247"/>
      <c r="CD219" s="245"/>
      <c r="CE219" s="242"/>
      <c r="CF219" s="246"/>
      <c r="CG219" s="248"/>
      <c r="CH219" s="248"/>
      <c r="CI219" s="244"/>
      <c r="CJ219" s="247"/>
      <c r="CK219" s="245"/>
      <c r="CL219" s="242"/>
      <c r="CM219" s="246"/>
      <c r="CN219" s="245"/>
      <c r="CO219" s="244"/>
      <c r="CP219" s="243"/>
      <c r="CQ219" s="242"/>
    </row>
    <row r="220" spans="1:95" x14ac:dyDescent="0.25">
      <c r="A220" s="269">
        <f t="shared" si="59"/>
        <v>6</v>
      </c>
      <c r="B220" s="268" t="s">
        <v>318</v>
      </c>
      <c r="C220" s="267"/>
      <c r="D220" s="266"/>
      <c r="E220" s="265"/>
      <c r="F220" s="264">
        <v>2404.3000000000002</v>
      </c>
      <c r="G220" s="263"/>
      <c r="H220" s="262"/>
      <c r="I220" s="258"/>
      <c r="J220" s="258"/>
      <c r="K220" s="233">
        <v>6.31</v>
      </c>
      <c r="L220" s="257"/>
      <c r="M220" s="261"/>
      <c r="N220" s="260"/>
      <c r="O220" s="260"/>
      <c r="P220" s="258"/>
      <c r="Q220" s="257"/>
      <c r="R220" s="259"/>
      <c r="S220" s="257"/>
      <c r="T220" s="229">
        <f t="shared" si="57"/>
        <v>182.053596</v>
      </c>
      <c r="U220" s="228">
        <f t="shared" si="58"/>
        <v>173.588103786</v>
      </c>
      <c r="V220" s="258"/>
      <c r="W220" s="257"/>
      <c r="X220" s="256"/>
      <c r="Y220" s="233"/>
      <c r="Z220" s="233"/>
      <c r="AA220" s="233"/>
      <c r="AB220" s="233"/>
      <c r="AC220" s="233"/>
      <c r="AD220" s="233"/>
      <c r="AE220" s="233"/>
      <c r="AF220" s="233"/>
      <c r="AG220" s="233"/>
      <c r="AH220" s="233"/>
      <c r="AI220" s="233"/>
      <c r="AJ220" s="233"/>
      <c r="AK220" s="233"/>
      <c r="AL220" s="233"/>
      <c r="AM220" s="233"/>
      <c r="AN220" s="233"/>
      <c r="AO220" s="233"/>
      <c r="AP220" s="233"/>
      <c r="AQ220" s="233"/>
      <c r="AR220" s="255"/>
      <c r="AS220" s="250"/>
      <c r="AT220" s="254"/>
      <c r="AU220" s="252"/>
      <c r="AV220" s="243"/>
      <c r="AW220" s="245"/>
      <c r="AX220" s="245"/>
      <c r="AY220" s="245"/>
      <c r="AZ220" s="245"/>
      <c r="BA220" s="245"/>
      <c r="BB220" s="245"/>
      <c r="BC220" s="245"/>
      <c r="BD220" s="245"/>
      <c r="BE220" s="245"/>
      <c r="BF220" s="245"/>
      <c r="BG220" s="249"/>
      <c r="BH220" s="254"/>
      <c r="BI220" s="253">
        <v>0.56259999999999999</v>
      </c>
      <c r="BJ220" s="245"/>
      <c r="BK220" s="245"/>
      <c r="BL220" s="245"/>
      <c r="BM220" s="252"/>
      <c r="BN220" s="251"/>
      <c r="BO220" s="243"/>
      <c r="BP220" s="245"/>
      <c r="BQ220" s="245"/>
      <c r="BR220" s="245"/>
      <c r="BS220" s="249"/>
      <c r="BT220" s="250"/>
      <c r="BU220" s="243"/>
      <c r="BV220" s="245"/>
      <c r="BW220" s="245"/>
      <c r="BX220" s="249"/>
      <c r="BY220" s="243"/>
      <c r="BZ220" s="249"/>
      <c r="CA220" s="247"/>
      <c r="CB220" s="242"/>
      <c r="CC220" s="247"/>
      <c r="CD220" s="245"/>
      <c r="CE220" s="242"/>
      <c r="CF220" s="246"/>
      <c r="CG220" s="248"/>
      <c r="CH220" s="248"/>
      <c r="CI220" s="244"/>
      <c r="CJ220" s="247"/>
      <c r="CK220" s="245"/>
      <c r="CL220" s="242"/>
      <c r="CM220" s="246"/>
      <c r="CN220" s="245"/>
      <c r="CO220" s="244"/>
      <c r="CP220" s="243"/>
      <c r="CQ220" s="242"/>
    </row>
    <row r="221" spans="1:95" x14ac:dyDescent="0.25">
      <c r="A221" s="269">
        <f t="shared" si="59"/>
        <v>7</v>
      </c>
      <c r="B221" s="268" t="s">
        <v>317</v>
      </c>
      <c r="C221" s="267"/>
      <c r="D221" s="266"/>
      <c r="E221" s="265"/>
      <c r="F221" s="264">
        <v>4900.6000000000004</v>
      </c>
      <c r="G221" s="263"/>
      <c r="H221" s="262"/>
      <c r="I221" s="258"/>
      <c r="J221" s="258"/>
      <c r="K221" s="233">
        <v>6.31</v>
      </c>
      <c r="L221" s="257"/>
      <c r="M221" s="261"/>
      <c r="N221" s="260"/>
      <c r="O221" s="260"/>
      <c r="P221" s="258"/>
      <c r="Q221" s="257"/>
      <c r="R221" s="259"/>
      <c r="S221" s="257"/>
      <c r="T221" s="229">
        <f t="shared" si="57"/>
        <v>371.07343200000003</v>
      </c>
      <c r="U221" s="228">
        <f t="shared" si="58"/>
        <v>353.81851741200001</v>
      </c>
      <c r="V221" s="258"/>
      <c r="W221" s="257"/>
      <c r="X221" s="256"/>
      <c r="Y221" s="233"/>
      <c r="Z221" s="233"/>
      <c r="AA221" s="233"/>
      <c r="AB221" s="233"/>
      <c r="AC221" s="233"/>
      <c r="AD221" s="233"/>
      <c r="AE221" s="233"/>
      <c r="AF221" s="233"/>
      <c r="AG221" s="233"/>
      <c r="AH221" s="233"/>
      <c r="AI221" s="233"/>
      <c r="AJ221" s="233"/>
      <c r="AK221" s="233"/>
      <c r="AL221" s="233"/>
      <c r="AM221" s="233"/>
      <c r="AN221" s="233"/>
      <c r="AO221" s="233"/>
      <c r="AP221" s="233"/>
      <c r="AQ221" s="233"/>
      <c r="AR221" s="255"/>
      <c r="AS221" s="250"/>
      <c r="AT221" s="254"/>
      <c r="AU221" s="252"/>
      <c r="AV221" s="243"/>
      <c r="AW221" s="245"/>
      <c r="AX221" s="245"/>
      <c r="AY221" s="245"/>
      <c r="AZ221" s="245"/>
      <c r="BA221" s="245"/>
      <c r="BB221" s="245"/>
      <c r="BC221" s="245"/>
      <c r="BD221" s="245"/>
      <c r="BE221" s="245"/>
      <c r="BF221" s="245"/>
      <c r="BG221" s="249"/>
      <c r="BH221" s="254"/>
      <c r="BI221" s="253">
        <v>1.0427</v>
      </c>
      <c r="BJ221" s="245"/>
      <c r="BK221" s="245"/>
      <c r="BL221" s="245"/>
      <c r="BM221" s="252"/>
      <c r="BN221" s="251"/>
      <c r="BO221" s="243"/>
      <c r="BP221" s="245"/>
      <c r="BQ221" s="245"/>
      <c r="BR221" s="245"/>
      <c r="BS221" s="249"/>
      <c r="BT221" s="250"/>
      <c r="BU221" s="243"/>
      <c r="BV221" s="245"/>
      <c r="BW221" s="245"/>
      <c r="BX221" s="249"/>
      <c r="BY221" s="243"/>
      <c r="BZ221" s="249"/>
      <c r="CA221" s="247"/>
      <c r="CB221" s="242"/>
      <c r="CC221" s="247"/>
      <c r="CD221" s="245"/>
      <c r="CE221" s="242"/>
      <c r="CF221" s="246"/>
      <c r="CG221" s="248"/>
      <c r="CH221" s="248"/>
      <c r="CI221" s="244"/>
      <c r="CJ221" s="247"/>
      <c r="CK221" s="245"/>
      <c r="CL221" s="242"/>
      <c r="CM221" s="246"/>
      <c r="CN221" s="245"/>
      <c r="CO221" s="244"/>
      <c r="CP221" s="243"/>
      <c r="CQ221" s="242"/>
    </row>
    <row r="222" spans="1:95" x14ac:dyDescent="0.25">
      <c r="A222" s="269">
        <f t="shared" si="59"/>
        <v>8</v>
      </c>
      <c r="B222" s="268" t="s">
        <v>316</v>
      </c>
      <c r="C222" s="267"/>
      <c r="D222" s="266"/>
      <c r="E222" s="265"/>
      <c r="F222" s="264">
        <v>4869.3</v>
      </c>
      <c r="G222" s="263"/>
      <c r="H222" s="262"/>
      <c r="I222" s="258"/>
      <c r="J222" s="258"/>
      <c r="K222" s="233">
        <v>6.31</v>
      </c>
      <c r="L222" s="257"/>
      <c r="M222" s="261"/>
      <c r="N222" s="260"/>
      <c r="O222" s="260"/>
      <c r="P222" s="258"/>
      <c r="Q222" s="257"/>
      <c r="R222" s="259"/>
      <c r="S222" s="257"/>
      <c r="T222" s="229">
        <f t="shared" si="57"/>
        <v>368.703396</v>
      </c>
      <c r="U222" s="228">
        <f t="shared" si="58"/>
        <v>351.55868808599996</v>
      </c>
      <c r="V222" s="258"/>
      <c r="W222" s="257"/>
      <c r="X222" s="256"/>
      <c r="Y222" s="233"/>
      <c r="Z222" s="233"/>
      <c r="AA222" s="233"/>
      <c r="AB222" s="233"/>
      <c r="AC222" s="233"/>
      <c r="AD222" s="233"/>
      <c r="AE222" s="233"/>
      <c r="AF222" s="233"/>
      <c r="AG222" s="233"/>
      <c r="AH222" s="233"/>
      <c r="AI222" s="233"/>
      <c r="AJ222" s="233"/>
      <c r="AK222" s="233"/>
      <c r="AL222" s="233"/>
      <c r="AM222" s="233"/>
      <c r="AN222" s="233"/>
      <c r="AO222" s="233"/>
      <c r="AP222" s="233"/>
      <c r="AQ222" s="233"/>
      <c r="AR222" s="255"/>
      <c r="AS222" s="250"/>
      <c r="AT222" s="254"/>
      <c r="AU222" s="252"/>
      <c r="AV222" s="243"/>
      <c r="AW222" s="245"/>
      <c r="AX222" s="245"/>
      <c r="AY222" s="245"/>
      <c r="AZ222" s="245"/>
      <c r="BA222" s="245"/>
      <c r="BB222" s="245"/>
      <c r="BC222" s="245"/>
      <c r="BD222" s="245"/>
      <c r="BE222" s="245"/>
      <c r="BF222" s="245"/>
      <c r="BG222" s="249"/>
      <c r="BH222" s="254"/>
      <c r="BI222" s="253">
        <v>1.0418000000000001</v>
      </c>
      <c r="BJ222" s="245"/>
      <c r="BK222" s="245"/>
      <c r="BL222" s="245"/>
      <c r="BM222" s="252"/>
      <c r="BN222" s="251"/>
      <c r="BO222" s="243"/>
      <c r="BP222" s="245"/>
      <c r="BQ222" s="245"/>
      <c r="BR222" s="245"/>
      <c r="BS222" s="249"/>
      <c r="BT222" s="250"/>
      <c r="BU222" s="243"/>
      <c r="BV222" s="245"/>
      <c r="BW222" s="245"/>
      <c r="BX222" s="249"/>
      <c r="BY222" s="243"/>
      <c r="BZ222" s="249"/>
      <c r="CA222" s="247"/>
      <c r="CB222" s="242"/>
      <c r="CC222" s="247"/>
      <c r="CD222" s="245"/>
      <c r="CE222" s="242"/>
      <c r="CF222" s="246"/>
      <c r="CG222" s="248"/>
      <c r="CH222" s="248"/>
      <c r="CI222" s="244"/>
      <c r="CJ222" s="247"/>
      <c r="CK222" s="245"/>
      <c r="CL222" s="242"/>
      <c r="CM222" s="246"/>
      <c r="CN222" s="245"/>
      <c r="CO222" s="244"/>
      <c r="CP222" s="243"/>
      <c r="CQ222" s="242"/>
    </row>
    <row r="223" spans="1:95" ht="16.5" thickBot="1" x14ac:dyDescent="0.3">
      <c r="A223" s="241">
        <f t="shared" si="59"/>
        <v>9</v>
      </c>
      <c r="B223" s="240" t="s">
        <v>315</v>
      </c>
      <c r="C223" s="239"/>
      <c r="D223" s="238"/>
      <c r="E223" s="237"/>
      <c r="F223" s="236">
        <v>4873</v>
      </c>
      <c r="G223" s="235"/>
      <c r="H223" s="234"/>
      <c r="I223" s="227"/>
      <c r="J223" s="227"/>
      <c r="K223" s="233">
        <v>6.31</v>
      </c>
      <c r="L223" s="226"/>
      <c r="M223" s="232"/>
      <c r="N223" s="231"/>
      <c r="O223" s="231"/>
      <c r="P223" s="227"/>
      <c r="Q223" s="226"/>
      <c r="R223" s="230"/>
      <c r="S223" s="226"/>
      <c r="T223" s="229">
        <f t="shared" si="57"/>
        <v>368.98355999999995</v>
      </c>
      <c r="U223" s="228">
        <f t="shared" si="58"/>
        <v>351.82582445999992</v>
      </c>
      <c r="V223" s="227"/>
      <c r="W223" s="226"/>
      <c r="X223" s="225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  <c r="AI223" s="224"/>
      <c r="AJ223" s="224"/>
      <c r="AK223" s="224"/>
      <c r="AL223" s="224"/>
      <c r="AM223" s="224"/>
      <c r="AN223" s="224"/>
      <c r="AO223" s="224"/>
      <c r="AP223" s="224"/>
      <c r="AQ223" s="224"/>
      <c r="AR223" s="223"/>
      <c r="AS223" s="218"/>
      <c r="AT223" s="222"/>
      <c r="AU223" s="220"/>
      <c r="AV223" s="211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7"/>
      <c r="BH223" s="222"/>
      <c r="BI223" s="221">
        <v>1.0417000000000001</v>
      </c>
      <c r="BJ223" s="213"/>
      <c r="BK223" s="213"/>
      <c r="BL223" s="213"/>
      <c r="BM223" s="220"/>
      <c r="BN223" s="219"/>
      <c r="BO223" s="211"/>
      <c r="BP223" s="213"/>
      <c r="BQ223" s="213"/>
      <c r="BR223" s="213"/>
      <c r="BS223" s="217"/>
      <c r="BT223" s="218"/>
      <c r="BU223" s="211"/>
      <c r="BV223" s="213"/>
      <c r="BW223" s="213"/>
      <c r="BX223" s="217"/>
      <c r="BY223" s="211"/>
      <c r="BZ223" s="217"/>
      <c r="CA223" s="215"/>
      <c r="CB223" s="210"/>
      <c r="CC223" s="215"/>
      <c r="CD223" s="213"/>
      <c r="CE223" s="210"/>
      <c r="CF223" s="214"/>
      <c r="CG223" s="216"/>
      <c r="CH223" s="216"/>
      <c r="CI223" s="212"/>
      <c r="CJ223" s="215"/>
      <c r="CK223" s="213"/>
      <c r="CL223" s="210"/>
      <c r="CM223" s="214"/>
      <c r="CN223" s="213"/>
      <c r="CO223" s="212"/>
      <c r="CP223" s="211"/>
      <c r="CQ223" s="210"/>
    </row>
    <row r="224" spans="1:95" ht="16.5" thickBot="1" x14ac:dyDescent="0.3">
      <c r="A224" s="209"/>
      <c r="B224" s="208"/>
      <c r="C224" s="207"/>
      <c r="D224" s="206"/>
      <c r="E224" s="205"/>
      <c r="F224" s="204"/>
      <c r="G224" s="203"/>
      <c r="H224" s="199"/>
      <c r="I224" s="202"/>
      <c r="J224" s="196"/>
      <c r="K224" s="196"/>
      <c r="L224" s="195"/>
      <c r="M224" s="201"/>
      <c r="N224" s="200"/>
      <c r="O224" s="200"/>
      <c r="P224" s="196"/>
      <c r="Q224" s="195"/>
      <c r="R224" s="199"/>
      <c r="S224" s="195"/>
      <c r="T224" s="198">
        <f>SUM(T215:T223)</f>
        <v>2745.8722199999997</v>
      </c>
      <c r="U224" s="197">
        <f>SUM(U215:U223)</f>
        <v>2618.1891617699994</v>
      </c>
      <c r="V224" s="196"/>
      <c r="W224" s="195"/>
      <c r="X224" s="194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2"/>
      <c r="AS224" s="188"/>
      <c r="AT224" s="191"/>
      <c r="AU224" s="189"/>
      <c r="AV224" s="181"/>
      <c r="AW224" s="183"/>
      <c r="AX224" s="183"/>
      <c r="AY224" s="183"/>
      <c r="AZ224" s="183"/>
      <c r="BA224" s="183"/>
      <c r="BB224" s="183"/>
      <c r="BC224" s="183"/>
      <c r="BD224" s="183"/>
      <c r="BE224" s="183"/>
      <c r="BF224" s="183"/>
      <c r="BG224" s="187"/>
      <c r="BH224" s="191"/>
      <c r="BI224" s="190"/>
      <c r="BJ224" s="183"/>
      <c r="BK224" s="183"/>
      <c r="BL224" s="183"/>
      <c r="BM224" s="189"/>
      <c r="BN224" s="176"/>
      <c r="BO224" s="181"/>
      <c r="BP224" s="183"/>
      <c r="BQ224" s="183"/>
      <c r="BR224" s="183"/>
      <c r="BS224" s="187"/>
      <c r="BT224" s="188"/>
      <c r="BU224" s="181"/>
      <c r="BV224" s="183"/>
      <c r="BW224" s="183"/>
      <c r="BX224" s="187"/>
      <c r="BY224" s="181"/>
      <c r="BZ224" s="187"/>
      <c r="CA224" s="185"/>
      <c r="CB224" s="180"/>
      <c r="CC224" s="185"/>
      <c r="CD224" s="183"/>
      <c r="CE224" s="180"/>
      <c r="CF224" s="184"/>
      <c r="CG224" s="186"/>
      <c r="CH224" s="186"/>
      <c r="CI224" s="182"/>
      <c r="CJ224" s="185"/>
      <c r="CK224" s="183"/>
      <c r="CL224" s="180"/>
      <c r="CM224" s="184"/>
      <c r="CN224" s="183"/>
      <c r="CO224" s="182"/>
      <c r="CP224" s="181"/>
      <c r="CQ224" s="180"/>
    </row>
    <row r="225" spans="1:95" ht="16.5" thickBot="1" x14ac:dyDescent="0.3">
      <c r="A225" s="169"/>
      <c r="B225" s="169"/>
      <c r="C225" s="168"/>
      <c r="D225" s="161"/>
      <c r="E225" s="167"/>
      <c r="F225" s="164"/>
      <c r="G225" s="165"/>
      <c r="H225" s="165"/>
      <c r="I225" s="165"/>
      <c r="J225" s="165"/>
      <c r="K225" s="165"/>
      <c r="L225" s="165"/>
      <c r="M225" s="166"/>
      <c r="N225" s="166"/>
      <c r="O225" s="166"/>
      <c r="P225" s="165"/>
      <c r="Q225" s="165"/>
      <c r="R225" s="165"/>
      <c r="S225" s="165"/>
      <c r="T225" s="170">
        <f>T211+T224</f>
        <v>52497.995042399991</v>
      </c>
      <c r="U225" s="170">
        <f>U211+U224</f>
        <v>50056.838272928391</v>
      </c>
      <c r="V225" s="165"/>
      <c r="W225" s="165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/>
      <c r="AP225" s="164"/>
      <c r="AQ225" s="164"/>
      <c r="AR225" s="164"/>
      <c r="AS225" s="162"/>
      <c r="AT225" s="162"/>
      <c r="AU225" s="162"/>
      <c r="AV225" s="162"/>
      <c r="AW225" s="162"/>
      <c r="AX225" s="162"/>
      <c r="AY225" s="162"/>
      <c r="AZ225" s="162"/>
      <c r="BA225" s="162"/>
      <c r="BB225" s="162"/>
      <c r="BC225" s="162"/>
      <c r="BD225" s="162"/>
      <c r="BE225" s="162"/>
      <c r="BF225" s="162"/>
      <c r="BG225" s="162"/>
      <c r="BH225" s="162"/>
      <c r="BI225" s="163"/>
      <c r="BJ225" s="162"/>
      <c r="BK225" s="162"/>
      <c r="BL225" s="162"/>
      <c r="BM225" s="162"/>
      <c r="BN225" s="162"/>
      <c r="BO225" s="162"/>
      <c r="BP225" s="162"/>
      <c r="BQ225" s="162"/>
      <c r="BR225" s="162"/>
      <c r="BS225" s="162"/>
      <c r="BT225" s="162"/>
      <c r="BU225" s="162"/>
      <c r="BV225" s="162"/>
      <c r="BW225" s="162"/>
      <c r="BX225" s="162"/>
      <c r="BY225" s="162"/>
      <c r="BZ225" s="162"/>
      <c r="CA225" s="161"/>
      <c r="CB225" s="161"/>
      <c r="CC225" s="161"/>
      <c r="CD225" s="162"/>
      <c r="CE225" s="161"/>
      <c r="CF225" s="161"/>
      <c r="CG225" s="161"/>
      <c r="CH225" s="161"/>
      <c r="CI225" s="161"/>
      <c r="CJ225" s="161"/>
      <c r="CK225" s="162"/>
      <c r="CL225" s="161"/>
      <c r="CM225" s="161"/>
      <c r="CN225" s="162"/>
      <c r="CO225" s="161"/>
      <c r="CP225" s="162"/>
      <c r="CQ225" s="161"/>
    </row>
    <row r="226" spans="1:95" ht="16.5" thickBot="1" x14ac:dyDescent="0.3">
      <c r="A226" s="179"/>
      <c r="B226" s="178" t="s">
        <v>314</v>
      </c>
      <c r="C226" s="177"/>
      <c r="D226" s="176"/>
      <c r="E226" s="175"/>
      <c r="F226" s="173">
        <v>28105.8</v>
      </c>
      <c r="G226" s="173"/>
      <c r="H226" s="173"/>
      <c r="I226" s="173"/>
      <c r="J226" s="173"/>
      <c r="K226" s="173">
        <v>6.31</v>
      </c>
      <c r="L226" s="173"/>
      <c r="M226" s="174"/>
      <c r="N226" s="174"/>
      <c r="O226" s="174"/>
      <c r="P226" s="173"/>
      <c r="Q226" s="173"/>
      <c r="R226" s="173"/>
      <c r="S226" s="173"/>
      <c r="T226" s="172">
        <f>F226*K226*12/1000</f>
        <v>2128.1711759999998</v>
      </c>
      <c r="U226" s="171">
        <f>T226*95.35/100</f>
        <v>2029.2112163159995</v>
      </c>
      <c r="V226" s="165"/>
      <c r="W226" s="165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162"/>
      <c r="AT226" s="162"/>
      <c r="AU226" s="162"/>
      <c r="AV226" s="162"/>
      <c r="AW226" s="162"/>
      <c r="AX226" s="162"/>
      <c r="AY226" s="162"/>
      <c r="AZ226" s="162"/>
      <c r="BA226" s="162"/>
      <c r="BB226" s="162"/>
      <c r="BC226" s="162"/>
      <c r="BD226" s="162"/>
      <c r="BE226" s="162"/>
      <c r="BF226" s="162"/>
      <c r="BG226" s="162"/>
      <c r="BH226" s="162"/>
      <c r="BI226" s="163"/>
      <c r="BJ226" s="162"/>
      <c r="BK226" s="162"/>
      <c r="BL226" s="162"/>
      <c r="BM226" s="162"/>
      <c r="BN226" s="162"/>
      <c r="BO226" s="162"/>
      <c r="BP226" s="162"/>
      <c r="BQ226" s="162"/>
      <c r="BR226" s="162"/>
      <c r="BS226" s="162"/>
      <c r="BT226" s="162"/>
      <c r="BU226" s="162"/>
      <c r="BV226" s="162"/>
      <c r="BW226" s="162"/>
      <c r="BX226" s="162"/>
      <c r="BY226" s="162"/>
      <c r="BZ226" s="162"/>
      <c r="CA226" s="161"/>
      <c r="CB226" s="161"/>
      <c r="CC226" s="161"/>
      <c r="CD226" s="162"/>
      <c r="CE226" s="161"/>
      <c r="CF226" s="161"/>
      <c r="CG226" s="161"/>
      <c r="CH226" s="161"/>
      <c r="CI226" s="161"/>
      <c r="CJ226" s="161"/>
      <c r="CK226" s="162"/>
      <c r="CL226" s="161"/>
      <c r="CM226" s="161"/>
      <c r="CN226" s="162"/>
      <c r="CO226" s="161"/>
      <c r="CP226" s="162"/>
      <c r="CQ226" s="161"/>
    </row>
    <row r="227" spans="1:95" x14ac:dyDescent="0.25">
      <c r="A227" s="169"/>
      <c r="B227" s="169"/>
      <c r="C227" s="168"/>
      <c r="D227" s="161"/>
      <c r="E227" s="167"/>
      <c r="F227" s="164"/>
      <c r="G227" s="165"/>
      <c r="H227" s="165"/>
      <c r="I227" s="165"/>
      <c r="J227" s="165"/>
      <c r="K227" s="165"/>
      <c r="L227" s="165"/>
      <c r="M227" s="166"/>
      <c r="N227" s="166"/>
      <c r="O227" s="166"/>
      <c r="P227" s="165"/>
      <c r="Q227" s="165"/>
      <c r="R227" s="165"/>
      <c r="S227" s="165"/>
      <c r="T227" s="170"/>
      <c r="U227" s="170">
        <f>U225+U226</f>
        <v>52086.049489244389</v>
      </c>
      <c r="V227" s="165"/>
      <c r="W227" s="165"/>
      <c r="X227" s="164">
        <f>U227*26/100</f>
        <v>13542.372867203541</v>
      </c>
      <c r="Y227" s="164">
        <f>U227*20/100</f>
        <v>10417.209897848878</v>
      </c>
      <c r="Z227" s="164">
        <f>U227*5/100</f>
        <v>2604.3024744622194</v>
      </c>
      <c r="AA227" s="164"/>
      <c r="AB227" s="164"/>
      <c r="AC227" s="164"/>
      <c r="AD227" s="164"/>
      <c r="AE227" s="164"/>
      <c r="AF227" s="164"/>
      <c r="AG227" s="164"/>
      <c r="AH227" s="164"/>
      <c r="AI227" s="164"/>
      <c r="AJ227" s="164"/>
      <c r="AK227" s="164"/>
      <c r="AL227" s="164"/>
      <c r="AM227" s="164"/>
      <c r="AN227" s="164"/>
      <c r="AO227" s="164"/>
      <c r="AP227" s="164"/>
      <c r="AQ227" s="164"/>
      <c r="AR227" s="164"/>
      <c r="AS227" s="162"/>
      <c r="AT227" s="162"/>
      <c r="AU227" s="162"/>
      <c r="AV227" s="162"/>
      <c r="AW227" s="162"/>
      <c r="AX227" s="162"/>
      <c r="AY227" s="162"/>
      <c r="AZ227" s="162"/>
      <c r="BA227" s="162"/>
      <c r="BB227" s="162"/>
      <c r="BC227" s="162"/>
      <c r="BD227" s="162"/>
      <c r="BE227" s="162"/>
      <c r="BF227" s="162"/>
      <c r="BG227" s="162"/>
      <c r="BH227" s="162"/>
      <c r="BI227" s="163"/>
      <c r="BJ227" s="162"/>
      <c r="BK227" s="162"/>
      <c r="BL227" s="162"/>
      <c r="BM227" s="162"/>
      <c r="BN227" s="162"/>
      <c r="BO227" s="162"/>
      <c r="BP227" s="162"/>
      <c r="BQ227" s="162"/>
      <c r="BR227" s="162"/>
      <c r="BS227" s="162"/>
      <c r="BT227" s="162"/>
      <c r="BU227" s="162"/>
      <c r="BV227" s="162"/>
      <c r="BW227" s="162"/>
      <c r="BX227" s="162"/>
      <c r="BY227" s="162"/>
      <c r="BZ227" s="162"/>
      <c r="CA227" s="161"/>
      <c r="CB227" s="161"/>
      <c r="CC227" s="161"/>
      <c r="CD227" s="162"/>
      <c r="CE227" s="161"/>
      <c r="CF227" s="161"/>
      <c r="CG227" s="161"/>
      <c r="CH227" s="161"/>
      <c r="CI227" s="161"/>
      <c r="CJ227" s="161"/>
      <c r="CK227" s="162"/>
      <c r="CL227" s="161"/>
      <c r="CM227" s="161"/>
      <c r="CN227" s="162"/>
      <c r="CO227" s="161"/>
      <c r="CP227" s="162"/>
      <c r="CQ227" s="161"/>
    </row>
    <row r="228" spans="1:95" x14ac:dyDescent="0.25">
      <c r="A228" s="169"/>
      <c r="B228" s="169" t="s">
        <v>313</v>
      </c>
      <c r="C228" s="168"/>
      <c r="D228" s="161"/>
      <c r="E228" s="167"/>
      <c r="F228" s="164">
        <v>11321.7</v>
      </c>
      <c r="G228" s="165"/>
      <c r="H228" s="165"/>
      <c r="I228" s="165"/>
      <c r="J228" s="165"/>
      <c r="K228" s="165"/>
      <c r="L228" s="165"/>
      <c r="M228" s="166"/>
      <c r="N228" s="166"/>
      <c r="O228" s="166"/>
      <c r="P228" s="165"/>
      <c r="Q228" s="165"/>
      <c r="R228" s="165"/>
      <c r="S228" s="165"/>
      <c r="T228" s="165"/>
      <c r="U228" s="165"/>
      <c r="V228" s="165"/>
      <c r="W228" s="165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2"/>
      <c r="AT228" s="162"/>
      <c r="AU228" s="162"/>
      <c r="AV228" s="162"/>
      <c r="AW228" s="162"/>
      <c r="AX228" s="162"/>
      <c r="AY228" s="162"/>
      <c r="AZ228" s="162"/>
      <c r="BA228" s="162"/>
      <c r="BB228" s="162"/>
      <c r="BC228" s="162"/>
      <c r="BD228" s="162"/>
      <c r="BE228" s="162"/>
      <c r="BF228" s="162"/>
      <c r="BG228" s="162"/>
      <c r="BH228" s="162"/>
      <c r="BI228" s="163"/>
      <c r="BJ228" s="162"/>
      <c r="BK228" s="162"/>
      <c r="BL228" s="162"/>
      <c r="BM228" s="162"/>
      <c r="BN228" s="162"/>
      <c r="BO228" s="162"/>
      <c r="BP228" s="162"/>
      <c r="BQ228" s="162"/>
      <c r="BR228" s="162"/>
      <c r="BS228" s="162"/>
      <c r="BT228" s="162"/>
      <c r="BU228" s="162"/>
      <c r="BV228" s="162"/>
      <c r="BW228" s="162"/>
      <c r="BX228" s="162"/>
      <c r="BY228" s="162"/>
      <c r="BZ228" s="162"/>
      <c r="CA228" s="161"/>
      <c r="CB228" s="161"/>
      <c r="CC228" s="161"/>
      <c r="CD228" s="162"/>
      <c r="CE228" s="161"/>
      <c r="CF228" s="161"/>
      <c r="CG228" s="161"/>
      <c r="CH228" s="161"/>
      <c r="CI228" s="161"/>
      <c r="CJ228" s="161"/>
      <c r="CK228" s="162"/>
      <c r="CL228" s="161"/>
      <c r="CM228" s="161"/>
      <c r="CN228" s="162"/>
      <c r="CO228" s="161"/>
      <c r="CP228" s="162"/>
      <c r="CQ228" s="161"/>
    </row>
    <row r="229" spans="1:95" x14ac:dyDescent="0.25">
      <c r="A229" s="169"/>
      <c r="B229" s="169" t="s">
        <v>312</v>
      </c>
      <c r="C229" s="168"/>
      <c r="D229" s="161"/>
      <c r="E229" s="167"/>
      <c r="F229" s="164">
        <v>18247.900000000001</v>
      </c>
      <c r="G229" s="165"/>
      <c r="H229" s="165"/>
      <c r="I229" s="165"/>
      <c r="J229" s="165"/>
      <c r="K229" s="165"/>
      <c r="L229" s="165"/>
      <c r="M229" s="166"/>
      <c r="N229" s="166"/>
      <c r="O229" s="166"/>
      <c r="P229" s="165"/>
      <c r="Q229" s="165"/>
      <c r="R229" s="165"/>
      <c r="S229" s="165"/>
      <c r="T229" s="165"/>
      <c r="U229" s="165"/>
      <c r="V229" s="165"/>
      <c r="W229" s="165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  <c r="AL229" s="164"/>
      <c r="AM229" s="164"/>
      <c r="AN229" s="164"/>
      <c r="AO229" s="164"/>
      <c r="AP229" s="164"/>
      <c r="AQ229" s="164"/>
      <c r="AR229" s="164"/>
      <c r="AS229" s="162"/>
      <c r="AT229" s="162"/>
      <c r="AU229" s="162"/>
      <c r="AV229" s="162"/>
      <c r="AW229" s="162"/>
      <c r="AX229" s="162"/>
      <c r="AY229" s="162"/>
      <c r="AZ229" s="162"/>
      <c r="BA229" s="162"/>
      <c r="BB229" s="162"/>
      <c r="BC229" s="162"/>
      <c r="BD229" s="162"/>
      <c r="BE229" s="162"/>
      <c r="BF229" s="162"/>
      <c r="BG229" s="162"/>
      <c r="BH229" s="162"/>
      <c r="BI229" s="163"/>
      <c r="BJ229" s="162"/>
      <c r="BK229" s="162"/>
      <c r="BL229" s="162"/>
      <c r="BM229" s="162"/>
      <c r="BN229" s="162"/>
      <c r="BO229" s="162"/>
      <c r="BP229" s="162"/>
      <c r="BQ229" s="162"/>
      <c r="BR229" s="162"/>
      <c r="BS229" s="162"/>
      <c r="BT229" s="162"/>
      <c r="BU229" s="162"/>
      <c r="BV229" s="162"/>
      <c r="BW229" s="162"/>
      <c r="BX229" s="162"/>
      <c r="BY229" s="162"/>
      <c r="BZ229" s="162"/>
      <c r="CA229" s="161"/>
      <c r="CB229" s="161"/>
      <c r="CC229" s="161"/>
      <c r="CD229" s="162"/>
      <c r="CE229" s="161"/>
      <c r="CF229" s="161"/>
      <c r="CG229" s="161"/>
      <c r="CH229" s="161"/>
      <c r="CI229" s="161"/>
      <c r="CJ229" s="161"/>
      <c r="CK229" s="162"/>
      <c r="CL229" s="161"/>
      <c r="CM229" s="161"/>
      <c r="CN229" s="162"/>
      <c r="CO229" s="161"/>
      <c r="CP229" s="162"/>
      <c r="CQ229" s="161"/>
    </row>
    <row r="230" spans="1:95" x14ac:dyDescent="0.25">
      <c r="A230" s="169"/>
      <c r="B230" s="169"/>
      <c r="C230" s="168"/>
      <c r="D230" s="161"/>
      <c r="E230" s="167"/>
      <c r="F230" s="164"/>
      <c r="G230" s="165"/>
      <c r="H230" s="165"/>
      <c r="I230" s="165"/>
      <c r="J230" s="165"/>
      <c r="K230" s="165"/>
      <c r="L230" s="165"/>
      <c r="M230" s="166"/>
      <c r="N230" s="166"/>
      <c r="O230" s="166"/>
      <c r="P230" s="165"/>
      <c r="Q230" s="165"/>
      <c r="R230" s="165"/>
      <c r="S230" s="165"/>
      <c r="T230" s="165"/>
      <c r="U230" s="165"/>
      <c r="V230" s="165"/>
      <c r="W230" s="165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  <c r="AK230" s="164"/>
      <c r="AL230" s="164"/>
      <c r="AM230" s="164"/>
      <c r="AN230" s="164"/>
      <c r="AO230" s="164"/>
      <c r="AP230" s="164"/>
      <c r="AQ230" s="164"/>
      <c r="AR230" s="164"/>
      <c r="AS230" s="162"/>
      <c r="AT230" s="162"/>
      <c r="AU230" s="162"/>
      <c r="AV230" s="162"/>
      <c r="AW230" s="162"/>
      <c r="AX230" s="162"/>
      <c r="AY230" s="162"/>
      <c r="AZ230" s="162"/>
      <c r="BA230" s="162"/>
      <c r="BB230" s="162"/>
      <c r="BC230" s="162"/>
      <c r="BD230" s="162"/>
      <c r="BE230" s="162"/>
      <c r="BF230" s="162"/>
      <c r="BG230" s="162"/>
      <c r="BH230" s="162"/>
      <c r="BI230" s="163"/>
      <c r="BJ230" s="162"/>
      <c r="BK230" s="162"/>
      <c r="BL230" s="162"/>
      <c r="BM230" s="162"/>
      <c r="BN230" s="162"/>
      <c r="BO230" s="162"/>
      <c r="BP230" s="162"/>
      <c r="BQ230" s="162"/>
      <c r="BR230" s="162"/>
      <c r="BS230" s="162"/>
      <c r="BT230" s="162"/>
      <c r="BU230" s="162"/>
      <c r="BV230" s="162"/>
      <c r="BW230" s="162"/>
      <c r="BX230" s="162"/>
      <c r="BY230" s="162"/>
      <c r="BZ230" s="162"/>
      <c r="CA230" s="161"/>
      <c r="CB230" s="161"/>
      <c r="CC230" s="161"/>
      <c r="CD230" s="162"/>
      <c r="CE230" s="161"/>
      <c r="CF230" s="161"/>
      <c r="CG230" s="161"/>
      <c r="CH230" s="161"/>
      <c r="CI230" s="161"/>
      <c r="CJ230" s="161"/>
      <c r="CK230" s="162"/>
      <c r="CL230" s="161"/>
      <c r="CM230" s="161"/>
      <c r="CN230" s="162"/>
      <c r="CO230" s="161"/>
      <c r="CP230" s="162"/>
      <c r="CQ230" s="161"/>
    </row>
    <row r="231" spans="1:95" x14ac:dyDescent="0.25">
      <c r="A231" s="169"/>
      <c r="B231" s="169"/>
      <c r="C231" s="168"/>
      <c r="D231" s="161"/>
      <c r="E231" s="167"/>
      <c r="F231" s="164"/>
      <c r="G231" s="165"/>
      <c r="H231" s="165"/>
      <c r="I231" s="165"/>
      <c r="J231" s="165"/>
      <c r="K231" s="165"/>
      <c r="L231" s="165"/>
      <c r="M231" s="166"/>
      <c r="N231" s="166"/>
      <c r="O231" s="166"/>
      <c r="P231" s="165"/>
      <c r="Q231" s="165"/>
      <c r="R231" s="165"/>
      <c r="S231" s="165"/>
      <c r="T231" s="165"/>
      <c r="U231" s="165"/>
      <c r="V231" s="165"/>
      <c r="W231" s="165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  <c r="AJ231" s="164"/>
      <c r="AK231" s="164"/>
      <c r="AL231" s="164"/>
      <c r="AM231" s="164"/>
      <c r="AN231" s="164"/>
      <c r="AO231" s="164"/>
      <c r="AP231" s="164"/>
      <c r="AQ231" s="164"/>
      <c r="AR231" s="164"/>
      <c r="AS231" s="162"/>
      <c r="AT231" s="162"/>
      <c r="AU231" s="162"/>
      <c r="AV231" s="162"/>
      <c r="AW231" s="162"/>
      <c r="AX231" s="162"/>
      <c r="AY231" s="162"/>
      <c r="AZ231" s="162"/>
      <c r="BA231" s="162"/>
      <c r="BB231" s="162"/>
      <c r="BC231" s="162"/>
      <c r="BD231" s="162"/>
      <c r="BE231" s="162"/>
      <c r="BF231" s="162"/>
      <c r="BG231" s="162"/>
      <c r="BH231" s="162"/>
      <c r="BI231" s="163"/>
      <c r="BJ231" s="162"/>
      <c r="BK231" s="162"/>
      <c r="BL231" s="162"/>
      <c r="BM231" s="162"/>
      <c r="BN231" s="162"/>
      <c r="BO231" s="162"/>
      <c r="BP231" s="162"/>
      <c r="BQ231" s="162"/>
      <c r="BR231" s="162"/>
      <c r="BS231" s="162"/>
      <c r="BT231" s="162"/>
      <c r="BU231" s="162"/>
      <c r="BV231" s="162"/>
      <c r="BW231" s="162"/>
      <c r="BX231" s="162"/>
      <c r="BY231" s="162"/>
      <c r="BZ231" s="162"/>
      <c r="CA231" s="161"/>
      <c r="CB231" s="161"/>
      <c r="CC231" s="161"/>
      <c r="CD231" s="162"/>
      <c r="CE231" s="161"/>
      <c r="CF231" s="161"/>
      <c r="CG231" s="161"/>
      <c r="CH231" s="161"/>
      <c r="CI231" s="161"/>
      <c r="CJ231" s="161"/>
      <c r="CK231" s="162"/>
      <c r="CL231" s="161"/>
      <c r="CM231" s="161"/>
      <c r="CN231" s="162"/>
      <c r="CO231" s="161"/>
      <c r="CP231" s="162"/>
      <c r="CQ231" s="161"/>
    </row>
    <row r="232" spans="1:95" x14ac:dyDescent="0.25">
      <c r="A232" s="169"/>
      <c r="B232" s="169"/>
      <c r="C232" s="168"/>
      <c r="D232" s="161"/>
      <c r="E232" s="167"/>
      <c r="F232" s="164"/>
      <c r="G232" s="165"/>
      <c r="H232" s="165"/>
      <c r="I232" s="165"/>
      <c r="J232" s="165"/>
      <c r="K232" s="165"/>
      <c r="L232" s="165"/>
      <c r="M232" s="166"/>
      <c r="N232" s="166"/>
      <c r="O232" s="166"/>
      <c r="P232" s="165"/>
      <c r="Q232" s="165"/>
      <c r="R232" s="165"/>
      <c r="S232" s="165"/>
      <c r="T232" s="165"/>
      <c r="U232" s="165"/>
      <c r="V232" s="165"/>
      <c r="W232" s="165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4"/>
      <c r="AJ232" s="164"/>
      <c r="AK232" s="164"/>
      <c r="AL232" s="164"/>
      <c r="AM232" s="164"/>
      <c r="AN232" s="164"/>
      <c r="AO232" s="164"/>
      <c r="AP232" s="164"/>
      <c r="AQ232" s="164"/>
      <c r="AR232" s="164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  <c r="BI232" s="163"/>
      <c r="BJ232" s="162"/>
      <c r="BK232" s="162"/>
      <c r="BL232" s="162"/>
      <c r="BM232" s="162"/>
      <c r="BN232" s="162"/>
      <c r="BO232" s="162"/>
      <c r="BP232" s="162"/>
      <c r="BQ232" s="162"/>
      <c r="BR232" s="162"/>
      <c r="BS232" s="162"/>
      <c r="BT232" s="162"/>
      <c r="BU232" s="162"/>
      <c r="BV232" s="162"/>
      <c r="BW232" s="162"/>
      <c r="BX232" s="162"/>
      <c r="BY232" s="162"/>
      <c r="BZ232" s="162"/>
      <c r="CA232" s="161"/>
      <c r="CB232" s="161"/>
      <c r="CC232" s="161"/>
      <c r="CD232" s="162"/>
      <c r="CE232" s="161"/>
      <c r="CF232" s="161"/>
      <c r="CG232" s="161"/>
      <c r="CH232" s="161"/>
      <c r="CI232" s="161"/>
      <c r="CJ232" s="161"/>
      <c r="CK232" s="162"/>
      <c r="CL232" s="161"/>
      <c r="CM232" s="161"/>
      <c r="CN232" s="162"/>
      <c r="CO232" s="161"/>
      <c r="CP232" s="162"/>
      <c r="CQ232" s="161"/>
    </row>
    <row r="233" spans="1:95" x14ac:dyDescent="0.25">
      <c r="A233" s="160"/>
      <c r="B233" s="160"/>
      <c r="C233" s="159"/>
      <c r="D233" s="152"/>
      <c r="E233" s="158"/>
      <c r="F233" s="155"/>
      <c r="G233" s="156"/>
      <c r="H233" s="156"/>
      <c r="I233" s="156"/>
      <c r="J233" s="156"/>
      <c r="K233" s="156"/>
      <c r="L233" s="156"/>
      <c r="M233" s="157"/>
      <c r="N233" s="157"/>
      <c r="O233" s="157"/>
      <c r="P233" s="156"/>
      <c r="Q233" s="156"/>
      <c r="R233" s="156"/>
      <c r="S233" s="156"/>
      <c r="T233" s="156"/>
      <c r="U233" s="156"/>
      <c r="V233" s="156"/>
      <c r="W233" s="156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  <c r="BI233" s="154"/>
      <c r="BJ233" s="153"/>
      <c r="BK233" s="153"/>
      <c r="BL233" s="153"/>
      <c r="BM233" s="153"/>
      <c r="BN233" s="153"/>
      <c r="BO233" s="153"/>
      <c r="BP233" s="153"/>
      <c r="BQ233" s="153"/>
      <c r="BR233" s="153"/>
      <c r="BS233" s="153"/>
      <c r="BT233" s="153"/>
      <c r="BU233" s="153"/>
      <c r="BV233" s="153"/>
      <c r="BW233" s="153"/>
      <c r="BX233" s="153"/>
      <c r="BY233" s="153"/>
      <c r="BZ233" s="153"/>
      <c r="CA233" s="152"/>
      <c r="CB233" s="152"/>
      <c r="CC233" s="152"/>
      <c r="CD233" s="153"/>
      <c r="CE233" s="152"/>
      <c r="CF233" s="152"/>
      <c r="CG233" s="152"/>
      <c r="CH233" s="152"/>
      <c r="CI233" s="152"/>
      <c r="CJ233" s="152"/>
      <c r="CK233" s="153"/>
      <c r="CL233" s="152"/>
      <c r="CM233" s="152"/>
      <c r="CN233" s="153"/>
      <c r="CO233" s="152"/>
      <c r="CP233" s="153"/>
      <c r="CQ233" s="152"/>
    </row>
    <row r="234" spans="1:95" x14ac:dyDescent="0.25">
      <c r="A234" s="160"/>
      <c r="B234" s="160"/>
      <c r="C234" s="159"/>
      <c r="D234" s="152"/>
      <c r="E234" s="158"/>
      <c r="F234" s="155"/>
      <c r="G234" s="156"/>
      <c r="H234" s="156"/>
      <c r="I234" s="156"/>
      <c r="J234" s="156"/>
      <c r="K234" s="156"/>
      <c r="L234" s="156"/>
      <c r="M234" s="157"/>
      <c r="N234" s="157"/>
      <c r="O234" s="157"/>
      <c r="P234" s="156"/>
      <c r="Q234" s="156"/>
      <c r="R234" s="156"/>
      <c r="S234" s="156"/>
      <c r="T234" s="156"/>
      <c r="U234" s="156"/>
      <c r="V234" s="156"/>
      <c r="W234" s="156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153"/>
      <c r="BD234" s="153"/>
      <c r="BE234" s="153"/>
      <c r="BF234" s="153"/>
      <c r="BG234" s="153"/>
      <c r="BH234" s="153"/>
      <c r="BI234" s="154"/>
      <c r="BJ234" s="153"/>
      <c r="BK234" s="153"/>
      <c r="BL234" s="153"/>
      <c r="BM234" s="153"/>
      <c r="BN234" s="153"/>
      <c r="BO234" s="153"/>
      <c r="BP234" s="153"/>
      <c r="BQ234" s="153"/>
      <c r="BR234" s="153"/>
      <c r="BS234" s="153"/>
      <c r="BT234" s="153"/>
      <c r="BU234" s="153"/>
      <c r="BV234" s="153"/>
      <c r="BW234" s="153"/>
      <c r="BX234" s="153"/>
      <c r="BY234" s="153"/>
      <c r="BZ234" s="153"/>
      <c r="CA234" s="152"/>
      <c r="CB234" s="152"/>
      <c r="CC234" s="152"/>
      <c r="CD234" s="153"/>
      <c r="CE234" s="152"/>
      <c r="CF234" s="152"/>
      <c r="CG234" s="152"/>
      <c r="CH234" s="152"/>
      <c r="CI234" s="152"/>
      <c r="CJ234" s="152"/>
      <c r="CK234" s="153"/>
      <c r="CL234" s="152"/>
      <c r="CM234" s="152"/>
      <c r="CN234" s="153"/>
      <c r="CO234" s="152"/>
      <c r="CP234" s="153"/>
      <c r="CQ234" s="152"/>
    </row>
    <row r="235" spans="1:95" ht="17.25" customHeight="1" x14ac:dyDescent="0.25"/>
    <row r="236" spans="1:95" x14ac:dyDescent="0.25">
      <c r="AF236" s="151" t="s">
        <v>307</v>
      </c>
      <c r="BH236" s="575" t="s">
        <v>311</v>
      </c>
      <c r="BI236" s="575"/>
      <c r="BJ236" s="575"/>
      <c r="BK236" s="137"/>
      <c r="BL236" s="137"/>
      <c r="BM236" s="137"/>
      <c r="BN236" s="137"/>
      <c r="BO236" s="137"/>
      <c r="BP236" s="150"/>
      <c r="BQ236" s="150"/>
      <c r="BR236" s="150"/>
      <c r="BS236" s="150"/>
      <c r="BU236" s="150"/>
      <c r="BV236" s="150"/>
      <c r="BW236" s="150"/>
      <c r="BX236" s="150"/>
      <c r="BY236" s="150"/>
    </row>
    <row r="237" spans="1:95" ht="15.75" customHeight="1" x14ac:dyDescent="0.25">
      <c r="AF237" s="149" t="s">
        <v>310</v>
      </c>
      <c r="BH237" s="576" t="s">
        <v>309</v>
      </c>
      <c r="BI237" s="576"/>
      <c r="BJ237" s="576"/>
      <c r="BK237" s="148"/>
      <c r="BL237" s="148"/>
      <c r="BM237" s="148"/>
      <c r="BN237" s="148"/>
      <c r="BO237" s="148"/>
    </row>
    <row r="238" spans="1:95" ht="15.75" customHeight="1" x14ac:dyDescent="0.25">
      <c r="BH238" s="569" t="s">
        <v>308</v>
      </c>
      <c r="BI238" s="569"/>
      <c r="BJ238" s="569"/>
      <c r="BK238" s="147"/>
      <c r="BL238" s="147"/>
      <c r="BM238" s="147"/>
      <c r="BN238" s="147"/>
      <c r="BO238" s="147"/>
    </row>
    <row r="239" spans="1:95" ht="17.25" x14ac:dyDescent="0.3">
      <c r="BK239" s="146"/>
      <c r="BL239" s="143" t="s">
        <v>307</v>
      </c>
      <c r="BM239" s="135"/>
      <c r="BN239" s="135"/>
    </row>
    <row r="240" spans="1:95" ht="17.25" x14ac:dyDescent="0.3">
      <c r="C240" s="145">
        <v>2009</v>
      </c>
      <c r="BK240" s="144"/>
      <c r="BL240" s="143" t="s">
        <v>306</v>
      </c>
      <c r="BM240" s="135"/>
      <c r="BN240" s="135"/>
    </row>
    <row r="241" spans="3:4" x14ac:dyDescent="0.25">
      <c r="C241" s="142">
        <v>2010</v>
      </c>
      <c r="D241" s="141">
        <v>2015</v>
      </c>
    </row>
    <row r="242" spans="3:4" x14ac:dyDescent="0.25">
      <c r="C242" s="140">
        <v>2011</v>
      </c>
    </row>
    <row r="243" spans="3:4" x14ac:dyDescent="0.25">
      <c r="C243" s="139">
        <v>2012</v>
      </c>
    </row>
    <row r="244" spans="3:4" x14ac:dyDescent="0.25">
      <c r="C244" s="138">
        <v>2013</v>
      </c>
    </row>
    <row r="245" spans="3:4" x14ac:dyDescent="0.25">
      <c r="C245" s="137">
        <v>2014</v>
      </c>
    </row>
    <row r="246" spans="3:4" x14ac:dyDescent="0.25">
      <c r="C246" s="136">
        <v>2016</v>
      </c>
    </row>
  </sheetData>
  <autoFilter ref="A6:CQ211" xr:uid="{E002E80A-25A2-4E71-A993-4E1383F57EC3}"/>
  <mergeCells count="86">
    <mergeCell ref="F2:F5"/>
    <mergeCell ref="T2:W2"/>
    <mergeCell ref="T3:T5"/>
    <mergeCell ref="U3:U5"/>
    <mergeCell ref="W3:W5"/>
    <mergeCell ref="G2:G5"/>
    <mergeCell ref="M2:Q2"/>
    <mergeCell ref="P3:P5"/>
    <mergeCell ref="Q3:Q5"/>
    <mergeCell ref="R2:S2"/>
    <mergeCell ref="R3:R5"/>
    <mergeCell ref="H2:L2"/>
    <mergeCell ref="H3:I3"/>
    <mergeCell ref="K3:L3"/>
    <mergeCell ref="S3:S5"/>
    <mergeCell ref="A2:A5"/>
    <mergeCell ref="B2:B5"/>
    <mergeCell ref="C2:C5"/>
    <mergeCell ref="D2:D5"/>
    <mergeCell ref="E2:E5"/>
    <mergeCell ref="BQ3:BQ4"/>
    <mergeCell ref="BO2:BS2"/>
    <mergeCell ref="AF4:AF5"/>
    <mergeCell ref="AG4:AG5"/>
    <mergeCell ref="AH4:AH5"/>
    <mergeCell ref="BH3:BH5"/>
    <mergeCell ref="BI3:BI5"/>
    <mergeCell ref="AS2:BH2"/>
    <mergeCell ref="BI2:BJ2"/>
    <mergeCell ref="BJ3:BJ5"/>
    <mergeCell ref="AL4:AL5"/>
    <mergeCell ref="AM4:AM5"/>
    <mergeCell ref="BK3:BK5"/>
    <mergeCell ref="BL3:BL5"/>
    <mergeCell ref="BM3:BM5"/>
    <mergeCell ref="BU2:BX2"/>
    <mergeCell ref="BY2:CO2"/>
    <mergeCell ref="CP2:CQ5"/>
    <mergeCell ref="BR3:BR4"/>
    <mergeCell ref="BT3:BT4"/>
    <mergeCell ref="BU3:BV4"/>
    <mergeCell ref="BW3:BX4"/>
    <mergeCell ref="BY3:BZ3"/>
    <mergeCell ref="CA3:CA5"/>
    <mergeCell ref="CD5:CE5"/>
    <mergeCell ref="CM5:CN5"/>
    <mergeCell ref="CB3:CB5"/>
    <mergeCell ref="BO3:BO4"/>
    <mergeCell ref="BP3:BP4"/>
    <mergeCell ref="BN3:BN5"/>
    <mergeCell ref="CM68:CM69"/>
    <mergeCell ref="A211:B211"/>
    <mergeCell ref="CC3:CE4"/>
    <mergeCell ref="CF3:CI4"/>
    <mergeCell ref="CJ3:CL4"/>
    <mergeCell ref="CM3:CO4"/>
    <mergeCell ref="BS3:BS4"/>
    <mergeCell ref="BY4:BZ4"/>
    <mergeCell ref="CF5:CG5"/>
    <mergeCell ref="CJ5:CK5"/>
    <mergeCell ref="M3:M5"/>
    <mergeCell ref="N3:N5"/>
    <mergeCell ref="O3:O5"/>
    <mergeCell ref="X4:X5"/>
    <mergeCell ref="Y4:Y5"/>
    <mergeCell ref="AS3:AS5"/>
    <mergeCell ref="AT3:AT5"/>
    <mergeCell ref="AC4:AC5"/>
    <mergeCell ref="AD4:AD5"/>
    <mergeCell ref="AI4:AI5"/>
    <mergeCell ref="AJ4:AJ5"/>
    <mergeCell ref="AQ4:AQ5"/>
    <mergeCell ref="AN4:AN5"/>
    <mergeCell ref="AO4:AO5"/>
    <mergeCell ref="AP4:AP5"/>
    <mergeCell ref="AR4:AR5"/>
    <mergeCell ref="Z4:Z5"/>
    <mergeCell ref="AA4:AA5"/>
    <mergeCell ref="AB4:AB5"/>
    <mergeCell ref="BH238:BJ238"/>
    <mergeCell ref="AV3:BG3"/>
    <mergeCell ref="AU3:AU5"/>
    <mergeCell ref="BH236:BJ236"/>
    <mergeCell ref="BH237:BJ237"/>
    <mergeCell ref="AE4:AE5"/>
    <mergeCell ref="AK4:AK5"/>
  </mergeCells>
  <dataValidations count="1">
    <dataValidation type="custom" allowBlank="1" showInputMessage="1" showErrorMessage="1" errorTitle="Ошибка!" error="Округлите до целых!" sqref="G7:G43 JV7:JV43 TR7:TR43 ADN7:ADN43 ANJ7:ANJ43 AXF7:AXF43 BHB7:BHB43 BQX7:BQX43 CAT7:CAT43 CKP7:CKP43 CUL7:CUL43 DEH7:DEH43 DOD7:DOD43 DXZ7:DXZ43 EHV7:EHV43 ERR7:ERR43 FBN7:FBN43 FLJ7:FLJ43 FVF7:FVF43 GFB7:GFB43 GOX7:GOX43 GYT7:GYT43 HIP7:HIP43 HSL7:HSL43 ICH7:ICH43 IMD7:IMD43 IVZ7:IVZ43 JFV7:JFV43 JPR7:JPR43 JZN7:JZN43 KJJ7:KJJ43 KTF7:KTF43 LDB7:LDB43 LMX7:LMX43 LWT7:LWT43 MGP7:MGP43 MQL7:MQL43 NAH7:NAH43 NKD7:NKD43 NTZ7:NTZ43 ODV7:ODV43 ONR7:ONR43 OXN7:OXN43 PHJ7:PHJ43 PRF7:PRF43 QBB7:QBB43 QKX7:QKX43 QUT7:QUT43 REP7:REP43 ROL7:ROL43 RYH7:RYH43 SID7:SID43 SRZ7:SRZ43 TBV7:TBV43 TLR7:TLR43 TVN7:TVN43 UFJ7:UFJ43 UPF7:UPF43 UZB7:UZB43 VIX7:VIX43 VST7:VST43 WCP7:WCP43 WML7:WML43 WWH7:WWH43 G65566:G65602 JV65566:JV65602 TR65566:TR65602 ADN65566:ADN65602 ANJ65566:ANJ65602 AXF65566:AXF65602 BHB65566:BHB65602 BQX65566:BQX65602 CAT65566:CAT65602 CKP65566:CKP65602 CUL65566:CUL65602 DEH65566:DEH65602 DOD65566:DOD65602 DXZ65566:DXZ65602 EHV65566:EHV65602 ERR65566:ERR65602 FBN65566:FBN65602 FLJ65566:FLJ65602 FVF65566:FVF65602 GFB65566:GFB65602 GOX65566:GOX65602 GYT65566:GYT65602 HIP65566:HIP65602 HSL65566:HSL65602 ICH65566:ICH65602 IMD65566:IMD65602 IVZ65566:IVZ65602 JFV65566:JFV65602 JPR65566:JPR65602 JZN65566:JZN65602 KJJ65566:KJJ65602 KTF65566:KTF65602 LDB65566:LDB65602 LMX65566:LMX65602 LWT65566:LWT65602 MGP65566:MGP65602 MQL65566:MQL65602 NAH65566:NAH65602 NKD65566:NKD65602 NTZ65566:NTZ65602 ODV65566:ODV65602 ONR65566:ONR65602 OXN65566:OXN65602 PHJ65566:PHJ65602 PRF65566:PRF65602 QBB65566:QBB65602 QKX65566:QKX65602 QUT65566:QUT65602 REP65566:REP65602 ROL65566:ROL65602 RYH65566:RYH65602 SID65566:SID65602 SRZ65566:SRZ65602 TBV65566:TBV65602 TLR65566:TLR65602 TVN65566:TVN65602 UFJ65566:UFJ65602 UPF65566:UPF65602 UZB65566:UZB65602 VIX65566:VIX65602 VST65566:VST65602 WCP65566:WCP65602 WML65566:WML65602 WWH65566:WWH65602 G131102:G131138 JV131102:JV131138 TR131102:TR131138 ADN131102:ADN131138 ANJ131102:ANJ131138 AXF131102:AXF131138 BHB131102:BHB131138 BQX131102:BQX131138 CAT131102:CAT131138 CKP131102:CKP131138 CUL131102:CUL131138 DEH131102:DEH131138 DOD131102:DOD131138 DXZ131102:DXZ131138 EHV131102:EHV131138 ERR131102:ERR131138 FBN131102:FBN131138 FLJ131102:FLJ131138 FVF131102:FVF131138 GFB131102:GFB131138 GOX131102:GOX131138 GYT131102:GYT131138 HIP131102:HIP131138 HSL131102:HSL131138 ICH131102:ICH131138 IMD131102:IMD131138 IVZ131102:IVZ131138 JFV131102:JFV131138 JPR131102:JPR131138 JZN131102:JZN131138 KJJ131102:KJJ131138 KTF131102:KTF131138 LDB131102:LDB131138 LMX131102:LMX131138 LWT131102:LWT131138 MGP131102:MGP131138 MQL131102:MQL131138 NAH131102:NAH131138 NKD131102:NKD131138 NTZ131102:NTZ131138 ODV131102:ODV131138 ONR131102:ONR131138 OXN131102:OXN131138 PHJ131102:PHJ131138 PRF131102:PRF131138 QBB131102:QBB131138 QKX131102:QKX131138 QUT131102:QUT131138 REP131102:REP131138 ROL131102:ROL131138 RYH131102:RYH131138 SID131102:SID131138 SRZ131102:SRZ131138 TBV131102:TBV131138 TLR131102:TLR131138 TVN131102:TVN131138 UFJ131102:UFJ131138 UPF131102:UPF131138 UZB131102:UZB131138 VIX131102:VIX131138 VST131102:VST131138 WCP131102:WCP131138 WML131102:WML131138 WWH131102:WWH131138 G196638:G196674 JV196638:JV196674 TR196638:TR196674 ADN196638:ADN196674 ANJ196638:ANJ196674 AXF196638:AXF196674 BHB196638:BHB196674 BQX196638:BQX196674 CAT196638:CAT196674 CKP196638:CKP196674 CUL196638:CUL196674 DEH196638:DEH196674 DOD196638:DOD196674 DXZ196638:DXZ196674 EHV196638:EHV196674 ERR196638:ERR196674 FBN196638:FBN196674 FLJ196638:FLJ196674 FVF196638:FVF196674 GFB196638:GFB196674 GOX196638:GOX196674 GYT196638:GYT196674 HIP196638:HIP196674 HSL196638:HSL196674 ICH196638:ICH196674 IMD196638:IMD196674 IVZ196638:IVZ196674 JFV196638:JFV196674 JPR196638:JPR196674 JZN196638:JZN196674 KJJ196638:KJJ196674 KTF196638:KTF196674 LDB196638:LDB196674 LMX196638:LMX196674 LWT196638:LWT196674 MGP196638:MGP196674 MQL196638:MQL196674 NAH196638:NAH196674 NKD196638:NKD196674 NTZ196638:NTZ196674 ODV196638:ODV196674 ONR196638:ONR196674 OXN196638:OXN196674 PHJ196638:PHJ196674 PRF196638:PRF196674 QBB196638:QBB196674 QKX196638:QKX196674 QUT196638:QUT196674 REP196638:REP196674 ROL196638:ROL196674 RYH196638:RYH196674 SID196638:SID196674 SRZ196638:SRZ196674 TBV196638:TBV196674 TLR196638:TLR196674 TVN196638:TVN196674 UFJ196638:UFJ196674 UPF196638:UPF196674 UZB196638:UZB196674 VIX196638:VIX196674 VST196638:VST196674 WCP196638:WCP196674 WML196638:WML196674 WWH196638:WWH196674 G262174:G262210 JV262174:JV262210 TR262174:TR262210 ADN262174:ADN262210 ANJ262174:ANJ262210 AXF262174:AXF262210 BHB262174:BHB262210 BQX262174:BQX262210 CAT262174:CAT262210 CKP262174:CKP262210 CUL262174:CUL262210 DEH262174:DEH262210 DOD262174:DOD262210 DXZ262174:DXZ262210 EHV262174:EHV262210 ERR262174:ERR262210 FBN262174:FBN262210 FLJ262174:FLJ262210 FVF262174:FVF262210 GFB262174:GFB262210 GOX262174:GOX262210 GYT262174:GYT262210 HIP262174:HIP262210 HSL262174:HSL262210 ICH262174:ICH262210 IMD262174:IMD262210 IVZ262174:IVZ262210 JFV262174:JFV262210 JPR262174:JPR262210 JZN262174:JZN262210 KJJ262174:KJJ262210 KTF262174:KTF262210 LDB262174:LDB262210 LMX262174:LMX262210 LWT262174:LWT262210 MGP262174:MGP262210 MQL262174:MQL262210 NAH262174:NAH262210 NKD262174:NKD262210 NTZ262174:NTZ262210 ODV262174:ODV262210 ONR262174:ONR262210 OXN262174:OXN262210 PHJ262174:PHJ262210 PRF262174:PRF262210 QBB262174:QBB262210 QKX262174:QKX262210 QUT262174:QUT262210 REP262174:REP262210 ROL262174:ROL262210 RYH262174:RYH262210 SID262174:SID262210 SRZ262174:SRZ262210 TBV262174:TBV262210 TLR262174:TLR262210 TVN262174:TVN262210 UFJ262174:UFJ262210 UPF262174:UPF262210 UZB262174:UZB262210 VIX262174:VIX262210 VST262174:VST262210 WCP262174:WCP262210 WML262174:WML262210 WWH262174:WWH262210 G327710:G327746 JV327710:JV327746 TR327710:TR327746 ADN327710:ADN327746 ANJ327710:ANJ327746 AXF327710:AXF327746 BHB327710:BHB327746 BQX327710:BQX327746 CAT327710:CAT327746 CKP327710:CKP327746 CUL327710:CUL327746 DEH327710:DEH327746 DOD327710:DOD327746 DXZ327710:DXZ327746 EHV327710:EHV327746 ERR327710:ERR327746 FBN327710:FBN327746 FLJ327710:FLJ327746 FVF327710:FVF327746 GFB327710:GFB327746 GOX327710:GOX327746 GYT327710:GYT327746 HIP327710:HIP327746 HSL327710:HSL327746 ICH327710:ICH327746 IMD327710:IMD327746 IVZ327710:IVZ327746 JFV327710:JFV327746 JPR327710:JPR327746 JZN327710:JZN327746 KJJ327710:KJJ327746 KTF327710:KTF327746 LDB327710:LDB327746 LMX327710:LMX327746 LWT327710:LWT327746 MGP327710:MGP327746 MQL327710:MQL327746 NAH327710:NAH327746 NKD327710:NKD327746 NTZ327710:NTZ327746 ODV327710:ODV327746 ONR327710:ONR327746 OXN327710:OXN327746 PHJ327710:PHJ327746 PRF327710:PRF327746 QBB327710:QBB327746 QKX327710:QKX327746 QUT327710:QUT327746 REP327710:REP327746 ROL327710:ROL327746 RYH327710:RYH327746 SID327710:SID327746 SRZ327710:SRZ327746 TBV327710:TBV327746 TLR327710:TLR327746 TVN327710:TVN327746 UFJ327710:UFJ327746 UPF327710:UPF327746 UZB327710:UZB327746 VIX327710:VIX327746 VST327710:VST327746 WCP327710:WCP327746 WML327710:WML327746 WWH327710:WWH327746 G393246:G393282 JV393246:JV393282 TR393246:TR393282 ADN393246:ADN393282 ANJ393246:ANJ393282 AXF393246:AXF393282 BHB393246:BHB393282 BQX393246:BQX393282 CAT393246:CAT393282 CKP393246:CKP393282 CUL393246:CUL393282 DEH393246:DEH393282 DOD393246:DOD393282 DXZ393246:DXZ393282 EHV393246:EHV393282 ERR393246:ERR393282 FBN393246:FBN393282 FLJ393246:FLJ393282 FVF393246:FVF393282 GFB393246:GFB393282 GOX393246:GOX393282 GYT393246:GYT393282 HIP393246:HIP393282 HSL393246:HSL393282 ICH393246:ICH393282 IMD393246:IMD393282 IVZ393246:IVZ393282 JFV393246:JFV393282 JPR393246:JPR393282 JZN393246:JZN393282 KJJ393246:KJJ393282 KTF393246:KTF393282 LDB393246:LDB393282 LMX393246:LMX393282 LWT393246:LWT393282 MGP393246:MGP393282 MQL393246:MQL393282 NAH393246:NAH393282 NKD393246:NKD393282 NTZ393246:NTZ393282 ODV393246:ODV393282 ONR393246:ONR393282 OXN393246:OXN393282 PHJ393246:PHJ393282 PRF393246:PRF393282 QBB393246:QBB393282 QKX393246:QKX393282 QUT393246:QUT393282 REP393246:REP393282 ROL393246:ROL393282 RYH393246:RYH393282 SID393246:SID393282 SRZ393246:SRZ393282 TBV393246:TBV393282 TLR393246:TLR393282 TVN393246:TVN393282 UFJ393246:UFJ393282 UPF393246:UPF393282 UZB393246:UZB393282 VIX393246:VIX393282 VST393246:VST393282 WCP393246:WCP393282 WML393246:WML393282 WWH393246:WWH393282 G458782:G458818 JV458782:JV458818 TR458782:TR458818 ADN458782:ADN458818 ANJ458782:ANJ458818 AXF458782:AXF458818 BHB458782:BHB458818 BQX458782:BQX458818 CAT458782:CAT458818 CKP458782:CKP458818 CUL458782:CUL458818 DEH458782:DEH458818 DOD458782:DOD458818 DXZ458782:DXZ458818 EHV458782:EHV458818 ERR458782:ERR458818 FBN458782:FBN458818 FLJ458782:FLJ458818 FVF458782:FVF458818 GFB458782:GFB458818 GOX458782:GOX458818 GYT458782:GYT458818 HIP458782:HIP458818 HSL458782:HSL458818 ICH458782:ICH458818 IMD458782:IMD458818 IVZ458782:IVZ458818 JFV458782:JFV458818 JPR458782:JPR458818 JZN458782:JZN458818 KJJ458782:KJJ458818 KTF458782:KTF458818 LDB458782:LDB458818 LMX458782:LMX458818 LWT458782:LWT458818 MGP458782:MGP458818 MQL458782:MQL458818 NAH458782:NAH458818 NKD458782:NKD458818 NTZ458782:NTZ458818 ODV458782:ODV458818 ONR458782:ONR458818 OXN458782:OXN458818 PHJ458782:PHJ458818 PRF458782:PRF458818 QBB458782:QBB458818 QKX458782:QKX458818 QUT458782:QUT458818 REP458782:REP458818 ROL458782:ROL458818 RYH458782:RYH458818 SID458782:SID458818 SRZ458782:SRZ458818 TBV458782:TBV458818 TLR458782:TLR458818 TVN458782:TVN458818 UFJ458782:UFJ458818 UPF458782:UPF458818 UZB458782:UZB458818 VIX458782:VIX458818 VST458782:VST458818 WCP458782:WCP458818 WML458782:WML458818 WWH458782:WWH458818 G524318:G524354 JV524318:JV524354 TR524318:TR524354 ADN524318:ADN524354 ANJ524318:ANJ524354 AXF524318:AXF524354 BHB524318:BHB524354 BQX524318:BQX524354 CAT524318:CAT524354 CKP524318:CKP524354 CUL524318:CUL524354 DEH524318:DEH524354 DOD524318:DOD524354 DXZ524318:DXZ524354 EHV524318:EHV524354 ERR524318:ERR524354 FBN524318:FBN524354 FLJ524318:FLJ524354 FVF524318:FVF524354 GFB524318:GFB524354 GOX524318:GOX524354 GYT524318:GYT524354 HIP524318:HIP524354 HSL524318:HSL524354 ICH524318:ICH524354 IMD524318:IMD524354 IVZ524318:IVZ524354 JFV524318:JFV524354 JPR524318:JPR524354 JZN524318:JZN524354 KJJ524318:KJJ524354 KTF524318:KTF524354 LDB524318:LDB524354 LMX524318:LMX524354 LWT524318:LWT524354 MGP524318:MGP524354 MQL524318:MQL524354 NAH524318:NAH524354 NKD524318:NKD524354 NTZ524318:NTZ524354 ODV524318:ODV524354 ONR524318:ONR524354 OXN524318:OXN524354 PHJ524318:PHJ524354 PRF524318:PRF524354 QBB524318:QBB524354 QKX524318:QKX524354 QUT524318:QUT524354 REP524318:REP524354 ROL524318:ROL524354 RYH524318:RYH524354 SID524318:SID524354 SRZ524318:SRZ524354 TBV524318:TBV524354 TLR524318:TLR524354 TVN524318:TVN524354 UFJ524318:UFJ524354 UPF524318:UPF524354 UZB524318:UZB524354 VIX524318:VIX524354 VST524318:VST524354 WCP524318:WCP524354 WML524318:WML524354 WWH524318:WWH524354 G589854:G589890 JV589854:JV589890 TR589854:TR589890 ADN589854:ADN589890 ANJ589854:ANJ589890 AXF589854:AXF589890 BHB589854:BHB589890 BQX589854:BQX589890 CAT589854:CAT589890 CKP589854:CKP589890 CUL589854:CUL589890 DEH589854:DEH589890 DOD589854:DOD589890 DXZ589854:DXZ589890 EHV589854:EHV589890 ERR589854:ERR589890 FBN589854:FBN589890 FLJ589854:FLJ589890 FVF589854:FVF589890 GFB589854:GFB589890 GOX589854:GOX589890 GYT589854:GYT589890 HIP589854:HIP589890 HSL589854:HSL589890 ICH589854:ICH589890 IMD589854:IMD589890 IVZ589854:IVZ589890 JFV589854:JFV589890 JPR589854:JPR589890 JZN589854:JZN589890 KJJ589854:KJJ589890 KTF589854:KTF589890 LDB589854:LDB589890 LMX589854:LMX589890 LWT589854:LWT589890 MGP589854:MGP589890 MQL589854:MQL589890 NAH589854:NAH589890 NKD589854:NKD589890 NTZ589854:NTZ589890 ODV589854:ODV589890 ONR589854:ONR589890 OXN589854:OXN589890 PHJ589854:PHJ589890 PRF589854:PRF589890 QBB589854:QBB589890 QKX589854:QKX589890 QUT589854:QUT589890 REP589854:REP589890 ROL589854:ROL589890 RYH589854:RYH589890 SID589854:SID589890 SRZ589854:SRZ589890 TBV589854:TBV589890 TLR589854:TLR589890 TVN589854:TVN589890 UFJ589854:UFJ589890 UPF589854:UPF589890 UZB589854:UZB589890 VIX589854:VIX589890 VST589854:VST589890 WCP589854:WCP589890 WML589854:WML589890 WWH589854:WWH589890 G655390:G655426 JV655390:JV655426 TR655390:TR655426 ADN655390:ADN655426 ANJ655390:ANJ655426 AXF655390:AXF655426 BHB655390:BHB655426 BQX655390:BQX655426 CAT655390:CAT655426 CKP655390:CKP655426 CUL655390:CUL655426 DEH655390:DEH655426 DOD655390:DOD655426 DXZ655390:DXZ655426 EHV655390:EHV655426 ERR655390:ERR655426 FBN655390:FBN655426 FLJ655390:FLJ655426 FVF655390:FVF655426 GFB655390:GFB655426 GOX655390:GOX655426 GYT655390:GYT655426 HIP655390:HIP655426 HSL655390:HSL655426 ICH655390:ICH655426 IMD655390:IMD655426 IVZ655390:IVZ655426 JFV655390:JFV655426 JPR655390:JPR655426 JZN655390:JZN655426 KJJ655390:KJJ655426 KTF655390:KTF655426 LDB655390:LDB655426 LMX655390:LMX655426 LWT655390:LWT655426 MGP655390:MGP655426 MQL655390:MQL655426 NAH655390:NAH655426 NKD655390:NKD655426 NTZ655390:NTZ655426 ODV655390:ODV655426 ONR655390:ONR655426 OXN655390:OXN655426 PHJ655390:PHJ655426 PRF655390:PRF655426 QBB655390:QBB655426 QKX655390:QKX655426 QUT655390:QUT655426 REP655390:REP655426 ROL655390:ROL655426 RYH655390:RYH655426 SID655390:SID655426 SRZ655390:SRZ655426 TBV655390:TBV655426 TLR655390:TLR655426 TVN655390:TVN655426 UFJ655390:UFJ655426 UPF655390:UPF655426 UZB655390:UZB655426 VIX655390:VIX655426 VST655390:VST655426 WCP655390:WCP655426 WML655390:WML655426 WWH655390:WWH655426 G720926:G720962 JV720926:JV720962 TR720926:TR720962 ADN720926:ADN720962 ANJ720926:ANJ720962 AXF720926:AXF720962 BHB720926:BHB720962 BQX720926:BQX720962 CAT720926:CAT720962 CKP720926:CKP720962 CUL720926:CUL720962 DEH720926:DEH720962 DOD720926:DOD720962 DXZ720926:DXZ720962 EHV720926:EHV720962 ERR720926:ERR720962 FBN720926:FBN720962 FLJ720926:FLJ720962 FVF720926:FVF720962 GFB720926:GFB720962 GOX720926:GOX720962 GYT720926:GYT720962 HIP720926:HIP720962 HSL720926:HSL720962 ICH720926:ICH720962 IMD720926:IMD720962 IVZ720926:IVZ720962 JFV720926:JFV720962 JPR720926:JPR720962 JZN720926:JZN720962 KJJ720926:KJJ720962 KTF720926:KTF720962 LDB720926:LDB720962 LMX720926:LMX720962 LWT720926:LWT720962 MGP720926:MGP720962 MQL720926:MQL720962 NAH720926:NAH720962 NKD720926:NKD720962 NTZ720926:NTZ720962 ODV720926:ODV720962 ONR720926:ONR720962 OXN720926:OXN720962 PHJ720926:PHJ720962 PRF720926:PRF720962 QBB720926:QBB720962 QKX720926:QKX720962 QUT720926:QUT720962 REP720926:REP720962 ROL720926:ROL720962 RYH720926:RYH720962 SID720926:SID720962 SRZ720926:SRZ720962 TBV720926:TBV720962 TLR720926:TLR720962 TVN720926:TVN720962 UFJ720926:UFJ720962 UPF720926:UPF720962 UZB720926:UZB720962 VIX720926:VIX720962 VST720926:VST720962 WCP720926:WCP720962 WML720926:WML720962 WWH720926:WWH720962 G786462:G786498 JV786462:JV786498 TR786462:TR786498 ADN786462:ADN786498 ANJ786462:ANJ786498 AXF786462:AXF786498 BHB786462:BHB786498 BQX786462:BQX786498 CAT786462:CAT786498 CKP786462:CKP786498 CUL786462:CUL786498 DEH786462:DEH786498 DOD786462:DOD786498 DXZ786462:DXZ786498 EHV786462:EHV786498 ERR786462:ERR786498 FBN786462:FBN786498 FLJ786462:FLJ786498 FVF786462:FVF786498 GFB786462:GFB786498 GOX786462:GOX786498 GYT786462:GYT786498 HIP786462:HIP786498 HSL786462:HSL786498 ICH786462:ICH786498 IMD786462:IMD786498 IVZ786462:IVZ786498 JFV786462:JFV786498 JPR786462:JPR786498 JZN786462:JZN786498 KJJ786462:KJJ786498 KTF786462:KTF786498 LDB786462:LDB786498 LMX786462:LMX786498 LWT786462:LWT786498 MGP786462:MGP786498 MQL786462:MQL786498 NAH786462:NAH786498 NKD786462:NKD786498 NTZ786462:NTZ786498 ODV786462:ODV786498 ONR786462:ONR786498 OXN786462:OXN786498 PHJ786462:PHJ786498 PRF786462:PRF786498 QBB786462:QBB786498 QKX786462:QKX786498 QUT786462:QUT786498 REP786462:REP786498 ROL786462:ROL786498 RYH786462:RYH786498 SID786462:SID786498 SRZ786462:SRZ786498 TBV786462:TBV786498 TLR786462:TLR786498 TVN786462:TVN786498 UFJ786462:UFJ786498 UPF786462:UPF786498 UZB786462:UZB786498 VIX786462:VIX786498 VST786462:VST786498 WCP786462:WCP786498 WML786462:WML786498 WWH786462:WWH786498 G851998:G852034 JV851998:JV852034 TR851998:TR852034 ADN851998:ADN852034 ANJ851998:ANJ852034 AXF851998:AXF852034 BHB851998:BHB852034 BQX851998:BQX852034 CAT851998:CAT852034 CKP851998:CKP852034 CUL851998:CUL852034 DEH851998:DEH852034 DOD851998:DOD852034 DXZ851998:DXZ852034 EHV851998:EHV852034 ERR851998:ERR852034 FBN851998:FBN852034 FLJ851998:FLJ852034 FVF851998:FVF852034 GFB851998:GFB852034 GOX851998:GOX852034 GYT851998:GYT852034 HIP851998:HIP852034 HSL851998:HSL852034 ICH851998:ICH852034 IMD851998:IMD852034 IVZ851998:IVZ852034 JFV851998:JFV852034 JPR851998:JPR852034 JZN851998:JZN852034 KJJ851998:KJJ852034 KTF851998:KTF852034 LDB851998:LDB852034 LMX851998:LMX852034 LWT851998:LWT852034 MGP851998:MGP852034 MQL851998:MQL852034 NAH851998:NAH852034 NKD851998:NKD852034 NTZ851998:NTZ852034 ODV851998:ODV852034 ONR851998:ONR852034 OXN851998:OXN852034 PHJ851998:PHJ852034 PRF851998:PRF852034 QBB851998:QBB852034 QKX851998:QKX852034 QUT851998:QUT852034 REP851998:REP852034 ROL851998:ROL852034 RYH851998:RYH852034 SID851998:SID852034 SRZ851998:SRZ852034 TBV851998:TBV852034 TLR851998:TLR852034 TVN851998:TVN852034 UFJ851998:UFJ852034 UPF851998:UPF852034 UZB851998:UZB852034 VIX851998:VIX852034 VST851998:VST852034 WCP851998:WCP852034 WML851998:WML852034 WWH851998:WWH852034 G917534:G917570 JV917534:JV917570 TR917534:TR917570 ADN917534:ADN917570 ANJ917534:ANJ917570 AXF917534:AXF917570 BHB917534:BHB917570 BQX917534:BQX917570 CAT917534:CAT917570 CKP917534:CKP917570 CUL917534:CUL917570 DEH917534:DEH917570 DOD917534:DOD917570 DXZ917534:DXZ917570 EHV917534:EHV917570 ERR917534:ERR917570 FBN917534:FBN917570 FLJ917534:FLJ917570 FVF917534:FVF917570 GFB917534:GFB917570 GOX917534:GOX917570 GYT917534:GYT917570 HIP917534:HIP917570 HSL917534:HSL917570 ICH917534:ICH917570 IMD917534:IMD917570 IVZ917534:IVZ917570 JFV917534:JFV917570 JPR917534:JPR917570 JZN917534:JZN917570 KJJ917534:KJJ917570 KTF917534:KTF917570 LDB917534:LDB917570 LMX917534:LMX917570 LWT917534:LWT917570 MGP917534:MGP917570 MQL917534:MQL917570 NAH917534:NAH917570 NKD917534:NKD917570 NTZ917534:NTZ917570 ODV917534:ODV917570 ONR917534:ONR917570 OXN917534:OXN917570 PHJ917534:PHJ917570 PRF917534:PRF917570 QBB917534:QBB917570 QKX917534:QKX917570 QUT917534:QUT917570 REP917534:REP917570 ROL917534:ROL917570 RYH917534:RYH917570 SID917534:SID917570 SRZ917534:SRZ917570 TBV917534:TBV917570 TLR917534:TLR917570 TVN917534:TVN917570 UFJ917534:UFJ917570 UPF917534:UPF917570 UZB917534:UZB917570 VIX917534:VIX917570 VST917534:VST917570 WCP917534:WCP917570 WML917534:WML917570 WWH917534:WWH917570 G983070:G983106 JV983070:JV983106 TR983070:TR983106 ADN983070:ADN983106 ANJ983070:ANJ983106 AXF983070:AXF983106 BHB983070:BHB983106 BQX983070:BQX983106 CAT983070:CAT983106 CKP983070:CKP983106 CUL983070:CUL983106 DEH983070:DEH983106 DOD983070:DOD983106 DXZ983070:DXZ983106 EHV983070:EHV983106 ERR983070:ERR983106 FBN983070:FBN983106 FLJ983070:FLJ983106 FVF983070:FVF983106 GFB983070:GFB983106 GOX983070:GOX983106 GYT983070:GYT983106 HIP983070:HIP983106 HSL983070:HSL983106 ICH983070:ICH983106 IMD983070:IMD983106 IVZ983070:IVZ983106 JFV983070:JFV983106 JPR983070:JPR983106 JZN983070:JZN983106 KJJ983070:KJJ983106 KTF983070:KTF983106 LDB983070:LDB983106 LMX983070:LMX983106 LWT983070:LWT983106 MGP983070:MGP983106 MQL983070:MQL983106 NAH983070:NAH983106 NKD983070:NKD983106 NTZ983070:NTZ983106 ODV983070:ODV983106 ONR983070:ONR983106 OXN983070:OXN983106 PHJ983070:PHJ983106 PRF983070:PRF983106 QBB983070:QBB983106 QKX983070:QKX983106 QUT983070:QUT983106 REP983070:REP983106 ROL983070:ROL983106 RYH983070:RYH983106 SID983070:SID983106 SRZ983070:SRZ983106 TBV983070:TBV983106 TLR983070:TLR983106 TVN983070:TVN983106 UFJ983070:UFJ983106 UPF983070:UPF983106 UZB983070:UZB983106 VIX983070:VIX983106 VST983070:VST983106 WCP983070:WCP983106 WML983070:WML983106 WWH983070:WWH983106" xr:uid="{4DB5C69C-4980-4D6B-886A-98F822F98FC7}">
      <formula1>MOD(G7,1)&lt;0.00001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9C02-3058-41E1-910B-3866554D3B62}">
  <sheetPr>
    <pageSetUpPr fitToPage="1"/>
  </sheetPr>
  <dimension ref="A1:E65"/>
  <sheetViews>
    <sheetView workbookViewId="0">
      <selection activeCell="I8" sqref="I8"/>
    </sheetView>
  </sheetViews>
  <sheetFormatPr defaultRowHeight="15" x14ac:dyDescent="0.25"/>
  <cols>
    <col min="1" max="1" width="9.140625" style="104"/>
    <col min="3" max="3" width="44.85546875" customWidth="1"/>
    <col min="4" max="4" width="15.140625" style="103" customWidth="1"/>
    <col min="5" max="5" width="16.7109375" customWidth="1"/>
  </cols>
  <sheetData>
    <row r="1" spans="1:5" ht="28.5" customHeight="1" thickBot="1" x14ac:dyDescent="0.3">
      <c r="A1" s="133" t="s">
        <v>466</v>
      </c>
    </row>
    <row r="2" spans="1:5" ht="21" customHeight="1" thickBot="1" x14ac:dyDescent="0.3">
      <c r="A2" s="801" t="s">
        <v>5</v>
      </c>
      <c r="B2" s="802"/>
      <c r="C2" s="803"/>
      <c r="D2" s="804" t="s">
        <v>471</v>
      </c>
      <c r="E2" s="805"/>
    </row>
    <row r="3" spans="1:5" ht="32.25" customHeight="1" x14ac:dyDescent="0.25">
      <c r="A3" s="806" t="s">
        <v>57</v>
      </c>
      <c r="B3" s="807"/>
      <c r="C3" s="808"/>
      <c r="D3" s="132" t="s">
        <v>68</v>
      </c>
      <c r="E3" s="131">
        <v>1184.5409640000003</v>
      </c>
    </row>
    <row r="4" spans="1:5" ht="30.75" customHeight="1" thickBot="1" x14ac:dyDescent="0.3">
      <c r="A4" s="809" t="s">
        <v>58</v>
      </c>
      <c r="B4" s="810"/>
      <c r="C4" s="811"/>
      <c r="D4" s="130" t="s">
        <v>68</v>
      </c>
      <c r="E4" s="129">
        <f>E3*0.9535</f>
        <v>1129.4598091740002</v>
      </c>
    </row>
    <row r="5" spans="1:5" ht="17.100000000000001" customHeight="1" x14ac:dyDescent="0.25">
      <c r="A5" s="812" t="s">
        <v>304</v>
      </c>
      <c r="B5" s="813"/>
      <c r="C5" s="813"/>
      <c r="D5" s="128" t="s">
        <v>63</v>
      </c>
      <c r="E5" s="127">
        <v>1.4E-2</v>
      </c>
    </row>
    <row r="6" spans="1:5" ht="17.100000000000001" customHeight="1" x14ac:dyDescent="0.25">
      <c r="A6" s="814"/>
      <c r="B6" s="815"/>
      <c r="C6" s="815"/>
      <c r="D6" s="123" t="s">
        <v>68</v>
      </c>
      <c r="E6" s="121">
        <v>11.565</v>
      </c>
    </row>
    <row r="7" spans="1:5" ht="17.100000000000001" customHeight="1" x14ac:dyDescent="0.25">
      <c r="A7" s="816" t="s">
        <v>21</v>
      </c>
      <c r="B7" s="817"/>
      <c r="C7" s="817"/>
      <c r="D7" s="122" t="s">
        <v>68</v>
      </c>
      <c r="E7" s="121"/>
    </row>
    <row r="8" spans="1:5" ht="17.100000000000001" customHeight="1" x14ac:dyDescent="0.25">
      <c r="A8" s="816" t="s">
        <v>22</v>
      </c>
      <c r="B8" s="817"/>
      <c r="C8" s="817"/>
      <c r="D8" s="116" t="s">
        <v>64</v>
      </c>
      <c r="E8" s="121"/>
    </row>
    <row r="9" spans="1:5" ht="17.100000000000001" customHeight="1" x14ac:dyDescent="0.25">
      <c r="A9" s="816"/>
      <c r="B9" s="817"/>
      <c r="C9" s="817"/>
      <c r="D9" s="116" t="s">
        <v>68</v>
      </c>
      <c r="E9" s="121"/>
    </row>
    <row r="10" spans="1:5" ht="17.100000000000001" customHeight="1" x14ac:dyDescent="0.25">
      <c r="A10" s="818" t="s">
        <v>23</v>
      </c>
      <c r="B10" s="819"/>
      <c r="C10" s="819"/>
      <c r="D10" s="116" t="s">
        <v>63</v>
      </c>
      <c r="E10" s="121"/>
    </row>
    <row r="11" spans="1:5" ht="17.100000000000001" customHeight="1" x14ac:dyDescent="0.25">
      <c r="A11" s="818"/>
      <c r="B11" s="819"/>
      <c r="C11" s="819"/>
      <c r="D11" s="116" t="s">
        <v>68</v>
      </c>
      <c r="E11" s="121"/>
    </row>
    <row r="12" spans="1:5" ht="17.100000000000001" customHeight="1" x14ac:dyDescent="0.25">
      <c r="A12" s="816" t="s">
        <v>24</v>
      </c>
      <c r="B12" s="817"/>
      <c r="C12" s="817"/>
      <c r="D12" s="116" t="s">
        <v>63</v>
      </c>
      <c r="E12" s="121"/>
    </row>
    <row r="13" spans="1:5" ht="17.100000000000001" customHeight="1" x14ac:dyDescent="0.25">
      <c r="A13" s="816"/>
      <c r="B13" s="817"/>
      <c r="C13" s="817"/>
      <c r="D13" s="116" t="s">
        <v>65</v>
      </c>
      <c r="E13" s="121"/>
    </row>
    <row r="14" spans="1:5" ht="17.100000000000001" customHeight="1" x14ac:dyDescent="0.25">
      <c r="A14" s="816"/>
      <c r="B14" s="817"/>
      <c r="C14" s="817"/>
      <c r="D14" s="116" t="s">
        <v>68</v>
      </c>
      <c r="E14" s="121"/>
    </row>
    <row r="15" spans="1:5" ht="17.100000000000001" customHeight="1" x14ac:dyDescent="0.25">
      <c r="A15" s="816" t="s">
        <v>25</v>
      </c>
      <c r="B15" s="817"/>
      <c r="C15" s="817"/>
      <c r="D15" s="116" t="s">
        <v>63</v>
      </c>
      <c r="E15" s="121"/>
    </row>
    <row r="16" spans="1:5" ht="17.100000000000001" customHeight="1" x14ac:dyDescent="0.25">
      <c r="A16" s="816"/>
      <c r="B16" s="817"/>
      <c r="C16" s="817"/>
      <c r="D16" s="116" t="s">
        <v>68</v>
      </c>
      <c r="E16" s="121"/>
    </row>
    <row r="17" spans="1:5" ht="17.100000000000001" customHeight="1" x14ac:dyDescent="0.25">
      <c r="A17" s="816" t="s">
        <v>26</v>
      </c>
      <c r="B17" s="817"/>
      <c r="C17" s="817"/>
      <c r="D17" s="116" t="s">
        <v>63</v>
      </c>
      <c r="E17" s="121"/>
    </row>
    <row r="18" spans="1:5" ht="17.100000000000001" customHeight="1" x14ac:dyDescent="0.25">
      <c r="A18" s="816"/>
      <c r="B18" s="817"/>
      <c r="C18" s="817"/>
      <c r="D18" s="116" t="s">
        <v>68</v>
      </c>
      <c r="E18" s="121"/>
    </row>
    <row r="19" spans="1:5" ht="17.100000000000001" customHeight="1" x14ac:dyDescent="0.25">
      <c r="A19" s="816" t="s">
        <v>27</v>
      </c>
      <c r="B19" s="817"/>
      <c r="C19" s="817"/>
      <c r="D19" s="116" t="s">
        <v>66</v>
      </c>
      <c r="E19" s="121"/>
    </row>
    <row r="20" spans="1:5" ht="17.100000000000001" customHeight="1" x14ac:dyDescent="0.25">
      <c r="A20" s="816"/>
      <c r="B20" s="817"/>
      <c r="C20" s="817"/>
      <c r="D20" s="116" t="s">
        <v>68</v>
      </c>
      <c r="E20" s="121"/>
    </row>
    <row r="21" spans="1:5" ht="17.100000000000001" customHeight="1" x14ac:dyDescent="0.25">
      <c r="A21" s="816" t="s">
        <v>28</v>
      </c>
      <c r="B21" s="817"/>
      <c r="C21" s="817"/>
      <c r="D21" s="116" t="s">
        <v>66</v>
      </c>
      <c r="E21" s="121"/>
    </row>
    <row r="22" spans="1:5" ht="17.100000000000001" customHeight="1" x14ac:dyDescent="0.25">
      <c r="A22" s="816"/>
      <c r="B22" s="817"/>
      <c r="C22" s="817"/>
      <c r="D22" s="116" t="s">
        <v>68</v>
      </c>
      <c r="E22" s="121"/>
    </row>
    <row r="23" spans="1:5" ht="17.100000000000001" customHeight="1" x14ac:dyDescent="0.25">
      <c r="A23" s="820" t="s">
        <v>29</v>
      </c>
      <c r="B23" s="821"/>
      <c r="C23" s="821"/>
      <c r="D23" s="116" t="s">
        <v>63</v>
      </c>
      <c r="E23" s="121"/>
    </row>
    <row r="24" spans="1:5" ht="17.100000000000001" customHeight="1" x14ac:dyDescent="0.25">
      <c r="A24" s="820"/>
      <c r="B24" s="821"/>
      <c r="C24" s="821"/>
      <c r="D24" s="116" t="s">
        <v>68</v>
      </c>
      <c r="E24" s="121"/>
    </row>
    <row r="25" spans="1:5" ht="17.100000000000001" customHeight="1" x14ac:dyDescent="0.25">
      <c r="A25" s="816" t="s">
        <v>30</v>
      </c>
      <c r="B25" s="817"/>
      <c r="C25" s="817"/>
      <c r="D25" s="116" t="s">
        <v>66</v>
      </c>
      <c r="E25" s="121">
        <v>3</v>
      </c>
    </row>
    <row r="26" spans="1:5" ht="17.100000000000001" customHeight="1" x14ac:dyDescent="0.25">
      <c r="A26" s="816"/>
      <c r="B26" s="817"/>
      <c r="C26" s="817"/>
      <c r="D26" s="116" t="s">
        <v>68</v>
      </c>
      <c r="E26" s="121">
        <v>8.3852776470588193</v>
      </c>
    </row>
    <row r="27" spans="1:5" ht="17.100000000000001" customHeight="1" x14ac:dyDescent="0.25">
      <c r="A27" s="816" t="s">
        <v>31</v>
      </c>
      <c r="B27" s="817"/>
      <c r="C27" s="817"/>
      <c r="D27" s="126" t="s">
        <v>66</v>
      </c>
      <c r="E27" s="121"/>
    </row>
    <row r="28" spans="1:5" ht="17.100000000000001" customHeight="1" x14ac:dyDescent="0.25">
      <c r="A28" s="816"/>
      <c r="B28" s="817"/>
      <c r="C28" s="817"/>
      <c r="D28" s="126" t="s">
        <v>68</v>
      </c>
      <c r="E28" s="121"/>
    </row>
    <row r="29" spans="1:5" ht="17.100000000000001" customHeight="1" x14ac:dyDescent="0.25">
      <c r="A29" s="816" t="s">
        <v>32</v>
      </c>
      <c r="B29" s="817"/>
      <c r="C29" s="817"/>
      <c r="D29" s="116" t="s">
        <v>66</v>
      </c>
      <c r="E29" s="125">
        <v>10</v>
      </c>
    </row>
    <row r="30" spans="1:5" ht="17.100000000000001" customHeight="1" x14ac:dyDescent="0.25">
      <c r="A30" s="816"/>
      <c r="B30" s="817"/>
      <c r="C30" s="817"/>
      <c r="D30" s="116" t="s">
        <v>68</v>
      </c>
      <c r="E30" s="125">
        <v>16.557754765137801</v>
      </c>
    </row>
    <row r="31" spans="1:5" ht="17.100000000000001" customHeight="1" x14ac:dyDescent="0.25">
      <c r="A31" s="816" t="s">
        <v>33</v>
      </c>
      <c r="B31" s="817"/>
      <c r="C31" s="817"/>
      <c r="D31" s="116" t="s">
        <v>63</v>
      </c>
      <c r="E31" s="121"/>
    </row>
    <row r="32" spans="1:5" ht="17.100000000000001" customHeight="1" x14ac:dyDescent="0.25">
      <c r="A32" s="816"/>
      <c r="B32" s="817"/>
      <c r="C32" s="817"/>
      <c r="D32" s="116" t="s">
        <v>68</v>
      </c>
      <c r="E32" s="121"/>
    </row>
    <row r="33" spans="1:5" ht="18.75" customHeight="1" x14ac:dyDescent="0.25">
      <c r="A33" s="822" t="s">
        <v>34</v>
      </c>
      <c r="B33" s="823"/>
      <c r="C33" s="824"/>
      <c r="D33" s="124" t="s">
        <v>68</v>
      </c>
      <c r="E33" s="121"/>
    </row>
    <row r="34" spans="1:5" ht="19.5" customHeight="1" x14ac:dyDescent="0.25">
      <c r="A34" s="822" t="s">
        <v>35</v>
      </c>
      <c r="B34" s="823"/>
      <c r="C34" s="823"/>
      <c r="D34" s="123" t="s">
        <v>68</v>
      </c>
      <c r="E34" s="121"/>
    </row>
    <row r="35" spans="1:5" ht="31.5" customHeight="1" x14ac:dyDescent="0.25">
      <c r="A35" s="822" t="s">
        <v>36</v>
      </c>
      <c r="B35" s="823"/>
      <c r="C35" s="823"/>
      <c r="D35" s="123" t="s">
        <v>68</v>
      </c>
      <c r="E35" s="121"/>
    </row>
    <row r="36" spans="1:5" ht="17.100000000000001" customHeight="1" x14ac:dyDescent="0.25">
      <c r="A36" s="822" t="s">
        <v>37</v>
      </c>
      <c r="B36" s="823"/>
      <c r="C36" s="823"/>
      <c r="D36" s="123" t="s">
        <v>66</v>
      </c>
      <c r="E36" s="121"/>
    </row>
    <row r="37" spans="1:5" ht="17.100000000000001" customHeight="1" x14ac:dyDescent="0.25">
      <c r="A37" s="822"/>
      <c r="B37" s="823"/>
      <c r="C37" s="823"/>
      <c r="D37" s="123" t="s">
        <v>68</v>
      </c>
      <c r="E37" s="121"/>
    </row>
    <row r="38" spans="1:5" ht="17.100000000000001" customHeight="1" x14ac:dyDescent="0.25">
      <c r="A38" s="814" t="s">
        <v>38</v>
      </c>
      <c r="B38" s="815"/>
      <c r="C38" s="815"/>
      <c r="D38" s="122" t="s">
        <v>66</v>
      </c>
      <c r="E38" s="121"/>
    </row>
    <row r="39" spans="1:5" ht="17.100000000000001" customHeight="1" x14ac:dyDescent="0.25">
      <c r="A39" s="814"/>
      <c r="B39" s="815"/>
      <c r="C39" s="815"/>
      <c r="D39" s="122" t="s">
        <v>68</v>
      </c>
      <c r="E39" s="121"/>
    </row>
    <row r="40" spans="1:5" ht="33.75" customHeight="1" x14ac:dyDescent="0.25">
      <c r="A40" s="814" t="s">
        <v>39</v>
      </c>
      <c r="B40" s="815"/>
      <c r="C40" s="815"/>
      <c r="D40" s="122" t="s">
        <v>68</v>
      </c>
      <c r="E40" s="121"/>
    </row>
    <row r="41" spans="1:5" ht="17.100000000000001" customHeight="1" x14ac:dyDescent="0.25">
      <c r="A41" s="814" t="s">
        <v>40</v>
      </c>
      <c r="B41" s="815"/>
      <c r="C41" s="815"/>
      <c r="D41" s="122" t="s">
        <v>63</v>
      </c>
      <c r="E41" s="121"/>
    </row>
    <row r="42" spans="1:5" ht="19.5" customHeight="1" x14ac:dyDescent="0.25">
      <c r="A42" s="814"/>
      <c r="B42" s="815"/>
      <c r="C42" s="815"/>
      <c r="D42" s="122" t="s">
        <v>68</v>
      </c>
      <c r="E42" s="121"/>
    </row>
    <row r="43" spans="1:5" ht="17.100000000000001" customHeight="1" thickBot="1" x14ac:dyDescent="0.3">
      <c r="A43" s="825" t="s">
        <v>41</v>
      </c>
      <c r="B43" s="826"/>
      <c r="C43" s="826"/>
      <c r="D43" s="120" t="s">
        <v>68</v>
      </c>
      <c r="E43" s="119">
        <v>18.496702333281178</v>
      </c>
    </row>
    <row r="44" spans="1:5" ht="17.100000000000001" customHeight="1" x14ac:dyDescent="0.25">
      <c r="A44" s="827" t="s">
        <v>42</v>
      </c>
      <c r="B44" s="828"/>
      <c r="C44" s="828"/>
      <c r="D44" s="118" t="s">
        <v>67</v>
      </c>
      <c r="E44" s="117">
        <v>3.0000000000000001E-3</v>
      </c>
    </row>
    <row r="45" spans="1:5" ht="17.100000000000001" customHeight="1" x14ac:dyDescent="0.25">
      <c r="A45" s="829"/>
      <c r="B45" s="830"/>
      <c r="C45" s="830"/>
      <c r="D45" s="116" t="s">
        <v>68</v>
      </c>
      <c r="E45" s="115">
        <v>4.4496923076923096</v>
      </c>
    </row>
    <row r="46" spans="1:5" ht="17.100000000000001" customHeight="1" x14ac:dyDescent="0.25">
      <c r="A46" s="829" t="s">
        <v>43</v>
      </c>
      <c r="B46" s="830"/>
      <c r="C46" s="830"/>
      <c r="D46" s="116" t="s">
        <v>67</v>
      </c>
      <c r="E46" s="115">
        <v>3.5000000000000001E-3</v>
      </c>
    </row>
    <row r="47" spans="1:5" ht="17.100000000000001" customHeight="1" x14ac:dyDescent="0.25">
      <c r="A47" s="829"/>
      <c r="B47" s="830"/>
      <c r="C47" s="830"/>
      <c r="D47" s="116" t="s">
        <v>68</v>
      </c>
      <c r="E47" s="115">
        <v>5.109766467958285</v>
      </c>
    </row>
    <row r="48" spans="1:5" ht="17.100000000000001" customHeight="1" x14ac:dyDescent="0.25">
      <c r="A48" s="829" t="s">
        <v>44</v>
      </c>
      <c r="B48" s="830"/>
      <c r="C48" s="830"/>
      <c r="D48" s="116" t="s">
        <v>67</v>
      </c>
      <c r="E48" s="115">
        <v>3.5000000000000001E-3</v>
      </c>
    </row>
    <row r="49" spans="1:5" ht="17.100000000000001" customHeight="1" x14ac:dyDescent="0.25">
      <c r="A49" s="829"/>
      <c r="B49" s="830"/>
      <c r="C49" s="830"/>
      <c r="D49" s="116" t="s">
        <v>68</v>
      </c>
      <c r="E49" s="115">
        <v>3.9552769647696553</v>
      </c>
    </row>
    <row r="50" spans="1:5" ht="17.100000000000001" customHeight="1" x14ac:dyDescent="0.25">
      <c r="A50" s="829" t="s">
        <v>45</v>
      </c>
      <c r="B50" s="830"/>
      <c r="C50" s="830"/>
      <c r="D50" s="116" t="s">
        <v>67</v>
      </c>
      <c r="E50" s="115">
        <v>1.5E-3</v>
      </c>
    </row>
    <row r="51" spans="1:5" ht="17.100000000000001" customHeight="1" x14ac:dyDescent="0.25">
      <c r="A51" s="829"/>
      <c r="B51" s="830"/>
      <c r="C51" s="830"/>
      <c r="D51" s="116" t="s">
        <v>68</v>
      </c>
      <c r="E51" s="115">
        <v>1.8306740909090848</v>
      </c>
    </row>
    <row r="52" spans="1:5" ht="17.100000000000001" customHeight="1" x14ac:dyDescent="0.25">
      <c r="A52" s="829" t="s">
        <v>46</v>
      </c>
      <c r="B52" s="830"/>
      <c r="C52" s="830"/>
      <c r="D52" s="116" t="s">
        <v>66</v>
      </c>
      <c r="E52" s="115">
        <v>6</v>
      </c>
    </row>
    <row r="53" spans="1:5" ht="17.100000000000001" customHeight="1" x14ac:dyDescent="0.25">
      <c r="A53" s="829"/>
      <c r="B53" s="830"/>
      <c r="C53" s="830"/>
      <c r="D53" s="116" t="s">
        <v>68</v>
      </c>
      <c r="E53" s="115">
        <v>16.383674901960788</v>
      </c>
    </row>
    <row r="54" spans="1:5" ht="17.100000000000001" customHeight="1" x14ac:dyDescent="0.25">
      <c r="A54" s="829" t="s">
        <v>47</v>
      </c>
      <c r="B54" s="830"/>
      <c r="C54" s="830"/>
      <c r="D54" s="116" t="s">
        <v>66</v>
      </c>
      <c r="E54" s="115">
        <v>29</v>
      </c>
    </row>
    <row r="55" spans="1:5" ht="17.100000000000001" customHeight="1" thickBot="1" x14ac:dyDescent="0.3">
      <c r="A55" s="825"/>
      <c r="B55" s="826"/>
      <c r="C55" s="826"/>
      <c r="D55" s="114" t="s">
        <v>68</v>
      </c>
      <c r="E55" s="113">
        <v>35.680692056695392</v>
      </c>
    </row>
    <row r="56" spans="1:5" ht="17.100000000000001" customHeight="1" x14ac:dyDescent="0.25">
      <c r="A56" s="827" t="s">
        <v>48</v>
      </c>
      <c r="B56" s="828"/>
      <c r="C56" s="828"/>
      <c r="D56" s="118" t="s">
        <v>67</v>
      </c>
      <c r="E56" s="117">
        <v>1.7000000000000001E-2</v>
      </c>
    </row>
    <row r="57" spans="1:5" ht="17.100000000000001" customHeight="1" x14ac:dyDescent="0.25">
      <c r="A57" s="829"/>
      <c r="B57" s="830"/>
      <c r="C57" s="830"/>
      <c r="D57" s="116" t="s">
        <v>68</v>
      </c>
      <c r="E57" s="115">
        <v>2.358421333333339</v>
      </c>
    </row>
    <row r="58" spans="1:5" ht="17.100000000000001" customHeight="1" x14ac:dyDescent="0.25">
      <c r="A58" s="829" t="s">
        <v>49</v>
      </c>
      <c r="B58" s="830"/>
      <c r="C58" s="830"/>
      <c r="D58" s="116" t="s">
        <v>66</v>
      </c>
      <c r="E58" s="115">
        <v>23</v>
      </c>
    </row>
    <row r="59" spans="1:5" ht="17.100000000000001" customHeight="1" x14ac:dyDescent="0.25">
      <c r="A59" s="829"/>
      <c r="B59" s="830"/>
      <c r="C59" s="830"/>
      <c r="D59" s="116" t="s">
        <v>68</v>
      </c>
      <c r="E59" s="115">
        <v>18.667877542517012</v>
      </c>
    </row>
    <row r="60" spans="1:5" ht="17.100000000000001" customHeight="1" x14ac:dyDescent="0.25">
      <c r="A60" s="829" t="s">
        <v>50</v>
      </c>
      <c r="B60" s="830"/>
      <c r="C60" s="830"/>
      <c r="D60" s="116" t="s">
        <v>66</v>
      </c>
      <c r="E60" s="115">
        <v>26</v>
      </c>
    </row>
    <row r="61" spans="1:5" ht="17.100000000000001" customHeight="1" thickBot="1" x14ac:dyDescent="0.3">
      <c r="A61" s="825"/>
      <c r="B61" s="826"/>
      <c r="C61" s="826"/>
      <c r="D61" s="114" t="s">
        <v>68</v>
      </c>
      <c r="E61" s="113">
        <v>48.46528947488369</v>
      </c>
    </row>
    <row r="62" spans="1:5" ht="29.25" customHeight="1" x14ac:dyDescent="0.25">
      <c r="A62" s="837" t="s">
        <v>303</v>
      </c>
      <c r="B62" s="838"/>
      <c r="C62" s="838"/>
      <c r="D62" s="112" t="s">
        <v>68</v>
      </c>
      <c r="E62" s="111">
        <f>E6+E7+E9+E11+E14+E16+E18+E20+E22+E24+E26+E28+E30+E32+E33+E34+E35+E37+E39+E40+E42+E43</f>
        <v>55.004734745477798</v>
      </c>
    </row>
    <row r="63" spans="1:5" ht="21" customHeight="1" x14ac:dyDescent="0.25">
      <c r="A63" s="831" t="s">
        <v>302</v>
      </c>
      <c r="B63" s="832"/>
      <c r="C63" s="832"/>
      <c r="D63" s="110" t="s">
        <v>68</v>
      </c>
      <c r="E63" s="109">
        <f>E45+E47+E49+E51+E53+E55</f>
        <v>67.409776789985514</v>
      </c>
    </row>
    <row r="64" spans="1:5" ht="21" customHeight="1" thickBot="1" x14ac:dyDescent="0.3">
      <c r="A64" s="833" t="s">
        <v>301</v>
      </c>
      <c r="B64" s="834"/>
      <c r="C64" s="834"/>
      <c r="D64" s="108" t="s">
        <v>68</v>
      </c>
      <c r="E64" s="107">
        <f>E57+E59+E61</f>
        <v>69.491588350734048</v>
      </c>
    </row>
    <row r="65" spans="1:5" ht="28.5" customHeight="1" thickBot="1" x14ac:dyDescent="0.3">
      <c r="A65" s="835" t="s">
        <v>300</v>
      </c>
      <c r="B65" s="836"/>
      <c r="C65" s="836"/>
      <c r="D65" s="106" t="s">
        <v>68</v>
      </c>
      <c r="E65" s="105">
        <f>E62+E63+E64</f>
        <v>191.90609988619735</v>
      </c>
    </row>
  </sheetData>
  <mergeCells count="39">
    <mergeCell ref="A7:C7"/>
    <mergeCell ref="A2:C2"/>
    <mergeCell ref="D2:E2"/>
    <mergeCell ref="A3:C3"/>
    <mergeCell ref="A4:C4"/>
    <mergeCell ref="A5:C6"/>
    <mergeCell ref="A31:C32"/>
    <mergeCell ref="A8:C9"/>
    <mergeCell ref="A10:C11"/>
    <mergeCell ref="A12:C14"/>
    <mergeCell ref="A15:C16"/>
    <mergeCell ref="A17:C18"/>
    <mergeCell ref="A19:C20"/>
    <mergeCell ref="A21:C22"/>
    <mergeCell ref="A23:C24"/>
    <mergeCell ref="A25:C26"/>
    <mergeCell ref="A27:C28"/>
    <mergeCell ref="A29:C30"/>
    <mergeCell ref="A50:C51"/>
    <mergeCell ref="A33:C33"/>
    <mergeCell ref="A34:C34"/>
    <mergeCell ref="A35:C35"/>
    <mergeCell ref="A36:C37"/>
    <mergeCell ref="A38:C39"/>
    <mergeCell ref="A40:C40"/>
    <mergeCell ref="A41:C42"/>
    <mergeCell ref="A43:C43"/>
    <mergeCell ref="A44:C45"/>
    <mergeCell ref="A46:C47"/>
    <mergeCell ref="A48:C49"/>
    <mergeCell ref="A63:C63"/>
    <mergeCell ref="A64:C64"/>
    <mergeCell ref="A65:C65"/>
    <mergeCell ref="A52:C53"/>
    <mergeCell ref="A54:C55"/>
    <mergeCell ref="A56:C57"/>
    <mergeCell ref="A58:C59"/>
    <mergeCell ref="A60:C61"/>
    <mergeCell ref="A62:C62"/>
  </mergeCells>
  <pageMargins left="0.31496062992125984" right="0.11811023622047245" top="0.35433070866141736" bottom="0.15748031496062992" header="0" footer="0"/>
  <pageSetup paperSize="9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1F380-729A-4115-858C-605D2F5DA144}">
  <sheetPr>
    <pageSetUpPr fitToPage="1"/>
  </sheetPr>
  <dimension ref="A1:E65"/>
  <sheetViews>
    <sheetView workbookViewId="0">
      <selection activeCell="G14" sqref="G14"/>
    </sheetView>
  </sheetViews>
  <sheetFormatPr defaultRowHeight="15" x14ac:dyDescent="0.25"/>
  <cols>
    <col min="1" max="1" width="9.140625" style="104"/>
    <col min="3" max="3" width="44.85546875" customWidth="1"/>
    <col min="4" max="4" width="15.140625" style="103" customWidth="1"/>
    <col min="5" max="5" width="16.7109375" customWidth="1"/>
  </cols>
  <sheetData>
    <row r="1" spans="1:5" ht="28.5" customHeight="1" thickBot="1" x14ac:dyDescent="0.3">
      <c r="A1" s="133" t="s">
        <v>466</v>
      </c>
    </row>
    <row r="2" spans="1:5" ht="21" customHeight="1" thickBot="1" x14ac:dyDescent="0.3">
      <c r="A2" s="801" t="s">
        <v>5</v>
      </c>
      <c r="B2" s="802"/>
      <c r="C2" s="803"/>
      <c r="D2" s="804" t="s">
        <v>472</v>
      </c>
      <c r="E2" s="805"/>
    </row>
    <row r="3" spans="1:5" ht="32.25" customHeight="1" x14ac:dyDescent="0.25">
      <c r="A3" s="806" t="s">
        <v>57</v>
      </c>
      <c r="B3" s="807"/>
      <c r="C3" s="808"/>
      <c r="D3" s="132" t="s">
        <v>68</v>
      </c>
      <c r="E3" s="131">
        <v>255.83516399999999</v>
      </c>
    </row>
    <row r="4" spans="1:5" ht="30.75" customHeight="1" thickBot="1" x14ac:dyDescent="0.3">
      <c r="A4" s="809" t="s">
        <v>58</v>
      </c>
      <c r="B4" s="810"/>
      <c r="C4" s="811"/>
      <c r="D4" s="130" t="s">
        <v>68</v>
      </c>
      <c r="E4" s="129">
        <f>E3*0.9535</f>
        <v>243.938828874</v>
      </c>
    </row>
    <row r="5" spans="1:5" ht="17.100000000000001" customHeight="1" x14ac:dyDescent="0.25">
      <c r="A5" s="812" t="s">
        <v>304</v>
      </c>
      <c r="B5" s="813"/>
      <c r="C5" s="813"/>
      <c r="D5" s="128" t="s">
        <v>63</v>
      </c>
      <c r="E5" s="127"/>
    </row>
    <row r="6" spans="1:5" ht="17.100000000000001" customHeight="1" x14ac:dyDescent="0.25">
      <c r="A6" s="814"/>
      <c r="B6" s="815"/>
      <c r="C6" s="815"/>
      <c r="D6" s="123" t="s">
        <v>68</v>
      </c>
      <c r="E6" s="121"/>
    </row>
    <row r="7" spans="1:5" ht="17.100000000000001" customHeight="1" x14ac:dyDescent="0.25">
      <c r="A7" s="816" t="s">
        <v>21</v>
      </c>
      <c r="B7" s="817"/>
      <c r="C7" s="817"/>
      <c r="D7" s="122" t="s">
        <v>68</v>
      </c>
      <c r="E7" s="121"/>
    </row>
    <row r="8" spans="1:5" ht="17.100000000000001" customHeight="1" x14ac:dyDescent="0.25">
      <c r="A8" s="816" t="s">
        <v>22</v>
      </c>
      <c r="B8" s="817"/>
      <c r="C8" s="817"/>
      <c r="D8" s="116" t="s">
        <v>64</v>
      </c>
      <c r="E8" s="121"/>
    </row>
    <row r="9" spans="1:5" ht="17.100000000000001" customHeight="1" x14ac:dyDescent="0.25">
      <c r="A9" s="816"/>
      <c r="B9" s="817"/>
      <c r="C9" s="817"/>
      <c r="D9" s="116" t="s">
        <v>68</v>
      </c>
      <c r="E9" s="121"/>
    </row>
    <row r="10" spans="1:5" ht="17.100000000000001" customHeight="1" x14ac:dyDescent="0.25">
      <c r="A10" s="818" t="s">
        <v>23</v>
      </c>
      <c r="B10" s="819"/>
      <c r="C10" s="819"/>
      <c r="D10" s="116" t="s">
        <v>63</v>
      </c>
      <c r="E10" s="121">
        <v>0.33329999999999999</v>
      </c>
    </row>
    <row r="11" spans="1:5" ht="17.100000000000001" customHeight="1" x14ac:dyDescent="0.25">
      <c r="A11" s="818"/>
      <c r="B11" s="819"/>
      <c r="C11" s="819"/>
      <c r="D11" s="116" t="s">
        <v>68</v>
      </c>
      <c r="E11" s="121">
        <v>100.38526</v>
      </c>
    </row>
    <row r="12" spans="1:5" ht="17.100000000000001" customHeight="1" x14ac:dyDescent="0.25">
      <c r="A12" s="816" t="s">
        <v>24</v>
      </c>
      <c r="B12" s="817"/>
      <c r="C12" s="817"/>
      <c r="D12" s="116" t="s">
        <v>63</v>
      </c>
      <c r="E12" s="121"/>
    </row>
    <row r="13" spans="1:5" ht="17.100000000000001" customHeight="1" x14ac:dyDescent="0.25">
      <c r="A13" s="816"/>
      <c r="B13" s="817"/>
      <c r="C13" s="817"/>
      <c r="D13" s="116" t="s">
        <v>65</v>
      </c>
      <c r="E13" s="121"/>
    </row>
    <row r="14" spans="1:5" ht="17.100000000000001" customHeight="1" x14ac:dyDescent="0.25">
      <c r="A14" s="816"/>
      <c r="B14" s="817"/>
      <c r="C14" s="817"/>
      <c r="D14" s="116" t="s">
        <v>68</v>
      </c>
      <c r="E14" s="121"/>
    </row>
    <row r="15" spans="1:5" ht="17.100000000000001" customHeight="1" x14ac:dyDescent="0.25">
      <c r="A15" s="816" t="s">
        <v>25</v>
      </c>
      <c r="B15" s="817"/>
      <c r="C15" s="817"/>
      <c r="D15" s="116" t="s">
        <v>63</v>
      </c>
      <c r="E15" s="121"/>
    </row>
    <row r="16" spans="1:5" ht="17.100000000000001" customHeight="1" x14ac:dyDescent="0.25">
      <c r="A16" s="816"/>
      <c r="B16" s="817"/>
      <c r="C16" s="817"/>
      <c r="D16" s="116" t="s">
        <v>68</v>
      </c>
      <c r="E16" s="121"/>
    </row>
    <row r="17" spans="1:5" ht="17.100000000000001" customHeight="1" x14ac:dyDescent="0.25">
      <c r="A17" s="816" t="s">
        <v>26</v>
      </c>
      <c r="B17" s="817"/>
      <c r="C17" s="817"/>
      <c r="D17" s="116" t="s">
        <v>63</v>
      </c>
      <c r="E17" s="121"/>
    </row>
    <row r="18" spans="1:5" ht="17.100000000000001" customHeight="1" x14ac:dyDescent="0.25">
      <c r="A18" s="816"/>
      <c r="B18" s="817"/>
      <c r="C18" s="817"/>
      <c r="D18" s="116" t="s">
        <v>68</v>
      </c>
      <c r="E18" s="121"/>
    </row>
    <row r="19" spans="1:5" ht="17.100000000000001" customHeight="1" x14ac:dyDescent="0.25">
      <c r="A19" s="816" t="s">
        <v>27</v>
      </c>
      <c r="B19" s="817"/>
      <c r="C19" s="817"/>
      <c r="D19" s="116" t="s">
        <v>66</v>
      </c>
      <c r="E19" s="121"/>
    </row>
    <row r="20" spans="1:5" ht="17.100000000000001" customHeight="1" x14ac:dyDescent="0.25">
      <c r="A20" s="816"/>
      <c r="B20" s="817"/>
      <c r="C20" s="817"/>
      <c r="D20" s="116" t="s">
        <v>68</v>
      </c>
      <c r="E20" s="121"/>
    </row>
    <row r="21" spans="1:5" ht="17.100000000000001" customHeight="1" x14ac:dyDescent="0.25">
      <c r="A21" s="816" t="s">
        <v>28</v>
      </c>
      <c r="B21" s="817"/>
      <c r="C21" s="817"/>
      <c r="D21" s="116" t="s">
        <v>66</v>
      </c>
      <c r="E21" s="121"/>
    </row>
    <row r="22" spans="1:5" ht="17.100000000000001" customHeight="1" x14ac:dyDescent="0.25">
      <c r="A22" s="816"/>
      <c r="B22" s="817"/>
      <c r="C22" s="817"/>
      <c r="D22" s="116" t="s">
        <v>68</v>
      </c>
      <c r="E22" s="121"/>
    </row>
    <row r="23" spans="1:5" ht="17.100000000000001" customHeight="1" x14ac:dyDescent="0.25">
      <c r="A23" s="820" t="s">
        <v>29</v>
      </c>
      <c r="B23" s="821"/>
      <c r="C23" s="821"/>
      <c r="D23" s="116" t="s">
        <v>63</v>
      </c>
      <c r="E23" s="121"/>
    </row>
    <row r="24" spans="1:5" ht="17.100000000000001" customHeight="1" x14ac:dyDescent="0.25">
      <c r="A24" s="820"/>
      <c r="B24" s="821"/>
      <c r="C24" s="821"/>
      <c r="D24" s="116" t="s">
        <v>68</v>
      </c>
      <c r="E24" s="121"/>
    </row>
    <row r="25" spans="1:5" ht="17.100000000000001" customHeight="1" x14ac:dyDescent="0.25">
      <c r="A25" s="816" t="s">
        <v>30</v>
      </c>
      <c r="B25" s="817"/>
      <c r="C25" s="817"/>
      <c r="D25" s="116" t="s">
        <v>66</v>
      </c>
      <c r="E25" s="121">
        <v>1</v>
      </c>
    </row>
    <row r="26" spans="1:5" ht="17.100000000000001" customHeight="1" x14ac:dyDescent="0.25">
      <c r="A26" s="816"/>
      <c r="B26" s="817"/>
      <c r="C26" s="817"/>
      <c r="D26" s="116" t="s">
        <v>68</v>
      </c>
      <c r="E26" s="121">
        <v>6.9628467532467528</v>
      </c>
    </row>
    <row r="27" spans="1:5" ht="17.100000000000001" customHeight="1" x14ac:dyDescent="0.25">
      <c r="A27" s="816" t="s">
        <v>31</v>
      </c>
      <c r="B27" s="817"/>
      <c r="C27" s="817"/>
      <c r="D27" s="126" t="s">
        <v>66</v>
      </c>
      <c r="E27" s="121"/>
    </row>
    <row r="28" spans="1:5" ht="17.100000000000001" customHeight="1" x14ac:dyDescent="0.25">
      <c r="A28" s="816"/>
      <c r="B28" s="817"/>
      <c r="C28" s="817"/>
      <c r="D28" s="126" t="s">
        <v>68</v>
      </c>
      <c r="E28" s="121"/>
    </row>
    <row r="29" spans="1:5" ht="17.100000000000001" customHeight="1" x14ac:dyDescent="0.25">
      <c r="A29" s="816" t="s">
        <v>32</v>
      </c>
      <c r="B29" s="817"/>
      <c r="C29" s="817"/>
      <c r="D29" s="116" t="s">
        <v>66</v>
      </c>
      <c r="E29" s="125">
        <v>2</v>
      </c>
    </row>
    <row r="30" spans="1:5" ht="17.100000000000001" customHeight="1" x14ac:dyDescent="0.25">
      <c r="A30" s="816"/>
      <c r="B30" s="817"/>
      <c r="C30" s="817"/>
      <c r="D30" s="116" t="s">
        <v>68</v>
      </c>
      <c r="E30" s="125">
        <v>0.34792187499999999</v>
      </c>
    </row>
    <row r="31" spans="1:5" ht="17.100000000000001" customHeight="1" x14ac:dyDescent="0.25">
      <c r="A31" s="816" t="s">
        <v>33</v>
      </c>
      <c r="B31" s="817"/>
      <c r="C31" s="817"/>
      <c r="D31" s="116" t="s">
        <v>63</v>
      </c>
      <c r="E31" s="121"/>
    </row>
    <row r="32" spans="1:5" ht="17.100000000000001" customHeight="1" x14ac:dyDescent="0.25">
      <c r="A32" s="816"/>
      <c r="B32" s="817"/>
      <c r="C32" s="817"/>
      <c r="D32" s="116" t="s">
        <v>68</v>
      </c>
      <c r="E32" s="121"/>
    </row>
    <row r="33" spans="1:5" ht="18.75" customHeight="1" x14ac:dyDescent="0.25">
      <c r="A33" s="822" t="s">
        <v>34</v>
      </c>
      <c r="B33" s="823"/>
      <c r="C33" s="824"/>
      <c r="D33" s="124" t="s">
        <v>68</v>
      </c>
      <c r="E33" s="121"/>
    </row>
    <row r="34" spans="1:5" ht="19.5" customHeight="1" x14ac:dyDescent="0.25">
      <c r="A34" s="822" t="s">
        <v>35</v>
      </c>
      <c r="B34" s="823"/>
      <c r="C34" s="823"/>
      <c r="D34" s="123" t="s">
        <v>68</v>
      </c>
      <c r="E34" s="121"/>
    </row>
    <row r="35" spans="1:5" ht="31.5" customHeight="1" x14ac:dyDescent="0.25">
      <c r="A35" s="822" t="s">
        <v>36</v>
      </c>
      <c r="B35" s="823"/>
      <c r="C35" s="823"/>
      <c r="D35" s="123" t="s">
        <v>68</v>
      </c>
      <c r="E35" s="121"/>
    </row>
    <row r="36" spans="1:5" ht="17.100000000000001" customHeight="1" x14ac:dyDescent="0.25">
      <c r="A36" s="822" t="s">
        <v>37</v>
      </c>
      <c r="B36" s="823"/>
      <c r="C36" s="823"/>
      <c r="D36" s="123" t="s">
        <v>66</v>
      </c>
      <c r="E36" s="121"/>
    </row>
    <row r="37" spans="1:5" ht="17.100000000000001" customHeight="1" x14ac:dyDescent="0.25">
      <c r="A37" s="822"/>
      <c r="B37" s="823"/>
      <c r="C37" s="823"/>
      <c r="D37" s="123" t="s">
        <v>68</v>
      </c>
      <c r="E37" s="121"/>
    </row>
    <row r="38" spans="1:5" ht="17.100000000000001" customHeight="1" x14ac:dyDescent="0.25">
      <c r="A38" s="814" t="s">
        <v>38</v>
      </c>
      <c r="B38" s="815"/>
      <c r="C38" s="815"/>
      <c r="D38" s="122" t="s">
        <v>66</v>
      </c>
      <c r="E38" s="121"/>
    </row>
    <row r="39" spans="1:5" ht="17.100000000000001" customHeight="1" x14ac:dyDescent="0.25">
      <c r="A39" s="814"/>
      <c r="B39" s="815"/>
      <c r="C39" s="815"/>
      <c r="D39" s="122" t="s">
        <v>68</v>
      </c>
      <c r="E39" s="121"/>
    </row>
    <row r="40" spans="1:5" ht="33.75" customHeight="1" x14ac:dyDescent="0.25">
      <c r="A40" s="814" t="s">
        <v>39</v>
      </c>
      <c r="B40" s="815"/>
      <c r="C40" s="815"/>
      <c r="D40" s="122" t="s">
        <v>68</v>
      </c>
      <c r="E40" s="121"/>
    </row>
    <row r="41" spans="1:5" ht="17.100000000000001" customHeight="1" x14ac:dyDescent="0.25">
      <c r="A41" s="814" t="s">
        <v>40</v>
      </c>
      <c r="B41" s="815"/>
      <c r="C41" s="815"/>
      <c r="D41" s="122" t="s">
        <v>63</v>
      </c>
      <c r="E41" s="121">
        <v>0.12225</v>
      </c>
    </row>
    <row r="42" spans="1:5" ht="19.5" customHeight="1" x14ac:dyDescent="0.25">
      <c r="A42" s="814"/>
      <c r="B42" s="815"/>
      <c r="C42" s="815"/>
      <c r="D42" s="122" t="s">
        <v>68</v>
      </c>
      <c r="E42" s="121">
        <v>130</v>
      </c>
    </row>
    <row r="43" spans="1:5" ht="17.100000000000001" customHeight="1" thickBot="1" x14ac:dyDescent="0.3">
      <c r="A43" s="825" t="s">
        <v>41</v>
      </c>
      <c r="B43" s="826"/>
      <c r="C43" s="826"/>
      <c r="D43" s="120" t="s">
        <v>68</v>
      </c>
      <c r="E43" s="119">
        <v>75.676256407532591</v>
      </c>
    </row>
    <row r="44" spans="1:5" ht="17.100000000000001" customHeight="1" x14ac:dyDescent="0.25">
      <c r="A44" s="827" t="s">
        <v>42</v>
      </c>
      <c r="B44" s="828"/>
      <c r="C44" s="828"/>
      <c r="D44" s="118" t="s">
        <v>67</v>
      </c>
      <c r="E44" s="117"/>
    </row>
    <row r="45" spans="1:5" ht="17.100000000000001" customHeight="1" x14ac:dyDescent="0.25">
      <c r="A45" s="829"/>
      <c r="B45" s="830"/>
      <c r="C45" s="830"/>
      <c r="D45" s="116" t="s">
        <v>68</v>
      </c>
      <c r="E45" s="115"/>
    </row>
    <row r="46" spans="1:5" ht="17.100000000000001" customHeight="1" x14ac:dyDescent="0.25">
      <c r="A46" s="829" t="s">
        <v>43</v>
      </c>
      <c r="B46" s="830"/>
      <c r="C46" s="830"/>
      <c r="D46" s="116" t="s">
        <v>67</v>
      </c>
      <c r="E46" s="115"/>
    </row>
    <row r="47" spans="1:5" ht="17.100000000000001" customHeight="1" x14ac:dyDescent="0.25">
      <c r="A47" s="829"/>
      <c r="B47" s="830"/>
      <c r="C47" s="830"/>
      <c r="D47" s="116" t="s">
        <v>68</v>
      </c>
      <c r="E47" s="115"/>
    </row>
    <row r="48" spans="1:5" ht="17.100000000000001" customHeight="1" x14ac:dyDescent="0.25">
      <c r="A48" s="829" t="s">
        <v>44</v>
      </c>
      <c r="B48" s="830"/>
      <c r="C48" s="830"/>
      <c r="D48" s="116" t="s">
        <v>67</v>
      </c>
      <c r="E48" s="115">
        <v>9.5000000000000015E-3</v>
      </c>
    </row>
    <row r="49" spans="1:5" ht="17.100000000000001" customHeight="1" x14ac:dyDescent="0.25">
      <c r="A49" s="829"/>
      <c r="B49" s="830"/>
      <c r="C49" s="830"/>
      <c r="D49" s="116" t="s">
        <v>68</v>
      </c>
      <c r="E49" s="115">
        <v>10.141990428571431</v>
      </c>
    </row>
    <row r="50" spans="1:5" ht="17.100000000000001" customHeight="1" x14ac:dyDescent="0.25">
      <c r="A50" s="829" t="s">
        <v>45</v>
      </c>
      <c r="B50" s="830"/>
      <c r="C50" s="830"/>
      <c r="D50" s="116" t="s">
        <v>67</v>
      </c>
      <c r="E50" s="115"/>
    </row>
    <row r="51" spans="1:5" ht="17.100000000000001" customHeight="1" x14ac:dyDescent="0.25">
      <c r="A51" s="829"/>
      <c r="B51" s="830"/>
      <c r="C51" s="830"/>
      <c r="D51" s="116" t="s">
        <v>68</v>
      </c>
      <c r="E51" s="115"/>
    </row>
    <row r="52" spans="1:5" ht="17.100000000000001" customHeight="1" x14ac:dyDescent="0.25">
      <c r="A52" s="829" t="s">
        <v>46</v>
      </c>
      <c r="B52" s="830"/>
      <c r="C52" s="830"/>
      <c r="D52" s="116" t="s">
        <v>66</v>
      </c>
      <c r="E52" s="115"/>
    </row>
    <row r="53" spans="1:5" ht="17.100000000000001" customHeight="1" x14ac:dyDescent="0.25">
      <c r="A53" s="829"/>
      <c r="B53" s="830"/>
      <c r="C53" s="830"/>
      <c r="D53" s="116" t="s">
        <v>68</v>
      </c>
      <c r="E53" s="115"/>
    </row>
    <row r="54" spans="1:5" ht="17.100000000000001" customHeight="1" x14ac:dyDescent="0.25">
      <c r="A54" s="829" t="s">
        <v>47</v>
      </c>
      <c r="B54" s="830"/>
      <c r="C54" s="830"/>
      <c r="D54" s="116" t="s">
        <v>66</v>
      </c>
      <c r="E54" s="115">
        <v>19</v>
      </c>
    </row>
    <row r="55" spans="1:5" ht="17.100000000000001" customHeight="1" thickBot="1" x14ac:dyDescent="0.3">
      <c r="A55" s="825"/>
      <c r="B55" s="826"/>
      <c r="C55" s="826"/>
      <c r="D55" s="114" t="s">
        <v>68</v>
      </c>
      <c r="E55" s="113">
        <v>24.258356253142441</v>
      </c>
    </row>
    <row r="56" spans="1:5" ht="17.100000000000001" customHeight="1" x14ac:dyDescent="0.25">
      <c r="A56" s="827" t="s">
        <v>48</v>
      </c>
      <c r="B56" s="828"/>
      <c r="C56" s="828"/>
      <c r="D56" s="118" t="s">
        <v>67</v>
      </c>
      <c r="E56" s="117"/>
    </row>
    <row r="57" spans="1:5" ht="17.100000000000001" customHeight="1" x14ac:dyDescent="0.25">
      <c r="A57" s="829"/>
      <c r="B57" s="830"/>
      <c r="C57" s="830"/>
      <c r="D57" s="116" t="s">
        <v>68</v>
      </c>
      <c r="E57" s="115"/>
    </row>
    <row r="58" spans="1:5" ht="17.100000000000001" customHeight="1" x14ac:dyDescent="0.25">
      <c r="A58" s="829" t="s">
        <v>49</v>
      </c>
      <c r="B58" s="830"/>
      <c r="C58" s="830"/>
      <c r="D58" s="116" t="s">
        <v>66</v>
      </c>
      <c r="E58" s="115"/>
    </row>
    <row r="59" spans="1:5" ht="17.100000000000001" customHeight="1" x14ac:dyDescent="0.25">
      <c r="A59" s="829"/>
      <c r="B59" s="830"/>
      <c r="C59" s="830"/>
      <c r="D59" s="116" t="s">
        <v>68</v>
      </c>
      <c r="E59" s="115"/>
    </row>
    <row r="60" spans="1:5" ht="17.100000000000001" customHeight="1" x14ac:dyDescent="0.25">
      <c r="A60" s="829" t="s">
        <v>50</v>
      </c>
      <c r="B60" s="830"/>
      <c r="C60" s="830"/>
      <c r="D60" s="116" t="s">
        <v>66</v>
      </c>
      <c r="E60" s="115">
        <v>9</v>
      </c>
    </row>
    <row r="61" spans="1:5" ht="17.100000000000001" customHeight="1" thickBot="1" x14ac:dyDescent="0.3">
      <c r="A61" s="825"/>
      <c r="B61" s="826"/>
      <c r="C61" s="826"/>
      <c r="D61" s="114" t="s">
        <v>68</v>
      </c>
      <c r="E61" s="113">
        <v>17.836993403008488</v>
      </c>
    </row>
    <row r="62" spans="1:5" ht="29.25" customHeight="1" x14ac:dyDescent="0.25">
      <c r="A62" s="837" t="s">
        <v>303</v>
      </c>
      <c r="B62" s="838"/>
      <c r="C62" s="838"/>
      <c r="D62" s="112" t="s">
        <v>68</v>
      </c>
      <c r="E62" s="111">
        <f>E6+E7+E9+E11+E14+E16+E18+E20+E22+E24+E26+E28+E30+E32+E33+E34+E35+E37+E39+E40+E42+E43</f>
        <v>313.37228503577933</v>
      </c>
    </row>
    <row r="63" spans="1:5" ht="21" customHeight="1" x14ac:dyDescent="0.25">
      <c r="A63" s="831" t="s">
        <v>302</v>
      </c>
      <c r="B63" s="832"/>
      <c r="C63" s="832"/>
      <c r="D63" s="110" t="s">
        <v>68</v>
      </c>
      <c r="E63" s="109">
        <f>E45+E47+E49+E51+E53+E55</f>
        <v>34.40034668171387</v>
      </c>
    </row>
    <row r="64" spans="1:5" ht="21" customHeight="1" thickBot="1" x14ac:dyDescent="0.3">
      <c r="A64" s="833" t="s">
        <v>301</v>
      </c>
      <c r="B64" s="834"/>
      <c r="C64" s="834"/>
      <c r="D64" s="108" t="s">
        <v>68</v>
      </c>
      <c r="E64" s="107">
        <f>E57+E59+E61</f>
        <v>17.836993403008488</v>
      </c>
    </row>
    <row r="65" spans="1:5" ht="28.5" customHeight="1" thickBot="1" x14ac:dyDescent="0.3">
      <c r="A65" s="835" t="s">
        <v>300</v>
      </c>
      <c r="B65" s="836"/>
      <c r="C65" s="836"/>
      <c r="D65" s="106" t="s">
        <v>68</v>
      </c>
      <c r="E65" s="105">
        <f>E62+E63+E64</f>
        <v>365.60962512050168</v>
      </c>
    </row>
  </sheetData>
  <mergeCells count="39">
    <mergeCell ref="A7:C7"/>
    <mergeCell ref="A2:C2"/>
    <mergeCell ref="D2:E2"/>
    <mergeCell ref="A3:C3"/>
    <mergeCell ref="A4:C4"/>
    <mergeCell ref="A5:C6"/>
    <mergeCell ref="A31:C32"/>
    <mergeCell ref="A8:C9"/>
    <mergeCell ref="A10:C11"/>
    <mergeCell ref="A12:C14"/>
    <mergeCell ref="A15:C16"/>
    <mergeCell ref="A17:C18"/>
    <mergeCell ref="A19:C20"/>
    <mergeCell ref="A21:C22"/>
    <mergeCell ref="A23:C24"/>
    <mergeCell ref="A25:C26"/>
    <mergeCell ref="A27:C28"/>
    <mergeCell ref="A29:C30"/>
    <mergeCell ref="A50:C51"/>
    <mergeCell ref="A33:C33"/>
    <mergeCell ref="A34:C34"/>
    <mergeCell ref="A35:C35"/>
    <mergeCell ref="A36:C37"/>
    <mergeCell ref="A38:C39"/>
    <mergeCell ref="A40:C40"/>
    <mergeCell ref="A41:C42"/>
    <mergeCell ref="A43:C43"/>
    <mergeCell ref="A44:C45"/>
    <mergeCell ref="A46:C47"/>
    <mergeCell ref="A48:C49"/>
    <mergeCell ref="A63:C63"/>
    <mergeCell ref="A64:C64"/>
    <mergeCell ref="A65:C65"/>
    <mergeCell ref="A52:C53"/>
    <mergeCell ref="A54:C55"/>
    <mergeCell ref="A56:C57"/>
    <mergeCell ref="A58:C59"/>
    <mergeCell ref="A60:C61"/>
    <mergeCell ref="A62:C62"/>
  </mergeCells>
  <pageMargins left="0.31496062992125984" right="0.11811023622047245" top="0.35433070866141736" bottom="0.15748031496062992" header="0" footer="0"/>
  <pageSetup paperSize="9" fitToHeight="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FEF5-FFAD-437D-8CF8-5FEB437B89FC}">
  <sheetPr>
    <pageSetUpPr fitToPage="1"/>
  </sheetPr>
  <dimension ref="A1:E65"/>
  <sheetViews>
    <sheetView workbookViewId="0">
      <selection activeCell="L8" sqref="L8"/>
    </sheetView>
  </sheetViews>
  <sheetFormatPr defaultRowHeight="15" x14ac:dyDescent="0.25"/>
  <cols>
    <col min="1" max="1" width="9.140625" style="104"/>
    <col min="3" max="3" width="44.85546875" customWidth="1"/>
    <col min="4" max="4" width="15.140625" style="103" customWidth="1"/>
    <col min="5" max="5" width="16.7109375" customWidth="1"/>
  </cols>
  <sheetData>
    <row r="1" spans="1:5" ht="28.5" customHeight="1" thickBot="1" x14ac:dyDescent="0.3">
      <c r="A1" s="133" t="s">
        <v>466</v>
      </c>
    </row>
    <row r="2" spans="1:5" ht="21" customHeight="1" thickBot="1" x14ac:dyDescent="0.3">
      <c r="A2" s="801" t="s">
        <v>5</v>
      </c>
      <c r="B2" s="802"/>
      <c r="C2" s="803"/>
      <c r="D2" s="804" t="s">
        <v>473</v>
      </c>
      <c r="E2" s="805"/>
    </row>
    <row r="3" spans="1:5" ht="32.25" customHeight="1" x14ac:dyDescent="0.25">
      <c r="A3" s="806" t="s">
        <v>57</v>
      </c>
      <c r="B3" s="807"/>
      <c r="C3" s="808"/>
      <c r="D3" s="132" t="s">
        <v>68</v>
      </c>
      <c r="E3" s="131">
        <v>1064.8125</v>
      </c>
    </row>
    <row r="4" spans="1:5" ht="30.75" customHeight="1" thickBot="1" x14ac:dyDescent="0.3">
      <c r="A4" s="809" t="s">
        <v>58</v>
      </c>
      <c r="B4" s="810"/>
      <c r="C4" s="811"/>
      <c r="D4" s="130" t="s">
        <v>68</v>
      </c>
      <c r="E4" s="129">
        <f>E3*0.9535</f>
        <v>1015.29871875</v>
      </c>
    </row>
    <row r="5" spans="1:5" ht="17.100000000000001" customHeight="1" x14ac:dyDescent="0.25">
      <c r="A5" s="812" t="s">
        <v>304</v>
      </c>
      <c r="B5" s="813"/>
      <c r="C5" s="813"/>
      <c r="D5" s="128" t="s">
        <v>63</v>
      </c>
      <c r="E5" s="127"/>
    </row>
    <row r="6" spans="1:5" ht="17.100000000000001" customHeight="1" x14ac:dyDescent="0.25">
      <c r="A6" s="814"/>
      <c r="B6" s="815"/>
      <c r="C6" s="815"/>
      <c r="D6" s="123" t="s">
        <v>68</v>
      </c>
      <c r="E6" s="121"/>
    </row>
    <row r="7" spans="1:5" ht="17.100000000000001" customHeight="1" x14ac:dyDescent="0.25">
      <c r="A7" s="816" t="s">
        <v>21</v>
      </c>
      <c r="B7" s="817"/>
      <c r="C7" s="817"/>
      <c r="D7" s="122" t="s">
        <v>68</v>
      </c>
      <c r="E7" s="121"/>
    </row>
    <row r="8" spans="1:5" ht="17.100000000000001" customHeight="1" x14ac:dyDescent="0.25">
      <c r="A8" s="816" t="s">
        <v>22</v>
      </c>
      <c r="B8" s="817"/>
      <c r="C8" s="817"/>
      <c r="D8" s="116" t="s">
        <v>64</v>
      </c>
      <c r="E8" s="121"/>
    </row>
    <row r="9" spans="1:5" ht="17.100000000000001" customHeight="1" x14ac:dyDescent="0.25">
      <c r="A9" s="816"/>
      <c r="B9" s="817"/>
      <c r="C9" s="817"/>
      <c r="D9" s="116" t="s">
        <v>68</v>
      </c>
      <c r="E9" s="121"/>
    </row>
    <row r="10" spans="1:5" ht="17.100000000000001" customHeight="1" x14ac:dyDescent="0.25">
      <c r="A10" s="818" t="s">
        <v>23</v>
      </c>
      <c r="B10" s="819"/>
      <c r="C10" s="819"/>
      <c r="D10" s="116" t="s">
        <v>63</v>
      </c>
      <c r="E10" s="121"/>
    </row>
    <row r="11" spans="1:5" ht="17.100000000000001" customHeight="1" x14ac:dyDescent="0.25">
      <c r="A11" s="818"/>
      <c r="B11" s="819"/>
      <c r="C11" s="819"/>
      <c r="D11" s="116" t="s">
        <v>68</v>
      </c>
      <c r="E11" s="121"/>
    </row>
    <row r="12" spans="1:5" ht="17.100000000000001" customHeight="1" x14ac:dyDescent="0.25">
      <c r="A12" s="816" t="s">
        <v>24</v>
      </c>
      <c r="B12" s="817"/>
      <c r="C12" s="817"/>
      <c r="D12" s="116" t="s">
        <v>63</v>
      </c>
      <c r="E12" s="121"/>
    </row>
    <row r="13" spans="1:5" ht="17.100000000000001" customHeight="1" x14ac:dyDescent="0.25">
      <c r="A13" s="816"/>
      <c r="B13" s="817"/>
      <c r="C13" s="817"/>
      <c r="D13" s="116" t="s">
        <v>65</v>
      </c>
      <c r="E13" s="121"/>
    </row>
    <row r="14" spans="1:5" ht="17.100000000000001" customHeight="1" x14ac:dyDescent="0.25">
      <c r="A14" s="816"/>
      <c r="B14" s="817"/>
      <c r="C14" s="817"/>
      <c r="D14" s="116" t="s">
        <v>68</v>
      </c>
      <c r="E14" s="121"/>
    </row>
    <row r="15" spans="1:5" ht="17.100000000000001" customHeight="1" x14ac:dyDescent="0.25">
      <c r="A15" s="816" t="s">
        <v>25</v>
      </c>
      <c r="B15" s="817"/>
      <c r="C15" s="817"/>
      <c r="D15" s="116" t="s">
        <v>63</v>
      </c>
      <c r="E15" s="121"/>
    </row>
    <row r="16" spans="1:5" ht="17.100000000000001" customHeight="1" x14ac:dyDescent="0.25">
      <c r="A16" s="816"/>
      <c r="B16" s="817"/>
      <c r="C16" s="817"/>
      <c r="D16" s="116" t="s">
        <v>68</v>
      </c>
      <c r="E16" s="121"/>
    </row>
    <row r="17" spans="1:5" ht="17.100000000000001" customHeight="1" x14ac:dyDescent="0.25">
      <c r="A17" s="816" t="s">
        <v>26</v>
      </c>
      <c r="B17" s="817"/>
      <c r="C17" s="817"/>
      <c r="D17" s="116" t="s">
        <v>63</v>
      </c>
      <c r="E17" s="121"/>
    </row>
    <row r="18" spans="1:5" ht="17.100000000000001" customHeight="1" x14ac:dyDescent="0.25">
      <c r="A18" s="816"/>
      <c r="B18" s="817"/>
      <c r="C18" s="817"/>
      <c r="D18" s="116" t="s">
        <v>68</v>
      </c>
      <c r="E18" s="121"/>
    </row>
    <row r="19" spans="1:5" ht="17.100000000000001" customHeight="1" x14ac:dyDescent="0.25">
      <c r="A19" s="816" t="s">
        <v>27</v>
      </c>
      <c r="B19" s="817"/>
      <c r="C19" s="817"/>
      <c r="D19" s="116" t="s">
        <v>66</v>
      </c>
      <c r="E19" s="121"/>
    </row>
    <row r="20" spans="1:5" ht="17.100000000000001" customHeight="1" x14ac:dyDescent="0.25">
      <c r="A20" s="816"/>
      <c r="B20" s="817"/>
      <c r="C20" s="817"/>
      <c r="D20" s="116" t="s">
        <v>68</v>
      </c>
      <c r="E20" s="121"/>
    </row>
    <row r="21" spans="1:5" ht="17.100000000000001" customHeight="1" x14ac:dyDescent="0.25">
      <c r="A21" s="816" t="s">
        <v>28</v>
      </c>
      <c r="B21" s="817"/>
      <c r="C21" s="817"/>
      <c r="D21" s="116" t="s">
        <v>66</v>
      </c>
      <c r="E21" s="121"/>
    </row>
    <row r="22" spans="1:5" ht="17.100000000000001" customHeight="1" x14ac:dyDescent="0.25">
      <c r="A22" s="816"/>
      <c r="B22" s="817"/>
      <c r="C22" s="817"/>
      <c r="D22" s="116" t="s">
        <v>68</v>
      </c>
      <c r="E22" s="121"/>
    </row>
    <row r="23" spans="1:5" ht="17.100000000000001" customHeight="1" x14ac:dyDescent="0.25">
      <c r="A23" s="820" t="s">
        <v>29</v>
      </c>
      <c r="B23" s="821"/>
      <c r="C23" s="821"/>
      <c r="D23" s="116" t="s">
        <v>63</v>
      </c>
      <c r="E23" s="121"/>
    </row>
    <row r="24" spans="1:5" ht="17.100000000000001" customHeight="1" x14ac:dyDescent="0.25">
      <c r="A24" s="820"/>
      <c r="B24" s="821"/>
      <c r="C24" s="821"/>
      <c r="D24" s="116" t="s">
        <v>68</v>
      </c>
      <c r="E24" s="121"/>
    </row>
    <row r="25" spans="1:5" ht="17.100000000000001" customHeight="1" x14ac:dyDescent="0.25">
      <c r="A25" s="816" t="s">
        <v>30</v>
      </c>
      <c r="B25" s="817"/>
      <c r="C25" s="817"/>
      <c r="D25" s="116" t="s">
        <v>66</v>
      </c>
      <c r="E25" s="121">
        <v>3</v>
      </c>
    </row>
    <row r="26" spans="1:5" ht="17.100000000000001" customHeight="1" x14ac:dyDescent="0.25">
      <c r="A26" s="816"/>
      <c r="B26" s="817"/>
      <c r="C26" s="817"/>
      <c r="D26" s="116" t="s">
        <v>68</v>
      </c>
      <c r="E26" s="121">
        <v>5.8433651162790596</v>
      </c>
    </row>
    <row r="27" spans="1:5" ht="17.100000000000001" customHeight="1" x14ac:dyDescent="0.25">
      <c r="A27" s="816" t="s">
        <v>31</v>
      </c>
      <c r="B27" s="817"/>
      <c r="C27" s="817"/>
      <c r="D27" s="126" t="s">
        <v>66</v>
      </c>
      <c r="E27" s="121"/>
    </row>
    <row r="28" spans="1:5" ht="17.100000000000001" customHeight="1" x14ac:dyDescent="0.25">
      <c r="A28" s="816"/>
      <c r="B28" s="817"/>
      <c r="C28" s="817"/>
      <c r="D28" s="126" t="s">
        <v>68</v>
      </c>
      <c r="E28" s="121"/>
    </row>
    <row r="29" spans="1:5" ht="17.100000000000001" customHeight="1" x14ac:dyDescent="0.25">
      <c r="A29" s="816" t="s">
        <v>32</v>
      </c>
      <c r="B29" s="817"/>
      <c r="C29" s="817"/>
      <c r="D29" s="116" t="s">
        <v>66</v>
      </c>
      <c r="E29" s="125">
        <v>5</v>
      </c>
    </row>
    <row r="30" spans="1:5" ht="17.100000000000001" customHeight="1" x14ac:dyDescent="0.25">
      <c r="A30" s="816"/>
      <c r="B30" s="817"/>
      <c r="C30" s="817"/>
      <c r="D30" s="116" t="s">
        <v>68</v>
      </c>
      <c r="E30" s="125">
        <v>4.2332962809770835</v>
      </c>
    </row>
    <row r="31" spans="1:5" ht="17.100000000000001" customHeight="1" x14ac:dyDescent="0.25">
      <c r="A31" s="816" t="s">
        <v>33</v>
      </c>
      <c r="B31" s="817"/>
      <c r="C31" s="817"/>
      <c r="D31" s="116" t="s">
        <v>63</v>
      </c>
      <c r="E31" s="121"/>
    </row>
    <row r="32" spans="1:5" ht="17.100000000000001" customHeight="1" x14ac:dyDescent="0.25">
      <c r="A32" s="816"/>
      <c r="B32" s="817"/>
      <c r="C32" s="817"/>
      <c r="D32" s="116" t="s">
        <v>68</v>
      </c>
      <c r="E32" s="121"/>
    </row>
    <row r="33" spans="1:5" ht="18.75" customHeight="1" x14ac:dyDescent="0.25">
      <c r="A33" s="822" t="s">
        <v>34</v>
      </c>
      <c r="B33" s="823"/>
      <c r="C33" s="824"/>
      <c r="D33" s="124" t="s">
        <v>68</v>
      </c>
      <c r="E33" s="121"/>
    </row>
    <row r="34" spans="1:5" ht="19.5" customHeight="1" x14ac:dyDescent="0.25">
      <c r="A34" s="822" t="s">
        <v>35</v>
      </c>
      <c r="B34" s="823"/>
      <c r="C34" s="823"/>
      <c r="D34" s="123" t="s">
        <v>68</v>
      </c>
      <c r="E34" s="121"/>
    </row>
    <row r="35" spans="1:5" ht="31.5" customHeight="1" x14ac:dyDescent="0.25">
      <c r="A35" s="822" t="s">
        <v>36</v>
      </c>
      <c r="B35" s="823"/>
      <c r="C35" s="823"/>
      <c r="D35" s="123" t="s">
        <v>68</v>
      </c>
      <c r="E35" s="121"/>
    </row>
    <row r="36" spans="1:5" ht="17.100000000000001" customHeight="1" x14ac:dyDescent="0.25">
      <c r="A36" s="822" t="s">
        <v>37</v>
      </c>
      <c r="B36" s="823"/>
      <c r="C36" s="823"/>
      <c r="D36" s="123" t="s">
        <v>66</v>
      </c>
      <c r="E36" s="121"/>
    </row>
    <row r="37" spans="1:5" ht="17.100000000000001" customHeight="1" x14ac:dyDescent="0.25">
      <c r="A37" s="822"/>
      <c r="B37" s="823"/>
      <c r="C37" s="823"/>
      <c r="D37" s="123" t="s">
        <v>68</v>
      </c>
      <c r="E37" s="121"/>
    </row>
    <row r="38" spans="1:5" ht="17.100000000000001" customHeight="1" x14ac:dyDescent="0.25">
      <c r="A38" s="814" t="s">
        <v>38</v>
      </c>
      <c r="B38" s="815"/>
      <c r="C38" s="815"/>
      <c r="D38" s="122" t="s">
        <v>66</v>
      </c>
      <c r="E38" s="121"/>
    </row>
    <row r="39" spans="1:5" ht="17.100000000000001" customHeight="1" x14ac:dyDescent="0.25">
      <c r="A39" s="814"/>
      <c r="B39" s="815"/>
      <c r="C39" s="815"/>
      <c r="D39" s="122" t="s">
        <v>68</v>
      </c>
      <c r="E39" s="121"/>
    </row>
    <row r="40" spans="1:5" ht="33.75" customHeight="1" x14ac:dyDescent="0.25">
      <c r="A40" s="814" t="s">
        <v>39</v>
      </c>
      <c r="B40" s="815"/>
      <c r="C40" s="815"/>
      <c r="D40" s="122" t="s">
        <v>68</v>
      </c>
      <c r="E40" s="121"/>
    </row>
    <row r="41" spans="1:5" ht="17.100000000000001" customHeight="1" x14ac:dyDescent="0.25">
      <c r="A41" s="814" t="s">
        <v>40</v>
      </c>
      <c r="B41" s="815"/>
      <c r="C41" s="815"/>
      <c r="D41" s="122" t="s">
        <v>63</v>
      </c>
      <c r="E41" s="121"/>
    </row>
    <row r="42" spans="1:5" ht="19.5" customHeight="1" x14ac:dyDescent="0.25">
      <c r="A42" s="814"/>
      <c r="B42" s="815"/>
      <c r="C42" s="815"/>
      <c r="D42" s="122" t="s">
        <v>68</v>
      </c>
      <c r="E42" s="121"/>
    </row>
    <row r="43" spans="1:5" ht="17.100000000000001" customHeight="1" thickBot="1" x14ac:dyDescent="0.3">
      <c r="A43" s="825" t="s">
        <v>41</v>
      </c>
      <c r="B43" s="826"/>
      <c r="C43" s="826"/>
      <c r="D43" s="120" t="s">
        <v>68</v>
      </c>
      <c r="E43" s="119">
        <v>2.855</v>
      </c>
    </row>
    <row r="44" spans="1:5" ht="17.100000000000001" customHeight="1" x14ac:dyDescent="0.25">
      <c r="A44" s="827" t="s">
        <v>42</v>
      </c>
      <c r="B44" s="828"/>
      <c r="C44" s="828"/>
      <c r="D44" s="118" t="s">
        <v>67</v>
      </c>
      <c r="E44" s="117"/>
    </row>
    <row r="45" spans="1:5" ht="17.100000000000001" customHeight="1" x14ac:dyDescent="0.25">
      <c r="A45" s="829"/>
      <c r="B45" s="830"/>
      <c r="C45" s="830"/>
      <c r="D45" s="116" t="s">
        <v>68</v>
      </c>
      <c r="E45" s="115"/>
    </row>
    <row r="46" spans="1:5" ht="17.100000000000001" customHeight="1" x14ac:dyDescent="0.25">
      <c r="A46" s="829" t="s">
        <v>43</v>
      </c>
      <c r="B46" s="830"/>
      <c r="C46" s="830"/>
      <c r="D46" s="116" t="s">
        <v>67</v>
      </c>
      <c r="E46" s="115">
        <v>1.0500000000000001E-2</v>
      </c>
    </row>
    <row r="47" spans="1:5" ht="17.100000000000001" customHeight="1" x14ac:dyDescent="0.25">
      <c r="A47" s="829"/>
      <c r="B47" s="830"/>
      <c r="C47" s="830"/>
      <c r="D47" s="116" t="s">
        <v>68</v>
      </c>
      <c r="E47" s="115">
        <v>14.679232459016395</v>
      </c>
    </row>
    <row r="48" spans="1:5" ht="17.100000000000001" customHeight="1" x14ac:dyDescent="0.25">
      <c r="A48" s="829" t="s">
        <v>44</v>
      </c>
      <c r="B48" s="830"/>
      <c r="C48" s="830"/>
      <c r="D48" s="116" t="s">
        <v>67</v>
      </c>
      <c r="E48" s="115">
        <v>2.3E-2</v>
      </c>
    </row>
    <row r="49" spans="1:5" ht="17.100000000000001" customHeight="1" x14ac:dyDescent="0.25">
      <c r="A49" s="829"/>
      <c r="B49" s="830"/>
      <c r="C49" s="830"/>
      <c r="D49" s="116" t="s">
        <v>68</v>
      </c>
      <c r="E49" s="115">
        <v>27.701569052374225</v>
      </c>
    </row>
    <row r="50" spans="1:5" ht="17.100000000000001" customHeight="1" x14ac:dyDescent="0.25">
      <c r="A50" s="829" t="s">
        <v>45</v>
      </c>
      <c r="B50" s="830"/>
      <c r="C50" s="830"/>
      <c r="D50" s="116" t="s">
        <v>67</v>
      </c>
      <c r="E50" s="115">
        <v>8.0000000000000002E-3</v>
      </c>
    </row>
    <row r="51" spans="1:5" ht="17.100000000000001" customHeight="1" x14ac:dyDescent="0.25">
      <c r="A51" s="829"/>
      <c r="B51" s="830"/>
      <c r="C51" s="830"/>
      <c r="D51" s="116" t="s">
        <v>68</v>
      </c>
      <c r="E51" s="115">
        <v>10.09844056338024</v>
      </c>
    </row>
    <row r="52" spans="1:5" ht="17.100000000000001" customHeight="1" x14ac:dyDescent="0.25">
      <c r="A52" s="829" t="s">
        <v>46</v>
      </c>
      <c r="B52" s="830"/>
      <c r="C52" s="830"/>
      <c r="D52" s="116" t="s">
        <v>66</v>
      </c>
      <c r="E52" s="115">
        <v>19</v>
      </c>
    </row>
    <row r="53" spans="1:5" ht="17.100000000000001" customHeight="1" x14ac:dyDescent="0.25">
      <c r="A53" s="829"/>
      <c r="B53" s="830"/>
      <c r="C53" s="830"/>
      <c r="D53" s="116" t="s">
        <v>68</v>
      </c>
      <c r="E53" s="115">
        <v>50.392151764705886</v>
      </c>
    </row>
    <row r="54" spans="1:5" ht="17.100000000000001" customHeight="1" x14ac:dyDescent="0.25">
      <c r="A54" s="829" t="s">
        <v>47</v>
      </c>
      <c r="B54" s="830"/>
      <c r="C54" s="830"/>
      <c r="D54" s="116" t="s">
        <v>66</v>
      </c>
      <c r="E54" s="115">
        <v>58</v>
      </c>
    </row>
    <row r="55" spans="1:5" ht="17.100000000000001" customHeight="1" thickBot="1" x14ac:dyDescent="0.3">
      <c r="A55" s="825"/>
      <c r="B55" s="826"/>
      <c r="C55" s="826"/>
      <c r="D55" s="114" t="s">
        <v>68</v>
      </c>
      <c r="E55" s="113">
        <v>66.992849869046893</v>
      </c>
    </row>
    <row r="56" spans="1:5" ht="17.100000000000001" customHeight="1" x14ac:dyDescent="0.25">
      <c r="A56" s="827" t="s">
        <v>48</v>
      </c>
      <c r="B56" s="828"/>
      <c r="C56" s="828"/>
      <c r="D56" s="118" t="s">
        <v>67</v>
      </c>
      <c r="E56" s="117"/>
    </row>
    <row r="57" spans="1:5" ht="17.100000000000001" customHeight="1" x14ac:dyDescent="0.25">
      <c r="A57" s="829"/>
      <c r="B57" s="830"/>
      <c r="C57" s="830"/>
      <c r="D57" s="116" t="s">
        <v>68</v>
      </c>
      <c r="E57" s="115"/>
    </row>
    <row r="58" spans="1:5" ht="17.100000000000001" customHeight="1" x14ac:dyDescent="0.25">
      <c r="A58" s="829" t="s">
        <v>49</v>
      </c>
      <c r="B58" s="830"/>
      <c r="C58" s="830"/>
      <c r="D58" s="116" t="s">
        <v>66</v>
      </c>
      <c r="E58" s="115">
        <v>116</v>
      </c>
    </row>
    <row r="59" spans="1:5" ht="17.100000000000001" customHeight="1" x14ac:dyDescent="0.25">
      <c r="A59" s="829"/>
      <c r="B59" s="830"/>
      <c r="C59" s="830"/>
      <c r="D59" s="116" t="s">
        <v>68</v>
      </c>
      <c r="E59" s="115">
        <v>138.1881957749186</v>
      </c>
    </row>
    <row r="60" spans="1:5" ht="17.100000000000001" customHeight="1" x14ac:dyDescent="0.25">
      <c r="A60" s="829" t="s">
        <v>50</v>
      </c>
      <c r="B60" s="830"/>
      <c r="C60" s="830"/>
      <c r="D60" s="116" t="s">
        <v>66</v>
      </c>
      <c r="E60" s="115">
        <v>36</v>
      </c>
    </row>
    <row r="61" spans="1:5" ht="17.100000000000001" customHeight="1" thickBot="1" x14ac:dyDescent="0.3">
      <c r="A61" s="825"/>
      <c r="B61" s="826"/>
      <c r="C61" s="826"/>
      <c r="D61" s="114" t="s">
        <v>68</v>
      </c>
      <c r="E61" s="113">
        <v>68.275554787104824</v>
      </c>
    </row>
    <row r="62" spans="1:5" ht="29.25" customHeight="1" x14ac:dyDescent="0.25">
      <c r="A62" s="837" t="s">
        <v>303</v>
      </c>
      <c r="B62" s="838"/>
      <c r="C62" s="838"/>
      <c r="D62" s="112" t="s">
        <v>68</v>
      </c>
      <c r="E62" s="111">
        <f>E6+E7+E9+E11+E14+E16+E18+E20+E22+E24+E26+E28+E30+E32+E33+E34+E35+E37+E39+E40+E42+E43</f>
        <v>12.931661397256143</v>
      </c>
    </row>
    <row r="63" spans="1:5" ht="21" customHeight="1" x14ac:dyDescent="0.25">
      <c r="A63" s="831" t="s">
        <v>302</v>
      </c>
      <c r="B63" s="832"/>
      <c r="C63" s="832"/>
      <c r="D63" s="110" t="s">
        <v>68</v>
      </c>
      <c r="E63" s="109">
        <f>E45+E47+E49+E51+E53+E55</f>
        <v>169.86424370852365</v>
      </c>
    </row>
    <row r="64" spans="1:5" ht="21" customHeight="1" thickBot="1" x14ac:dyDescent="0.3">
      <c r="A64" s="833" t="s">
        <v>301</v>
      </c>
      <c r="B64" s="834"/>
      <c r="C64" s="834"/>
      <c r="D64" s="108" t="s">
        <v>68</v>
      </c>
      <c r="E64" s="107">
        <f>E57+E59+E61</f>
        <v>206.46375056202342</v>
      </c>
    </row>
    <row r="65" spans="1:5" ht="28.5" customHeight="1" thickBot="1" x14ac:dyDescent="0.3">
      <c r="A65" s="835" t="s">
        <v>300</v>
      </c>
      <c r="B65" s="836"/>
      <c r="C65" s="836"/>
      <c r="D65" s="106" t="s">
        <v>68</v>
      </c>
      <c r="E65" s="105">
        <f>E62+E63+E64</f>
        <v>389.2596556678032</v>
      </c>
    </row>
  </sheetData>
  <mergeCells count="39">
    <mergeCell ref="A7:C7"/>
    <mergeCell ref="A2:C2"/>
    <mergeCell ref="D2:E2"/>
    <mergeCell ref="A3:C3"/>
    <mergeCell ref="A4:C4"/>
    <mergeCell ref="A5:C6"/>
    <mergeCell ref="A31:C32"/>
    <mergeCell ref="A8:C9"/>
    <mergeCell ref="A10:C11"/>
    <mergeCell ref="A12:C14"/>
    <mergeCell ref="A15:C16"/>
    <mergeCell ref="A17:C18"/>
    <mergeCell ref="A19:C20"/>
    <mergeCell ref="A21:C22"/>
    <mergeCell ref="A23:C24"/>
    <mergeCell ref="A25:C26"/>
    <mergeCell ref="A27:C28"/>
    <mergeCell ref="A29:C30"/>
    <mergeCell ref="A50:C51"/>
    <mergeCell ref="A33:C33"/>
    <mergeCell ref="A34:C34"/>
    <mergeCell ref="A35:C35"/>
    <mergeCell ref="A36:C37"/>
    <mergeCell ref="A38:C39"/>
    <mergeCell ref="A40:C40"/>
    <mergeCell ref="A41:C42"/>
    <mergeCell ref="A43:C43"/>
    <mergeCell ref="A44:C45"/>
    <mergeCell ref="A46:C47"/>
    <mergeCell ref="A48:C49"/>
    <mergeCell ref="A63:C63"/>
    <mergeCell ref="A64:C64"/>
    <mergeCell ref="A65:C65"/>
    <mergeCell ref="A52:C53"/>
    <mergeCell ref="A54:C55"/>
    <mergeCell ref="A56:C57"/>
    <mergeCell ref="A58:C59"/>
    <mergeCell ref="A60:C61"/>
    <mergeCell ref="A62:C62"/>
  </mergeCells>
  <pageMargins left="0.31496062992125984" right="0.11811023622047245" top="0.35433070866141736" bottom="0.15748031496062992" header="0" footer="0"/>
  <pageSetup paperSize="9" fitToHeight="2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CC05C-16E2-44CE-9CD4-12237E68710C}">
  <sheetPr>
    <pageSetUpPr fitToPage="1"/>
  </sheetPr>
  <dimension ref="A1:E65"/>
  <sheetViews>
    <sheetView workbookViewId="0">
      <selection activeCell="A12" sqref="A12:C14"/>
    </sheetView>
  </sheetViews>
  <sheetFormatPr defaultRowHeight="15" x14ac:dyDescent="0.25"/>
  <cols>
    <col min="1" max="1" width="9.140625" style="104"/>
    <col min="3" max="3" width="44.85546875" customWidth="1"/>
    <col min="4" max="4" width="15.140625" style="103" customWidth="1"/>
    <col min="5" max="5" width="16.7109375" customWidth="1"/>
  </cols>
  <sheetData>
    <row r="1" spans="1:5" ht="28.5" customHeight="1" thickBot="1" x14ac:dyDescent="0.3">
      <c r="A1" s="133" t="s">
        <v>466</v>
      </c>
    </row>
    <row r="2" spans="1:5" ht="21" customHeight="1" thickBot="1" x14ac:dyDescent="0.3">
      <c r="A2" s="801" t="s">
        <v>5</v>
      </c>
      <c r="B2" s="802"/>
      <c r="C2" s="803"/>
      <c r="D2" s="804" t="s">
        <v>474</v>
      </c>
      <c r="E2" s="805"/>
    </row>
    <row r="3" spans="1:5" ht="32.25" customHeight="1" x14ac:dyDescent="0.25">
      <c r="A3" s="806" t="s">
        <v>57</v>
      </c>
      <c r="B3" s="807"/>
      <c r="C3" s="808"/>
      <c r="D3" s="132" t="s">
        <v>68</v>
      </c>
      <c r="E3" s="131">
        <v>259.98462000000001</v>
      </c>
    </row>
    <row r="4" spans="1:5" ht="30.75" customHeight="1" thickBot="1" x14ac:dyDescent="0.3">
      <c r="A4" s="809" t="s">
        <v>58</v>
      </c>
      <c r="B4" s="810"/>
      <c r="C4" s="811"/>
      <c r="D4" s="130" t="s">
        <v>68</v>
      </c>
      <c r="E4" s="129">
        <f>E3*0.9535</f>
        <v>247.89533517000001</v>
      </c>
    </row>
    <row r="5" spans="1:5" ht="17.100000000000001" customHeight="1" x14ac:dyDescent="0.25">
      <c r="A5" s="812" t="s">
        <v>304</v>
      </c>
      <c r="B5" s="813"/>
      <c r="C5" s="813"/>
      <c r="D5" s="128" t="s">
        <v>63</v>
      </c>
      <c r="E5" s="127"/>
    </row>
    <row r="6" spans="1:5" ht="17.100000000000001" customHeight="1" x14ac:dyDescent="0.25">
      <c r="A6" s="814"/>
      <c r="B6" s="815"/>
      <c r="C6" s="815"/>
      <c r="D6" s="123" t="s">
        <v>68</v>
      </c>
      <c r="E6" s="121"/>
    </row>
    <row r="7" spans="1:5" ht="17.100000000000001" customHeight="1" x14ac:dyDescent="0.25">
      <c r="A7" s="816" t="s">
        <v>21</v>
      </c>
      <c r="B7" s="817"/>
      <c r="C7" s="817"/>
      <c r="D7" s="122" t="s">
        <v>68</v>
      </c>
      <c r="E7" s="121"/>
    </row>
    <row r="8" spans="1:5" ht="17.100000000000001" customHeight="1" x14ac:dyDescent="0.25">
      <c r="A8" s="816" t="s">
        <v>22</v>
      </c>
      <c r="B8" s="817"/>
      <c r="C8" s="817"/>
      <c r="D8" s="116" t="s">
        <v>64</v>
      </c>
      <c r="E8" s="121"/>
    </row>
    <row r="9" spans="1:5" ht="17.100000000000001" customHeight="1" x14ac:dyDescent="0.25">
      <c r="A9" s="816"/>
      <c r="B9" s="817"/>
      <c r="C9" s="817"/>
      <c r="D9" s="116" t="s">
        <v>68</v>
      </c>
      <c r="E9" s="121"/>
    </row>
    <row r="10" spans="1:5" ht="17.100000000000001" customHeight="1" x14ac:dyDescent="0.25">
      <c r="A10" s="818" t="s">
        <v>23</v>
      </c>
      <c r="B10" s="819"/>
      <c r="C10" s="819"/>
      <c r="D10" s="116" t="s">
        <v>63</v>
      </c>
      <c r="E10" s="121"/>
    </row>
    <row r="11" spans="1:5" ht="17.100000000000001" customHeight="1" x14ac:dyDescent="0.25">
      <c r="A11" s="818"/>
      <c r="B11" s="819"/>
      <c r="C11" s="819"/>
      <c r="D11" s="116" t="s">
        <v>68</v>
      </c>
      <c r="E11" s="121"/>
    </row>
    <row r="12" spans="1:5" ht="17.100000000000001" customHeight="1" x14ac:dyDescent="0.25">
      <c r="A12" s="816" t="s">
        <v>24</v>
      </c>
      <c r="B12" s="817"/>
      <c r="C12" s="817"/>
      <c r="D12" s="116" t="s">
        <v>63</v>
      </c>
      <c r="E12" s="121"/>
    </row>
    <row r="13" spans="1:5" ht="17.100000000000001" customHeight="1" x14ac:dyDescent="0.25">
      <c r="A13" s="816"/>
      <c r="B13" s="817"/>
      <c r="C13" s="817"/>
      <c r="D13" s="116" t="s">
        <v>65</v>
      </c>
      <c r="E13" s="121"/>
    </row>
    <row r="14" spans="1:5" ht="17.100000000000001" customHeight="1" x14ac:dyDescent="0.25">
      <c r="A14" s="816"/>
      <c r="B14" s="817"/>
      <c r="C14" s="817"/>
      <c r="D14" s="116" t="s">
        <v>68</v>
      </c>
      <c r="E14" s="121"/>
    </row>
    <row r="15" spans="1:5" ht="17.100000000000001" customHeight="1" x14ac:dyDescent="0.25">
      <c r="A15" s="816" t="s">
        <v>25</v>
      </c>
      <c r="B15" s="817"/>
      <c r="C15" s="817"/>
      <c r="D15" s="116" t="s">
        <v>63</v>
      </c>
      <c r="E15" s="121"/>
    </row>
    <row r="16" spans="1:5" ht="17.100000000000001" customHeight="1" x14ac:dyDescent="0.25">
      <c r="A16" s="816"/>
      <c r="B16" s="817"/>
      <c r="C16" s="817"/>
      <c r="D16" s="116" t="s">
        <v>68</v>
      </c>
      <c r="E16" s="121"/>
    </row>
    <row r="17" spans="1:5" ht="17.100000000000001" customHeight="1" x14ac:dyDescent="0.25">
      <c r="A17" s="816" t="s">
        <v>26</v>
      </c>
      <c r="B17" s="817"/>
      <c r="C17" s="817"/>
      <c r="D17" s="116" t="s">
        <v>63</v>
      </c>
      <c r="E17" s="121"/>
    </row>
    <row r="18" spans="1:5" ht="17.100000000000001" customHeight="1" x14ac:dyDescent="0.25">
      <c r="A18" s="816"/>
      <c r="B18" s="817"/>
      <c r="C18" s="817"/>
      <c r="D18" s="116" t="s">
        <v>68</v>
      </c>
      <c r="E18" s="121"/>
    </row>
    <row r="19" spans="1:5" ht="17.100000000000001" customHeight="1" x14ac:dyDescent="0.25">
      <c r="A19" s="816" t="s">
        <v>27</v>
      </c>
      <c r="B19" s="817"/>
      <c r="C19" s="817"/>
      <c r="D19" s="116" t="s">
        <v>66</v>
      </c>
      <c r="E19" s="121"/>
    </row>
    <row r="20" spans="1:5" ht="17.100000000000001" customHeight="1" x14ac:dyDescent="0.25">
      <c r="A20" s="816"/>
      <c r="B20" s="817"/>
      <c r="C20" s="817"/>
      <c r="D20" s="116" t="s">
        <v>68</v>
      </c>
      <c r="E20" s="121"/>
    </row>
    <row r="21" spans="1:5" ht="17.100000000000001" customHeight="1" x14ac:dyDescent="0.25">
      <c r="A21" s="816" t="s">
        <v>28</v>
      </c>
      <c r="B21" s="817"/>
      <c r="C21" s="817"/>
      <c r="D21" s="116" t="s">
        <v>66</v>
      </c>
      <c r="E21" s="121"/>
    </row>
    <row r="22" spans="1:5" ht="17.100000000000001" customHeight="1" x14ac:dyDescent="0.25">
      <c r="A22" s="816"/>
      <c r="B22" s="817"/>
      <c r="C22" s="817"/>
      <c r="D22" s="116" t="s">
        <v>68</v>
      </c>
      <c r="E22" s="121"/>
    </row>
    <row r="23" spans="1:5" ht="17.100000000000001" customHeight="1" x14ac:dyDescent="0.25">
      <c r="A23" s="820" t="s">
        <v>29</v>
      </c>
      <c r="B23" s="821"/>
      <c r="C23" s="821"/>
      <c r="D23" s="116" t="s">
        <v>63</v>
      </c>
      <c r="E23" s="121"/>
    </row>
    <row r="24" spans="1:5" ht="17.100000000000001" customHeight="1" x14ac:dyDescent="0.25">
      <c r="A24" s="820"/>
      <c r="B24" s="821"/>
      <c r="C24" s="821"/>
      <c r="D24" s="116" t="s">
        <v>68</v>
      </c>
      <c r="E24" s="121"/>
    </row>
    <row r="25" spans="1:5" ht="17.100000000000001" customHeight="1" x14ac:dyDescent="0.25">
      <c r="A25" s="816" t="s">
        <v>30</v>
      </c>
      <c r="B25" s="817"/>
      <c r="C25" s="817"/>
      <c r="D25" s="116" t="s">
        <v>66</v>
      </c>
      <c r="E25" s="121"/>
    </row>
    <row r="26" spans="1:5" ht="17.100000000000001" customHeight="1" x14ac:dyDescent="0.25">
      <c r="A26" s="816"/>
      <c r="B26" s="817"/>
      <c r="C26" s="817"/>
      <c r="D26" s="116" t="s">
        <v>68</v>
      </c>
      <c r="E26" s="121"/>
    </row>
    <row r="27" spans="1:5" ht="17.100000000000001" customHeight="1" x14ac:dyDescent="0.25">
      <c r="A27" s="816" t="s">
        <v>31</v>
      </c>
      <c r="B27" s="817"/>
      <c r="C27" s="817"/>
      <c r="D27" s="126" t="s">
        <v>66</v>
      </c>
      <c r="E27" s="121"/>
    </row>
    <row r="28" spans="1:5" ht="17.100000000000001" customHeight="1" x14ac:dyDescent="0.25">
      <c r="A28" s="816"/>
      <c r="B28" s="817"/>
      <c r="C28" s="817"/>
      <c r="D28" s="126" t="s">
        <v>68</v>
      </c>
      <c r="E28" s="121"/>
    </row>
    <row r="29" spans="1:5" ht="17.100000000000001" customHeight="1" x14ac:dyDescent="0.25">
      <c r="A29" s="816" t="s">
        <v>32</v>
      </c>
      <c r="B29" s="817"/>
      <c r="C29" s="817"/>
      <c r="D29" s="116" t="s">
        <v>66</v>
      </c>
      <c r="E29" s="125">
        <v>9</v>
      </c>
    </row>
    <row r="30" spans="1:5" ht="17.100000000000001" customHeight="1" x14ac:dyDescent="0.25">
      <c r="A30" s="816"/>
      <c r="B30" s="817"/>
      <c r="C30" s="817"/>
      <c r="D30" s="116" t="s">
        <v>68</v>
      </c>
      <c r="E30" s="125">
        <v>4.1287939148919994</v>
      </c>
    </row>
    <row r="31" spans="1:5" ht="17.100000000000001" customHeight="1" x14ac:dyDescent="0.25">
      <c r="A31" s="816" t="s">
        <v>33</v>
      </c>
      <c r="B31" s="817"/>
      <c r="C31" s="817"/>
      <c r="D31" s="116" t="s">
        <v>63</v>
      </c>
      <c r="E31" s="121"/>
    </row>
    <row r="32" spans="1:5" ht="17.100000000000001" customHeight="1" x14ac:dyDescent="0.25">
      <c r="A32" s="816"/>
      <c r="B32" s="817"/>
      <c r="C32" s="817"/>
      <c r="D32" s="116" t="s">
        <v>68</v>
      </c>
      <c r="E32" s="121"/>
    </row>
    <row r="33" spans="1:5" ht="18.75" customHeight="1" x14ac:dyDescent="0.25">
      <c r="A33" s="822" t="s">
        <v>34</v>
      </c>
      <c r="B33" s="823"/>
      <c r="C33" s="824"/>
      <c r="D33" s="124" t="s">
        <v>68</v>
      </c>
      <c r="E33" s="121"/>
    </row>
    <row r="34" spans="1:5" ht="19.5" customHeight="1" x14ac:dyDescent="0.25">
      <c r="A34" s="822" t="s">
        <v>35</v>
      </c>
      <c r="B34" s="823"/>
      <c r="C34" s="823"/>
      <c r="D34" s="123" t="s">
        <v>68</v>
      </c>
      <c r="E34" s="121"/>
    </row>
    <row r="35" spans="1:5" ht="31.5" customHeight="1" x14ac:dyDescent="0.25">
      <c r="A35" s="822" t="s">
        <v>36</v>
      </c>
      <c r="B35" s="823"/>
      <c r="C35" s="823"/>
      <c r="D35" s="123" t="s">
        <v>68</v>
      </c>
      <c r="E35" s="121"/>
    </row>
    <row r="36" spans="1:5" ht="17.100000000000001" customHeight="1" x14ac:dyDescent="0.25">
      <c r="A36" s="822" t="s">
        <v>37</v>
      </c>
      <c r="B36" s="823"/>
      <c r="C36" s="823"/>
      <c r="D36" s="123" t="s">
        <v>66</v>
      </c>
      <c r="E36" s="121"/>
    </row>
    <row r="37" spans="1:5" ht="17.100000000000001" customHeight="1" x14ac:dyDescent="0.25">
      <c r="A37" s="822"/>
      <c r="B37" s="823"/>
      <c r="C37" s="823"/>
      <c r="D37" s="123" t="s">
        <v>68</v>
      </c>
      <c r="E37" s="121"/>
    </row>
    <row r="38" spans="1:5" ht="17.100000000000001" customHeight="1" x14ac:dyDescent="0.25">
      <c r="A38" s="814" t="s">
        <v>38</v>
      </c>
      <c r="B38" s="815"/>
      <c r="C38" s="815"/>
      <c r="D38" s="122" t="s">
        <v>66</v>
      </c>
      <c r="E38" s="121"/>
    </row>
    <row r="39" spans="1:5" ht="17.100000000000001" customHeight="1" x14ac:dyDescent="0.25">
      <c r="A39" s="814"/>
      <c r="B39" s="815"/>
      <c r="C39" s="815"/>
      <c r="D39" s="122" t="s">
        <v>68</v>
      </c>
      <c r="E39" s="121"/>
    </row>
    <row r="40" spans="1:5" ht="33.75" customHeight="1" x14ac:dyDescent="0.25">
      <c r="A40" s="814" t="s">
        <v>39</v>
      </c>
      <c r="B40" s="815"/>
      <c r="C40" s="815"/>
      <c r="D40" s="122" t="s">
        <v>68</v>
      </c>
      <c r="E40" s="121"/>
    </row>
    <row r="41" spans="1:5" ht="17.100000000000001" customHeight="1" x14ac:dyDescent="0.25">
      <c r="A41" s="814" t="s">
        <v>40</v>
      </c>
      <c r="B41" s="815"/>
      <c r="C41" s="815"/>
      <c r="D41" s="122" t="s">
        <v>63</v>
      </c>
      <c r="E41" s="121"/>
    </row>
    <row r="42" spans="1:5" ht="19.5" customHeight="1" x14ac:dyDescent="0.25">
      <c r="A42" s="814"/>
      <c r="B42" s="815"/>
      <c r="C42" s="815"/>
      <c r="D42" s="122" t="s">
        <v>68</v>
      </c>
      <c r="E42" s="121"/>
    </row>
    <row r="43" spans="1:5" ht="17.100000000000001" customHeight="1" thickBot="1" x14ac:dyDescent="0.3">
      <c r="A43" s="825" t="s">
        <v>41</v>
      </c>
      <c r="B43" s="826"/>
      <c r="C43" s="826"/>
      <c r="D43" s="120" t="s">
        <v>68</v>
      </c>
      <c r="E43" s="119">
        <v>15.355268888888888</v>
      </c>
    </row>
    <row r="44" spans="1:5" ht="17.100000000000001" customHeight="1" x14ac:dyDescent="0.25">
      <c r="A44" s="827" t="s">
        <v>42</v>
      </c>
      <c r="B44" s="828"/>
      <c r="C44" s="828"/>
      <c r="D44" s="118" t="s">
        <v>67</v>
      </c>
      <c r="E44" s="117"/>
    </row>
    <row r="45" spans="1:5" ht="17.100000000000001" customHeight="1" x14ac:dyDescent="0.25">
      <c r="A45" s="829"/>
      <c r="B45" s="830"/>
      <c r="C45" s="830"/>
      <c r="D45" s="116" t="s">
        <v>68</v>
      </c>
      <c r="E45" s="115"/>
    </row>
    <row r="46" spans="1:5" ht="17.100000000000001" customHeight="1" x14ac:dyDescent="0.25">
      <c r="A46" s="829" t="s">
        <v>43</v>
      </c>
      <c r="B46" s="830"/>
      <c r="C46" s="830"/>
      <c r="D46" s="116" t="s">
        <v>67</v>
      </c>
      <c r="E46" s="115"/>
    </row>
    <row r="47" spans="1:5" ht="17.100000000000001" customHeight="1" x14ac:dyDescent="0.25">
      <c r="A47" s="829"/>
      <c r="B47" s="830"/>
      <c r="C47" s="830"/>
      <c r="D47" s="116" t="s">
        <v>68</v>
      </c>
      <c r="E47" s="115"/>
    </row>
    <row r="48" spans="1:5" ht="17.100000000000001" customHeight="1" x14ac:dyDescent="0.25">
      <c r="A48" s="829" t="s">
        <v>44</v>
      </c>
      <c r="B48" s="830"/>
      <c r="C48" s="830"/>
      <c r="D48" s="116" t="s">
        <v>67</v>
      </c>
      <c r="E48" s="115"/>
    </row>
    <row r="49" spans="1:5" ht="17.100000000000001" customHeight="1" x14ac:dyDescent="0.25">
      <c r="A49" s="829"/>
      <c r="B49" s="830"/>
      <c r="C49" s="830"/>
      <c r="D49" s="116" t="s">
        <v>68</v>
      </c>
      <c r="E49" s="115"/>
    </row>
    <row r="50" spans="1:5" ht="17.100000000000001" customHeight="1" x14ac:dyDescent="0.25">
      <c r="A50" s="829" t="s">
        <v>45</v>
      </c>
      <c r="B50" s="830"/>
      <c r="C50" s="830"/>
      <c r="D50" s="116" t="s">
        <v>67</v>
      </c>
      <c r="E50" s="115">
        <v>0.01</v>
      </c>
    </row>
    <row r="51" spans="1:5" ht="17.100000000000001" customHeight="1" x14ac:dyDescent="0.25">
      <c r="A51" s="829"/>
      <c r="B51" s="830"/>
      <c r="C51" s="830"/>
      <c r="D51" s="116" t="s">
        <v>68</v>
      </c>
      <c r="E51" s="115">
        <v>6.7145208300000006</v>
      </c>
    </row>
    <row r="52" spans="1:5" ht="17.100000000000001" customHeight="1" x14ac:dyDescent="0.25">
      <c r="A52" s="829" t="s">
        <v>46</v>
      </c>
      <c r="B52" s="830"/>
      <c r="C52" s="830"/>
      <c r="D52" s="116" t="s">
        <v>66</v>
      </c>
      <c r="E52" s="115"/>
    </row>
    <row r="53" spans="1:5" ht="17.100000000000001" customHeight="1" x14ac:dyDescent="0.25">
      <c r="A53" s="829"/>
      <c r="B53" s="830"/>
      <c r="C53" s="830"/>
      <c r="D53" s="116" t="s">
        <v>68</v>
      </c>
      <c r="E53" s="115"/>
    </row>
    <row r="54" spans="1:5" ht="17.100000000000001" customHeight="1" x14ac:dyDescent="0.25">
      <c r="A54" s="829" t="s">
        <v>47</v>
      </c>
      <c r="B54" s="830"/>
      <c r="C54" s="830"/>
      <c r="D54" s="116" t="s">
        <v>66</v>
      </c>
      <c r="E54" s="115">
        <v>23</v>
      </c>
    </row>
    <row r="55" spans="1:5" ht="17.100000000000001" customHeight="1" thickBot="1" x14ac:dyDescent="0.3">
      <c r="A55" s="825"/>
      <c r="B55" s="826"/>
      <c r="C55" s="826"/>
      <c r="D55" s="114" t="s">
        <v>68</v>
      </c>
      <c r="E55" s="113">
        <v>15.905701271820082</v>
      </c>
    </row>
    <row r="56" spans="1:5" ht="17.100000000000001" customHeight="1" x14ac:dyDescent="0.25">
      <c r="A56" s="827" t="s">
        <v>48</v>
      </c>
      <c r="B56" s="828"/>
      <c r="C56" s="828"/>
      <c r="D56" s="118" t="s">
        <v>67</v>
      </c>
      <c r="E56" s="117"/>
    </row>
    <row r="57" spans="1:5" ht="17.100000000000001" customHeight="1" x14ac:dyDescent="0.25">
      <c r="A57" s="829"/>
      <c r="B57" s="830"/>
      <c r="C57" s="830"/>
      <c r="D57" s="116" t="s">
        <v>68</v>
      </c>
      <c r="E57" s="115"/>
    </row>
    <row r="58" spans="1:5" ht="17.100000000000001" customHeight="1" x14ac:dyDescent="0.25">
      <c r="A58" s="829" t="s">
        <v>49</v>
      </c>
      <c r="B58" s="830"/>
      <c r="C58" s="830"/>
      <c r="D58" s="116" t="s">
        <v>66</v>
      </c>
      <c r="E58" s="115">
        <v>3</v>
      </c>
    </row>
    <row r="59" spans="1:5" ht="17.100000000000001" customHeight="1" x14ac:dyDescent="0.25">
      <c r="A59" s="829"/>
      <c r="B59" s="830"/>
      <c r="C59" s="830"/>
      <c r="D59" s="116" t="s">
        <v>68</v>
      </c>
      <c r="E59" s="115">
        <v>2.3106800000000001</v>
      </c>
    </row>
    <row r="60" spans="1:5" ht="17.100000000000001" customHeight="1" x14ac:dyDescent="0.25">
      <c r="A60" s="829" t="s">
        <v>50</v>
      </c>
      <c r="B60" s="830"/>
      <c r="C60" s="830"/>
      <c r="D60" s="116" t="s">
        <v>66</v>
      </c>
      <c r="E60" s="115">
        <v>1</v>
      </c>
    </row>
    <row r="61" spans="1:5" ht="17.100000000000001" customHeight="1" thickBot="1" x14ac:dyDescent="0.3">
      <c r="A61" s="825"/>
      <c r="B61" s="826"/>
      <c r="C61" s="826"/>
      <c r="D61" s="114" t="s">
        <v>68</v>
      </c>
      <c r="E61" s="113">
        <v>1.60325785714286</v>
      </c>
    </row>
    <row r="62" spans="1:5" ht="29.25" customHeight="1" x14ac:dyDescent="0.25">
      <c r="A62" s="837" t="s">
        <v>303</v>
      </c>
      <c r="B62" s="838"/>
      <c r="C62" s="838"/>
      <c r="D62" s="112" t="s">
        <v>68</v>
      </c>
      <c r="E62" s="111">
        <f>E6+E7+E9+E11+E14+E16+E18+E20+E22+E24+E26+E28+E30+E32+E33+E34+E35+E37+E39+E40+E42+E43</f>
        <v>19.484062803780887</v>
      </c>
    </row>
    <row r="63" spans="1:5" ht="21" customHeight="1" x14ac:dyDescent="0.25">
      <c r="A63" s="831" t="s">
        <v>302</v>
      </c>
      <c r="B63" s="832"/>
      <c r="C63" s="832"/>
      <c r="D63" s="110" t="s">
        <v>68</v>
      </c>
      <c r="E63" s="109">
        <f>E45+E47+E49+E51+E53+E55</f>
        <v>22.620222101820083</v>
      </c>
    </row>
    <row r="64" spans="1:5" ht="21" customHeight="1" thickBot="1" x14ac:dyDescent="0.3">
      <c r="A64" s="833" t="s">
        <v>301</v>
      </c>
      <c r="B64" s="834"/>
      <c r="C64" s="834"/>
      <c r="D64" s="108" t="s">
        <v>68</v>
      </c>
      <c r="E64" s="107">
        <f>E57+E59+E61</f>
        <v>3.91393785714286</v>
      </c>
    </row>
    <row r="65" spans="1:5" ht="28.5" customHeight="1" thickBot="1" x14ac:dyDescent="0.3">
      <c r="A65" s="835" t="s">
        <v>300</v>
      </c>
      <c r="B65" s="836"/>
      <c r="C65" s="836"/>
      <c r="D65" s="106" t="s">
        <v>68</v>
      </c>
      <c r="E65" s="105">
        <f>E62+E63+E64</f>
        <v>46.018222762743832</v>
      </c>
    </row>
  </sheetData>
  <mergeCells count="39">
    <mergeCell ref="A7:C7"/>
    <mergeCell ref="A2:C2"/>
    <mergeCell ref="D2:E2"/>
    <mergeCell ref="A3:C3"/>
    <mergeCell ref="A4:C4"/>
    <mergeCell ref="A5:C6"/>
    <mergeCell ref="A31:C32"/>
    <mergeCell ref="A8:C9"/>
    <mergeCell ref="A10:C11"/>
    <mergeCell ref="A12:C14"/>
    <mergeCell ref="A15:C16"/>
    <mergeCell ref="A17:C18"/>
    <mergeCell ref="A19:C20"/>
    <mergeCell ref="A21:C22"/>
    <mergeCell ref="A23:C24"/>
    <mergeCell ref="A25:C26"/>
    <mergeCell ref="A27:C28"/>
    <mergeCell ref="A29:C30"/>
    <mergeCell ref="A50:C51"/>
    <mergeCell ref="A33:C33"/>
    <mergeCell ref="A34:C34"/>
    <mergeCell ref="A35:C35"/>
    <mergeCell ref="A36:C37"/>
    <mergeCell ref="A38:C39"/>
    <mergeCell ref="A40:C40"/>
    <mergeCell ref="A41:C42"/>
    <mergeCell ref="A43:C43"/>
    <mergeCell ref="A44:C45"/>
    <mergeCell ref="A46:C47"/>
    <mergeCell ref="A48:C49"/>
    <mergeCell ref="A63:C63"/>
    <mergeCell ref="A64:C64"/>
    <mergeCell ref="A65:C65"/>
    <mergeCell ref="A52:C53"/>
    <mergeCell ref="A54:C55"/>
    <mergeCell ref="A56:C57"/>
    <mergeCell ref="A58:C59"/>
    <mergeCell ref="A60:C61"/>
    <mergeCell ref="A62:C62"/>
  </mergeCells>
  <pageMargins left="0.31496062992125984" right="0.11811023622047245" top="0.35433070866141736" bottom="0.15748031496062992" header="0" footer="0"/>
  <pageSetup paperSize="9" fitToHeight="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A4DA8-12F7-46EC-BEFE-080AAD3A5E18}">
  <sheetPr>
    <pageSetUpPr fitToPage="1"/>
  </sheetPr>
  <dimension ref="A1:E65"/>
  <sheetViews>
    <sheetView workbookViewId="0">
      <selection activeCell="G22" sqref="G22"/>
    </sheetView>
  </sheetViews>
  <sheetFormatPr defaultRowHeight="15" x14ac:dyDescent="0.25"/>
  <cols>
    <col min="1" max="1" width="9.140625" style="104"/>
    <col min="3" max="3" width="44.85546875" customWidth="1"/>
    <col min="4" max="4" width="15.140625" style="103" customWidth="1"/>
    <col min="5" max="5" width="16.7109375" customWidth="1"/>
  </cols>
  <sheetData>
    <row r="1" spans="1:5" ht="28.5" customHeight="1" thickBot="1" x14ac:dyDescent="0.3">
      <c r="A1" s="133" t="s">
        <v>466</v>
      </c>
    </row>
    <row r="2" spans="1:5" ht="21" customHeight="1" thickBot="1" x14ac:dyDescent="0.3">
      <c r="A2" s="801" t="s">
        <v>5</v>
      </c>
      <c r="B2" s="802"/>
      <c r="C2" s="803"/>
      <c r="D2" s="804" t="s">
        <v>475</v>
      </c>
      <c r="E2" s="805"/>
    </row>
    <row r="3" spans="1:5" ht="32.25" customHeight="1" x14ac:dyDescent="0.25">
      <c r="A3" s="806" t="s">
        <v>57</v>
      </c>
      <c r="B3" s="807"/>
      <c r="C3" s="808"/>
      <c r="D3" s="132" t="s">
        <v>68</v>
      </c>
      <c r="E3" s="131">
        <v>181.31153999999998</v>
      </c>
    </row>
    <row r="4" spans="1:5" ht="30.75" customHeight="1" thickBot="1" x14ac:dyDescent="0.3">
      <c r="A4" s="809" t="s">
        <v>58</v>
      </c>
      <c r="B4" s="810"/>
      <c r="C4" s="811"/>
      <c r="D4" s="130" t="s">
        <v>68</v>
      </c>
      <c r="E4" s="129">
        <f>E3*0.9535</f>
        <v>172.88055338999999</v>
      </c>
    </row>
    <row r="5" spans="1:5" ht="17.100000000000001" customHeight="1" x14ac:dyDescent="0.25">
      <c r="A5" s="812" t="s">
        <v>304</v>
      </c>
      <c r="B5" s="813"/>
      <c r="C5" s="813"/>
      <c r="D5" s="128" t="s">
        <v>63</v>
      </c>
      <c r="E5" s="127"/>
    </row>
    <row r="6" spans="1:5" ht="17.100000000000001" customHeight="1" x14ac:dyDescent="0.25">
      <c r="A6" s="814"/>
      <c r="B6" s="815"/>
      <c r="C6" s="815"/>
      <c r="D6" s="123" t="s">
        <v>68</v>
      </c>
      <c r="E6" s="121"/>
    </row>
    <row r="7" spans="1:5" ht="17.100000000000001" customHeight="1" x14ac:dyDescent="0.25">
      <c r="A7" s="816" t="s">
        <v>21</v>
      </c>
      <c r="B7" s="817"/>
      <c r="C7" s="817"/>
      <c r="D7" s="122" t="s">
        <v>68</v>
      </c>
      <c r="E7" s="121"/>
    </row>
    <row r="8" spans="1:5" ht="17.100000000000001" customHeight="1" x14ac:dyDescent="0.25">
      <c r="A8" s="816" t="s">
        <v>22</v>
      </c>
      <c r="B8" s="817"/>
      <c r="C8" s="817"/>
      <c r="D8" s="116" t="s">
        <v>64</v>
      </c>
      <c r="E8" s="121">
        <v>1.7999999999999999E-2</v>
      </c>
    </row>
    <row r="9" spans="1:5" ht="17.100000000000001" customHeight="1" x14ac:dyDescent="0.25">
      <c r="A9" s="816"/>
      <c r="B9" s="817"/>
      <c r="C9" s="817"/>
      <c r="D9" s="116" t="s">
        <v>68</v>
      </c>
      <c r="E9" s="121">
        <v>12.47680894736842</v>
      </c>
    </row>
    <row r="10" spans="1:5" ht="17.100000000000001" customHeight="1" x14ac:dyDescent="0.25">
      <c r="A10" s="818" t="s">
        <v>23</v>
      </c>
      <c r="B10" s="819"/>
      <c r="C10" s="819"/>
      <c r="D10" s="116" t="s">
        <v>63</v>
      </c>
      <c r="E10" s="121"/>
    </row>
    <row r="11" spans="1:5" ht="17.100000000000001" customHeight="1" x14ac:dyDescent="0.25">
      <c r="A11" s="818"/>
      <c r="B11" s="819"/>
      <c r="C11" s="819"/>
      <c r="D11" s="116" t="s">
        <v>68</v>
      </c>
      <c r="E11" s="121"/>
    </row>
    <row r="12" spans="1:5" ht="17.100000000000001" customHeight="1" x14ac:dyDescent="0.25">
      <c r="A12" s="816" t="s">
        <v>24</v>
      </c>
      <c r="B12" s="817"/>
      <c r="C12" s="817"/>
      <c r="D12" s="116" t="s">
        <v>63</v>
      </c>
      <c r="E12" s="121"/>
    </row>
    <row r="13" spans="1:5" ht="17.100000000000001" customHeight="1" x14ac:dyDescent="0.25">
      <c r="A13" s="816"/>
      <c r="B13" s="817"/>
      <c r="C13" s="817"/>
      <c r="D13" s="116" t="s">
        <v>65</v>
      </c>
      <c r="E13" s="121"/>
    </row>
    <row r="14" spans="1:5" ht="17.100000000000001" customHeight="1" x14ac:dyDescent="0.25">
      <c r="A14" s="816"/>
      <c r="B14" s="817"/>
      <c r="C14" s="817"/>
      <c r="D14" s="116" t="s">
        <v>68</v>
      </c>
      <c r="E14" s="121"/>
    </row>
    <row r="15" spans="1:5" ht="17.100000000000001" customHeight="1" x14ac:dyDescent="0.25">
      <c r="A15" s="816" t="s">
        <v>25</v>
      </c>
      <c r="B15" s="817"/>
      <c r="C15" s="817"/>
      <c r="D15" s="116" t="s">
        <v>63</v>
      </c>
      <c r="E15" s="121"/>
    </row>
    <row r="16" spans="1:5" ht="17.100000000000001" customHeight="1" x14ac:dyDescent="0.25">
      <c r="A16" s="816"/>
      <c r="B16" s="817"/>
      <c r="C16" s="817"/>
      <c r="D16" s="116" t="s">
        <v>68</v>
      </c>
      <c r="E16" s="121"/>
    </row>
    <row r="17" spans="1:5" ht="17.100000000000001" customHeight="1" x14ac:dyDescent="0.25">
      <c r="A17" s="816" t="s">
        <v>26</v>
      </c>
      <c r="B17" s="817"/>
      <c r="C17" s="817"/>
      <c r="D17" s="116" t="s">
        <v>63</v>
      </c>
      <c r="E17" s="121"/>
    </row>
    <row r="18" spans="1:5" ht="17.100000000000001" customHeight="1" x14ac:dyDescent="0.25">
      <c r="A18" s="816"/>
      <c r="B18" s="817"/>
      <c r="C18" s="817"/>
      <c r="D18" s="116" t="s">
        <v>68</v>
      </c>
      <c r="E18" s="121"/>
    </row>
    <row r="19" spans="1:5" ht="17.100000000000001" customHeight="1" x14ac:dyDescent="0.25">
      <c r="A19" s="816" t="s">
        <v>27</v>
      </c>
      <c r="B19" s="817"/>
      <c r="C19" s="817"/>
      <c r="D19" s="116" t="s">
        <v>66</v>
      </c>
      <c r="E19" s="121"/>
    </row>
    <row r="20" spans="1:5" ht="17.100000000000001" customHeight="1" x14ac:dyDescent="0.25">
      <c r="A20" s="816"/>
      <c r="B20" s="817"/>
      <c r="C20" s="817"/>
      <c r="D20" s="116" t="s">
        <v>68</v>
      </c>
      <c r="E20" s="121"/>
    </row>
    <row r="21" spans="1:5" ht="17.100000000000001" customHeight="1" x14ac:dyDescent="0.25">
      <c r="A21" s="816" t="s">
        <v>28</v>
      </c>
      <c r="B21" s="817"/>
      <c r="C21" s="817"/>
      <c r="D21" s="116" t="s">
        <v>66</v>
      </c>
      <c r="E21" s="121"/>
    </row>
    <row r="22" spans="1:5" ht="17.100000000000001" customHeight="1" x14ac:dyDescent="0.25">
      <c r="A22" s="816"/>
      <c r="B22" s="817"/>
      <c r="C22" s="817"/>
      <c r="D22" s="116" t="s">
        <v>68</v>
      </c>
      <c r="E22" s="121"/>
    </row>
    <row r="23" spans="1:5" ht="17.100000000000001" customHeight="1" x14ac:dyDescent="0.25">
      <c r="A23" s="820" t="s">
        <v>29</v>
      </c>
      <c r="B23" s="821"/>
      <c r="C23" s="821"/>
      <c r="D23" s="116" t="s">
        <v>63</v>
      </c>
      <c r="E23" s="121"/>
    </row>
    <row r="24" spans="1:5" ht="17.100000000000001" customHeight="1" x14ac:dyDescent="0.25">
      <c r="A24" s="820"/>
      <c r="B24" s="821"/>
      <c r="C24" s="821"/>
      <c r="D24" s="116" t="s">
        <v>68</v>
      </c>
      <c r="E24" s="121"/>
    </row>
    <row r="25" spans="1:5" ht="17.100000000000001" customHeight="1" x14ac:dyDescent="0.25">
      <c r="A25" s="816" t="s">
        <v>30</v>
      </c>
      <c r="B25" s="817"/>
      <c r="C25" s="817"/>
      <c r="D25" s="116" t="s">
        <v>66</v>
      </c>
      <c r="E25" s="121"/>
    </row>
    <row r="26" spans="1:5" ht="17.100000000000001" customHeight="1" x14ac:dyDescent="0.25">
      <c r="A26" s="816"/>
      <c r="B26" s="817"/>
      <c r="C26" s="817"/>
      <c r="D26" s="116" t="s">
        <v>68</v>
      </c>
      <c r="E26" s="121"/>
    </row>
    <row r="27" spans="1:5" ht="17.100000000000001" customHeight="1" x14ac:dyDescent="0.25">
      <c r="A27" s="816" t="s">
        <v>31</v>
      </c>
      <c r="B27" s="817"/>
      <c r="C27" s="817"/>
      <c r="D27" s="126" t="s">
        <v>66</v>
      </c>
      <c r="E27" s="121"/>
    </row>
    <row r="28" spans="1:5" ht="17.100000000000001" customHeight="1" x14ac:dyDescent="0.25">
      <c r="A28" s="816"/>
      <c r="B28" s="817"/>
      <c r="C28" s="817"/>
      <c r="D28" s="126" t="s">
        <v>68</v>
      </c>
      <c r="E28" s="121"/>
    </row>
    <row r="29" spans="1:5" ht="17.100000000000001" customHeight="1" x14ac:dyDescent="0.25">
      <c r="A29" s="816" t="s">
        <v>32</v>
      </c>
      <c r="B29" s="817"/>
      <c r="C29" s="817"/>
      <c r="D29" s="116" t="s">
        <v>66</v>
      </c>
      <c r="E29" s="125"/>
    </row>
    <row r="30" spans="1:5" ht="17.100000000000001" customHeight="1" x14ac:dyDescent="0.25">
      <c r="A30" s="816"/>
      <c r="B30" s="817"/>
      <c r="C30" s="817"/>
      <c r="D30" s="116" t="s">
        <v>68</v>
      </c>
      <c r="E30" s="125"/>
    </row>
    <row r="31" spans="1:5" ht="17.100000000000001" customHeight="1" x14ac:dyDescent="0.25">
      <c r="A31" s="816" t="s">
        <v>33</v>
      </c>
      <c r="B31" s="817"/>
      <c r="C31" s="817"/>
      <c r="D31" s="116" t="s">
        <v>63</v>
      </c>
      <c r="E31" s="121"/>
    </row>
    <row r="32" spans="1:5" ht="17.100000000000001" customHeight="1" x14ac:dyDescent="0.25">
      <c r="A32" s="816"/>
      <c r="B32" s="817"/>
      <c r="C32" s="817"/>
      <c r="D32" s="116" t="s">
        <v>68</v>
      </c>
      <c r="E32" s="121"/>
    </row>
    <row r="33" spans="1:5" ht="18.75" customHeight="1" x14ac:dyDescent="0.25">
      <c r="A33" s="822" t="s">
        <v>34</v>
      </c>
      <c r="B33" s="823"/>
      <c r="C33" s="824"/>
      <c r="D33" s="124" t="s">
        <v>68</v>
      </c>
      <c r="E33" s="121"/>
    </row>
    <row r="34" spans="1:5" ht="19.5" customHeight="1" x14ac:dyDescent="0.25">
      <c r="A34" s="822" t="s">
        <v>35</v>
      </c>
      <c r="B34" s="823"/>
      <c r="C34" s="823"/>
      <c r="D34" s="123" t="s">
        <v>68</v>
      </c>
      <c r="E34" s="121"/>
    </row>
    <row r="35" spans="1:5" ht="31.5" customHeight="1" x14ac:dyDescent="0.25">
      <c r="A35" s="822" t="s">
        <v>36</v>
      </c>
      <c r="B35" s="823"/>
      <c r="C35" s="823"/>
      <c r="D35" s="123" t="s">
        <v>68</v>
      </c>
      <c r="E35" s="121"/>
    </row>
    <row r="36" spans="1:5" ht="17.100000000000001" customHeight="1" x14ac:dyDescent="0.25">
      <c r="A36" s="822" t="s">
        <v>37</v>
      </c>
      <c r="B36" s="823"/>
      <c r="C36" s="823"/>
      <c r="D36" s="123" t="s">
        <v>66</v>
      </c>
      <c r="E36" s="121"/>
    </row>
    <row r="37" spans="1:5" ht="17.100000000000001" customHeight="1" x14ac:dyDescent="0.25">
      <c r="A37" s="822"/>
      <c r="B37" s="823"/>
      <c r="C37" s="823"/>
      <c r="D37" s="123" t="s">
        <v>68</v>
      </c>
      <c r="E37" s="121"/>
    </row>
    <row r="38" spans="1:5" ht="17.100000000000001" customHeight="1" x14ac:dyDescent="0.25">
      <c r="A38" s="814" t="s">
        <v>38</v>
      </c>
      <c r="B38" s="815"/>
      <c r="C38" s="815"/>
      <c r="D38" s="122" t="s">
        <v>66</v>
      </c>
      <c r="E38" s="121"/>
    </row>
    <row r="39" spans="1:5" ht="17.100000000000001" customHeight="1" x14ac:dyDescent="0.25">
      <c r="A39" s="814"/>
      <c r="B39" s="815"/>
      <c r="C39" s="815"/>
      <c r="D39" s="122" t="s">
        <v>68</v>
      </c>
      <c r="E39" s="121"/>
    </row>
    <row r="40" spans="1:5" ht="33.75" customHeight="1" x14ac:dyDescent="0.25">
      <c r="A40" s="814" t="s">
        <v>39</v>
      </c>
      <c r="B40" s="815"/>
      <c r="C40" s="815"/>
      <c r="D40" s="122" t="s">
        <v>68</v>
      </c>
      <c r="E40" s="121"/>
    </row>
    <row r="41" spans="1:5" ht="17.100000000000001" customHeight="1" x14ac:dyDescent="0.25">
      <c r="A41" s="814" t="s">
        <v>40</v>
      </c>
      <c r="B41" s="815"/>
      <c r="C41" s="815"/>
      <c r="D41" s="122" t="s">
        <v>63</v>
      </c>
      <c r="E41" s="121"/>
    </row>
    <row r="42" spans="1:5" ht="19.5" customHeight="1" x14ac:dyDescent="0.25">
      <c r="A42" s="814"/>
      <c r="B42" s="815"/>
      <c r="C42" s="815"/>
      <c r="D42" s="122" t="s">
        <v>68</v>
      </c>
      <c r="E42" s="121"/>
    </row>
    <row r="43" spans="1:5" ht="17.100000000000001" customHeight="1" thickBot="1" x14ac:dyDescent="0.3">
      <c r="A43" s="825" t="s">
        <v>41</v>
      </c>
      <c r="B43" s="826"/>
      <c r="C43" s="826"/>
      <c r="D43" s="120" t="s">
        <v>68</v>
      </c>
      <c r="E43" s="119">
        <v>0.22700972972973002</v>
      </c>
    </row>
    <row r="44" spans="1:5" ht="17.100000000000001" customHeight="1" x14ac:dyDescent="0.25">
      <c r="A44" s="827" t="s">
        <v>42</v>
      </c>
      <c r="B44" s="828"/>
      <c r="C44" s="828"/>
      <c r="D44" s="118" t="s">
        <v>67</v>
      </c>
      <c r="E44" s="117"/>
    </row>
    <row r="45" spans="1:5" ht="17.100000000000001" customHeight="1" x14ac:dyDescent="0.25">
      <c r="A45" s="829"/>
      <c r="B45" s="830"/>
      <c r="C45" s="830"/>
      <c r="D45" s="116" t="s">
        <v>68</v>
      </c>
      <c r="E45" s="115"/>
    </row>
    <row r="46" spans="1:5" ht="17.100000000000001" customHeight="1" x14ac:dyDescent="0.25">
      <c r="A46" s="829" t="s">
        <v>43</v>
      </c>
      <c r="B46" s="830"/>
      <c r="C46" s="830"/>
      <c r="D46" s="116" t="s">
        <v>67</v>
      </c>
      <c r="E46" s="115"/>
    </row>
    <row r="47" spans="1:5" ht="17.100000000000001" customHeight="1" x14ac:dyDescent="0.25">
      <c r="A47" s="829"/>
      <c r="B47" s="830"/>
      <c r="C47" s="830"/>
      <c r="D47" s="116" t="s">
        <v>68</v>
      </c>
      <c r="E47" s="115"/>
    </row>
    <row r="48" spans="1:5" ht="17.100000000000001" customHeight="1" x14ac:dyDescent="0.25">
      <c r="A48" s="829" t="s">
        <v>44</v>
      </c>
      <c r="B48" s="830"/>
      <c r="C48" s="830"/>
      <c r="D48" s="116" t="s">
        <v>67</v>
      </c>
      <c r="E48" s="115">
        <v>5.0000000000000001E-3</v>
      </c>
    </row>
    <row r="49" spans="1:5" ht="17.100000000000001" customHeight="1" x14ac:dyDescent="0.25">
      <c r="A49" s="829"/>
      <c r="B49" s="830"/>
      <c r="C49" s="830"/>
      <c r="D49" s="116" t="s">
        <v>68</v>
      </c>
      <c r="E49" s="115">
        <v>6.73371296296295</v>
      </c>
    </row>
    <row r="50" spans="1:5" ht="17.100000000000001" customHeight="1" x14ac:dyDescent="0.25">
      <c r="A50" s="829" t="s">
        <v>45</v>
      </c>
      <c r="B50" s="830"/>
      <c r="C50" s="830"/>
      <c r="D50" s="116" t="s">
        <v>67</v>
      </c>
      <c r="E50" s="115">
        <v>4.0000000000000001E-3</v>
      </c>
    </row>
    <row r="51" spans="1:5" ht="17.100000000000001" customHeight="1" x14ac:dyDescent="0.25">
      <c r="A51" s="829"/>
      <c r="B51" s="830"/>
      <c r="C51" s="830"/>
      <c r="D51" s="116" t="s">
        <v>68</v>
      </c>
      <c r="E51" s="115">
        <v>4.7274288372093194</v>
      </c>
    </row>
    <row r="52" spans="1:5" ht="17.100000000000001" customHeight="1" x14ac:dyDescent="0.25">
      <c r="A52" s="829" t="s">
        <v>46</v>
      </c>
      <c r="B52" s="830"/>
      <c r="C52" s="830"/>
      <c r="D52" s="116" t="s">
        <v>66</v>
      </c>
      <c r="E52" s="115"/>
    </row>
    <row r="53" spans="1:5" ht="17.100000000000001" customHeight="1" x14ac:dyDescent="0.25">
      <c r="A53" s="829"/>
      <c r="B53" s="830"/>
      <c r="C53" s="830"/>
      <c r="D53" s="116" t="s">
        <v>68</v>
      </c>
      <c r="E53" s="115"/>
    </row>
    <row r="54" spans="1:5" ht="17.100000000000001" customHeight="1" x14ac:dyDescent="0.25">
      <c r="A54" s="829" t="s">
        <v>47</v>
      </c>
      <c r="B54" s="830"/>
      <c r="C54" s="830"/>
      <c r="D54" s="116" t="s">
        <v>66</v>
      </c>
      <c r="E54" s="115">
        <v>39</v>
      </c>
    </row>
    <row r="55" spans="1:5" ht="17.100000000000001" customHeight="1" thickBot="1" x14ac:dyDescent="0.3">
      <c r="A55" s="825"/>
      <c r="B55" s="826"/>
      <c r="C55" s="826"/>
      <c r="D55" s="114" t="s">
        <v>68</v>
      </c>
      <c r="E55" s="113">
        <v>39.709120398067405</v>
      </c>
    </row>
    <row r="56" spans="1:5" ht="17.100000000000001" customHeight="1" x14ac:dyDescent="0.25">
      <c r="A56" s="827" t="s">
        <v>48</v>
      </c>
      <c r="B56" s="828"/>
      <c r="C56" s="828"/>
      <c r="D56" s="118" t="s">
        <v>67</v>
      </c>
      <c r="E56" s="117"/>
    </row>
    <row r="57" spans="1:5" ht="17.100000000000001" customHeight="1" x14ac:dyDescent="0.25">
      <c r="A57" s="829"/>
      <c r="B57" s="830"/>
      <c r="C57" s="830"/>
      <c r="D57" s="116" t="s">
        <v>68</v>
      </c>
      <c r="E57" s="115"/>
    </row>
    <row r="58" spans="1:5" ht="17.100000000000001" customHeight="1" x14ac:dyDescent="0.25">
      <c r="A58" s="829" t="s">
        <v>49</v>
      </c>
      <c r="B58" s="830"/>
      <c r="C58" s="830"/>
      <c r="D58" s="116" t="s">
        <v>66</v>
      </c>
      <c r="E58" s="115">
        <v>1</v>
      </c>
    </row>
    <row r="59" spans="1:5" ht="17.100000000000001" customHeight="1" x14ac:dyDescent="0.25">
      <c r="A59" s="829"/>
      <c r="B59" s="830"/>
      <c r="C59" s="830"/>
      <c r="D59" s="116" t="s">
        <v>68</v>
      </c>
      <c r="E59" s="115">
        <v>1.3853562500000001</v>
      </c>
    </row>
    <row r="60" spans="1:5" ht="17.100000000000001" customHeight="1" x14ac:dyDescent="0.25">
      <c r="A60" s="829" t="s">
        <v>50</v>
      </c>
      <c r="B60" s="830"/>
      <c r="C60" s="830"/>
      <c r="D60" s="116" t="s">
        <v>66</v>
      </c>
      <c r="E60" s="115">
        <v>3</v>
      </c>
    </row>
    <row r="61" spans="1:5" ht="17.100000000000001" customHeight="1" thickBot="1" x14ac:dyDescent="0.3">
      <c r="A61" s="825"/>
      <c r="B61" s="826"/>
      <c r="C61" s="826"/>
      <c r="D61" s="114" t="s">
        <v>68</v>
      </c>
      <c r="E61" s="113">
        <v>6.2109277052469096</v>
      </c>
    </row>
    <row r="62" spans="1:5" ht="29.25" customHeight="1" x14ac:dyDescent="0.25">
      <c r="A62" s="837" t="s">
        <v>303</v>
      </c>
      <c r="B62" s="838"/>
      <c r="C62" s="838"/>
      <c r="D62" s="112" t="s">
        <v>68</v>
      </c>
      <c r="E62" s="111">
        <f>E6+E7+E9+E11+E14+E16+E18+E20+E22+E24+E26+E28+E30+E32+E33+E34+E35+E37+E39+E40+E42+E43</f>
        <v>12.70381867709815</v>
      </c>
    </row>
    <row r="63" spans="1:5" ht="21" customHeight="1" x14ac:dyDescent="0.25">
      <c r="A63" s="831" t="s">
        <v>302</v>
      </c>
      <c r="B63" s="832"/>
      <c r="C63" s="832"/>
      <c r="D63" s="110" t="s">
        <v>68</v>
      </c>
      <c r="E63" s="109">
        <f>E45+E47+E49+E51+E53+E55</f>
        <v>51.170262198239676</v>
      </c>
    </row>
    <row r="64" spans="1:5" ht="21" customHeight="1" thickBot="1" x14ac:dyDescent="0.3">
      <c r="A64" s="833" t="s">
        <v>301</v>
      </c>
      <c r="B64" s="834"/>
      <c r="C64" s="834"/>
      <c r="D64" s="108" t="s">
        <v>68</v>
      </c>
      <c r="E64" s="107">
        <f>E57+E59+E61</f>
        <v>7.5962839552469097</v>
      </c>
    </row>
    <row r="65" spans="1:5" ht="28.5" customHeight="1" thickBot="1" x14ac:dyDescent="0.3">
      <c r="A65" s="835" t="s">
        <v>300</v>
      </c>
      <c r="B65" s="836"/>
      <c r="C65" s="836"/>
      <c r="D65" s="106" t="s">
        <v>68</v>
      </c>
      <c r="E65" s="105">
        <f>E62+E63+E64</f>
        <v>71.470364830584728</v>
      </c>
    </row>
  </sheetData>
  <mergeCells count="39">
    <mergeCell ref="A7:C7"/>
    <mergeCell ref="A2:C2"/>
    <mergeCell ref="D2:E2"/>
    <mergeCell ref="A3:C3"/>
    <mergeCell ref="A4:C4"/>
    <mergeCell ref="A5:C6"/>
    <mergeCell ref="A31:C32"/>
    <mergeCell ref="A8:C9"/>
    <mergeCell ref="A10:C11"/>
    <mergeCell ref="A12:C14"/>
    <mergeCell ref="A15:C16"/>
    <mergeCell ref="A17:C18"/>
    <mergeCell ref="A19:C20"/>
    <mergeCell ref="A21:C22"/>
    <mergeCell ref="A23:C24"/>
    <mergeCell ref="A25:C26"/>
    <mergeCell ref="A27:C28"/>
    <mergeCell ref="A29:C30"/>
    <mergeCell ref="A50:C51"/>
    <mergeCell ref="A33:C33"/>
    <mergeCell ref="A34:C34"/>
    <mergeCell ref="A35:C35"/>
    <mergeCell ref="A36:C37"/>
    <mergeCell ref="A38:C39"/>
    <mergeCell ref="A40:C40"/>
    <mergeCell ref="A41:C42"/>
    <mergeCell ref="A43:C43"/>
    <mergeCell ref="A44:C45"/>
    <mergeCell ref="A46:C47"/>
    <mergeCell ref="A48:C49"/>
    <mergeCell ref="A63:C63"/>
    <mergeCell ref="A64:C64"/>
    <mergeCell ref="A65:C65"/>
    <mergeCell ref="A52:C53"/>
    <mergeCell ref="A54:C55"/>
    <mergeCell ref="A56:C57"/>
    <mergeCell ref="A58:C59"/>
    <mergeCell ref="A60:C61"/>
    <mergeCell ref="A62:C62"/>
  </mergeCells>
  <pageMargins left="0.31496062992125984" right="0.11811023622047245" top="0.35433070866141736" bottom="0.15748031496062992" header="0" footer="0"/>
  <pageSetup paperSize="9" fitToHeight="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E7DE7-7179-4E19-AF78-B9A0B1092534}">
  <sheetPr>
    <pageSetUpPr fitToPage="1"/>
  </sheetPr>
  <dimension ref="A1:E65"/>
  <sheetViews>
    <sheetView workbookViewId="0">
      <selection activeCell="N15" sqref="N15"/>
    </sheetView>
  </sheetViews>
  <sheetFormatPr defaultRowHeight="15" x14ac:dyDescent="0.25"/>
  <cols>
    <col min="1" max="1" width="9.140625" style="104"/>
    <col min="3" max="3" width="44.85546875" customWidth="1"/>
    <col min="4" max="4" width="15.140625" style="103" customWidth="1"/>
    <col min="5" max="5" width="16.7109375" customWidth="1"/>
  </cols>
  <sheetData>
    <row r="1" spans="1:5" ht="28.5" customHeight="1" thickBot="1" x14ac:dyDescent="0.3">
      <c r="A1" s="133" t="s">
        <v>466</v>
      </c>
    </row>
    <row r="2" spans="1:5" ht="21" customHeight="1" thickBot="1" x14ac:dyDescent="0.3">
      <c r="A2" s="801" t="s">
        <v>5</v>
      </c>
      <c r="B2" s="802"/>
      <c r="C2" s="803"/>
      <c r="D2" s="804" t="s">
        <v>476</v>
      </c>
      <c r="E2" s="805"/>
    </row>
    <row r="3" spans="1:5" ht="32.25" customHeight="1" x14ac:dyDescent="0.25">
      <c r="A3" s="806" t="s">
        <v>57</v>
      </c>
      <c r="B3" s="807"/>
      <c r="C3" s="808"/>
      <c r="D3" s="132" t="s">
        <v>68</v>
      </c>
      <c r="E3" s="131">
        <v>370.37680799999998</v>
      </c>
    </row>
    <row r="4" spans="1:5" ht="30.75" customHeight="1" thickBot="1" x14ac:dyDescent="0.3">
      <c r="A4" s="809" t="s">
        <v>58</v>
      </c>
      <c r="B4" s="810"/>
      <c r="C4" s="811"/>
      <c r="D4" s="130" t="s">
        <v>68</v>
      </c>
      <c r="E4" s="129">
        <f>E3*0.9535</f>
        <v>353.15428642799998</v>
      </c>
    </row>
    <row r="5" spans="1:5" ht="17.100000000000001" customHeight="1" x14ac:dyDescent="0.25">
      <c r="A5" s="812" t="s">
        <v>304</v>
      </c>
      <c r="B5" s="813"/>
      <c r="C5" s="813"/>
      <c r="D5" s="128" t="s">
        <v>63</v>
      </c>
      <c r="E5" s="127">
        <v>1E-3</v>
      </c>
    </row>
    <row r="6" spans="1:5" ht="17.100000000000001" customHeight="1" x14ac:dyDescent="0.25">
      <c r="A6" s="814"/>
      <c r="B6" s="815"/>
      <c r="C6" s="815"/>
      <c r="D6" s="123" t="s">
        <v>68</v>
      </c>
      <c r="E6" s="121">
        <v>0.66300000000000003</v>
      </c>
    </row>
    <row r="7" spans="1:5" ht="17.100000000000001" customHeight="1" x14ac:dyDescent="0.25">
      <c r="A7" s="816" t="s">
        <v>21</v>
      </c>
      <c r="B7" s="817"/>
      <c r="C7" s="817"/>
      <c r="D7" s="122" t="s">
        <v>68</v>
      </c>
      <c r="E7" s="121"/>
    </row>
    <row r="8" spans="1:5" ht="17.100000000000001" customHeight="1" x14ac:dyDescent="0.25">
      <c r="A8" s="816" t="s">
        <v>22</v>
      </c>
      <c r="B8" s="817"/>
      <c r="C8" s="817"/>
      <c r="D8" s="116" t="s">
        <v>64</v>
      </c>
      <c r="E8" s="121"/>
    </row>
    <row r="9" spans="1:5" ht="17.100000000000001" customHeight="1" x14ac:dyDescent="0.25">
      <c r="A9" s="816"/>
      <c r="B9" s="817"/>
      <c r="C9" s="817"/>
      <c r="D9" s="116" t="s">
        <v>68</v>
      </c>
      <c r="E9" s="121"/>
    </row>
    <row r="10" spans="1:5" ht="17.100000000000001" customHeight="1" x14ac:dyDescent="0.25">
      <c r="A10" s="818" t="s">
        <v>23</v>
      </c>
      <c r="B10" s="819"/>
      <c r="C10" s="819"/>
      <c r="D10" s="116" t="s">
        <v>63</v>
      </c>
      <c r="E10" s="121"/>
    </row>
    <row r="11" spans="1:5" ht="17.100000000000001" customHeight="1" x14ac:dyDescent="0.25">
      <c r="A11" s="818"/>
      <c r="B11" s="819"/>
      <c r="C11" s="819"/>
      <c r="D11" s="116" t="s">
        <v>68</v>
      </c>
      <c r="E11" s="121"/>
    </row>
    <row r="12" spans="1:5" ht="17.100000000000001" customHeight="1" x14ac:dyDescent="0.25">
      <c r="A12" s="816" t="s">
        <v>24</v>
      </c>
      <c r="B12" s="817"/>
      <c r="C12" s="817"/>
      <c r="D12" s="116" t="s">
        <v>63</v>
      </c>
      <c r="E12" s="121"/>
    </row>
    <row r="13" spans="1:5" ht="17.100000000000001" customHeight="1" x14ac:dyDescent="0.25">
      <c r="A13" s="816"/>
      <c r="B13" s="817"/>
      <c r="C13" s="817"/>
      <c r="D13" s="116" t="s">
        <v>65</v>
      </c>
      <c r="E13" s="121"/>
    </row>
    <row r="14" spans="1:5" ht="17.100000000000001" customHeight="1" x14ac:dyDescent="0.25">
      <c r="A14" s="816"/>
      <c r="B14" s="817"/>
      <c r="C14" s="817"/>
      <c r="D14" s="116" t="s">
        <v>68</v>
      </c>
      <c r="E14" s="121"/>
    </row>
    <row r="15" spans="1:5" ht="17.100000000000001" customHeight="1" x14ac:dyDescent="0.25">
      <c r="A15" s="816" t="s">
        <v>25</v>
      </c>
      <c r="B15" s="817"/>
      <c r="C15" s="817"/>
      <c r="D15" s="116" t="s">
        <v>63</v>
      </c>
      <c r="E15" s="121"/>
    </row>
    <row r="16" spans="1:5" ht="17.100000000000001" customHeight="1" x14ac:dyDescent="0.25">
      <c r="A16" s="816"/>
      <c r="B16" s="817"/>
      <c r="C16" s="817"/>
      <c r="D16" s="116" t="s">
        <v>68</v>
      </c>
      <c r="E16" s="121"/>
    </row>
    <row r="17" spans="1:5" ht="17.100000000000001" customHeight="1" x14ac:dyDescent="0.25">
      <c r="A17" s="816" t="s">
        <v>26</v>
      </c>
      <c r="B17" s="817"/>
      <c r="C17" s="817"/>
      <c r="D17" s="116" t="s">
        <v>63</v>
      </c>
      <c r="E17" s="121"/>
    </row>
    <row r="18" spans="1:5" ht="17.100000000000001" customHeight="1" x14ac:dyDescent="0.25">
      <c r="A18" s="816"/>
      <c r="B18" s="817"/>
      <c r="C18" s="817"/>
      <c r="D18" s="116" t="s">
        <v>68</v>
      </c>
      <c r="E18" s="121"/>
    </row>
    <row r="19" spans="1:5" ht="17.100000000000001" customHeight="1" x14ac:dyDescent="0.25">
      <c r="A19" s="816" t="s">
        <v>27</v>
      </c>
      <c r="B19" s="817"/>
      <c r="C19" s="817"/>
      <c r="D19" s="116" t="s">
        <v>66</v>
      </c>
      <c r="E19" s="121"/>
    </row>
    <row r="20" spans="1:5" ht="17.100000000000001" customHeight="1" x14ac:dyDescent="0.25">
      <c r="A20" s="816"/>
      <c r="B20" s="817"/>
      <c r="C20" s="817"/>
      <c r="D20" s="116" t="s">
        <v>68</v>
      </c>
      <c r="E20" s="121"/>
    </row>
    <row r="21" spans="1:5" ht="17.100000000000001" customHeight="1" x14ac:dyDescent="0.25">
      <c r="A21" s="816" t="s">
        <v>28</v>
      </c>
      <c r="B21" s="817"/>
      <c r="C21" s="817"/>
      <c r="D21" s="116" t="s">
        <v>66</v>
      </c>
      <c r="E21" s="121"/>
    </row>
    <row r="22" spans="1:5" ht="17.100000000000001" customHeight="1" x14ac:dyDescent="0.25">
      <c r="A22" s="816"/>
      <c r="B22" s="817"/>
      <c r="C22" s="817"/>
      <c r="D22" s="116" t="s">
        <v>68</v>
      </c>
      <c r="E22" s="121"/>
    </row>
    <row r="23" spans="1:5" ht="17.100000000000001" customHeight="1" x14ac:dyDescent="0.25">
      <c r="A23" s="820" t="s">
        <v>29</v>
      </c>
      <c r="B23" s="821"/>
      <c r="C23" s="821"/>
      <c r="D23" s="116" t="s">
        <v>63</v>
      </c>
      <c r="E23" s="121"/>
    </row>
    <row r="24" spans="1:5" ht="17.100000000000001" customHeight="1" x14ac:dyDescent="0.25">
      <c r="A24" s="820"/>
      <c r="B24" s="821"/>
      <c r="C24" s="821"/>
      <c r="D24" s="116" t="s">
        <v>68</v>
      </c>
      <c r="E24" s="121"/>
    </row>
    <row r="25" spans="1:5" ht="17.100000000000001" customHeight="1" x14ac:dyDescent="0.25">
      <c r="A25" s="816" t="s">
        <v>30</v>
      </c>
      <c r="B25" s="817"/>
      <c r="C25" s="817"/>
      <c r="D25" s="116" t="s">
        <v>66</v>
      </c>
      <c r="E25" s="121"/>
    </row>
    <row r="26" spans="1:5" ht="17.100000000000001" customHeight="1" x14ac:dyDescent="0.25">
      <c r="A26" s="816"/>
      <c r="B26" s="817"/>
      <c r="C26" s="817"/>
      <c r="D26" s="116" t="s">
        <v>68</v>
      </c>
      <c r="E26" s="121"/>
    </row>
    <row r="27" spans="1:5" ht="17.100000000000001" customHeight="1" x14ac:dyDescent="0.25">
      <c r="A27" s="816" t="s">
        <v>31</v>
      </c>
      <c r="B27" s="817"/>
      <c r="C27" s="817"/>
      <c r="D27" s="126" t="s">
        <v>66</v>
      </c>
      <c r="E27" s="121"/>
    </row>
    <row r="28" spans="1:5" ht="17.100000000000001" customHeight="1" x14ac:dyDescent="0.25">
      <c r="A28" s="816"/>
      <c r="B28" s="817"/>
      <c r="C28" s="817"/>
      <c r="D28" s="126" t="s">
        <v>68</v>
      </c>
      <c r="E28" s="121"/>
    </row>
    <row r="29" spans="1:5" ht="17.100000000000001" customHeight="1" x14ac:dyDescent="0.25">
      <c r="A29" s="816" t="s">
        <v>32</v>
      </c>
      <c r="B29" s="817"/>
      <c r="C29" s="817"/>
      <c r="D29" s="116" t="s">
        <v>66</v>
      </c>
      <c r="E29" s="125">
        <v>17</v>
      </c>
    </row>
    <row r="30" spans="1:5" ht="17.100000000000001" customHeight="1" x14ac:dyDescent="0.25">
      <c r="A30" s="816"/>
      <c r="B30" s="817"/>
      <c r="C30" s="817"/>
      <c r="D30" s="116" t="s">
        <v>68</v>
      </c>
      <c r="E30" s="125">
        <v>9.4068665052513705</v>
      </c>
    </row>
    <row r="31" spans="1:5" ht="17.100000000000001" customHeight="1" x14ac:dyDescent="0.25">
      <c r="A31" s="816" t="s">
        <v>33</v>
      </c>
      <c r="B31" s="817"/>
      <c r="C31" s="817"/>
      <c r="D31" s="116" t="s">
        <v>63</v>
      </c>
      <c r="E31" s="121"/>
    </row>
    <row r="32" spans="1:5" ht="17.100000000000001" customHeight="1" x14ac:dyDescent="0.25">
      <c r="A32" s="816"/>
      <c r="B32" s="817"/>
      <c r="C32" s="817"/>
      <c r="D32" s="116" t="s">
        <v>68</v>
      </c>
      <c r="E32" s="121"/>
    </row>
    <row r="33" spans="1:5" ht="18.75" customHeight="1" x14ac:dyDescent="0.25">
      <c r="A33" s="822" t="s">
        <v>34</v>
      </c>
      <c r="B33" s="823"/>
      <c r="C33" s="824"/>
      <c r="D33" s="124" t="s">
        <v>68</v>
      </c>
      <c r="E33" s="121"/>
    </row>
    <row r="34" spans="1:5" ht="19.5" customHeight="1" x14ac:dyDescent="0.25">
      <c r="A34" s="822" t="s">
        <v>35</v>
      </c>
      <c r="B34" s="823"/>
      <c r="C34" s="823"/>
      <c r="D34" s="123" t="s">
        <v>68</v>
      </c>
      <c r="E34" s="121"/>
    </row>
    <row r="35" spans="1:5" ht="31.5" customHeight="1" x14ac:dyDescent="0.25">
      <c r="A35" s="822" t="s">
        <v>36</v>
      </c>
      <c r="B35" s="823"/>
      <c r="C35" s="823"/>
      <c r="D35" s="123" t="s">
        <v>68</v>
      </c>
      <c r="E35" s="121"/>
    </row>
    <row r="36" spans="1:5" ht="17.100000000000001" customHeight="1" x14ac:dyDescent="0.25">
      <c r="A36" s="822" t="s">
        <v>37</v>
      </c>
      <c r="B36" s="823"/>
      <c r="C36" s="823"/>
      <c r="D36" s="123" t="s">
        <v>66</v>
      </c>
      <c r="E36" s="121"/>
    </row>
    <row r="37" spans="1:5" ht="17.100000000000001" customHeight="1" x14ac:dyDescent="0.25">
      <c r="A37" s="822"/>
      <c r="B37" s="823"/>
      <c r="C37" s="823"/>
      <c r="D37" s="123" t="s">
        <v>68</v>
      </c>
      <c r="E37" s="121"/>
    </row>
    <row r="38" spans="1:5" ht="17.100000000000001" customHeight="1" x14ac:dyDescent="0.25">
      <c r="A38" s="814" t="s">
        <v>38</v>
      </c>
      <c r="B38" s="815"/>
      <c r="C38" s="815"/>
      <c r="D38" s="122" t="s">
        <v>66</v>
      </c>
      <c r="E38" s="121"/>
    </row>
    <row r="39" spans="1:5" ht="17.100000000000001" customHeight="1" x14ac:dyDescent="0.25">
      <c r="A39" s="814"/>
      <c r="B39" s="815"/>
      <c r="C39" s="815"/>
      <c r="D39" s="122" t="s">
        <v>68</v>
      </c>
      <c r="E39" s="121"/>
    </row>
    <row r="40" spans="1:5" ht="33.75" customHeight="1" x14ac:dyDescent="0.25">
      <c r="A40" s="814" t="s">
        <v>39</v>
      </c>
      <c r="B40" s="815"/>
      <c r="C40" s="815"/>
      <c r="D40" s="122" t="s">
        <v>68</v>
      </c>
      <c r="E40" s="121"/>
    </row>
    <row r="41" spans="1:5" ht="17.100000000000001" customHeight="1" x14ac:dyDescent="0.25">
      <c r="A41" s="814" t="s">
        <v>40</v>
      </c>
      <c r="B41" s="815"/>
      <c r="C41" s="815"/>
      <c r="D41" s="122" t="s">
        <v>63</v>
      </c>
      <c r="E41" s="121"/>
    </row>
    <row r="42" spans="1:5" ht="19.5" customHeight="1" x14ac:dyDescent="0.25">
      <c r="A42" s="814"/>
      <c r="B42" s="815"/>
      <c r="C42" s="815"/>
      <c r="D42" s="122" t="s">
        <v>68</v>
      </c>
      <c r="E42" s="121"/>
    </row>
    <row r="43" spans="1:5" ht="17.100000000000001" customHeight="1" thickBot="1" x14ac:dyDescent="0.3">
      <c r="A43" s="825" t="s">
        <v>41</v>
      </c>
      <c r="B43" s="826"/>
      <c r="C43" s="826"/>
      <c r="D43" s="120" t="s">
        <v>68</v>
      </c>
      <c r="E43" s="119">
        <v>2.3664525820272995</v>
      </c>
    </row>
    <row r="44" spans="1:5" ht="17.100000000000001" customHeight="1" x14ac:dyDescent="0.25">
      <c r="A44" s="827" t="s">
        <v>42</v>
      </c>
      <c r="B44" s="828"/>
      <c r="C44" s="828"/>
      <c r="D44" s="118" t="s">
        <v>67</v>
      </c>
      <c r="E44" s="117"/>
    </row>
    <row r="45" spans="1:5" ht="17.100000000000001" customHeight="1" x14ac:dyDescent="0.25">
      <c r="A45" s="829"/>
      <c r="B45" s="830"/>
      <c r="C45" s="830"/>
      <c r="D45" s="116" t="s">
        <v>68</v>
      </c>
      <c r="E45" s="115"/>
    </row>
    <row r="46" spans="1:5" ht="17.100000000000001" customHeight="1" x14ac:dyDescent="0.25">
      <c r="A46" s="829" t="s">
        <v>43</v>
      </c>
      <c r="B46" s="830"/>
      <c r="C46" s="830"/>
      <c r="D46" s="116" t="s">
        <v>67</v>
      </c>
      <c r="E46" s="115">
        <v>3.0000000000000001E-3</v>
      </c>
    </row>
    <row r="47" spans="1:5" ht="17.100000000000001" customHeight="1" x14ac:dyDescent="0.25">
      <c r="A47" s="829"/>
      <c r="B47" s="830"/>
      <c r="C47" s="830"/>
      <c r="D47" s="116" t="s">
        <v>68</v>
      </c>
      <c r="E47" s="115">
        <v>4.4034463636363501</v>
      </c>
    </row>
    <row r="48" spans="1:5" ht="17.100000000000001" customHeight="1" x14ac:dyDescent="0.25">
      <c r="A48" s="829" t="s">
        <v>44</v>
      </c>
      <c r="B48" s="830"/>
      <c r="C48" s="830"/>
      <c r="D48" s="116" t="s">
        <v>67</v>
      </c>
      <c r="E48" s="115">
        <v>3.5000000000000001E-3</v>
      </c>
    </row>
    <row r="49" spans="1:5" ht="17.100000000000001" customHeight="1" x14ac:dyDescent="0.25">
      <c r="A49" s="829"/>
      <c r="B49" s="830"/>
      <c r="C49" s="830"/>
      <c r="D49" s="116" t="s">
        <v>68</v>
      </c>
      <c r="E49" s="115">
        <v>3.7773712962962951</v>
      </c>
    </row>
    <row r="50" spans="1:5" ht="17.100000000000001" customHeight="1" x14ac:dyDescent="0.25">
      <c r="A50" s="829" t="s">
        <v>45</v>
      </c>
      <c r="B50" s="830"/>
      <c r="C50" s="830"/>
      <c r="D50" s="116" t="s">
        <v>67</v>
      </c>
      <c r="E50" s="115"/>
    </row>
    <row r="51" spans="1:5" ht="17.100000000000001" customHeight="1" x14ac:dyDescent="0.25">
      <c r="A51" s="829"/>
      <c r="B51" s="830"/>
      <c r="C51" s="830"/>
      <c r="D51" s="116" t="s">
        <v>68</v>
      </c>
      <c r="E51" s="115"/>
    </row>
    <row r="52" spans="1:5" ht="17.100000000000001" customHeight="1" x14ac:dyDescent="0.25">
      <c r="A52" s="829" t="s">
        <v>46</v>
      </c>
      <c r="B52" s="830"/>
      <c r="C52" s="830"/>
      <c r="D52" s="116" t="s">
        <v>66</v>
      </c>
      <c r="E52" s="115"/>
    </row>
    <row r="53" spans="1:5" ht="17.100000000000001" customHeight="1" x14ac:dyDescent="0.25">
      <c r="A53" s="829"/>
      <c r="B53" s="830"/>
      <c r="C53" s="830"/>
      <c r="D53" s="116" t="s">
        <v>68</v>
      </c>
      <c r="E53" s="115"/>
    </row>
    <row r="54" spans="1:5" ht="17.100000000000001" customHeight="1" x14ac:dyDescent="0.25">
      <c r="A54" s="829" t="s">
        <v>47</v>
      </c>
      <c r="B54" s="830"/>
      <c r="C54" s="830"/>
      <c r="D54" s="116" t="s">
        <v>66</v>
      </c>
      <c r="E54" s="115">
        <v>13</v>
      </c>
    </row>
    <row r="55" spans="1:5" ht="17.100000000000001" customHeight="1" thickBot="1" x14ac:dyDescent="0.3">
      <c r="A55" s="825"/>
      <c r="B55" s="826"/>
      <c r="C55" s="826"/>
      <c r="D55" s="114" t="s">
        <v>68</v>
      </c>
      <c r="E55" s="113">
        <v>18.399033230622702</v>
      </c>
    </row>
    <row r="56" spans="1:5" ht="17.100000000000001" customHeight="1" x14ac:dyDescent="0.25">
      <c r="A56" s="827" t="s">
        <v>48</v>
      </c>
      <c r="B56" s="828"/>
      <c r="C56" s="828"/>
      <c r="D56" s="118" t="s">
        <v>67</v>
      </c>
      <c r="E56" s="117"/>
    </row>
    <row r="57" spans="1:5" ht="17.100000000000001" customHeight="1" x14ac:dyDescent="0.25">
      <c r="A57" s="829"/>
      <c r="B57" s="830"/>
      <c r="C57" s="830"/>
      <c r="D57" s="116" t="s">
        <v>68</v>
      </c>
      <c r="E57" s="115"/>
    </row>
    <row r="58" spans="1:5" ht="17.100000000000001" customHeight="1" x14ac:dyDescent="0.25">
      <c r="A58" s="829" t="s">
        <v>49</v>
      </c>
      <c r="B58" s="830"/>
      <c r="C58" s="830"/>
      <c r="D58" s="116" t="s">
        <v>66</v>
      </c>
      <c r="E58" s="115"/>
    </row>
    <row r="59" spans="1:5" ht="17.100000000000001" customHeight="1" x14ac:dyDescent="0.25">
      <c r="A59" s="829"/>
      <c r="B59" s="830"/>
      <c r="C59" s="830"/>
      <c r="D59" s="116" t="s">
        <v>68</v>
      </c>
      <c r="E59" s="115"/>
    </row>
    <row r="60" spans="1:5" ht="17.100000000000001" customHeight="1" x14ac:dyDescent="0.25">
      <c r="A60" s="829" t="s">
        <v>50</v>
      </c>
      <c r="B60" s="830"/>
      <c r="C60" s="830"/>
      <c r="D60" s="116" t="s">
        <v>66</v>
      </c>
      <c r="E60" s="115">
        <v>7</v>
      </c>
    </row>
    <row r="61" spans="1:5" ht="17.100000000000001" customHeight="1" thickBot="1" x14ac:dyDescent="0.3">
      <c r="A61" s="825"/>
      <c r="B61" s="826"/>
      <c r="C61" s="826"/>
      <c r="D61" s="114" t="s">
        <v>68</v>
      </c>
      <c r="E61" s="113">
        <v>13.089228867945319</v>
      </c>
    </row>
    <row r="62" spans="1:5" ht="29.25" customHeight="1" x14ac:dyDescent="0.25">
      <c r="A62" s="837" t="s">
        <v>303</v>
      </c>
      <c r="B62" s="838"/>
      <c r="C62" s="838"/>
      <c r="D62" s="112" t="s">
        <v>68</v>
      </c>
      <c r="E62" s="111">
        <f>E6+E7+E9+E11+E14+E16+E18+E20+E22+E24+E26+E28+E30+E32+E33+E34+E35+E37+E39+E40+E42+E43</f>
        <v>12.436319087278671</v>
      </c>
    </row>
    <row r="63" spans="1:5" ht="21" customHeight="1" x14ac:dyDescent="0.25">
      <c r="A63" s="831" t="s">
        <v>302</v>
      </c>
      <c r="B63" s="832"/>
      <c r="C63" s="832"/>
      <c r="D63" s="110" t="s">
        <v>68</v>
      </c>
      <c r="E63" s="109">
        <f>E45+E47+E49+E51+E53+E55</f>
        <v>26.579850890555349</v>
      </c>
    </row>
    <row r="64" spans="1:5" ht="21" customHeight="1" thickBot="1" x14ac:dyDescent="0.3">
      <c r="A64" s="833" t="s">
        <v>301</v>
      </c>
      <c r="B64" s="834"/>
      <c r="C64" s="834"/>
      <c r="D64" s="108" t="s">
        <v>68</v>
      </c>
      <c r="E64" s="107">
        <f>E57+E59+E61</f>
        <v>13.089228867945319</v>
      </c>
    </row>
    <row r="65" spans="1:5" ht="28.5" customHeight="1" thickBot="1" x14ac:dyDescent="0.3">
      <c r="A65" s="835" t="s">
        <v>300</v>
      </c>
      <c r="B65" s="836"/>
      <c r="C65" s="836"/>
      <c r="D65" s="106" t="s">
        <v>68</v>
      </c>
      <c r="E65" s="105">
        <f>E62+E63+E64</f>
        <v>52.105398845779334</v>
      </c>
    </row>
  </sheetData>
  <mergeCells count="39">
    <mergeCell ref="A7:C7"/>
    <mergeCell ref="A2:C2"/>
    <mergeCell ref="D2:E2"/>
    <mergeCell ref="A3:C3"/>
    <mergeCell ref="A4:C4"/>
    <mergeCell ref="A5:C6"/>
    <mergeCell ref="A31:C32"/>
    <mergeCell ref="A8:C9"/>
    <mergeCell ref="A10:C11"/>
    <mergeCell ref="A12:C14"/>
    <mergeCell ref="A15:C16"/>
    <mergeCell ref="A17:C18"/>
    <mergeCell ref="A19:C20"/>
    <mergeCell ref="A21:C22"/>
    <mergeCell ref="A23:C24"/>
    <mergeCell ref="A25:C26"/>
    <mergeCell ref="A27:C28"/>
    <mergeCell ref="A29:C30"/>
    <mergeCell ref="A50:C51"/>
    <mergeCell ref="A33:C33"/>
    <mergeCell ref="A34:C34"/>
    <mergeCell ref="A35:C35"/>
    <mergeCell ref="A36:C37"/>
    <mergeCell ref="A38:C39"/>
    <mergeCell ref="A40:C40"/>
    <mergeCell ref="A41:C42"/>
    <mergeCell ref="A43:C43"/>
    <mergeCell ref="A44:C45"/>
    <mergeCell ref="A46:C47"/>
    <mergeCell ref="A48:C49"/>
    <mergeCell ref="A63:C63"/>
    <mergeCell ref="A64:C64"/>
    <mergeCell ref="A65:C65"/>
    <mergeCell ref="A52:C53"/>
    <mergeCell ref="A54:C55"/>
    <mergeCell ref="A56:C57"/>
    <mergeCell ref="A58:C59"/>
    <mergeCell ref="A60:C61"/>
    <mergeCell ref="A62:C62"/>
  </mergeCells>
  <pageMargins left="0.31496062992125984" right="0.11811023622047245" top="0.35433070866141736" bottom="0.15748031496062992" header="0" footer="0"/>
  <pageSetup paperSize="9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FF080-CD8F-466A-AD4E-7FF2E6EAA19C}">
  <sheetPr>
    <tabColor rgb="FF9900FF"/>
  </sheetPr>
  <dimension ref="A1:CK225"/>
  <sheetViews>
    <sheetView tabSelected="1" zoomScale="90" zoomScaleNormal="90" workbookViewId="0">
      <pane xSplit="16" ySplit="8" topLeftCell="W9" activePane="bottomRight" state="frozen"/>
      <selection pane="topRight" activeCell="Q1" sqref="Q1"/>
      <selection pane="bottomLeft" activeCell="A9" sqref="A9"/>
      <selection pane="bottomRight" activeCell="BY215" sqref="BY215"/>
    </sheetView>
  </sheetViews>
  <sheetFormatPr defaultRowHeight="15" x14ac:dyDescent="0.25"/>
  <cols>
    <col min="1" max="1" width="5.5703125" customWidth="1"/>
    <col min="2" max="2" width="29.42578125" customWidth="1"/>
    <col min="3" max="3" width="12.42578125" hidden="1" customWidth="1"/>
    <col min="4" max="4" width="7.42578125" hidden="1" customWidth="1"/>
    <col min="5" max="5" width="10.7109375" hidden="1" customWidth="1"/>
    <col min="6" max="6" width="15.5703125" hidden="1" customWidth="1"/>
    <col min="7" max="7" width="8" hidden="1" customWidth="1"/>
    <col min="8" max="9" width="10.28515625" hidden="1" customWidth="1"/>
    <col min="10" max="10" width="10.42578125" hidden="1" customWidth="1"/>
    <col min="11" max="11" width="10.7109375" hidden="1" customWidth="1"/>
    <col min="12" max="13" width="14.5703125" hidden="1" customWidth="1"/>
    <col min="14" max="14" width="11.7109375" hidden="1" customWidth="1"/>
    <col min="15" max="22" width="14.5703125" hidden="1" customWidth="1"/>
    <col min="23" max="65" width="14.5703125" customWidth="1"/>
    <col min="66" max="84" width="16.140625" customWidth="1"/>
    <col min="85" max="86" width="14.5703125" customWidth="1"/>
    <col min="87" max="87" width="19.140625" customWidth="1"/>
    <col min="88" max="88" width="9.140625" customWidth="1"/>
    <col min="89" max="89" width="12" customWidth="1"/>
    <col min="275" max="275" width="5.5703125" customWidth="1"/>
    <col min="276" max="276" width="29.42578125" customWidth="1"/>
    <col min="277" max="287" width="0" hidden="1" customWidth="1"/>
    <col min="288" max="288" width="14" customWidth="1"/>
    <col min="289" max="289" width="12.85546875" customWidth="1"/>
    <col min="290" max="290" width="13.85546875" customWidth="1"/>
    <col min="291" max="291" width="15" customWidth="1"/>
    <col min="292" max="292" width="12.85546875" customWidth="1"/>
    <col min="293" max="293" width="11.7109375" customWidth="1"/>
    <col min="294" max="294" width="13.85546875" customWidth="1"/>
    <col min="295" max="295" width="10.140625" customWidth="1"/>
    <col min="296" max="296" width="11.85546875" customWidth="1"/>
    <col min="297" max="297" width="10.42578125" customWidth="1"/>
    <col min="298" max="298" width="10.7109375" customWidth="1"/>
    <col min="299" max="299" width="11" customWidth="1"/>
    <col min="300" max="300" width="9.85546875" customWidth="1"/>
    <col min="301" max="301" width="12.85546875" customWidth="1"/>
    <col min="302" max="302" width="13" customWidth="1"/>
    <col min="303" max="303" width="15" customWidth="1"/>
    <col min="304" max="304" width="11.42578125" customWidth="1"/>
    <col min="305" max="305" width="12" customWidth="1"/>
    <col min="306" max="306" width="11.42578125" customWidth="1"/>
    <col min="307" max="307" width="13.28515625" customWidth="1"/>
    <col min="308" max="308" width="13.140625" customWidth="1"/>
    <col min="309" max="309" width="13" customWidth="1"/>
    <col min="310" max="310" width="14.7109375" customWidth="1"/>
    <col min="311" max="313" width="9.140625" customWidth="1"/>
    <col min="314" max="314" width="10.5703125" customWidth="1"/>
    <col min="315" max="316" width="9.42578125" customWidth="1"/>
    <col min="317" max="317" width="9.28515625" customWidth="1"/>
    <col min="318" max="318" width="9" customWidth="1"/>
    <col min="319" max="319" width="8.7109375" customWidth="1"/>
    <col min="320" max="320" width="9.42578125" customWidth="1"/>
    <col min="321" max="321" width="7.42578125" customWidth="1"/>
    <col min="322" max="322" width="8.28515625" customWidth="1"/>
    <col min="323" max="323" width="8" customWidth="1"/>
    <col min="324" max="324" width="11.42578125" customWidth="1"/>
    <col min="325" max="325" width="7.42578125" customWidth="1"/>
    <col min="326" max="326" width="12.140625" customWidth="1"/>
    <col min="327" max="327" width="9.7109375" customWidth="1"/>
    <col min="328" max="328" width="13.140625" customWidth="1"/>
    <col min="329" max="329" width="7.42578125" customWidth="1"/>
    <col min="330" max="330" width="20.7109375" customWidth="1"/>
    <col min="331" max="331" width="0.42578125" customWidth="1"/>
    <col min="332" max="332" width="13.28515625" customWidth="1"/>
    <col min="333" max="333" width="7.28515625" customWidth="1"/>
    <col min="334" max="334" width="13.140625" customWidth="1"/>
    <col min="531" max="531" width="5.5703125" customWidth="1"/>
    <col min="532" max="532" width="29.42578125" customWidth="1"/>
    <col min="533" max="543" width="0" hidden="1" customWidth="1"/>
    <col min="544" max="544" width="14" customWidth="1"/>
    <col min="545" max="545" width="12.85546875" customWidth="1"/>
    <col min="546" max="546" width="13.85546875" customWidth="1"/>
    <col min="547" max="547" width="15" customWidth="1"/>
    <col min="548" max="548" width="12.85546875" customWidth="1"/>
    <col min="549" max="549" width="11.7109375" customWidth="1"/>
    <col min="550" max="550" width="13.85546875" customWidth="1"/>
    <col min="551" max="551" width="10.140625" customWidth="1"/>
    <col min="552" max="552" width="11.85546875" customWidth="1"/>
    <col min="553" max="553" width="10.42578125" customWidth="1"/>
    <col min="554" max="554" width="10.7109375" customWidth="1"/>
    <col min="555" max="555" width="11" customWidth="1"/>
    <col min="556" max="556" width="9.85546875" customWidth="1"/>
    <col min="557" max="557" width="12.85546875" customWidth="1"/>
    <col min="558" max="558" width="13" customWidth="1"/>
    <col min="559" max="559" width="15" customWidth="1"/>
    <col min="560" max="560" width="11.42578125" customWidth="1"/>
    <col min="561" max="561" width="12" customWidth="1"/>
    <col min="562" max="562" width="11.42578125" customWidth="1"/>
    <col min="563" max="563" width="13.28515625" customWidth="1"/>
    <col min="564" max="564" width="13.140625" customWidth="1"/>
    <col min="565" max="565" width="13" customWidth="1"/>
    <col min="566" max="566" width="14.7109375" customWidth="1"/>
    <col min="567" max="569" width="9.140625" customWidth="1"/>
    <col min="570" max="570" width="10.5703125" customWidth="1"/>
    <col min="571" max="572" width="9.42578125" customWidth="1"/>
    <col min="573" max="573" width="9.28515625" customWidth="1"/>
    <col min="574" max="574" width="9" customWidth="1"/>
    <col min="575" max="575" width="8.7109375" customWidth="1"/>
    <col min="576" max="576" width="9.42578125" customWidth="1"/>
    <col min="577" max="577" width="7.42578125" customWidth="1"/>
    <col min="578" max="578" width="8.28515625" customWidth="1"/>
    <col min="579" max="579" width="8" customWidth="1"/>
    <col min="580" max="580" width="11.42578125" customWidth="1"/>
    <col min="581" max="581" width="7.42578125" customWidth="1"/>
    <col min="582" max="582" width="12.140625" customWidth="1"/>
    <col min="583" max="583" width="9.7109375" customWidth="1"/>
    <col min="584" max="584" width="13.140625" customWidth="1"/>
    <col min="585" max="585" width="7.42578125" customWidth="1"/>
    <col min="586" max="586" width="20.7109375" customWidth="1"/>
    <col min="587" max="587" width="0.42578125" customWidth="1"/>
    <col min="588" max="588" width="13.28515625" customWidth="1"/>
    <col min="589" max="589" width="7.28515625" customWidth="1"/>
    <col min="590" max="590" width="13.140625" customWidth="1"/>
    <col min="787" max="787" width="5.5703125" customWidth="1"/>
    <col min="788" max="788" width="29.42578125" customWidth="1"/>
    <col min="789" max="799" width="0" hidden="1" customWidth="1"/>
    <col min="800" max="800" width="14" customWidth="1"/>
    <col min="801" max="801" width="12.85546875" customWidth="1"/>
    <col min="802" max="802" width="13.85546875" customWidth="1"/>
    <col min="803" max="803" width="15" customWidth="1"/>
    <col min="804" max="804" width="12.85546875" customWidth="1"/>
    <col min="805" max="805" width="11.7109375" customWidth="1"/>
    <col min="806" max="806" width="13.85546875" customWidth="1"/>
    <col min="807" max="807" width="10.140625" customWidth="1"/>
    <col min="808" max="808" width="11.85546875" customWidth="1"/>
    <col min="809" max="809" width="10.42578125" customWidth="1"/>
    <col min="810" max="810" width="10.7109375" customWidth="1"/>
    <col min="811" max="811" width="11" customWidth="1"/>
    <col min="812" max="812" width="9.85546875" customWidth="1"/>
    <col min="813" max="813" width="12.85546875" customWidth="1"/>
    <col min="814" max="814" width="13" customWidth="1"/>
    <col min="815" max="815" width="15" customWidth="1"/>
    <col min="816" max="816" width="11.42578125" customWidth="1"/>
    <col min="817" max="817" width="12" customWidth="1"/>
    <col min="818" max="818" width="11.42578125" customWidth="1"/>
    <col min="819" max="819" width="13.28515625" customWidth="1"/>
    <col min="820" max="820" width="13.140625" customWidth="1"/>
    <col min="821" max="821" width="13" customWidth="1"/>
    <col min="822" max="822" width="14.7109375" customWidth="1"/>
    <col min="823" max="825" width="9.140625" customWidth="1"/>
    <col min="826" max="826" width="10.5703125" customWidth="1"/>
    <col min="827" max="828" width="9.42578125" customWidth="1"/>
    <col min="829" max="829" width="9.28515625" customWidth="1"/>
    <col min="830" max="830" width="9" customWidth="1"/>
    <col min="831" max="831" width="8.7109375" customWidth="1"/>
    <col min="832" max="832" width="9.42578125" customWidth="1"/>
    <col min="833" max="833" width="7.42578125" customWidth="1"/>
    <col min="834" max="834" width="8.28515625" customWidth="1"/>
    <col min="835" max="835" width="8" customWidth="1"/>
    <col min="836" max="836" width="11.42578125" customWidth="1"/>
    <col min="837" max="837" width="7.42578125" customWidth="1"/>
    <col min="838" max="838" width="12.140625" customWidth="1"/>
    <col min="839" max="839" width="9.7109375" customWidth="1"/>
    <col min="840" max="840" width="13.140625" customWidth="1"/>
    <col min="841" max="841" width="7.42578125" customWidth="1"/>
    <col min="842" max="842" width="20.7109375" customWidth="1"/>
    <col min="843" max="843" width="0.42578125" customWidth="1"/>
    <col min="844" max="844" width="13.28515625" customWidth="1"/>
    <col min="845" max="845" width="7.28515625" customWidth="1"/>
    <col min="846" max="846" width="13.140625" customWidth="1"/>
    <col min="1043" max="1043" width="5.5703125" customWidth="1"/>
    <col min="1044" max="1044" width="29.42578125" customWidth="1"/>
    <col min="1045" max="1055" width="0" hidden="1" customWidth="1"/>
    <col min="1056" max="1056" width="14" customWidth="1"/>
    <col min="1057" max="1057" width="12.85546875" customWidth="1"/>
    <col min="1058" max="1058" width="13.85546875" customWidth="1"/>
    <col min="1059" max="1059" width="15" customWidth="1"/>
    <col min="1060" max="1060" width="12.85546875" customWidth="1"/>
    <col min="1061" max="1061" width="11.7109375" customWidth="1"/>
    <col min="1062" max="1062" width="13.85546875" customWidth="1"/>
    <col min="1063" max="1063" width="10.140625" customWidth="1"/>
    <col min="1064" max="1064" width="11.85546875" customWidth="1"/>
    <col min="1065" max="1065" width="10.42578125" customWidth="1"/>
    <col min="1066" max="1066" width="10.7109375" customWidth="1"/>
    <col min="1067" max="1067" width="11" customWidth="1"/>
    <col min="1068" max="1068" width="9.85546875" customWidth="1"/>
    <col min="1069" max="1069" width="12.85546875" customWidth="1"/>
    <col min="1070" max="1070" width="13" customWidth="1"/>
    <col min="1071" max="1071" width="15" customWidth="1"/>
    <col min="1072" max="1072" width="11.42578125" customWidth="1"/>
    <col min="1073" max="1073" width="12" customWidth="1"/>
    <col min="1074" max="1074" width="11.42578125" customWidth="1"/>
    <col min="1075" max="1075" width="13.28515625" customWidth="1"/>
    <col min="1076" max="1076" width="13.140625" customWidth="1"/>
    <col min="1077" max="1077" width="13" customWidth="1"/>
    <col min="1078" max="1078" width="14.7109375" customWidth="1"/>
    <col min="1079" max="1081" width="9.140625" customWidth="1"/>
    <col min="1082" max="1082" width="10.5703125" customWidth="1"/>
    <col min="1083" max="1084" width="9.42578125" customWidth="1"/>
    <col min="1085" max="1085" width="9.28515625" customWidth="1"/>
    <col min="1086" max="1086" width="9" customWidth="1"/>
    <col min="1087" max="1087" width="8.7109375" customWidth="1"/>
    <col min="1088" max="1088" width="9.42578125" customWidth="1"/>
    <col min="1089" max="1089" width="7.42578125" customWidth="1"/>
    <col min="1090" max="1090" width="8.28515625" customWidth="1"/>
    <col min="1091" max="1091" width="8" customWidth="1"/>
    <col min="1092" max="1092" width="11.42578125" customWidth="1"/>
    <col min="1093" max="1093" width="7.42578125" customWidth="1"/>
    <col min="1094" max="1094" width="12.140625" customWidth="1"/>
    <col min="1095" max="1095" width="9.7109375" customWidth="1"/>
    <col min="1096" max="1096" width="13.140625" customWidth="1"/>
    <col min="1097" max="1097" width="7.42578125" customWidth="1"/>
    <col min="1098" max="1098" width="20.7109375" customWidth="1"/>
    <col min="1099" max="1099" width="0.42578125" customWidth="1"/>
    <col min="1100" max="1100" width="13.28515625" customWidth="1"/>
    <col min="1101" max="1101" width="7.28515625" customWidth="1"/>
    <col min="1102" max="1102" width="13.140625" customWidth="1"/>
    <col min="1299" max="1299" width="5.5703125" customWidth="1"/>
    <col min="1300" max="1300" width="29.42578125" customWidth="1"/>
    <col min="1301" max="1311" width="0" hidden="1" customWidth="1"/>
    <col min="1312" max="1312" width="14" customWidth="1"/>
    <col min="1313" max="1313" width="12.85546875" customWidth="1"/>
    <col min="1314" max="1314" width="13.85546875" customWidth="1"/>
    <col min="1315" max="1315" width="15" customWidth="1"/>
    <col min="1316" max="1316" width="12.85546875" customWidth="1"/>
    <col min="1317" max="1317" width="11.7109375" customWidth="1"/>
    <col min="1318" max="1318" width="13.85546875" customWidth="1"/>
    <col min="1319" max="1319" width="10.140625" customWidth="1"/>
    <col min="1320" max="1320" width="11.85546875" customWidth="1"/>
    <col min="1321" max="1321" width="10.42578125" customWidth="1"/>
    <col min="1322" max="1322" width="10.7109375" customWidth="1"/>
    <col min="1323" max="1323" width="11" customWidth="1"/>
    <col min="1324" max="1324" width="9.85546875" customWidth="1"/>
    <col min="1325" max="1325" width="12.85546875" customWidth="1"/>
    <col min="1326" max="1326" width="13" customWidth="1"/>
    <col min="1327" max="1327" width="15" customWidth="1"/>
    <col min="1328" max="1328" width="11.42578125" customWidth="1"/>
    <col min="1329" max="1329" width="12" customWidth="1"/>
    <col min="1330" max="1330" width="11.42578125" customWidth="1"/>
    <col min="1331" max="1331" width="13.28515625" customWidth="1"/>
    <col min="1332" max="1332" width="13.140625" customWidth="1"/>
    <col min="1333" max="1333" width="13" customWidth="1"/>
    <col min="1334" max="1334" width="14.7109375" customWidth="1"/>
    <col min="1335" max="1337" width="9.140625" customWidth="1"/>
    <col min="1338" max="1338" width="10.5703125" customWidth="1"/>
    <col min="1339" max="1340" width="9.42578125" customWidth="1"/>
    <col min="1341" max="1341" width="9.28515625" customWidth="1"/>
    <col min="1342" max="1342" width="9" customWidth="1"/>
    <col min="1343" max="1343" width="8.7109375" customWidth="1"/>
    <col min="1344" max="1344" width="9.42578125" customWidth="1"/>
    <col min="1345" max="1345" width="7.42578125" customWidth="1"/>
    <col min="1346" max="1346" width="8.28515625" customWidth="1"/>
    <col min="1347" max="1347" width="8" customWidth="1"/>
    <col min="1348" max="1348" width="11.42578125" customWidth="1"/>
    <col min="1349" max="1349" width="7.42578125" customWidth="1"/>
    <col min="1350" max="1350" width="12.140625" customWidth="1"/>
    <col min="1351" max="1351" width="9.7109375" customWidth="1"/>
    <col min="1352" max="1352" width="13.140625" customWidth="1"/>
    <col min="1353" max="1353" width="7.42578125" customWidth="1"/>
    <col min="1354" max="1354" width="20.7109375" customWidth="1"/>
    <col min="1355" max="1355" width="0.42578125" customWidth="1"/>
    <col min="1356" max="1356" width="13.28515625" customWidth="1"/>
    <col min="1357" max="1357" width="7.28515625" customWidth="1"/>
    <col min="1358" max="1358" width="13.140625" customWidth="1"/>
    <col min="1555" max="1555" width="5.5703125" customWidth="1"/>
    <col min="1556" max="1556" width="29.42578125" customWidth="1"/>
    <col min="1557" max="1567" width="0" hidden="1" customWidth="1"/>
    <col min="1568" max="1568" width="14" customWidth="1"/>
    <col min="1569" max="1569" width="12.85546875" customWidth="1"/>
    <col min="1570" max="1570" width="13.85546875" customWidth="1"/>
    <col min="1571" max="1571" width="15" customWidth="1"/>
    <col min="1572" max="1572" width="12.85546875" customWidth="1"/>
    <col min="1573" max="1573" width="11.7109375" customWidth="1"/>
    <col min="1574" max="1574" width="13.85546875" customWidth="1"/>
    <col min="1575" max="1575" width="10.140625" customWidth="1"/>
    <col min="1576" max="1576" width="11.85546875" customWidth="1"/>
    <col min="1577" max="1577" width="10.42578125" customWidth="1"/>
    <col min="1578" max="1578" width="10.7109375" customWidth="1"/>
    <col min="1579" max="1579" width="11" customWidth="1"/>
    <col min="1580" max="1580" width="9.85546875" customWidth="1"/>
    <col min="1581" max="1581" width="12.85546875" customWidth="1"/>
    <col min="1582" max="1582" width="13" customWidth="1"/>
    <col min="1583" max="1583" width="15" customWidth="1"/>
    <col min="1584" max="1584" width="11.42578125" customWidth="1"/>
    <col min="1585" max="1585" width="12" customWidth="1"/>
    <col min="1586" max="1586" width="11.42578125" customWidth="1"/>
    <col min="1587" max="1587" width="13.28515625" customWidth="1"/>
    <col min="1588" max="1588" width="13.140625" customWidth="1"/>
    <col min="1589" max="1589" width="13" customWidth="1"/>
    <col min="1590" max="1590" width="14.7109375" customWidth="1"/>
    <col min="1591" max="1593" width="9.140625" customWidth="1"/>
    <col min="1594" max="1594" width="10.5703125" customWidth="1"/>
    <col min="1595" max="1596" width="9.42578125" customWidth="1"/>
    <col min="1597" max="1597" width="9.28515625" customWidth="1"/>
    <col min="1598" max="1598" width="9" customWidth="1"/>
    <col min="1599" max="1599" width="8.7109375" customWidth="1"/>
    <col min="1600" max="1600" width="9.42578125" customWidth="1"/>
    <col min="1601" max="1601" width="7.42578125" customWidth="1"/>
    <col min="1602" max="1602" width="8.28515625" customWidth="1"/>
    <col min="1603" max="1603" width="8" customWidth="1"/>
    <col min="1604" max="1604" width="11.42578125" customWidth="1"/>
    <col min="1605" max="1605" width="7.42578125" customWidth="1"/>
    <col min="1606" max="1606" width="12.140625" customWidth="1"/>
    <col min="1607" max="1607" width="9.7109375" customWidth="1"/>
    <col min="1608" max="1608" width="13.140625" customWidth="1"/>
    <col min="1609" max="1609" width="7.42578125" customWidth="1"/>
    <col min="1610" max="1610" width="20.7109375" customWidth="1"/>
    <col min="1611" max="1611" width="0.42578125" customWidth="1"/>
    <col min="1612" max="1612" width="13.28515625" customWidth="1"/>
    <col min="1613" max="1613" width="7.28515625" customWidth="1"/>
    <col min="1614" max="1614" width="13.140625" customWidth="1"/>
    <col min="1811" max="1811" width="5.5703125" customWidth="1"/>
    <col min="1812" max="1812" width="29.42578125" customWidth="1"/>
    <col min="1813" max="1823" width="0" hidden="1" customWidth="1"/>
    <col min="1824" max="1824" width="14" customWidth="1"/>
    <col min="1825" max="1825" width="12.85546875" customWidth="1"/>
    <col min="1826" max="1826" width="13.85546875" customWidth="1"/>
    <col min="1827" max="1827" width="15" customWidth="1"/>
    <col min="1828" max="1828" width="12.85546875" customWidth="1"/>
    <col min="1829" max="1829" width="11.7109375" customWidth="1"/>
    <col min="1830" max="1830" width="13.85546875" customWidth="1"/>
    <col min="1831" max="1831" width="10.140625" customWidth="1"/>
    <col min="1832" max="1832" width="11.85546875" customWidth="1"/>
    <col min="1833" max="1833" width="10.42578125" customWidth="1"/>
    <col min="1834" max="1834" width="10.7109375" customWidth="1"/>
    <col min="1835" max="1835" width="11" customWidth="1"/>
    <col min="1836" max="1836" width="9.85546875" customWidth="1"/>
    <col min="1837" max="1837" width="12.85546875" customWidth="1"/>
    <col min="1838" max="1838" width="13" customWidth="1"/>
    <col min="1839" max="1839" width="15" customWidth="1"/>
    <col min="1840" max="1840" width="11.42578125" customWidth="1"/>
    <col min="1841" max="1841" width="12" customWidth="1"/>
    <col min="1842" max="1842" width="11.42578125" customWidth="1"/>
    <col min="1843" max="1843" width="13.28515625" customWidth="1"/>
    <col min="1844" max="1844" width="13.140625" customWidth="1"/>
    <col min="1845" max="1845" width="13" customWidth="1"/>
    <col min="1846" max="1846" width="14.7109375" customWidth="1"/>
    <col min="1847" max="1849" width="9.140625" customWidth="1"/>
    <col min="1850" max="1850" width="10.5703125" customWidth="1"/>
    <col min="1851" max="1852" width="9.42578125" customWidth="1"/>
    <col min="1853" max="1853" width="9.28515625" customWidth="1"/>
    <col min="1854" max="1854" width="9" customWidth="1"/>
    <col min="1855" max="1855" width="8.7109375" customWidth="1"/>
    <col min="1856" max="1856" width="9.42578125" customWidth="1"/>
    <col min="1857" max="1857" width="7.42578125" customWidth="1"/>
    <col min="1858" max="1858" width="8.28515625" customWidth="1"/>
    <col min="1859" max="1859" width="8" customWidth="1"/>
    <col min="1860" max="1860" width="11.42578125" customWidth="1"/>
    <col min="1861" max="1861" width="7.42578125" customWidth="1"/>
    <col min="1862" max="1862" width="12.140625" customWidth="1"/>
    <col min="1863" max="1863" width="9.7109375" customWidth="1"/>
    <col min="1864" max="1864" width="13.140625" customWidth="1"/>
    <col min="1865" max="1865" width="7.42578125" customWidth="1"/>
    <col min="1866" max="1866" width="20.7109375" customWidth="1"/>
    <col min="1867" max="1867" width="0.42578125" customWidth="1"/>
    <col min="1868" max="1868" width="13.28515625" customWidth="1"/>
    <col min="1869" max="1869" width="7.28515625" customWidth="1"/>
    <col min="1870" max="1870" width="13.140625" customWidth="1"/>
    <col min="2067" max="2067" width="5.5703125" customWidth="1"/>
    <col min="2068" max="2068" width="29.42578125" customWidth="1"/>
    <col min="2069" max="2079" width="0" hidden="1" customWidth="1"/>
    <col min="2080" max="2080" width="14" customWidth="1"/>
    <col min="2081" max="2081" width="12.85546875" customWidth="1"/>
    <col min="2082" max="2082" width="13.85546875" customWidth="1"/>
    <col min="2083" max="2083" width="15" customWidth="1"/>
    <col min="2084" max="2084" width="12.85546875" customWidth="1"/>
    <col min="2085" max="2085" width="11.7109375" customWidth="1"/>
    <col min="2086" max="2086" width="13.85546875" customWidth="1"/>
    <col min="2087" max="2087" width="10.140625" customWidth="1"/>
    <col min="2088" max="2088" width="11.85546875" customWidth="1"/>
    <col min="2089" max="2089" width="10.42578125" customWidth="1"/>
    <col min="2090" max="2090" width="10.7109375" customWidth="1"/>
    <col min="2091" max="2091" width="11" customWidth="1"/>
    <col min="2092" max="2092" width="9.85546875" customWidth="1"/>
    <col min="2093" max="2093" width="12.85546875" customWidth="1"/>
    <col min="2094" max="2094" width="13" customWidth="1"/>
    <col min="2095" max="2095" width="15" customWidth="1"/>
    <col min="2096" max="2096" width="11.42578125" customWidth="1"/>
    <col min="2097" max="2097" width="12" customWidth="1"/>
    <col min="2098" max="2098" width="11.42578125" customWidth="1"/>
    <col min="2099" max="2099" width="13.28515625" customWidth="1"/>
    <col min="2100" max="2100" width="13.140625" customWidth="1"/>
    <col min="2101" max="2101" width="13" customWidth="1"/>
    <col min="2102" max="2102" width="14.7109375" customWidth="1"/>
    <col min="2103" max="2105" width="9.140625" customWidth="1"/>
    <col min="2106" max="2106" width="10.5703125" customWidth="1"/>
    <col min="2107" max="2108" width="9.42578125" customWidth="1"/>
    <col min="2109" max="2109" width="9.28515625" customWidth="1"/>
    <col min="2110" max="2110" width="9" customWidth="1"/>
    <col min="2111" max="2111" width="8.7109375" customWidth="1"/>
    <col min="2112" max="2112" width="9.42578125" customWidth="1"/>
    <col min="2113" max="2113" width="7.42578125" customWidth="1"/>
    <col min="2114" max="2114" width="8.28515625" customWidth="1"/>
    <col min="2115" max="2115" width="8" customWidth="1"/>
    <col min="2116" max="2116" width="11.42578125" customWidth="1"/>
    <col min="2117" max="2117" width="7.42578125" customWidth="1"/>
    <col min="2118" max="2118" width="12.140625" customWidth="1"/>
    <col min="2119" max="2119" width="9.7109375" customWidth="1"/>
    <col min="2120" max="2120" width="13.140625" customWidth="1"/>
    <col min="2121" max="2121" width="7.42578125" customWidth="1"/>
    <col min="2122" max="2122" width="20.7109375" customWidth="1"/>
    <col min="2123" max="2123" width="0.42578125" customWidth="1"/>
    <col min="2124" max="2124" width="13.28515625" customWidth="1"/>
    <col min="2125" max="2125" width="7.28515625" customWidth="1"/>
    <col min="2126" max="2126" width="13.140625" customWidth="1"/>
    <col min="2323" max="2323" width="5.5703125" customWidth="1"/>
    <col min="2324" max="2324" width="29.42578125" customWidth="1"/>
    <col min="2325" max="2335" width="0" hidden="1" customWidth="1"/>
    <col min="2336" max="2336" width="14" customWidth="1"/>
    <col min="2337" max="2337" width="12.85546875" customWidth="1"/>
    <col min="2338" max="2338" width="13.85546875" customWidth="1"/>
    <col min="2339" max="2339" width="15" customWidth="1"/>
    <col min="2340" max="2340" width="12.85546875" customWidth="1"/>
    <col min="2341" max="2341" width="11.7109375" customWidth="1"/>
    <col min="2342" max="2342" width="13.85546875" customWidth="1"/>
    <col min="2343" max="2343" width="10.140625" customWidth="1"/>
    <col min="2344" max="2344" width="11.85546875" customWidth="1"/>
    <col min="2345" max="2345" width="10.42578125" customWidth="1"/>
    <col min="2346" max="2346" width="10.7109375" customWidth="1"/>
    <col min="2347" max="2347" width="11" customWidth="1"/>
    <col min="2348" max="2348" width="9.85546875" customWidth="1"/>
    <col min="2349" max="2349" width="12.85546875" customWidth="1"/>
    <col min="2350" max="2350" width="13" customWidth="1"/>
    <col min="2351" max="2351" width="15" customWidth="1"/>
    <col min="2352" max="2352" width="11.42578125" customWidth="1"/>
    <col min="2353" max="2353" width="12" customWidth="1"/>
    <col min="2354" max="2354" width="11.42578125" customWidth="1"/>
    <col min="2355" max="2355" width="13.28515625" customWidth="1"/>
    <col min="2356" max="2356" width="13.140625" customWidth="1"/>
    <col min="2357" max="2357" width="13" customWidth="1"/>
    <col min="2358" max="2358" width="14.7109375" customWidth="1"/>
    <col min="2359" max="2361" width="9.140625" customWidth="1"/>
    <col min="2362" max="2362" width="10.5703125" customWidth="1"/>
    <col min="2363" max="2364" width="9.42578125" customWidth="1"/>
    <col min="2365" max="2365" width="9.28515625" customWidth="1"/>
    <col min="2366" max="2366" width="9" customWidth="1"/>
    <col min="2367" max="2367" width="8.7109375" customWidth="1"/>
    <col min="2368" max="2368" width="9.42578125" customWidth="1"/>
    <col min="2369" max="2369" width="7.42578125" customWidth="1"/>
    <col min="2370" max="2370" width="8.28515625" customWidth="1"/>
    <col min="2371" max="2371" width="8" customWidth="1"/>
    <col min="2372" max="2372" width="11.42578125" customWidth="1"/>
    <col min="2373" max="2373" width="7.42578125" customWidth="1"/>
    <col min="2374" max="2374" width="12.140625" customWidth="1"/>
    <col min="2375" max="2375" width="9.7109375" customWidth="1"/>
    <col min="2376" max="2376" width="13.140625" customWidth="1"/>
    <col min="2377" max="2377" width="7.42578125" customWidth="1"/>
    <col min="2378" max="2378" width="20.7109375" customWidth="1"/>
    <col min="2379" max="2379" width="0.42578125" customWidth="1"/>
    <col min="2380" max="2380" width="13.28515625" customWidth="1"/>
    <col min="2381" max="2381" width="7.28515625" customWidth="1"/>
    <col min="2382" max="2382" width="13.140625" customWidth="1"/>
    <col min="2579" max="2579" width="5.5703125" customWidth="1"/>
    <col min="2580" max="2580" width="29.42578125" customWidth="1"/>
    <col min="2581" max="2591" width="0" hidden="1" customWidth="1"/>
    <col min="2592" max="2592" width="14" customWidth="1"/>
    <col min="2593" max="2593" width="12.85546875" customWidth="1"/>
    <col min="2594" max="2594" width="13.85546875" customWidth="1"/>
    <col min="2595" max="2595" width="15" customWidth="1"/>
    <col min="2596" max="2596" width="12.85546875" customWidth="1"/>
    <col min="2597" max="2597" width="11.7109375" customWidth="1"/>
    <col min="2598" max="2598" width="13.85546875" customWidth="1"/>
    <col min="2599" max="2599" width="10.140625" customWidth="1"/>
    <col min="2600" max="2600" width="11.85546875" customWidth="1"/>
    <col min="2601" max="2601" width="10.42578125" customWidth="1"/>
    <col min="2602" max="2602" width="10.7109375" customWidth="1"/>
    <col min="2603" max="2603" width="11" customWidth="1"/>
    <col min="2604" max="2604" width="9.85546875" customWidth="1"/>
    <col min="2605" max="2605" width="12.85546875" customWidth="1"/>
    <col min="2606" max="2606" width="13" customWidth="1"/>
    <col min="2607" max="2607" width="15" customWidth="1"/>
    <col min="2608" max="2608" width="11.42578125" customWidth="1"/>
    <col min="2609" max="2609" width="12" customWidth="1"/>
    <col min="2610" max="2610" width="11.42578125" customWidth="1"/>
    <col min="2611" max="2611" width="13.28515625" customWidth="1"/>
    <col min="2612" max="2612" width="13.140625" customWidth="1"/>
    <col min="2613" max="2613" width="13" customWidth="1"/>
    <col min="2614" max="2614" width="14.7109375" customWidth="1"/>
    <col min="2615" max="2617" width="9.140625" customWidth="1"/>
    <col min="2618" max="2618" width="10.5703125" customWidth="1"/>
    <col min="2619" max="2620" width="9.42578125" customWidth="1"/>
    <col min="2621" max="2621" width="9.28515625" customWidth="1"/>
    <col min="2622" max="2622" width="9" customWidth="1"/>
    <col min="2623" max="2623" width="8.7109375" customWidth="1"/>
    <col min="2624" max="2624" width="9.42578125" customWidth="1"/>
    <col min="2625" max="2625" width="7.42578125" customWidth="1"/>
    <col min="2626" max="2626" width="8.28515625" customWidth="1"/>
    <col min="2627" max="2627" width="8" customWidth="1"/>
    <col min="2628" max="2628" width="11.42578125" customWidth="1"/>
    <col min="2629" max="2629" width="7.42578125" customWidth="1"/>
    <col min="2630" max="2630" width="12.140625" customWidth="1"/>
    <col min="2631" max="2631" width="9.7109375" customWidth="1"/>
    <col min="2632" max="2632" width="13.140625" customWidth="1"/>
    <col min="2633" max="2633" width="7.42578125" customWidth="1"/>
    <col min="2634" max="2634" width="20.7109375" customWidth="1"/>
    <col min="2635" max="2635" width="0.42578125" customWidth="1"/>
    <col min="2636" max="2636" width="13.28515625" customWidth="1"/>
    <col min="2637" max="2637" width="7.28515625" customWidth="1"/>
    <col min="2638" max="2638" width="13.140625" customWidth="1"/>
    <col min="2835" max="2835" width="5.5703125" customWidth="1"/>
    <col min="2836" max="2836" width="29.42578125" customWidth="1"/>
    <col min="2837" max="2847" width="0" hidden="1" customWidth="1"/>
    <col min="2848" max="2848" width="14" customWidth="1"/>
    <col min="2849" max="2849" width="12.85546875" customWidth="1"/>
    <col min="2850" max="2850" width="13.85546875" customWidth="1"/>
    <col min="2851" max="2851" width="15" customWidth="1"/>
    <col min="2852" max="2852" width="12.85546875" customWidth="1"/>
    <col min="2853" max="2853" width="11.7109375" customWidth="1"/>
    <col min="2854" max="2854" width="13.85546875" customWidth="1"/>
    <col min="2855" max="2855" width="10.140625" customWidth="1"/>
    <col min="2856" max="2856" width="11.85546875" customWidth="1"/>
    <col min="2857" max="2857" width="10.42578125" customWidth="1"/>
    <col min="2858" max="2858" width="10.7109375" customWidth="1"/>
    <col min="2859" max="2859" width="11" customWidth="1"/>
    <col min="2860" max="2860" width="9.85546875" customWidth="1"/>
    <col min="2861" max="2861" width="12.85546875" customWidth="1"/>
    <col min="2862" max="2862" width="13" customWidth="1"/>
    <col min="2863" max="2863" width="15" customWidth="1"/>
    <col min="2864" max="2864" width="11.42578125" customWidth="1"/>
    <col min="2865" max="2865" width="12" customWidth="1"/>
    <col min="2866" max="2866" width="11.42578125" customWidth="1"/>
    <col min="2867" max="2867" width="13.28515625" customWidth="1"/>
    <col min="2868" max="2868" width="13.140625" customWidth="1"/>
    <col min="2869" max="2869" width="13" customWidth="1"/>
    <col min="2870" max="2870" width="14.7109375" customWidth="1"/>
    <col min="2871" max="2873" width="9.140625" customWidth="1"/>
    <col min="2874" max="2874" width="10.5703125" customWidth="1"/>
    <col min="2875" max="2876" width="9.42578125" customWidth="1"/>
    <col min="2877" max="2877" width="9.28515625" customWidth="1"/>
    <col min="2878" max="2878" width="9" customWidth="1"/>
    <col min="2879" max="2879" width="8.7109375" customWidth="1"/>
    <col min="2880" max="2880" width="9.42578125" customWidth="1"/>
    <col min="2881" max="2881" width="7.42578125" customWidth="1"/>
    <col min="2882" max="2882" width="8.28515625" customWidth="1"/>
    <col min="2883" max="2883" width="8" customWidth="1"/>
    <col min="2884" max="2884" width="11.42578125" customWidth="1"/>
    <col min="2885" max="2885" width="7.42578125" customWidth="1"/>
    <col min="2886" max="2886" width="12.140625" customWidth="1"/>
    <col min="2887" max="2887" width="9.7109375" customWidth="1"/>
    <col min="2888" max="2888" width="13.140625" customWidth="1"/>
    <col min="2889" max="2889" width="7.42578125" customWidth="1"/>
    <col min="2890" max="2890" width="20.7109375" customWidth="1"/>
    <col min="2891" max="2891" width="0.42578125" customWidth="1"/>
    <col min="2892" max="2892" width="13.28515625" customWidth="1"/>
    <col min="2893" max="2893" width="7.28515625" customWidth="1"/>
    <col min="2894" max="2894" width="13.140625" customWidth="1"/>
    <col min="3091" max="3091" width="5.5703125" customWidth="1"/>
    <col min="3092" max="3092" width="29.42578125" customWidth="1"/>
    <col min="3093" max="3103" width="0" hidden="1" customWidth="1"/>
    <col min="3104" max="3104" width="14" customWidth="1"/>
    <col min="3105" max="3105" width="12.85546875" customWidth="1"/>
    <col min="3106" max="3106" width="13.85546875" customWidth="1"/>
    <col min="3107" max="3107" width="15" customWidth="1"/>
    <col min="3108" max="3108" width="12.85546875" customWidth="1"/>
    <col min="3109" max="3109" width="11.7109375" customWidth="1"/>
    <col min="3110" max="3110" width="13.85546875" customWidth="1"/>
    <col min="3111" max="3111" width="10.140625" customWidth="1"/>
    <col min="3112" max="3112" width="11.85546875" customWidth="1"/>
    <col min="3113" max="3113" width="10.42578125" customWidth="1"/>
    <col min="3114" max="3114" width="10.7109375" customWidth="1"/>
    <col min="3115" max="3115" width="11" customWidth="1"/>
    <col min="3116" max="3116" width="9.85546875" customWidth="1"/>
    <col min="3117" max="3117" width="12.85546875" customWidth="1"/>
    <col min="3118" max="3118" width="13" customWidth="1"/>
    <col min="3119" max="3119" width="15" customWidth="1"/>
    <col min="3120" max="3120" width="11.42578125" customWidth="1"/>
    <col min="3121" max="3121" width="12" customWidth="1"/>
    <col min="3122" max="3122" width="11.42578125" customWidth="1"/>
    <col min="3123" max="3123" width="13.28515625" customWidth="1"/>
    <col min="3124" max="3124" width="13.140625" customWidth="1"/>
    <col min="3125" max="3125" width="13" customWidth="1"/>
    <col min="3126" max="3126" width="14.7109375" customWidth="1"/>
    <col min="3127" max="3129" width="9.140625" customWidth="1"/>
    <col min="3130" max="3130" width="10.5703125" customWidth="1"/>
    <col min="3131" max="3132" width="9.42578125" customWidth="1"/>
    <col min="3133" max="3133" width="9.28515625" customWidth="1"/>
    <col min="3134" max="3134" width="9" customWidth="1"/>
    <col min="3135" max="3135" width="8.7109375" customWidth="1"/>
    <col min="3136" max="3136" width="9.42578125" customWidth="1"/>
    <col min="3137" max="3137" width="7.42578125" customWidth="1"/>
    <col min="3138" max="3138" width="8.28515625" customWidth="1"/>
    <col min="3139" max="3139" width="8" customWidth="1"/>
    <col min="3140" max="3140" width="11.42578125" customWidth="1"/>
    <col min="3141" max="3141" width="7.42578125" customWidth="1"/>
    <col min="3142" max="3142" width="12.140625" customWidth="1"/>
    <col min="3143" max="3143" width="9.7109375" customWidth="1"/>
    <col min="3144" max="3144" width="13.140625" customWidth="1"/>
    <col min="3145" max="3145" width="7.42578125" customWidth="1"/>
    <col min="3146" max="3146" width="20.7109375" customWidth="1"/>
    <col min="3147" max="3147" width="0.42578125" customWidth="1"/>
    <col min="3148" max="3148" width="13.28515625" customWidth="1"/>
    <col min="3149" max="3149" width="7.28515625" customWidth="1"/>
    <col min="3150" max="3150" width="13.140625" customWidth="1"/>
    <col min="3347" max="3347" width="5.5703125" customWidth="1"/>
    <col min="3348" max="3348" width="29.42578125" customWidth="1"/>
    <col min="3349" max="3359" width="0" hidden="1" customWidth="1"/>
    <col min="3360" max="3360" width="14" customWidth="1"/>
    <col min="3361" max="3361" width="12.85546875" customWidth="1"/>
    <col min="3362" max="3362" width="13.85546875" customWidth="1"/>
    <col min="3363" max="3363" width="15" customWidth="1"/>
    <col min="3364" max="3364" width="12.85546875" customWidth="1"/>
    <col min="3365" max="3365" width="11.7109375" customWidth="1"/>
    <col min="3366" max="3366" width="13.85546875" customWidth="1"/>
    <col min="3367" max="3367" width="10.140625" customWidth="1"/>
    <col min="3368" max="3368" width="11.85546875" customWidth="1"/>
    <col min="3369" max="3369" width="10.42578125" customWidth="1"/>
    <col min="3370" max="3370" width="10.7109375" customWidth="1"/>
    <col min="3371" max="3371" width="11" customWidth="1"/>
    <col min="3372" max="3372" width="9.85546875" customWidth="1"/>
    <col min="3373" max="3373" width="12.85546875" customWidth="1"/>
    <col min="3374" max="3374" width="13" customWidth="1"/>
    <col min="3375" max="3375" width="15" customWidth="1"/>
    <col min="3376" max="3376" width="11.42578125" customWidth="1"/>
    <col min="3377" max="3377" width="12" customWidth="1"/>
    <col min="3378" max="3378" width="11.42578125" customWidth="1"/>
    <col min="3379" max="3379" width="13.28515625" customWidth="1"/>
    <col min="3380" max="3380" width="13.140625" customWidth="1"/>
    <col min="3381" max="3381" width="13" customWidth="1"/>
    <col min="3382" max="3382" width="14.7109375" customWidth="1"/>
    <col min="3383" max="3385" width="9.140625" customWidth="1"/>
    <col min="3386" max="3386" width="10.5703125" customWidth="1"/>
    <col min="3387" max="3388" width="9.42578125" customWidth="1"/>
    <col min="3389" max="3389" width="9.28515625" customWidth="1"/>
    <col min="3390" max="3390" width="9" customWidth="1"/>
    <col min="3391" max="3391" width="8.7109375" customWidth="1"/>
    <col min="3392" max="3392" width="9.42578125" customWidth="1"/>
    <col min="3393" max="3393" width="7.42578125" customWidth="1"/>
    <col min="3394" max="3394" width="8.28515625" customWidth="1"/>
    <col min="3395" max="3395" width="8" customWidth="1"/>
    <col min="3396" max="3396" width="11.42578125" customWidth="1"/>
    <col min="3397" max="3397" width="7.42578125" customWidth="1"/>
    <col min="3398" max="3398" width="12.140625" customWidth="1"/>
    <col min="3399" max="3399" width="9.7109375" customWidth="1"/>
    <col min="3400" max="3400" width="13.140625" customWidth="1"/>
    <col min="3401" max="3401" width="7.42578125" customWidth="1"/>
    <col min="3402" max="3402" width="20.7109375" customWidth="1"/>
    <col min="3403" max="3403" width="0.42578125" customWidth="1"/>
    <col min="3404" max="3404" width="13.28515625" customWidth="1"/>
    <col min="3405" max="3405" width="7.28515625" customWidth="1"/>
    <col min="3406" max="3406" width="13.140625" customWidth="1"/>
    <col min="3603" max="3603" width="5.5703125" customWidth="1"/>
    <col min="3604" max="3604" width="29.42578125" customWidth="1"/>
    <col min="3605" max="3615" width="0" hidden="1" customWidth="1"/>
    <col min="3616" max="3616" width="14" customWidth="1"/>
    <col min="3617" max="3617" width="12.85546875" customWidth="1"/>
    <col min="3618" max="3618" width="13.85546875" customWidth="1"/>
    <col min="3619" max="3619" width="15" customWidth="1"/>
    <col min="3620" max="3620" width="12.85546875" customWidth="1"/>
    <col min="3621" max="3621" width="11.7109375" customWidth="1"/>
    <col min="3622" max="3622" width="13.85546875" customWidth="1"/>
    <col min="3623" max="3623" width="10.140625" customWidth="1"/>
    <col min="3624" max="3624" width="11.85546875" customWidth="1"/>
    <col min="3625" max="3625" width="10.42578125" customWidth="1"/>
    <col min="3626" max="3626" width="10.7109375" customWidth="1"/>
    <col min="3627" max="3627" width="11" customWidth="1"/>
    <col min="3628" max="3628" width="9.85546875" customWidth="1"/>
    <col min="3629" max="3629" width="12.85546875" customWidth="1"/>
    <col min="3630" max="3630" width="13" customWidth="1"/>
    <col min="3631" max="3631" width="15" customWidth="1"/>
    <col min="3632" max="3632" width="11.42578125" customWidth="1"/>
    <col min="3633" max="3633" width="12" customWidth="1"/>
    <col min="3634" max="3634" width="11.42578125" customWidth="1"/>
    <col min="3635" max="3635" width="13.28515625" customWidth="1"/>
    <col min="3636" max="3636" width="13.140625" customWidth="1"/>
    <col min="3637" max="3637" width="13" customWidth="1"/>
    <col min="3638" max="3638" width="14.7109375" customWidth="1"/>
    <col min="3639" max="3641" width="9.140625" customWidth="1"/>
    <col min="3642" max="3642" width="10.5703125" customWidth="1"/>
    <col min="3643" max="3644" width="9.42578125" customWidth="1"/>
    <col min="3645" max="3645" width="9.28515625" customWidth="1"/>
    <col min="3646" max="3646" width="9" customWidth="1"/>
    <col min="3647" max="3647" width="8.7109375" customWidth="1"/>
    <col min="3648" max="3648" width="9.42578125" customWidth="1"/>
    <col min="3649" max="3649" width="7.42578125" customWidth="1"/>
    <col min="3650" max="3650" width="8.28515625" customWidth="1"/>
    <col min="3651" max="3651" width="8" customWidth="1"/>
    <col min="3652" max="3652" width="11.42578125" customWidth="1"/>
    <col min="3653" max="3653" width="7.42578125" customWidth="1"/>
    <col min="3654" max="3654" width="12.140625" customWidth="1"/>
    <col min="3655" max="3655" width="9.7109375" customWidth="1"/>
    <col min="3656" max="3656" width="13.140625" customWidth="1"/>
    <col min="3657" max="3657" width="7.42578125" customWidth="1"/>
    <col min="3658" max="3658" width="20.7109375" customWidth="1"/>
    <col min="3659" max="3659" width="0.42578125" customWidth="1"/>
    <col min="3660" max="3660" width="13.28515625" customWidth="1"/>
    <col min="3661" max="3661" width="7.28515625" customWidth="1"/>
    <col min="3662" max="3662" width="13.140625" customWidth="1"/>
    <col min="3859" max="3859" width="5.5703125" customWidth="1"/>
    <col min="3860" max="3860" width="29.42578125" customWidth="1"/>
    <col min="3861" max="3871" width="0" hidden="1" customWidth="1"/>
    <col min="3872" max="3872" width="14" customWidth="1"/>
    <col min="3873" max="3873" width="12.85546875" customWidth="1"/>
    <col min="3874" max="3874" width="13.85546875" customWidth="1"/>
    <col min="3875" max="3875" width="15" customWidth="1"/>
    <col min="3876" max="3876" width="12.85546875" customWidth="1"/>
    <col min="3877" max="3877" width="11.7109375" customWidth="1"/>
    <col min="3878" max="3878" width="13.85546875" customWidth="1"/>
    <col min="3879" max="3879" width="10.140625" customWidth="1"/>
    <col min="3880" max="3880" width="11.85546875" customWidth="1"/>
    <col min="3881" max="3881" width="10.42578125" customWidth="1"/>
    <col min="3882" max="3882" width="10.7109375" customWidth="1"/>
    <col min="3883" max="3883" width="11" customWidth="1"/>
    <col min="3884" max="3884" width="9.85546875" customWidth="1"/>
    <col min="3885" max="3885" width="12.85546875" customWidth="1"/>
    <col min="3886" max="3886" width="13" customWidth="1"/>
    <col min="3887" max="3887" width="15" customWidth="1"/>
    <col min="3888" max="3888" width="11.42578125" customWidth="1"/>
    <col min="3889" max="3889" width="12" customWidth="1"/>
    <col min="3890" max="3890" width="11.42578125" customWidth="1"/>
    <col min="3891" max="3891" width="13.28515625" customWidth="1"/>
    <col min="3892" max="3892" width="13.140625" customWidth="1"/>
    <col min="3893" max="3893" width="13" customWidth="1"/>
    <col min="3894" max="3894" width="14.7109375" customWidth="1"/>
    <col min="3895" max="3897" width="9.140625" customWidth="1"/>
    <col min="3898" max="3898" width="10.5703125" customWidth="1"/>
    <col min="3899" max="3900" width="9.42578125" customWidth="1"/>
    <col min="3901" max="3901" width="9.28515625" customWidth="1"/>
    <col min="3902" max="3902" width="9" customWidth="1"/>
    <col min="3903" max="3903" width="8.7109375" customWidth="1"/>
    <col min="3904" max="3904" width="9.42578125" customWidth="1"/>
    <col min="3905" max="3905" width="7.42578125" customWidth="1"/>
    <col min="3906" max="3906" width="8.28515625" customWidth="1"/>
    <col min="3907" max="3907" width="8" customWidth="1"/>
    <col min="3908" max="3908" width="11.42578125" customWidth="1"/>
    <col min="3909" max="3909" width="7.42578125" customWidth="1"/>
    <col min="3910" max="3910" width="12.140625" customWidth="1"/>
    <col min="3911" max="3911" width="9.7109375" customWidth="1"/>
    <col min="3912" max="3912" width="13.140625" customWidth="1"/>
    <col min="3913" max="3913" width="7.42578125" customWidth="1"/>
    <col min="3914" max="3914" width="20.7109375" customWidth="1"/>
    <col min="3915" max="3915" width="0.42578125" customWidth="1"/>
    <col min="3916" max="3916" width="13.28515625" customWidth="1"/>
    <col min="3917" max="3917" width="7.28515625" customWidth="1"/>
    <col min="3918" max="3918" width="13.140625" customWidth="1"/>
    <col min="4115" max="4115" width="5.5703125" customWidth="1"/>
    <col min="4116" max="4116" width="29.42578125" customWidth="1"/>
    <col min="4117" max="4127" width="0" hidden="1" customWidth="1"/>
    <col min="4128" max="4128" width="14" customWidth="1"/>
    <col min="4129" max="4129" width="12.85546875" customWidth="1"/>
    <col min="4130" max="4130" width="13.85546875" customWidth="1"/>
    <col min="4131" max="4131" width="15" customWidth="1"/>
    <col min="4132" max="4132" width="12.85546875" customWidth="1"/>
    <col min="4133" max="4133" width="11.7109375" customWidth="1"/>
    <col min="4134" max="4134" width="13.85546875" customWidth="1"/>
    <col min="4135" max="4135" width="10.140625" customWidth="1"/>
    <col min="4136" max="4136" width="11.85546875" customWidth="1"/>
    <col min="4137" max="4137" width="10.42578125" customWidth="1"/>
    <col min="4138" max="4138" width="10.7109375" customWidth="1"/>
    <col min="4139" max="4139" width="11" customWidth="1"/>
    <col min="4140" max="4140" width="9.85546875" customWidth="1"/>
    <col min="4141" max="4141" width="12.85546875" customWidth="1"/>
    <col min="4142" max="4142" width="13" customWidth="1"/>
    <col min="4143" max="4143" width="15" customWidth="1"/>
    <col min="4144" max="4144" width="11.42578125" customWidth="1"/>
    <col min="4145" max="4145" width="12" customWidth="1"/>
    <col min="4146" max="4146" width="11.42578125" customWidth="1"/>
    <col min="4147" max="4147" width="13.28515625" customWidth="1"/>
    <col min="4148" max="4148" width="13.140625" customWidth="1"/>
    <col min="4149" max="4149" width="13" customWidth="1"/>
    <col min="4150" max="4150" width="14.7109375" customWidth="1"/>
    <col min="4151" max="4153" width="9.140625" customWidth="1"/>
    <col min="4154" max="4154" width="10.5703125" customWidth="1"/>
    <col min="4155" max="4156" width="9.42578125" customWidth="1"/>
    <col min="4157" max="4157" width="9.28515625" customWidth="1"/>
    <col min="4158" max="4158" width="9" customWidth="1"/>
    <col min="4159" max="4159" width="8.7109375" customWidth="1"/>
    <col min="4160" max="4160" width="9.42578125" customWidth="1"/>
    <col min="4161" max="4161" width="7.42578125" customWidth="1"/>
    <col min="4162" max="4162" width="8.28515625" customWidth="1"/>
    <col min="4163" max="4163" width="8" customWidth="1"/>
    <col min="4164" max="4164" width="11.42578125" customWidth="1"/>
    <col min="4165" max="4165" width="7.42578125" customWidth="1"/>
    <col min="4166" max="4166" width="12.140625" customWidth="1"/>
    <col min="4167" max="4167" width="9.7109375" customWidth="1"/>
    <col min="4168" max="4168" width="13.140625" customWidth="1"/>
    <col min="4169" max="4169" width="7.42578125" customWidth="1"/>
    <col min="4170" max="4170" width="20.7109375" customWidth="1"/>
    <col min="4171" max="4171" width="0.42578125" customWidth="1"/>
    <col min="4172" max="4172" width="13.28515625" customWidth="1"/>
    <col min="4173" max="4173" width="7.28515625" customWidth="1"/>
    <col min="4174" max="4174" width="13.140625" customWidth="1"/>
    <col min="4371" max="4371" width="5.5703125" customWidth="1"/>
    <col min="4372" max="4372" width="29.42578125" customWidth="1"/>
    <col min="4373" max="4383" width="0" hidden="1" customWidth="1"/>
    <col min="4384" max="4384" width="14" customWidth="1"/>
    <col min="4385" max="4385" width="12.85546875" customWidth="1"/>
    <col min="4386" max="4386" width="13.85546875" customWidth="1"/>
    <col min="4387" max="4387" width="15" customWidth="1"/>
    <col min="4388" max="4388" width="12.85546875" customWidth="1"/>
    <col min="4389" max="4389" width="11.7109375" customWidth="1"/>
    <col min="4390" max="4390" width="13.85546875" customWidth="1"/>
    <col min="4391" max="4391" width="10.140625" customWidth="1"/>
    <col min="4392" max="4392" width="11.85546875" customWidth="1"/>
    <col min="4393" max="4393" width="10.42578125" customWidth="1"/>
    <col min="4394" max="4394" width="10.7109375" customWidth="1"/>
    <col min="4395" max="4395" width="11" customWidth="1"/>
    <col min="4396" max="4396" width="9.85546875" customWidth="1"/>
    <col min="4397" max="4397" width="12.85546875" customWidth="1"/>
    <col min="4398" max="4398" width="13" customWidth="1"/>
    <col min="4399" max="4399" width="15" customWidth="1"/>
    <col min="4400" max="4400" width="11.42578125" customWidth="1"/>
    <col min="4401" max="4401" width="12" customWidth="1"/>
    <col min="4402" max="4402" width="11.42578125" customWidth="1"/>
    <col min="4403" max="4403" width="13.28515625" customWidth="1"/>
    <col min="4404" max="4404" width="13.140625" customWidth="1"/>
    <col min="4405" max="4405" width="13" customWidth="1"/>
    <col min="4406" max="4406" width="14.7109375" customWidth="1"/>
    <col min="4407" max="4409" width="9.140625" customWidth="1"/>
    <col min="4410" max="4410" width="10.5703125" customWidth="1"/>
    <col min="4411" max="4412" width="9.42578125" customWidth="1"/>
    <col min="4413" max="4413" width="9.28515625" customWidth="1"/>
    <col min="4414" max="4414" width="9" customWidth="1"/>
    <col min="4415" max="4415" width="8.7109375" customWidth="1"/>
    <col min="4416" max="4416" width="9.42578125" customWidth="1"/>
    <col min="4417" max="4417" width="7.42578125" customWidth="1"/>
    <col min="4418" max="4418" width="8.28515625" customWidth="1"/>
    <col min="4419" max="4419" width="8" customWidth="1"/>
    <col min="4420" max="4420" width="11.42578125" customWidth="1"/>
    <col min="4421" max="4421" width="7.42578125" customWidth="1"/>
    <col min="4422" max="4422" width="12.140625" customWidth="1"/>
    <col min="4423" max="4423" width="9.7109375" customWidth="1"/>
    <col min="4424" max="4424" width="13.140625" customWidth="1"/>
    <col min="4425" max="4425" width="7.42578125" customWidth="1"/>
    <col min="4426" max="4426" width="20.7109375" customWidth="1"/>
    <col min="4427" max="4427" width="0.42578125" customWidth="1"/>
    <col min="4428" max="4428" width="13.28515625" customWidth="1"/>
    <col min="4429" max="4429" width="7.28515625" customWidth="1"/>
    <col min="4430" max="4430" width="13.140625" customWidth="1"/>
    <col min="4627" max="4627" width="5.5703125" customWidth="1"/>
    <col min="4628" max="4628" width="29.42578125" customWidth="1"/>
    <col min="4629" max="4639" width="0" hidden="1" customWidth="1"/>
    <col min="4640" max="4640" width="14" customWidth="1"/>
    <col min="4641" max="4641" width="12.85546875" customWidth="1"/>
    <col min="4642" max="4642" width="13.85546875" customWidth="1"/>
    <col min="4643" max="4643" width="15" customWidth="1"/>
    <col min="4644" max="4644" width="12.85546875" customWidth="1"/>
    <col min="4645" max="4645" width="11.7109375" customWidth="1"/>
    <col min="4646" max="4646" width="13.85546875" customWidth="1"/>
    <col min="4647" max="4647" width="10.140625" customWidth="1"/>
    <col min="4648" max="4648" width="11.85546875" customWidth="1"/>
    <col min="4649" max="4649" width="10.42578125" customWidth="1"/>
    <col min="4650" max="4650" width="10.7109375" customWidth="1"/>
    <col min="4651" max="4651" width="11" customWidth="1"/>
    <col min="4652" max="4652" width="9.85546875" customWidth="1"/>
    <col min="4653" max="4653" width="12.85546875" customWidth="1"/>
    <col min="4654" max="4654" width="13" customWidth="1"/>
    <col min="4655" max="4655" width="15" customWidth="1"/>
    <col min="4656" max="4656" width="11.42578125" customWidth="1"/>
    <col min="4657" max="4657" width="12" customWidth="1"/>
    <col min="4658" max="4658" width="11.42578125" customWidth="1"/>
    <col min="4659" max="4659" width="13.28515625" customWidth="1"/>
    <col min="4660" max="4660" width="13.140625" customWidth="1"/>
    <col min="4661" max="4661" width="13" customWidth="1"/>
    <col min="4662" max="4662" width="14.7109375" customWidth="1"/>
    <col min="4663" max="4665" width="9.140625" customWidth="1"/>
    <col min="4666" max="4666" width="10.5703125" customWidth="1"/>
    <col min="4667" max="4668" width="9.42578125" customWidth="1"/>
    <col min="4669" max="4669" width="9.28515625" customWidth="1"/>
    <col min="4670" max="4670" width="9" customWidth="1"/>
    <col min="4671" max="4671" width="8.7109375" customWidth="1"/>
    <col min="4672" max="4672" width="9.42578125" customWidth="1"/>
    <col min="4673" max="4673" width="7.42578125" customWidth="1"/>
    <col min="4674" max="4674" width="8.28515625" customWidth="1"/>
    <col min="4675" max="4675" width="8" customWidth="1"/>
    <col min="4676" max="4676" width="11.42578125" customWidth="1"/>
    <col min="4677" max="4677" width="7.42578125" customWidth="1"/>
    <col min="4678" max="4678" width="12.140625" customWidth="1"/>
    <col min="4679" max="4679" width="9.7109375" customWidth="1"/>
    <col min="4680" max="4680" width="13.140625" customWidth="1"/>
    <col min="4681" max="4681" width="7.42578125" customWidth="1"/>
    <col min="4682" max="4682" width="20.7109375" customWidth="1"/>
    <col min="4683" max="4683" width="0.42578125" customWidth="1"/>
    <col min="4684" max="4684" width="13.28515625" customWidth="1"/>
    <col min="4685" max="4685" width="7.28515625" customWidth="1"/>
    <col min="4686" max="4686" width="13.140625" customWidth="1"/>
    <col min="4883" max="4883" width="5.5703125" customWidth="1"/>
    <col min="4884" max="4884" width="29.42578125" customWidth="1"/>
    <col min="4885" max="4895" width="0" hidden="1" customWidth="1"/>
    <col min="4896" max="4896" width="14" customWidth="1"/>
    <col min="4897" max="4897" width="12.85546875" customWidth="1"/>
    <col min="4898" max="4898" width="13.85546875" customWidth="1"/>
    <col min="4899" max="4899" width="15" customWidth="1"/>
    <col min="4900" max="4900" width="12.85546875" customWidth="1"/>
    <col min="4901" max="4901" width="11.7109375" customWidth="1"/>
    <col min="4902" max="4902" width="13.85546875" customWidth="1"/>
    <col min="4903" max="4903" width="10.140625" customWidth="1"/>
    <col min="4904" max="4904" width="11.85546875" customWidth="1"/>
    <col min="4905" max="4905" width="10.42578125" customWidth="1"/>
    <col min="4906" max="4906" width="10.7109375" customWidth="1"/>
    <col min="4907" max="4907" width="11" customWidth="1"/>
    <col min="4908" max="4908" width="9.85546875" customWidth="1"/>
    <col min="4909" max="4909" width="12.85546875" customWidth="1"/>
    <col min="4910" max="4910" width="13" customWidth="1"/>
    <col min="4911" max="4911" width="15" customWidth="1"/>
    <col min="4912" max="4912" width="11.42578125" customWidth="1"/>
    <col min="4913" max="4913" width="12" customWidth="1"/>
    <col min="4914" max="4914" width="11.42578125" customWidth="1"/>
    <col min="4915" max="4915" width="13.28515625" customWidth="1"/>
    <col min="4916" max="4916" width="13.140625" customWidth="1"/>
    <col min="4917" max="4917" width="13" customWidth="1"/>
    <col min="4918" max="4918" width="14.7109375" customWidth="1"/>
    <col min="4919" max="4921" width="9.140625" customWidth="1"/>
    <col min="4922" max="4922" width="10.5703125" customWidth="1"/>
    <col min="4923" max="4924" width="9.42578125" customWidth="1"/>
    <col min="4925" max="4925" width="9.28515625" customWidth="1"/>
    <col min="4926" max="4926" width="9" customWidth="1"/>
    <col min="4927" max="4927" width="8.7109375" customWidth="1"/>
    <col min="4928" max="4928" width="9.42578125" customWidth="1"/>
    <col min="4929" max="4929" width="7.42578125" customWidth="1"/>
    <col min="4930" max="4930" width="8.28515625" customWidth="1"/>
    <col min="4931" max="4931" width="8" customWidth="1"/>
    <col min="4932" max="4932" width="11.42578125" customWidth="1"/>
    <col min="4933" max="4933" width="7.42578125" customWidth="1"/>
    <col min="4934" max="4934" width="12.140625" customWidth="1"/>
    <col min="4935" max="4935" width="9.7109375" customWidth="1"/>
    <col min="4936" max="4936" width="13.140625" customWidth="1"/>
    <col min="4937" max="4937" width="7.42578125" customWidth="1"/>
    <col min="4938" max="4938" width="20.7109375" customWidth="1"/>
    <col min="4939" max="4939" width="0.42578125" customWidth="1"/>
    <col min="4940" max="4940" width="13.28515625" customWidth="1"/>
    <col min="4941" max="4941" width="7.28515625" customWidth="1"/>
    <col min="4942" max="4942" width="13.140625" customWidth="1"/>
    <col min="5139" max="5139" width="5.5703125" customWidth="1"/>
    <col min="5140" max="5140" width="29.42578125" customWidth="1"/>
    <col min="5141" max="5151" width="0" hidden="1" customWidth="1"/>
    <col min="5152" max="5152" width="14" customWidth="1"/>
    <col min="5153" max="5153" width="12.85546875" customWidth="1"/>
    <col min="5154" max="5154" width="13.85546875" customWidth="1"/>
    <col min="5155" max="5155" width="15" customWidth="1"/>
    <col min="5156" max="5156" width="12.85546875" customWidth="1"/>
    <col min="5157" max="5157" width="11.7109375" customWidth="1"/>
    <col min="5158" max="5158" width="13.85546875" customWidth="1"/>
    <col min="5159" max="5159" width="10.140625" customWidth="1"/>
    <col min="5160" max="5160" width="11.85546875" customWidth="1"/>
    <col min="5161" max="5161" width="10.42578125" customWidth="1"/>
    <col min="5162" max="5162" width="10.7109375" customWidth="1"/>
    <col min="5163" max="5163" width="11" customWidth="1"/>
    <col min="5164" max="5164" width="9.85546875" customWidth="1"/>
    <col min="5165" max="5165" width="12.85546875" customWidth="1"/>
    <col min="5166" max="5166" width="13" customWidth="1"/>
    <col min="5167" max="5167" width="15" customWidth="1"/>
    <col min="5168" max="5168" width="11.42578125" customWidth="1"/>
    <col min="5169" max="5169" width="12" customWidth="1"/>
    <col min="5170" max="5170" width="11.42578125" customWidth="1"/>
    <col min="5171" max="5171" width="13.28515625" customWidth="1"/>
    <col min="5172" max="5172" width="13.140625" customWidth="1"/>
    <col min="5173" max="5173" width="13" customWidth="1"/>
    <col min="5174" max="5174" width="14.7109375" customWidth="1"/>
    <col min="5175" max="5177" width="9.140625" customWidth="1"/>
    <col min="5178" max="5178" width="10.5703125" customWidth="1"/>
    <col min="5179" max="5180" width="9.42578125" customWidth="1"/>
    <col min="5181" max="5181" width="9.28515625" customWidth="1"/>
    <col min="5182" max="5182" width="9" customWidth="1"/>
    <col min="5183" max="5183" width="8.7109375" customWidth="1"/>
    <col min="5184" max="5184" width="9.42578125" customWidth="1"/>
    <col min="5185" max="5185" width="7.42578125" customWidth="1"/>
    <col min="5186" max="5186" width="8.28515625" customWidth="1"/>
    <col min="5187" max="5187" width="8" customWidth="1"/>
    <col min="5188" max="5188" width="11.42578125" customWidth="1"/>
    <col min="5189" max="5189" width="7.42578125" customWidth="1"/>
    <col min="5190" max="5190" width="12.140625" customWidth="1"/>
    <col min="5191" max="5191" width="9.7109375" customWidth="1"/>
    <col min="5192" max="5192" width="13.140625" customWidth="1"/>
    <col min="5193" max="5193" width="7.42578125" customWidth="1"/>
    <col min="5194" max="5194" width="20.7109375" customWidth="1"/>
    <col min="5195" max="5195" width="0.42578125" customWidth="1"/>
    <col min="5196" max="5196" width="13.28515625" customWidth="1"/>
    <col min="5197" max="5197" width="7.28515625" customWidth="1"/>
    <col min="5198" max="5198" width="13.140625" customWidth="1"/>
    <col min="5395" max="5395" width="5.5703125" customWidth="1"/>
    <col min="5396" max="5396" width="29.42578125" customWidth="1"/>
    <col min="5397" max="5407" width="0" hidden="1" customWidth="1"/>
    <col min="5408" max="5408" width="14" customWidth="1"/>
    <col min="5409" max="5409" width="12.85546875" customWidth="1"/>
    <col min="5410" max="5410" width="13.85546875" customWidth="1"/>
    <col min="5411" max="5411" width="15" customWidth="1"/>
    <col min="5412" max="5412" width="12.85546875" customWidth="1"/>
    <col min="5413" max="5413" width="11.7109375" customWidth="1"/>
    <col min="5414" max="5414" width="13.85546875" customWidth="1"/>
    <col min="5415" max="5415" width="10.140625" customWidth="1"/>
    <col min="5416" max="5416" width="11.85546875" customWidth="1"/>
    <col min="5417" max="5417" width="10.42578125" customWidth="1"/>
    <col min="5418" max="5418" width="10.7109375" customWidth="1"/>
    <col min="5419" max="5419" width="11" customWidth="1"/>
    <col min="5420" max="5420" width="9.85546875" customWidth="1"/>
    <col min="5421" max="5421" width="12.85546875" customWidth="1"/>
    <col min="5422" max="5422" width="13" customWidth="1"/>
    <col min="5423" max="5423" width="15" customWidth="1"/>
    <col min="5424" max="5424" width="11.42578125" customWidth="1"/>
    <col min="5425" max="5425" width="12" customWidth="1"/>
    <col min="5426" max="5426" width="11.42578125" customWidth="1"/>
    <col min="5427" max="5427" width="13.28515625" customWidth="1"/>
    <col min="5428" max="5428" width="13.140625" customWidth="1"/>
    <col min="5429" max="5429" width="13" customWidth="1"/>
    <col min="5430" max="5430" width="14.7109375" customWidth="1"/>
    <col min="5431" max="5433" width="9.140625" customWidth="1"/>
    <col min="5434" max="5434" width="10.5703125" customWidth="1"/>
    <col min="5435" max="5436" width="9.42578125" customWidth="1"/>
    <col min="5437" max="5437" width="9.28515625" customWidth="1"/>
    <col min="5438" max="5438" width="9" customWidth="1"/>
    <col min="5439" max="5439" width="8.7109375" customWidth="1"/>
    <col min="5440" max="5440" width="9.42578125" customWidth="1"/>
    <col min="5441" max="5441" width="7.42578125" customWidth="1"/>
    <col min="5442" max="5442" width="8.28515625" customWidth="1"/>
    <col min="5443" max="5443" width="8" customWidth="1"/>
    <col min="5444" max="5444" width="11.42578125" customWidth="1"/>
    <col min="5445" max="5445" width="7.42578125" customWidth="1"/>
    <col min="5446" max="5446" width="12.140625" customWidth="1"/>
    <col min="5447" max="5447" width="9.7109375" customWidth="1"/>
    <col min="5448" max="5448" width="13.140625" customWidth="1"/>
    <col min="5449" max="5449" width="7.42578125" customWidth="1"/>
    <col min="5450" max="5450" width="20.7109375" customWidth="1"/>
    <col min="5451" max="5451" width="0.42578125" customWidth="1"/>
    <col min="5452" max="5452" width="13.28515625" customWidth="1"/>
    <col min="5453" max="5453" width="7.28515625" customWidth="1"/>
    <col min="5454" max="5454" width="13.140625" customWidth="1"/>
    <col min="5651" max="5651" width="5.5703125" customWidth="1"/>
    <col min="5652" max="5652" width="29.42578125" customWidth="1"/>
    <col min="5653" max="5663" width="0" hidden="1" customWidth="1"/>
    <col min="5664" max="5664" width="14" customWidth="1"/>
    <col min="5665" max="5665" width="12.85546875" customWidth="1"/>
    <col min="5666" max="5666" width="13.85546875" customWidth="1"/>
    <col min="5667" max="5667" width="15" customWidth="1"/>
    <col min="5668" max="5668" width="12.85546875" customWidth="1"/>
    <col min="5669" max="5669" width="11.7109375" customWidth="1"/>
    <col min="5670" max="5670" width="13.85546875" customWidth="1"/>
    <col min="5671" max="5671" width="10.140625" customWidth="1"/>
    <col min="5672" max="5672" width="11.85546875" customWidth="1"/>
    <col min="5673" max="5673" width="10.42578125" customWidth="1"/>
    <col min="5674" max="5674" width="10.7109375" customWidth="1"/>
    <col min="5675" max="5675" width="11" customWidth="1"/>
    <col min="5676" max="5676" width="9.85546875" customWidth="1"/>
    <col min="5677" max="5677" width="12.85546875" customWidth="1"/>
    <col min="5678" max="5678" width="13" customWidth="1"/>
    <col min="5679" max="5679" width="15" customWidth="1"/>
    <col min="5680" max="5680" width="11.42578125" customWidth="1"/>
    <col min="5681" max="5681" width="12" customWidth="1"/>
    <col min="5682" max="5682" width="11.42578125" customWidth="1"/>
    <col min="5683" max="5683" width="13.28515625" customWidth="1"/>
    <col min="5684" max="5684" width="13.140625" customWidth="1"/>
    <col min="5685" max="5685" width="13" customWidth="1"/>
    <col min="5686" max="5686" width="14.7109375" customWidth="1"/>
    <col min="5687" max="5689" width="9.140625" customWidth="1"/>
    <col min="5690" max="5690" width="10.5703125" customWidth="1"/>
    <col min="5691" max="5692" width="9.42578125" customWidth="1"/>
    <col min="5693" max="5693" width="9.28515625" customWidth="1"/>
    <col min="5694" max="5694" width="9" customWidth="1"/>
    <col min="5695" max="5695" width="8.7109375" customWidth="1"/>
    <col min="5696" max="5696" width="9.42578125" customWidth="1"/>
    <col min="5697" max="5697" width="7.42578125" customWidth="1"/>
    <col min="5698" max="5698" width="8.28515625" customWidth="1"/>
    <col min="5699" max="5699" width="8" customWidth="1"/>
    <col min="5700" max="5700" width="11.42578125" customWidth="1"/>
    <col min="5701" max="5701" width="7.42578125" customWidth="1"/>
    <col min="5702" max="5702" width="12.140625" customWidth="1"/>
    <col min="5703" max="5703" width="9.7109375" customWidth="1"/>
    <col min="5704" max="5704" width="13.140625" customWidth="1"/>
    <col min="5705" max="5705" width="7.42578125" customWidth="1"/>
    <col min="5706" max="5706" width="20.7109375" customWidth="1"/>
    <col min="5707" max="5707" width="0.42578125" customWidth="1"/>
    <col min="5708" max="5708" width="13.28515625" customWidth="1"/>
    <col min="5709" max="5709" width="7.28515625" customWidth="1"/>
    <col min="5710" max="5710" width="13.140625" customWidth="1"/>
    <col min="5907" max="5907" width="5.5703125" customWidth="1"/>
    <col min="5908" max="5908" width="29.42578125" customWidth="1"/>
    <col min="5909" max="5919" width="0" hidden="1" customWidth="1"/>
    <col min="5920" max="5920" width="14" customWidth="1"/>
    <col min="5921" max="5921" width="12.85546875" customWidth="1"/>
    <col min="5922" max="5922" width="13.85546875" customWidth="1"/>
    <col min="5923" max="5923" width="15" customWidth="1"/>
    <col min="5924" max="5924" width="12.85546875" customWidth="1"/>
    <col min="5925" max="5925" width="11.7109375" customWidth="1"/>
    <col min="5926" max="5926" width="13.85546875" customWidth="1"/>
    <col min="5927" max="5927" width="10.140625" customWidth="1"/>
    <col min="5928" max="5928" width="11.85546875" customWidth="1"/>
    <col min="5929" max="5929" width="10.42578125" customWidth="1"/>
    <col min="5930" max="5930" width="10.7109375" customWidth="1"/>
    <col min="5931" max="5931" width="11" customWidth="1"/>
    <col min="5932" max="5932" width="9.85546875" customWidth="1"/>
    <col min="5933" max="5933" width="12.85546875" customWidth="1"/>
    <col min="5934" max="5934" width="13" customWidth="1"/>
    <col min="5935" max="5935" width="15" customWidth="1"/>
    <col min="5936" max="5936" width="11.42578125" customWidth="1"/>
    <col min="5937" max="5937" width="12" customWidth="1"/>
    <col min="5938" max="5938" width="11.42578125" customWidth="1"/>
    <col min="5939" max="5939" width="13.28515625" customWidth="1"/>
    <col min="5940" max="5940" width="13.140625" customWidth="1"/>
    <col min="5941" max="5941" width="13" customWidth="1"/>
    <col min="5942" max="5942" width="14.7109375" customWidth="1"/>
    <col min="5943" max="5945" width="9.140625" customWidth="1"/>
    <col min="5946" max="5946" width="10.5703125" customWidth="1"/>
    <col min="5947" max="5948" width="9.42578125" customWidth="1"/>
    <col min="5949" max="5949" width="9.28515625" customWidth="1"/>
    <col min="5950" max="5950" width="9" customWidth="1"/>
    <col min="5951" max="5951" width="8.7109375" customWidth="1"/>
    <col min="5952" max="5952" width="9.42578125" customWidth="1"/>
    <col min="5953" max="5953" width="7.42578125" customWidth="1"/>
    <col min="5954" max="5954" width="8.28515625" customWidth="1"/>
    <col min="5955" max="5955" width="8" customWidth="1"/>
    <col min="5956" max="5956" width="11.42578125" customWidth="1"/>
    <col min="5957" max="5957" width="7.42578125" customWidth="1"/>
    <col min="5958" max="5958" width="12.140625" customWidth="1"/>
    <col min="5959" max="5959" width="9.7109375" customWidth="1"/>
    <col min="5960" max="5960" width="13.140625" customWidth="1"/>
    <col min="5961" max="5961" width="7.42578125" customWidth="1"/>
    <col min="5962" max="5962" width="20.7109375" customWidth="1"/>
    <col min="5963" max="5963" width="0.42578125" customWidth="1"/>
    <col min="5964" max="5964" width="13.28515625" customWidth="1"/>
    <col min="5965" max="5965" width="7.28515625" customWidth="1"/>
    <col min="5966" max="5966" width="13.140625" customWidth="1"/>
    <col min="6163" max="6163" width="5.5703125" customWidth="1"/>
    <col min="6164" max="6164" width="29.42578125" customWidth="1"/>
    <col min="6165" max="6175" width="0" hidden="1" customWidth="1"/>
    <col min="6176" max="6176" width="14" customWidth="1"/>
    <col min="6177" max="6177" width="12.85546875" customWidth="1"/>
    <col min="6178" max="6178" width="13.85546875" customWidth="1"/>
    <col min="6179" max="6179" width="15" customWidth="1"/>
    <col min="6180" max="6180" width="12.85546875" customWidth="1"/>
    <col min="6181" max="6181" width="11.7109375" customWidth="1"/>
    <col min="6182" max="6182" width="13.85546875" customWidth="1"/>
    <col min="6183" max="6183" width="10.140625" customWidth="1"/>
    <col min="6184" max="6184" width="11.85546875" customWidth="1"/>
    <col min="6185" max="6185" width="10.42578125" customWidth="1"/>
    <col min="6186" max="6186" width="10.7109375" customWidth="1"/>
    <col min="6187" max="6187" width="11" customWidth="1"/>
    <col min="6188" max="6188" width="9.85546875" customWidth="1"/>
    <col min="6189" max="6189" width="12.85546875" customWidth="1"/>
    <col min="6190" max="6190" width="13" customWidth="1"/>
    <col min="6191" max="6191" width="15" customWidth="1"/>
    <col min="6192" max="6192" width="11.42578125" customWidth="1"/>
    <col min="6193" max="6193" width="12" customWidth="1"/>
    <col min="6194" max="6194" width="11.42578125" customWidth="1"/>
    <col min="6195" max="6195" width="13.28515625" customWidth="1"/>
    <col min="6196" max="6196" width="13.140625" customWidth="1"/>
    <col min="6197" max="6197" width="13" customWidth="1"/>
    <col min="6198" max="6198" width="14.7109375" customWidth="1"/>
    <col min="6199" max="6201" width="9.140625" customWidth="1"/>
    <col min="6202" max="6202" width="10.5703125" customWidth="1"/>
    <col min="6203" max="6204" width="9.42578125" customWidth="1"/>
    <col min="6205" max="6205" width="9.28515625" customWidth="1"/>
    <col min="6206" max="6206" width="9" customWidth="1"/>
    <col min="6207" max="6207" width="8.7109375" customWidth="1"/>
    <col min="6208" max="6208" width="9.42578125" customWidth="1"/>
    <col min="6209" max="6209" width="7.42578125" customWidth="1"/>
    <col min="6210" max="6210" width="8.28515625" customWidth="1"/>
    <col min="6211" max="6211" width="8" customWidth="1"/>
    <col min="6212" max="6212" width="11.42578125" customWidth="1"/>
    <col min="6213" max="6213" width="7.42578125" customWidth="1"/>
    <col min="6214" max="6214" width="12.140625" customWidth="1"/>
    <col min="6215" max="6215" width="9.7109375" customWidth="1"/>
    <col min="6216" max="6216" width="13.140625" customWidth="1"/>
    <col min="6217" max="6217" width="7.42578125" customWidth="1"/>
    <col min="6218" max="6218" width="20.7109375" customWidth="1"/>
    <col min="6219" max="6219" width="0.42578125" customWidth="1"/>
    <col min="6220" max="6220" width="13.28515625" customWidth="1"/>
    <col min="6221" max="6221" width="7.28515625" customWidth="1"/>
    <col min="6222" max="6222" width="13.140625" customWidth="1"/>
    <col min="6419" max="6419" width="5.5703125" customWidth="1"/>
    <col min="6420" max="6420" width="29.42578125" customWidth="1"/>
    <col min="6421" max="6431" width="0" hidden="1" customWidth="1"/>
    <col min="6432" max="6432" width="14" customWidth="1"/>
    <col min="6433" max="6433" width="12.85546875" customWidth="1"/>
    <col min="6434" max="6434" width="13.85546875" customWidth="1"/>
    <col min="6435" max="6435" width="15" customWidth="1"/>
    <col min="6436" max="6436" width="12.85546875" customWidth="1"/>
    <col min="6437" max="6437" width="11.7109375" customWidth="1"/>
    <col min="6438" max="6438" width="13.85546875" customWidth="1"/>
    <col min="6439" max="6439" width="10.140625" customWidth="1"/>
    <col min="6440" max="6440" width="11.85546875" customWidth="1"/>
    <col min="6441" max="6441" width="10.42578125" customWidth="1"/>
    <col min="6442" max="6442" width="10.7109375" customWidth="1"/>
    <col min="6443" max="6443" width="11" customWidth="1"/>
    <col min="6444" max="6444" width="9.85546875" customWidth="1"/>
    <col min="6445" max="6445" width="12.85546875" customWidth="1"/>
    <col min="6446" max="6446" width="13" customWidth="1"/>
    <col min="6447" max="6447" width="15" customWidth="1"/>
    <col min="6448" max="6448" width="11.42578125" customWidth="1"/>
    <col min="6449" max="6449" width="12" customWidth="1"/>
    <col min="6450" max="6450" width="11.42578125" customWidth="1"/>
    <col min="6451" max="6451" width="13.28515625" customWidth="1"/>
    <col min="6452" max="6452" width="13.140625" customWidth="1"/>
    <col min="6453" max="6453" width="13" customWidth="1"/>
    <col min="6454" max="6454" width="14.7109375" customWidth="1"/>
    <col min="6455" max="6457" width="9.140625" customWidth="1"/>
    <col min="6458" max="6458" width="10.5703125" customWidth="1"/>
    <col min="6459" max="6460" width="9.42578125" customWidth="1"/>
    <col min="6461" max="6461" width="9.28515625" customWidth="1"/>
    <col min="6462" max="6462" width="9" customWidth="1"/>
    <col min="6463" max="6463" width="8.7109375" customWidth="1"/>
    <col min="6464" max="6464" width="9.42578125" customWidth="1"/>
    <col min="6465" max="6465" width="7.42578125" customWidth="1"/>
    <col min="6466" max="6466" width="8.28515625" customWidth="1"/>
    <col min="6467" max="6467" width="8" customWidth="1"/>
    <col min="6468" max="6468" width="11.42578125" customWidth="1"/>
    <col min="6469" max="6469" width="7.42578125" customWidth="1"/>
    <col min="6470" max="6470" width="12.140625" customWidth="1"/>
    <col min="6471" max="6471" width="9.7109375" customWidth="1"/>
    <col min="6472" max="6472" width="13.140625" customWidth="1"/>
    <col min="6473" max="6473" width="7.42578125" customWidth="1"/>
    <col min="6474" max="6474" width="20.7109375" customWidth="1"/>
    <col min="6475" max="6475" width="0.42578125" customWidth="1"/>
    <col min="6476" max="6476" width="13.28515625" customWidth="1"/>
    <col min="6477" max="6477" width="7.28515625" customWidth="1"/>
    <col min="6478" max="6478" width="13.140625" customWidth="1"/>
    <col min="6675" max="6675" width="5.5703125" customWidth="1"/>
    <col min="6676" max="6676" width="29.42578125" customWidth="1"/>
    <col min="6677" max="6687" width="0" hidden="1" customWidth="1"/>
    <col min="6688" max="6688" width="14" customWidth="1"/>
    <col min="6689" max="6689" width="12.85546875" customWidth="1"/>
    <col min="6690" max="6690" width="13.85546875" customWidth="1"/>
    <col min="6691" max="6691" width="15" customWidth="1"/>
    <col min="6692" max="6692" width="12.85546875" customWidth="1"/>
    <col min="6693" max="6693" width="11.7109375" customWidth="1"/>
    <col min="6694" max="6694" width="13.85546875" customWidth="1"/>
    <col min="6695" max="6695" width="10.140625" customWidth="1"/>
    <col min="6696" max="6696" width="11.85546875" customWidth="1"/>
    <col min="6697" max="6697" width="10.42578125" customWidth="1"/>
    <col min="6698" max="6698" width="10.7109375" customWidth="1"/>
    <col min="6699" max="6699" width="11" customWidth="1"/>
    <col min="6700" max="6700" width="9.85546875" customWidth="1"/>
    <col min="6701" max="6701" width="12.85546875" customWidth="1"/>
    <col min="6702" max="6702" width="13" customWidth="1"/>
    <col min="6703" max="6703" width="15" customWidth="1"/>
    <col min="6704" max="6704" width="11.42578125" customWidth="1"/>
    <col min="6705" max="6705" width="12" customWidth="1"/>
    <col min="6706" max="6706" width="11.42578125" customWidth="1"/>
    <col min="6707" max="6707" width="13.28515625" customWidth="1"/>
    <col min="6708" max="6708" width="13.140625" customWidth="1"/>
    <col min="6709" max="6709" width="13" customWidth="1"/>
    <col min="6710" max="6710" width="14.7109375" customWidth="1"/>
    <col min="6711" max="6713" width="9.140625" customWidth="1"/>
    <col min="6714" max="6714" width="10.5703125" customWidth="1"/>
    <col min="6715" max="6716" width="9.42578125" customWidth="1"/>
    <col min="6717" max="6717" width="9.28515625" customWidth="1"/>
    <col min="6718" max="6718" width="9" customWidth="1"/>
    <col min="6719" max="6719" width="8.7109375" customWidth="1"/>
    <col min="6720" max="6720" width="9.42578125" customWidth="1"/>
    <col min="6721" max="6721" width="7.42578125" customWidth="1"/>
    <col min="6722" max="6722" width="8.28515625" customWidth="1"/>
    <col min="6723" max="6723" width="8" customWidth="1"/>
    <col min="6724" max="6724" width="11.42578125" customWidth="1"/>
    <col min="6725" max="6725" width="7.42578125" customWidth="1"/>
    <col min="6726" max="6726" width="12.140625" customWidth="1"/>
    <col min="6727" max="6727" width="9.7109375" customWidth="1"/>
    <col min="6728" max="6728" width="13.140625" customWidth="1"/>
    <col min="6729" max="6729" width="7.42578125" customWidth="1"/>
    <col min="6730" max="6730" width="20.7109375" customWidth="1"/>
    <col min="6731" max="6731" width="0.42578125" customWidth="1"/>
    <col min="6732" max="6732" width="13.28515625" customWidth="1"/>
    <col min="6733" max="6733" width="7.28515625" customWidth="1"/>
    <col min="6734" max="6734" width="13.140625" customWidth="1"/>
    <col min="6931" max="6931" width="5.5703125" customWidth="1"/>
    <col min="6932" max="6932" width="29.42578125" customWidth="1"/>
    <col min="6933" max="6943" width="0" hidden="1" customWidth="1"/>
    <col min="6944" max="6944" width="14" customWidth="1"/>
    <col min="6945" max="6945" width="12.85546875" customWidth="1"/>
    <col min="6946" max="6946" width="13.85546875" customWidth="1"/>
    <col min="6947" max="6947" width="15" customWidth="1"/>
    <col min="6948" max="6948" width="12.85546875" customWidth="1"/>
    <col min="6949" max="6949" width="11.7109375" customWidth="1"/>
    <col min="6950" max="6950" width="13.85546875" customWidth="1"/>
    <col min="6951" max="6951" width="10.140625" customWidth="1"/>
    <col min="6952" max="6952" width="11.85546875" customWidth="1"/>
    <col min="6953" max="6953" width="10.42578125" customWidth="1"/>
    <col min="6954" max="6954" width="10.7109375" customWidth="1"/>
    <col min="6955" max="6955" width="11" customWidth="1"/>
    <col min="6956" max="6956" width="9.85546875" customWidth="1"/>
    <col min="6957" max="6957" width="12.85546875" customWidth="1"/>
    <col min="6958" max="6958" width="13" customWidth="1"/>
    <col min="6959" max="6959" width="15" customWidth="1"/>
    <col min="6960" max="6960" width="11.42578125" customWidth="1"/>
    <col min="6961" max="6961" width="12" customWidth="1"/>
    <col min="6962" max="6962" width="11.42578125" customWidth="1"/>
    <col min="6963" max="6963" width="13.28515625" customWidth="1"/>
    <col min="6964" max="6964" width="13.140625" customWidth="1"/>
    <col min="6965" max="6965" width="13" customWidth="1"/>
    <col min="6966" max="6966" width="14.7109375" customWidth="1"/>
    <col min="6967" max="6969" width="9.140625" customWidth="1"/>
    <col min="6970" max="6970" width="10.5703125" customWidth="1"/>
    <col min="6971" max="6972" width="9.42578125" customWidth="1"/>
    <col min="6973" max="6973" width="9.28515625" customWidth="1"/>
    <col min="6974" max="6974" width="9" customWidth="1"/>
    <col min="6975" max="6975" width="8.7109375" customWidth="1"/>
    <col min="6976" max="6976" width="9.42578125" customWidth="1"/>
    <col min="6977" max="6977" width="7.42578125" customWidth="1"/>
    <col min="6978" max="6978" width="8.28515625" customWidth="1"/>
    <col min="6979" max="6979" width="8" customWidth="1"/>
    <col min="6980" max="6980" width="11.42578125" customWidth="1"/>
    <col min="6981" max="6981" width="7.42578125" customWidth="1"/>
    <col min="6982" max="6982" width="12.140625" customWidth="1"/>
    <col min="6983" max="6983" width="9.7109375" customWidth="1"/>
    <col min="6984" max="6984" width="13.140625" customWidth="1"/>
    <col min="6985" max="6985" width="7.42578125" customWidth="1"/>
    <col min="6986" max="6986" width="20.7109375" customWidth="1"/>
    <col min="6987" max="6987" width="0.42578125" customWidth="1"/>
    <col min="6988" max="6988" width="13.28515625" customWidth="1"/>
    <col min="6989" max="6989" width="7.28515625" customWidth="1"/>
    <col min="6990" max="6990" width="13.140625" customWidth="1"/>
    <col min="7187" max="7187" width="5.5703125" customWidth="1"/>
    <col min="7188" max="7188" width="29.42578125" customWidth="1"/>
    <col min="7189" max="7199" width="0" hidden="1" customWidth="1"/>
    <col min="7200" max="7200" width="14" customWidth="1"/>
    <col min="7201" max="7201" width="12.85546875" customWidth="1"/>
    <col min="7202" max="7202" width="13.85546875" customWidth="1"/>
    <col min="7203" max="7203" width="15" customWidth="1"/>
    <col min="7204" max="7204" width="12.85546875" customWidth="1"/>
    <col min="7205" max="7205" width="11.7109375" customWidth="1"/>
    <col min="7206" max="7206" width="13.85546875" customWidth="1"/>
    <col min="7207" max="7207" width="10.140625" customWidth="1"/>
    <col min="7208" max="7208" width="11.85546875" customWidth="1"/>
    <col min="7209" max="7209" width="10.42578125" customWidth="1"/>
    <col min="7210" max="7210" width="10.7109375" customWidth="1"/>
    <col min="7211" max="7211" width="11" customWidth="1"/>
    <col min="7212" max="7212" width="9.85546875" customWidth="1"/>
    <col min="7213" max="7213" width="12.85546875" customWidth="1"/>
    <col min="7214" max="7214" width="13" customWidth="1"/>
    <col min="7215" max="7215" width="15" customWidth="1"/>
    <col min="7216" max="7216" width="11.42578125" customWidth="1"/>
    <col min="7217" max="7217" width="12" customWidth="1"/>
    <col min="7218" max="7218" width="11.42578125" customWidth="1"/>
    <col min="7219" max="7219" width="13.28515625" customWidth="1"/>
    <col min="7220" max="7220" width="13.140625" customWidth="1"/>
    <col min="7221" max="7221" width="13" customWidth="1"/>
    <col min="7222" max="7222" width="14.7109375" customWidth="1"/>
    <col min="7223" max="7225" width="9.140625" customWidth="1"/>
    <col min="7226" max="7226" width="10.5703125" customWidth="1"/>
    <col min="7227" max="7228" width="9.42578125" customWidth="1"/>
    <col min="7229" max="7229" width="9.28515625" customWidth="1"/>
    <col min="7230" max="7230" width="9" customWidth="1"/>
    <col min="7231" max="7231" width="8.7109375" customWidth="1"/>
    <col min="7232" max="7232" width="9.42578125" customWidth="1"/>
    <col min="7233" max="7233" width="7.42578125" customWidth="1"/>
    <col min="7234" max="7234" width="8.28515625" customWidth="1"/>
    <col min="7235" max="7235" width="8" customWidth="1"/>
    <col min="7236" max="7236" width="11.42578125" customWidth="1"/>
    <col min="7237" max="7237" width="7.42578125" customWidth="1"/>
    <col min="7238" max="7238" width="12.140625" customWidth="1"/>
    <col min="7239" max="7239" width="9.7109375" customWidth="1"/>
    <col min="7240" max="7240" width="13.140625" customWidth="1"/>
    <col min="7241" max="7241" width="7.42578125" customWidth="1"/>
    <col min="7242" max="7242" width="20.7109375" customWidth="1"/>
    <col min="7243" max="7243" width="0.42578125" customWidth="1"/>
    <col min="7244" max="7244" width="13.28515625" customWidth="1"/>
    <col min="7245" max="7245" width="7.28515625" customWidth="1"/>
    <col min="7246" max="7246" width="13.140625" customWidth="1"/>
    <col min="7443" max="7443" width="5.5703125" customWidth="1"/>
    <col min="7444" max="7444" width="29.42578125" customWidth="1"/>
    <col min="7445" max="7455" width="0" hidden="1" customWidth="1"/>
    <col min="7456" max="7456" width="14" customWidth="1"/>
    <col min="7457" max="7457" width="12.85546875" customWidth="1"/>
    <col min="7458" max="7458" width="13.85546875" customWidth="1"/>
    <col min="7459" max="7459" width="15" customWidth="1"/>
    <col min="7460" max="7460" width="12.85546875" customWidth="1"/>
    <col min="7461" max="7461" width="11.7109375" customWidth="1"/>
    <col min="7462" max="7462" width="13.85546875" customWidth="1"/>
    <col min="7463" max="7463" width="10.140625" customWidth="1"/>
    <col min="7464" max="7464" width="11.85546875" customWidth="1"/>
    <col min="7465" max="7465" width="10.42578125" customWidth="1"/>
    <col min="7466" max="7466" width="10.7109375" customWidth="1"/>
    <col min="7467" max="7467" width="11" customWidth="1"/>
    <col min="7468" max="7468" width="9.85546875" customWidth="1"/>
    <col min="7469" max="7469" width="12.85546875" customWidth="1"/>
    <col min="7470" max="7470" width="13" customWidth="1"/>
    <col min="7471" max="7471" width="15" customWidth="1"/>
    <col min="7472" max="7472" width="11.42578125" customWidth="1"/>
    <col min="7473" max="7473" width="12" customWidth="1"/>
    <col min="7474" max="7474" width="11.42578125" customWidth="1"/>
    <col min="7475" max="7475" width="13.28515625" customWidth="1"/>
    <col min="7476" max="7476" width="13.140625" customWidth="1"/>
    <col min="7477" max="7477" width="13" customWidth="1"/>
    <col min="7478" max="7478" width="14.7109375" customWidth="1"/>
    <col min="7479" max="7481" width="9.140625" customWidth="1"/>
    <col min="7482" max="7482" width="10.5703125" customWidth="1"/>
    <col min="7483" max="7484" width="9.42578125" customWidth="1"/>
    <col min="7485" max="7485" width="9.28515625" customWidth="1"/>
    <col min="7486" max="7486" width="9" customWidth="1"/>
    <col min="7487" max="7487" width="8.7109375" customWidth="1"/>
    <col min="7488" max="7488" width="9.42578125" customWidth="1"/>
    <col min="7489" max="7489" width="7.42578125" customWidth="1"/>
    <col min="7490" max="7490" width="8.28515625" customWidth="1"/>
    <col min="7491" max="7491" width="8" customWidth="1"/>
    <col min="7492" max="7492" width="11.42578125" customWidth="1"/>
    <col min="7493" max="7493" width="7.42578125" customWidth="1"/>
    <col min="7494" max="7494" width="12.140625" customWidth="1"/>
    <col min="7495" max="7495" width="9.7109375" customWidth="1"/>
    <col min="7496" max="7496" width="13.140625" customWidth="1"/>
    <col min="7497" max="7497" width="7.42578125" customWidth="1"/>
    <col min="7498" max="7498" width="20.7109375" customWidth="1"/>
    <col min="7499" max="7499" width="0.42578125" customWidth="1"/>
    <col min="7500" max="7500" width="13.28515625" customWidth="1"/>
    <col min="7501" max="7501" width="7.28515625" customWidth="1"/>
    <col min="7502" max="7502" width="13.140625" customWidth="1"/>
    <col min="7699" max="7699" width="5.5703125" customWidth="1"/>
    <col min="7700" max="7700" width="29.42578125" customWidth="1"/>
    <col min="7701" max="7711" width="0" hidden="1" customWidth="1"/>
    <col min="7712" max="7712" width="14" customWidth="1"/>
    <col min="7713" max="7713" width="12.85546875" customWidth="1"/>
    <col min="7714" max="7714" width="13.85546875" customWidth="1"/>
    <col min="7715" max="7715" width="15" customWidth="1"/>
    <col min="7716" max="7716" width="12.85546875" customWidth="1"/>
    <col min="7717" max="7717" width="11.7109375" customWidth="1"/>
    <col min="7718" max="7718" width="13.85546875" customWidth="1"/>
    <col min="7719" max="7719" width="10.140625" customWidth="1"/>
    <col min="7720" max="7720" width="11.85546875" customWidth="1"/>
    <col min="7721" max="7721" width="10.42578125" customWidth="1"/>
    <col min="7722" max="7722" width="10.7109375" customWidth="1"/>
    <col min="7723" max="7723" width="11" customWidth="1"/>
    <col min="7724" max="7724" width="9.85546875" customWidth="1"/>
    <col min="7725" max="7725" width="12.85546875" customWidth="1"/>
    <col min="7726" max="7726" width="13" customWidth="1"/>
    <col min="7727" max="7727" width="15" customWidth="1"/>
    <col min="7728" max="7728" width="11.42578125" customWidth="1"/>
    <col min="7729" max="7729" width="12" customWidth="1"/>
    <col min="7730" max="7730" width="11.42578125" customWidth="1"/>
    <col min="7731" max="7731" width="13.28515625" customWidth="1"/>
    <col min="7732" max="7732" width="13.140625" customWidth="1"/>
    <col min="7733" max="7733" width="13" customWidth="1"/>
    <col min="7734" max="7734" width="14.7109375" customWidth="1"/>
    <col min="7735" max="7737" width="9.140625" customWidth="1"/>
    <col min="7738" max="7738" width="10.5703125" customWidth="1"/>
    <col min="7739" max="7740" width="9.42578125" customWidth="1"/>
    <col min="7741" max="7741" width="9.28515625" customWidth="1"/>
    <col min="7742" max="7742" width="9" customWidth="1"/>
    <col min="7743" max="7743" width="8.7109375" customWidth="1"/>
    <col min="7744" max="7744" width="9.42578125" customWidth="1"/>
    <col min="7745" max="7745" width="7.42578125" customWidth="1"/>
    <col min="7746" max="7746" width="8.28515625" customWidth="1"/>
    <col min="7747" max="7747" width="8" customWidth="1"/>
    <col min="7748" max="7748" width="11.42578125" customWidth="1"/>
    <col min="7749" max="7749" width="7.42578125" customWidth="1"/>
    <col min="7750" max="7750" width="12.140625" customWidth="1"/>
    <col min="7751" max="7751" width="9.7109375" customWidth="1"/>
    <col min="7752" max="7752" width="13.140625" customWidth="1"/>
    <col min="7753" max="7753" width="7.42578125" customWidth="1"/>
    <col min="7754" max="7754" width="20.7109375" customWidth="1"/>
    <col min="7755" max="7755" width="0.42578125" customWidth="1"/>
    <col min="7756" max="7756" width="13.28515625" customWidth="1"/>
    <col min="7757" max="7757" width="7.28515625" customWidth="1"/>
    <col min="7758" max="7758" width="13.140625" customWidth="1"/>
    <col min="7955" max="7955" width="5.5703125" customWidth="1"/>
    <col min="7956" max="7956" width="29.42578125" customWidth="1"/>
    <col min="7957" max="7967" width="0" hidden="1" customWidth="1"/>
    <col min="7968" max="7968" width="14" customWidth="1"/>
    <col min="7969" max="7969" width="12.85546875" customWidth="1"/>
    <col min="7970" max="7970" width="13.85546875" customWidth="1"/>
    <col min="7971" max="7971" width="15" customWidth="1"/>
    <col min="7972" max="7972" width="12.85546875" customWidth="1"/>
    <col min="7973" max="7973" width="11.7109375" customWidth="1"/>
    <col min="7974" max="7974" width="13.85546875" customWidth="1"/>
    <col min="7975" max="7975" width="10.140625" customWidth="1"/>
    <col min="7976" max="7976" width="11.85546875" customWidth="1"/>
    <col min="7977" max="7977" width="10.42578125" customWidth="1"/>
    <col min="7978" max="7978" width="10.7109375" customWidth="1"/>
    <col min="7979" max="7979" width="11" customWidth="1"/>
    <col min="7980" max="7980" width="9.85546875" customWidth="1"/>
    <col min="7981" max="7981" width="12.85546875" customWidth="1"/>
    <col min="7982" max="7982" width="13" customWidth="1"/>
    <col min="7983" max="7983" width="15" customWidth="1"/>
    <col min="7984" max="7984" width="11.42578125" customWidth="1"/>
    <col min="7985" max="7985" width="12" customWidth="1"/>
    <col min="7986" max="7986" width="11.42578125" customWidth="1"/>
    <col min="7987" max="7987" width="13.28515625" customWidth="1"/>
    <col min="7988" max="7988" width="13.140625" customWidth="1"/>
    <col min="7989" max="7989" width="13" customWidth="1"/>
    <col min="7990" max="7990" width="14.7109375" customWidth="1"/>
    <col min="7991" max="7993" width="9.140625" customWidth="1"/>
    <col min="7994" max="7994" width="10.5703125" customWidth="1"/>
    <col min="7995" max="7996" width="9.42578125" customWidth="1"/>
    <col min="7997" max="7997" width="9.28515625" customWidth="1"/>
    <col min="7998" max="7998" width="9" customWidth="1"/>
    <col min="7999" max="7999" width="8.7109375" customWidth="1"/>
    <col min="8000" max="8000" width="9.42578125" customWidth="1"/>
    <col min="8001" max="8001" width="7.42578125" customWidth="1"/>
    <col min="8002" max="8002" width="8.28515625" customWidth="1"/>
    <col min="8003" max="8003" width="8" customWidth="1"/>
    <col min="8004" max="8004" width="11.42578125" customWidth="1"/>
    <col min="8005" max="8005" width="7.42578125" customWidth="1"/>
    <col min="8006" max="8006" width="12.140625" customWidth="1"/>
    <col min="8007" max="8007" width="9.7109375" customWidth="1"/>
    <col min="8008" max="8008" width="13.140625" customWidth="1"/>
    <col min="8009" max="8009" width="7.42578125" customWidth="1"/>
    <col min="8010" max="8010" width="20.7109375" customWidth="1"/>
    <col min="8011" max="8011" width="0.42578125" customWidth="1"/>
    <col min="8012" max="8012" width="13.28515625" customWidth="1"/>
    <col min="8013" max="8013" width="7.28515625" customWidth="1"/>
    <col min="8014" max="8014" width="13.140625" customWidth="1"/>
    <col min="8211" max="8211" width="5.5703125" customWidth="1"/>
    <col min="8212" max="8212" width="29.42578125" customWidth="1"/>
    <col min="8213" max="8223" width="0" hidden="1" customWidth="1"/>
    <col min="8224" max="8224" width="14" customWidth="1"/>
    <col min="8225" max="8225" width="12.85546875" customWidth="1"/>
    <col min="8226" max="8226" width="13.85546875" customWidth="1"/>
    <col min="8227" max="8227" width="15" customWidth="1"/>
    <col min="8228" max="8228" width="12.85546875" customWidth="1"/>
    <col min="8229" max="8229" width="11.7109375" customWidth="1"/>
    <col min="8230" max="8230" width="13.85546875" customWidth="1"/>
    <col min="8231" max="8231" width="10.140625" customWidth="1"/>
    <col min="8232" max="8232" width="11.85546875" customWidth="1"/>
    <col min="8233" max="8233" width="10.42578125" customWidth="1"/>
    <col min="8234" max="8234" width="10.7109375" customWidth="1"/>
    <col min="8235" max="8235" width="11" customWidth="1"/>
    <col min="8236" max="8236" width="9.85546875" customWidth="1"/>
    <col min="8237" max="8237" width="12.85546875" customWidth="1"/>
    <col min="8238" max="8238" width="13" customWidth="1"/>
    <col min="8239" max="8239" width="15" customWidth="1"/>
    <col min="8240" max="8240" width="11.42578125" customWidth="1"/>
    <col min="8241" max="8241" width="12" customWidth="1"/>
    <col min="8242" max="8242" width="11.42578125" customWidth="1"/>
    <col min="8243" max="8243" width="13.28515625" customWidth="1"/>
    <col min="8244" max="8244" width="13.140625" customWidth="1"/>
    <col min="8245" max="8245" width="13" customWidth="1"/>
    <col min="8246" max="8246" width="14.7109375" customWidth="1"/>
    <col min="8247" max="8249" width="9.140625" customWidth="1"/>
    <col min="8250" max="8250" width="10.5703125" customWidth="1"/>
    <col min="8251" max="8252" width="9.42578125" customWidth="1"/>
    <col min="8253" max="8253" width="9.28515625" customWidth="1"/>
    <col min="8254" max="8254" width="9" customWidth="1"/>
    <col min="8255" max="8255" width="8.7109375" customWidth="1"/>
    <col min="8256" max="8256" width="9.42578125" customWidth="1"/>
    <col min="8257" max="8257" width="7.42578125" customWidth="1"/>
    <col min="8258" max="8258" width="8.28515625" customWidth="1"/>
    <col min="8259" max="8259" width="8" customWidth="1"/>
    <col min="8260" max="8260" width="11.42578125" customWidth="1"/>
    <col min="8261" max="8261" width="7.42578125" customWidth="1"/>
    <col min="8262" max="8262" width="12.140625" customWidth="1"/>
    <col min="8263" max="8263" width="9.7109375" customWidth="1"/>
    <col min="8264" max="8264" width="13.140625" customWidth="1"/>
    <col min="8265" max="8265" width="7.42578125" customWidth="1"/>
    <col min="8266" max="8266" width="20.7109375" customWidth="1"/>
    <col min="8267" max="8267" width="0.42578125" customWidth="1"/>
    <col min="8268" max="8268" width="13.28515625" customWidth="1"/>
    <col min="8269" max="8269" width="7.28515625" customWidth="1"/>
    <col min="8270" max="8270" width="13.140625" customWidth="1"/>
    <col min="8467" max="8467" width="5.5703125" customWidth="1"/>
    <col min="8468" max="8468" width="29.42578125" customWidth="1"/>
    <col min="8469" max="8479" width="0" hidden="1" customWidth="1"/>
    <col min="8480" max="8480" width="14" customWidth="1"/>
    <col min="8481" max="8481" width="12.85546875" customWidth="1"/>
    <col min="8482" max="8482" width="13.85546875" customWidth="1"/>
    <col min="8483" max="8483" width="15" customWidth="1"/>
    <col min="8484" max="8484" width="12.85546875" customWidth="1"/>
    <col min="8485" max="8485" width="11.7109375" customWidth="1"/>
    <col min="8486" max="8486" width="13.85546875" customWidth="1"/>
    <col min="8487" max="8487" width="10.140625" customWidth="1"/>
    <col min="8488" max="8488" width="11.85546875" customWidth="1"/>
    <col min="8489" max="8489" width="10.42578125" customWidth="1"/>
    <col min="8490" max="8490" width="10.7109375" customWidth="1"/>
    <col min="8491" max="8491" width="11" customWidth="1"/>
    <col min="8492" max="8492" width="9.85546875" customWidth="1"/>
    <col min="8493" max="8493" width="12.85546875" customWidth="1"/>
    <col min="8494" max="8494" width="13" customWidth="1"/>
    <col min="8495" max="8495" width="15" customWidth="1"/>
    <col min="8496" max="8496" width="11.42578125" customWidth="1"/>
    <col min="8497" max="8497" width="12" customWidth="1"/>
    <col min="8498" max="8498" width="11.42578125" customWidth="1"/>
    <col min="8499" max="8499" width="13.28515625" customWidth="1"/>
    <col min="8500" max="8500" width="13.140625" customWidth="1"/>
    <col min="8501" max="8501" width="13" customWidth="1"/>
    <col min="8502" max="8502" width="14.7109375" customWidth="1"/>
    <col min="8503" max="8505" width="9.140625" customWidth="1"/>
    <col min="8506" max="8506" width="10.5703125" customWidth="1"/>
    <col min="8507" max="8508" width="9.42578125" customWidth="1"/>
    <col min="8509" max="8509" width="9.28515625" customWidth="1"/>
    <col min="8510" max="8510" width="9" customWidth="1"/>
    <col min="8511" max="8511" width="8.7109375" customWidth="1"/>
    <col min="8512" max="8512" width="9.42578125" customWidth="1"/>
    <col min="8513" max="8513" width="7.42578125" customWidth="1"/>
    <col min="8514" max="8514" width="8.28515625" customWidth="1"/>
    <col min="8515" max="8515" width="8" customWidth="1"/>
    <col min="8516" max="8516" width="11.42578125" customWidth="1"/>
    <col min="8517" max="8517" width="7.42578125" customWidth="1"/>
    <col min="8518" max="8518" width="12.140625" customWidth="1"/>
    <col min="8519" max="8519" width="9.7109375" customWidth="1"/>
    <col min="8520" max="8520" width="13.140625" customWidth="1"/>
    <col min="8521" max="8521" width="7.42578125" customWidth="1"/>
    <col min="8522" max="8522" width="20.7109375" customWidth="1"/>
    <col min="8523" max="8523" width="0.42578125" customWidth="1"/>
    <col min="8524" max="8524" width="13.28515625" customWidth="1"/>
    <col min="8525" max="8525" width="7.28515625" customWidth="1"/>
    <col min="8526" max="8526" width="13.140625" customWidth="1"/>
    <col min="8723" max="8723" width="5.5703125" customWidth="1"/>
    <col min="8724" max="8724" width="29.42578125" customWidth="1"/>
    <col min="8725" max="8735" width="0" hidden="1" customWidth="1"/>
    <col min="8736" max="8736" width="14" customWidth="1"/>
    <col min="8737" max="8737" width="12.85546875" customWidth="1"/>
    <col min="8738" max="8738" width="13.85546875" customWidth="1"/>
    <col min="8739" max="8739" width="15" customWidth="1"/>
    <col min="8740" max="8740" width="12.85546875" customWidth="1"/>
    <col min="8741" max="8741" width="11.7109375" customWidth="1"/>
    <col min="8742" max="8742" width="13.85546875" customWidth="1"/>
    <col min="8743" max="8743" width="10.140625" customWidth="1"/>
    <col min="8744" max="8744" width="11.85546875" customWidth="1"/>
    <col min="8745" max="8745" width="10.42578125" customWidth="1"/>
    <col min="8746" max="8746" width="10.7109375" customWidth="1"/>
    <col min="8747" max="8747" width="11" customWidth="1"/>
    <col min="8748" max="8748" width="9.85546875" customWidth="1"/>
    <col min="8749" max="8749" width="12.85546875" customWidth="1"/>
    <col min="8750" max="8750" width="13" customWidth="1"/>
    <col min="8751" max="8751" width="15" customWidth="1"/>
    <col min="8752" max="8752" width="11.42578125" customWidth="1"/>
    <col min="8753" max="8753" width="12" customWidth="1"/>
    <col min="8754" max="8754" width="11.42578125" customWidth="1"/>
    <col min="8755" max="8755" width="13.28515625" customWidth="1"/>
    <col min="8756" max="8756" width="13.140625" customWidth="1"/>
    <col min="8757" max="8757" width="13" customWidth="1"/>
    <col min="8758" max="8758" width="14.7109375" customWidth="1"/>
    <col min="8759" max="8761" width="9.140625" customWidth="1"/>
    <col min="8762" max="8762" width="10.5703125" customWidth="1"/>
    <col min="8763" max="8764" width="9.42578125" customWidth="1"/>
    <col min="8765" max="8765" width="9.28515625" customWidth="1"/>
    <col min="8766" max="8766" width="9" customWidth="1"/>
    <col min="8767" max="8767" width="8.7109375" customWidth="1"/>
    <col min="8768" max="8768" width="9.42578125" customWidth="1"/>
    <col min="8769" max="8769" width="7.42578125" customWidth="1"/>
    <col min="8770" max="8770" width="8.28515625" customWidth="1"/>
    <col min="8771" max="8771" width="8" customWidth="1"/>
    <col min="8772" max="8772" width="11.42578125" customWidth="1"/>
    <col min="8773" max="8773" width="7.42578125" customWidth="1"/>
    <col min="8774" max="8774" width="12.140625" customWidth="1"/>
    <col min="8775" max="8775" width="9.7109375" customWidth="1"/>
    <col min="8776" max="8776" width="13.140625" customWidth="1"/>
    <col min="8777" max="8777" width="7.42578125" customWidth="1"/>
    <col min="8778" max="8778" width="20.7109375" customWidth="1"/>
    <col min="8779" max="8779" width="0.42578125" customWidth="1"/>
    <col min="8780" max="8780" width="13.28515625" customWidth="1"/>
    <col min="8781" max="8781" width="7.28515625" customWidth="1"/>
    <col min="8782" max="8782" width="13.140625" customWidth="1"/>
    <col min="8979" max="8979" width="5.5703125" customWidth="1"/>
    <col min="8980" max="8980" width="29.42578125" customWidth="1"/>
    <col min="8981" max="8991" width="0" hidden="1" customWidth="1"/>
    <col min="8992" max="8992" width="14" customWidth="1"/>
    <col min="8993" max="8993" width="12.85546875" customWidth="1"/>
    <col min="8994" max="8994" width="13.85546875" customWidth="1"/>
    <col min="8995" max="8995" width="15" customWidth="1"/>
    <col min="8996" max="8996" width="12.85546875" customWidth="1"/>
    <col min="8997" max="8997" width="11.7109375" customWidth="1"/>
    <col min="8998" max="8998" width="13.85546875" customWidth="1"/>
    <col min="8999" max="8999" width="10.140625" customWidth="1"/>
    <col min="9000" max="9000" width="11.85546875" customWidth="1"/>
    <col min="9001" max="9001" width="10.42578125" customWidth="1"/>
    <col min="9002" max="9002" width="10.7109375" customWidth="1"/>
    <col min="9003" max="9003" width="11" customWidth="1"/>
    <col min="9004" max="9004" width="9.85546875" customWidth="1"/>
    <col min="9005" max="9005" width="12.85546875" customWidth="1"/>
    <col min="9006" max="9006" width="13" customWidth="1"/>
    <col min="9007" max="9007" width="15" customWidth="1"/>
    <col min="9008" max="9008" width="11.42578125" customWidth="1"/>
    <col min="9009" max="9009" width="12" customWidth="1"/>
    <col min="9010" max="9010" width="11.42578125" customWidth="1"/>
    <col min="9011" max="9011" width="13.28515625" customWidth="1"/>
    <col min="9012" max="9012" width="13.140625" customWidth="1"/>
    <col min="9013" max="9013" width="13" customWidth="1"/>
    <col min="9014" max="9014" width="14.7109375" customWidth="1"/>
    <col min="9015" max="9017" width="9.140625" customWidth="1"/>
    <col min="9018" max="9018" width="10.5703125" customWidth="1"/>
    <col min="9019" max="9020" width="9.42578125" customWidth="1"/>
    <col min="9021" max="9021" width="9.28515625" customWidth="1"/>
    <col min="9022" max="9022" width="9" customWidth="1"/>
    <col min="9023" max="9023" width="8.7109375" customWidth="1"/>
    <col min="9024" max="9024" width="9.42578125" customWidth="1"/>
    <col min="9025" max="9025" width="7.42578125" customWidth="1"/>
    <col min="9026" max="9026" width="8.28515625" customWidth="1"/>
    <col min="9027" max="9027" width="8" customWidth="1"/>
    <col min="9028" max="9028" width="11.42578125" customWidth="1"/>
    <col min="9029" max="9029" width="7.42578125" customWidth="1"/>
    <col min="9030" max="9030" width="12.140625" customWidth="1"/>
    <col min="9031" max="9031" width="9.7109375" customWidth="1"/>
    <col min="9032" max="9032" width="13.140625" customWidth="1"/>
    <col min="9033" max="9033" width="7.42578125" customWidth="1"/>
    <col min="9034" max="9034" width="20.7109375" customWidth="1"/>
    <col min="9035" max="9035" width="0.42578125" customWidth="1"/>
    <col min="9036" max="9036" width="13.28515625" customWidth="1"/>
    <col min="9037" max="9037" width="7.28515625" customWidth="1"/>
    <col min="9038" max="9038" width="13.140625" customWidth="1"/>
    <col min="9235" max="9235" width="5.5703125" customWidth="1"/>
    <col min="9236" max="9236" width="29.42578125" customWidth="1"/>
    <col min="9237" max="9247" width="0" hidden="1" customWidth="1"/>
    <col min="9248" max="9248" width="14" customWidth="1"/>
    <col min="9249" max="9249" width="12.85546875" customWidth="1"/>
    <col min="9250" max="9250" width="13.85546875" customWidth="1"/>
    <col min="9251" max="9251" width="15" customWidth="1"/>
    <col min="9252" max="9252" width="12.85546875" customWidth="1"/>
    <col min="9253" max="9253" width="11.7109375" customWidth="1"/>
    <col min="9254" max="9254" width="13.85546875" customWidth="1"/>
    <col min="9255" max="9255" width="10.140625" customWidth="1"/>
    <col min="9256" max="9256" width="11.85546875" customWidth="1"/>
    <col min="9257" max="9257" width="10.42578125" customWidth="1"/>
    <col min="9258" max="9258" width="10.7109375" customWidth="1"/>
    <col min="9259" max="9259" width="11" customWidth="1"/>
    <col min="9260" max="9260" width="9.85546875" customWidth="1"/>
    <col min="9261" max="9261" width="12.85546875" customWidth="1"/>
    <col min="9262" max="9262" width="13" customWidth="1"/>
    <col min="9263" max="9263" width="15" customWidth="1"/>
    <col min="9264" max="9264" width="11.42578125" customWidth="1"/>
    <col min="9265" max="9265" width="12" customWidth="1"/>
    <col min="9266" max="9266" width="11.42578125" customWidth="1"/>
    <col min="9267" max="9267" width="13.28515625" customWidth="1"/>
    <col min="9268" max="9268" width="13.140625" customWidth="1"/>
    <col min="9269" max="9269" width="13" customWidth="1"/>
    <col min="9270" max="9270" width="14.7109375" customWidth="1"/>
    <col min="9271" max="9273" width="9.140625" customWidth="1"/>
    <col min="9274" max="9274" width="10.5703125" customWidth="1"/>
    <col min="9275" max="9276" width="9.42578125" customWidth="1"/>
    <col min="9277" max="9277" width="9.28515625" customWidth="1"/>
    <col min="9278" max="9278" width="9" customWidth="1"/>
    <col min="9279" max="9279" width="8.7109375" customWidth="1"/>
    <col min="9280" max="9280" width="9.42578125" customWidth="1"/>
    <col min="9281" max="9281" width="7.42578125" customWidth="1"/>
    <col min="9282" max="9282" width="8.28515625" customWidth="1"/>
    <col min="9283" max="9283" width="8" customWidth="1"/>
    <col min="9284" max="9284" width="11.42578125" customWidth="1"/>
    <col min="9285" max="9285" width="7.42578125" customWidth="1"/>
    <col min="9286" max="9286" width="12.140625" customWidth="1"/>
    <col min="9287" max="9287" width="9.7109375" customWidth="1"/>
    <col min="9288" max="9288" width="13.140625" customWidth="1"/>
    <col min="9289" max="9289" width="7.42578125" customWidth="1"/>
    <col min="9290" max="9290" width="20.7109375" customWidth="1"/>
    <col min="9291" max="9291" width="0.42578125" customWidth="1"/>
    <col min="9292" max="9292" width="13.28515625" customWidth="1"/>
    <col min="9293" max="9293" width="7.28515625" customWidth="1"/>
    <col min="9294" max="9294" width="13.140625" customWidth="1"/>
    <col min="9491" max="9491" width="5.5703125" customWidth="1"/>
    <col min="9492" max="9492" width="29.42578125" customWidth="1"/>
    <col min="9493" max="9503" width="0" hidden="1" customWidth="1"/>
    <col min="9504" max="9504" width="14" customWidth="1"/>
    <col min="9505" max="9505" width="12.85546875" customWidth="1"/>
    <col min="9506" max="9506" width="13.85546875" customWidth="1"/>
    <col min="9507" max="9507" width="15" customWidth="1"/>
    <col min="9508" max="9508" width="12.85546875" customWidth="1"/>
    <col min="9509" max="9509" width="11.7109375" customWidth="1"/>
    <col min="9510" max="9510" width="13.85546875" customWidth="1"/>
    <col min="9511" max="9511" width="10.140625" customWidth="1"/>
    <col min="9512" max="9512" width="11.85546875" customWidth="1"/>
    <col min="9513" max="9513" width="10.42578125" customWidth="1"/>
    <col min="9514" max="9514" width="10.7109375" customWidth="1"/>
    <col min="9515" max="9515" width="11" customWidth="1"/>
    <col min="9516" max="9516" width="9.85546875" customWidth="1"/>
    <col min="9517" max="9517" width="12.85546875" customWidth="1"/>
    <col min="9518" max="9518" width="13" customWidth="1"/>
    <col min="9519" max="9519" width="15" customWidth="1"/>
    <col min="9520" max="9520" width="11.42578125" customWidth="1"/>
    <col min="9521" max="9521" width="12" customWidth="1"/>
    <col min="9522" max="9522" width="11.42578125" customWidth="1"/>
    <col min="9523" max="9523" width="13.28515625" customWidth="1"/>
    <col min="9524" max="9524" width="13.140625" customWidth="1"/>
    <col min="9525" max="9525" width="13" customWidth="1"/>
    <col min="9526" max="9526" width="14.7109375" customWidth="1"/>
    <col min="9527" max="9529" width="9.140625" customWidth="1"/>
    <col min="9530" max="9530" width="10.5703125" customWidth="1"/>
    <col min="9531" max="9532" width="9.42578125" customWidth="1"/>
    <col min="9533" max="9533" width="9.28515625" customWidth="1"/>
    <col min="9534" max="9534" width="9" customWidth="1"/>
    <col min="9535" max="9535" width="8.7109375" customWidth="1"/>
    <col min="9536" max="9536" width="9.42578125" customWidth="1"/>
    <col min="9537" max="9537" width="7.42578125" customWidth="1"/>
    <col min="9538" max="9538" width="8.28515625" customWidth="1"/>
    <col min="9539" max="9539" width="8" customWidth="1"/>
    <col min="9540" max="9540" width="11.42578125" customWidth="1"/>
    <col min="9541" max="9541" width="7.42578125" customWidth="1"/>
    <col min="9542" max="9542" width="12.140625" customWidth="1"/>
    <col min="9543" max="9543" width="9.7109375" customWidth="1"/>
    <col min="9544" max="9544" width="13.140625" customWidth="1"/>
    <col min="9545" max="9545" width="7.42578125" customWidth="1"/>
    <col min="9546" max="9546" width="20.7109375" customWidth="1"/>
    <col min="9547" max="9547" width="0.42578125" customWidth="1"/>
    <col min="9548" max="9548" width="13.28515625" customWidth="1"/>
    <col min="9549" max="9549" width="7.28515625" customWidth="1"/>
    <col min="9550" max="9550" width="13.140625" customWidth="1"/>
    <col min="9747" max="9747" width="5.5703125" customWidth="1"/>
    <col min="9748" max="9748" width="29.42578125" customWidth="1"/>
    <col min="9749" max="9759" width="0" hidden="1" customWidth="1"/>
    <col min="9760" max="9760" width="14" customWidth="1"/>
    <col min="9761" max="9761" width="12.85546875" customWidth="1"/>
    <col min="9762" max="9762" width="13.85546875" customWidth="1"/>
    <col min="9763" max="9763" width="15" customWidth="1"/>
    <col min="9764" max="9764" width="12.85546875" customWidth="1"/>
    <col min="9765" max="9765" width="11.7109375" customWidth="1"/>
    <col min="9766" max="9766" width="13.85546875" customWidth="1"/>
    <col min="9767" max="9767" width="10.140625" customWidth="1"/>
    <col min="9768" max="9768" width="11.85546875" customWidth="1"/>
    <col min="9769" max="9769" width="10.42578125" customWidth="1"/>
    <col min="9770" max="9770" width="10.7109375" customWidth="1"/>
    <col min="9771" max="9771" width="11" customWidth="1"/>
    <col min="9772" max="9772" width="9.85546875" customWidth="1"/>
    <col min="9773" max="9773" width="12.85546875" customWidth="1"/>
    <col min="9774" max="9774" width="13" customWidth="1"/>
    <col min="9775" max="9775" width="15" customWidth="1"/>
    <col min="9776" max="9776" width="11.42578125" customWidth="1"/>
    <col min="9777" max="9777" width="12" customWidth="1"/>
    <col min="9778" max="9778" width="11.42578125" customWidth="1"/>
    <col min="9779" max="9779" width="13.28515625" customWidth="1"/>
    <col min="9780" max="9780" width="13.140625" customWidth="1"/>
    <col min="9781" max="9781" width="13" customWidth="1"/>
    <col min="9782" max="9782" width="14.7109375" customWidth="1"/>
    <col min="9783" max="9785" width="9.140625" customWidth="1"/>
    <col min="9786" max="9786" width="10.5703125" customWidth="1"/>
    <col min="9787" max="9788" width="9.42578125" customWidth="1"/>
    <col min="9789" max="9789" width="9.28515625" customWidth="1"/>
    <col min="9790" max="9790" width="9" customWidth="1"/>
    <col min="9791" max="9791" width="8.7109375" customWidth="1"/>
    <col min="9792" max="9792" width="9.42578125" customWidth="1"/>
    <col min="9793" max="9793" width="7.42578125" customWidth="1"/>
    <col min="9794" max="9794" width="8.28515625" customWidth="1"/>
    <col min="9795" max="9795" width="8" customWidth="1"/>
    <col min="9796" max="9796" width="11.42578125" customWidth="1"/>
    <col min="9797" max="9797" width="7.42578125" customWidth="1"/>
    <col min="9798" max="9798" width="12.140625" customWidth="1"/>
    <col min="9799" max="9799" width="9.7109375" customWidth="1"/>
    <col min="9800" max="9800" width="13.140625" customWidth="1"/>
    <col min="9801" max="9801" width="7.42578125" customWidth="1"/>
    <col min="9802" max="9802" width="20.7109375" customWidth="1"/>
    <col min="9803" max="9803" width="0.42578125" customWidth="1"/>
    <col min="9804" max="9804" width="13.28515625" customWidth="1"/>
    <col min="9805" max="9805" width="7.28515625" customWidth="1"/>
    <col min="9806" max="9806" width="13.140625" customWidth="1"/>
    <col min="10003" max="10003" width="5.5703125" customWidth="1"/>
    <col min="10004" max="10004" width="29.42578125" customWidth="1"/>
    <col min="10005" max="10015" width="0" hidden="1" customWidth="1"/>
    <col min="10016" max="10016" width="14" customWidth="1"/>
    <col min="10017" max="10017" width="12.85546875" customWidth="1"/>
    <col min="10018" max="10018" width="13.85546875" customWidth="1"/>
    <col min="10019" max="10019" width="15" customWidth="1"/>
    <col min="10020" max="10020" width="12.85546875" customWidth="1"/>
    <col min="10021" max="10021" width="11.7109375" customWidth="1"/>
    <col min="10022" max="10022" width="13.85546875" customWidth="1"/>
    <col min="10023" max="10023" width="10.140625" customWidth="1"/>
    <col min="10024" max="10024" width="11.85546875" customWidth="1"/>
    <col min="10025" max="10025" width="10.42578125" customWidth="1"/>
    <col min="10026" max="10026" width="10.7109375" customWidth="1"/>
    <col min="10027" max="10027" width="11" customWidth="1"/>
    <col min="10028" max="10028" width="9.85546875" customWidth="1"/>
    <col min="10029" max="10029" width="12.85546875" customWidth="1"/>
    <col min="10030" max="10030" width="13" customWidth="1"/>
    <col min="10031" max="10031" width="15" customWidth="1"/>
    <col min="10032" max="10032" width="11.42578125" customWidth="1"/>
    <col min="10033" max="10033" width="12" customWidth="1"/>
    <col min="10034" max="10034" width="11.42578125" customWidth="1"/>
    <col min="10035" max="10035" width="13.28515625" customWidth="1"/>
    <col min="10036" max="10036" width="13.140625" customWidth="1"/>
    <col min="10037" max="10037" width="13" customWidth="1"/>
    <col min="10038" max="10038" width="14.7109375" customWidth="1"/>
    <col min="10039" max="10041" width="9.140625" customWidth="1"/>
    <col min="10042" max="10042" width="10.5703125" customWidth="1"/>
    <col min="10043" max="10044" width="9.42578125" customWidth="1"/>
    <col min="10045" max="10045" width="9.28515625" customWidth="1"/>
    <col min="10046" max="10046" width="9" customWidth="1"/>
    <col min="10047" max="10047" width="8.7109375" customWidth="1"/>
    <col min="10048" max="10048" width="9.42578125" customWidth="1"/>
    <col min="10049" max="10049" width="7.42578125" customWidth="1"/>
    <col min="10050" max="10050" width="8.28515625" customWidth="1"/>
    <col min="10051" max="10051" width="8" customWidth="1"/>
    <col min="10052" max="10052" width="11.42578125" customWidth="1"/>
    <col min="10053" max="10053" width="7.42578125" customWidth="1"/>
    <col min="10054" max="10054" width="12.140625" customWidth="1"/>
    <col min="10055" max="10055" width="9.7109375" customWidth="1"/>
    <col min="10056" max="10056" width="13.140625" customWidth="1"/>
    <col min="10057" max="10057" width="7.42578125" customWidth="1"/>
    <col min="10058" max="10058" width="20.7109375" customWidth="1"/>
    <col min="10059" max="10059" width="0.42578125" customWidth="1"/>
    <col min="10060" max="10060" width="13.28515625" customWidth="1"/>
    <col min="10061" max="10061" width="7.28515625" customWidth="1"/>
    <col min="10062" max="10062" width="13.140625" customWidth="1"/>
    <col min="10259" max="10259" width="5.5703125" customWidth="1"/>
    <col min="10260" max="10260" width="29.42578125" customWidth="1"/>
    <col min="10261" max="10271" width="0" hidden="1" customWidth="1"/>
    <col min="10272" max="10272" width="14" customWidth="1"/>
    <col min="10273" max="10273" width="12.85546875" customWidth="1"/>
    <col min="10274" max="10274" width="13.85546875" customWidth="1"/>
    <col min="10275" max="10275" width="15" customWidth="1"/>
    <col min="10276" max="10276" width="12.85546875" customWidth="1"/>
    <col min="10277" max="10277" width="11.7109375" customWidth="1"/>
    <col min="10278" max="10278" width="13.85546875" customWidth="1"/>
    <col min="10279" max="10279" width="10.140625" customWidth="1"/>
    <col min="10280" max="10280" width="11.85546875" customWidth="1"/>
    <col min="10281" max="10281" width="10.42578125" customWidth="1"/>
    <col min="10282" max="10282" width="10.7109375" customWidth="1"/>
    <col min="10283" max="10283" width="11" customWidth="1"/>
    <col min="10284" max="10284" width="9.85546875" customWidth="1"/>
    <col min="10285" max="10285" width="12.85546875" customWidth="1"/>
    <col min="10286" max="10286" width="13" customWidth="1"/>
    <col min="10287" max="10287" width="15" customWidth="1"/>
    <col min="10288" max="10288" width="11.42578125" customWidth="1"/>
    <col min="10289" max="10289" width="12" customWidth="1"/>
    <col min="10290" max="10290" width="11.42578125" customWidth="1"/>
    <col min="10291" max="10291" width="13.28515625" customWidth="1"/>
    <col min="10292" max="10292" width="13.140625" customWidth="1"/>
    <col min="10293" max="10293" width="13" customWidth="1"/>
    <col min="10294" max="10294" width="14.7109375" customWidth="1"/>
    <col min="10295" max="10297" width="9.140625" customWidth="1"/>
    <col min="10298" max="10298" width="10.5703125" customWidth="1"/>
    <col min="10299" max="10300" width="9.42578125" customWidth="1"/>
    <col min="10301" max="10301" width="9.28515625" customWidth="1"/>
    <col min="10302" max="10302" width="9" customWidth="1"/>
    <col min="10303" max="10303" width="8.7109375" customWidth="1"/>
    <col min="10304" max="10304" width="9.42578125" customWidth="1"/>
    <col min="10305" max="10305" width="7.42578125" customWidth="1"/>
    <col min="10306" max="10306" width="8.28515625" customWidth="1"/>
    <col min="10307" max="10307" width="8" customWidth="1"/>
    <col min="10308" max="10308" width="11.42578125" customWidth="1"/>
    <col min="10309" max="10309" width="7.42578125" customWidth="1"/>
    <col min="10310" max="10310" width="12.140625" customWidth="1"/>
    <col min="10311" max="10311" width="9.7109375" customWidth="1"/>
    <col min="10312" max="10312" width="13.140625" customWidth="1"/>
    <col min="10313" max="10313" width="7.42578125" customWidth="1"/>
    <col min="10314" max="10314" width="20.7109375" customWidth="1"/>
    <col min="10315" max="10315" width="0.42578125" customWidth="1"/>
    <col min="10316" max="10316" width="13.28515625" customWidth="1"/>
    <col min="10317" max="10317" width="7.28515625" customWidth="1"/>
    <col min="10318" max="10318" width="13.140625" customWidth="1"/>
    <col min="10515" max="10515" width="5.5703125" customWidth="1"/>
    <col min="10516" max="10516" width="29.42578125" customWidth="1"/>
    <col min="10517" max="10527" width="0" hidden="1" customWidth="1"/>
    <col min="10528" max="10528" width="14" customWidth="1"/>
    <col min="10529" max="10529" width="12.85546875" customWidth="1"/>
    <col min="10530" max="10530" width="13.85546875" customWidth="1"/>
    <col min="10531" max="10531" width="15" customWidth="1"/>
    <col min="10532" max="10532" width="12.85546875" customWidth="1"/>
    <col min="10533" max="10533" width="11.7109375" customWidth="1"/>
    <col min="10534" max="10534" width="13.85546875" customWidth="1"/>
    <col min="10535" max="10535" width="10.140625" customWidth="1"/>
    <col min="10536" max="10536" width="11.85546875" customWidth="1"/>
    <col min="10537" max="10537" width="10.42578125" customWidth="1"/>
    <col min="10538" max="10538" width="10.7109375" customWidth="1"/>
    <col min="10539" max="10539" width="11" customWidth="1"/>
    <col min="10540" max="10540" width="9.85546875" customWidth="1"/>
    <col min="10541" max="10541" width="12.85546875" customWidth="1"/>
    <col min="10542" max="10542" width="13" customWidth="1"/>
    <col min="10543" max="10543" width="15" customWidth="1"/>
    <col min="10544" max="10544" width="11.42578125" customWidth="1"/>
    <col min="10545" max="10545" width="12" customWidth="1"/>
    <col min="10546" max="10546" width="11.42578125" customWidth="1"/>
    <col min="10547" max="10547" width="13.28515625" customWidth="1"/>
    <col min="10548" max="10548" width="13.140625" customWidth="1"/>
    <col min="10549" max="10549" width="13" customWidth="1"/>
    <col min="10550" max="10550" width="14.7109375" customWidth="1"/>
    <col min="10551" max="10553" width="9.140625" customWidth="1"/>
    <col min="10554" max="10554" width="10.5703125" customWidth="1"/>
    <col min="10555" max="10556" width="9.42578125" customWidth="1"/>
    <col min="10557" max="10557" width="9.28515625" customWidth="1"/>
    <col min="10558" max="10558" width="9" customWidth="1"/>
    <col min="10559" max="10559" width="8.7109375" customWidth="1"/>
    <col min="10560" max="10560" width="9.42578125" customWidth="1"/>
    <col min="10561" max="10561" width="7.42578125" customWidth="1"/>
    <col min="10562" max="10562" width="8.28515625" customWidth="1"/>
    <col min="10563" max="10563" width="8" customWidth="1"/>
    <col min="10564" max="10564" width="11.42578125" customWidth="1"/>
    <col min="10565" max="10565" width="7.42578125" customWidth="1"/>
    <col min="10566" max="10566" width="12.140625" customWidth="1"/>
    <col min="10567" max="10567" width="9.7109375" customWidth="1"/>
    <col min="10568" max="10568" width="13.140625" customWidth="1"/>
    <col min="10569" max="10569" width="7.42578125" customWidth="1"/>
    <col min="10570" max="10570" width="20.7109375" customWidth="1"/>
    <col min="10571" max="10571" width="0.42578125" customWidth="1"/>
    <col min="10572" max="10572" width="13.28515625" customWidth="1"/>
    <col min="10573" max="10573" width="7.28515625" customWidth="1"/>
    <col min="10574" max="10574" width="13.140625" customWidth="1"/>
    <col min="10771" max="10771" width="5.5703125" customWidth="1"/>
    <col min="10772" max="10772" width="29.42578125" customWidth="1"/>
    <col min="10773" max="10783" width="0" hidden="1" customWidth="1"/>
    <col min="10784" max="10784" width="14" customWidth="1"/>
    <col min="10785" max="10785" width="12.85546875" customWidth="1"/>
    <col min="10786" max="10786" width="13.85546875" customWidth="1"/>
    <col min="10787" max="10787" width="15" customWidth="1"/>
    <col min="10788" max="10788" width="12.85546875" customWidth="1"/>
    <col min="10789" max="10789" width="11.7109375" customWidth="1"/>
    <col min="10790" max="10790" width="13.85546875" customWidth="1"/>
    <col min="10791" max="10791" width="10.140625" customWidth="1"/>
    <col min="10792" max="10792" width="11.85546875" customWidth="1"/>
    <col min="10793" max="10793" width="10.42578125" customWidth="1"/>
    <col min="10794" max="10794" width="10.7109375" customWidth="1"/>
    <col min="10795" max="10795" width="11" customWidth="1"/>
    <col min="10796" max="10796" width="9.85546875" customWidth="1"/>
    <col min="10797" max="10797" width="12.85546875" customWidth="1"/>
    <col min="10798" max="10798" width="13" customWidth="1"/>
    <col min="10799" max="10799" width="15" customWidth="1"/>
    <col min="10800" max="10800" width="11.42578125" customWidth="1"/>
    <col min="10801" max="10801" width="12" customWidth="1"/>
    <col min="10802" max="10802" width="11.42578125" customWidth="1"/>
    <col min="10803" max="10803" width="13.28515625" customWidth="1"/>
    <col min="10804" max="10804" width="13.140625" customWidth="1"/>
    <col min="10805" max="10805" width="13" customWidth="1"/>
    <col min="10806" max="10806" width="14.7109375" customWidth="1"/>
    <col min="10807" max="10809" width="9.140625" customWidth="1"/>
    <col min="10810" max="10810" width="10.5703125" customWidth="1"/>
    <col min="10811" max="10812" width="9.42578125" customWidth="1"/>
    <col min="10813" max="10813" width="9.28515625" customWidth="1"/>
    <col min="10814" max="10814" width="9" customWidth="1"/>
    <col min="10815" max="10815" width="8.7109375" customWidth="1"/>
    <col min="10816" max="10816" width="9.42578125" customWidth="1"/>
    <col min="10817" max="10817" width="7.42578125" customWidth="1"/>
    <col min="10818" max="10818" width="8.28515625" customWidth="1"/>
    <col min="10819" max="10819" width="8" customWidth="1"/>
    <col min="10820" max="10820" width="11.42578125" customWidth="1"/>
    <col min="10821" max="10821" width="7.42578125" customWidth="1"/>
    <col min="10822" max="10822" width="12.140625" customWidth="1"/>
    <col min="10823" max="10823" width="9.7109375" customWidth="1"/>
    <col min="10824" max="10824" width="13.140625" customWidth="1"/>
    <col min="10825" max="10825" width="7.42578125" customWidth="1"/>
    <col min="10826" max="10826" width="20.7109375" customWidth="1"/>
    <col min="10827" max="10827" width="0.42578125" customWidth="1"/>
    <col min="10828" max="10828" width="13.28515625" customWidth="1"/>
    <col min="10829" max="10829" width="7.28515625" customWidth="1"/>
    <col min="10830" max="10830" width="13.140625" customWidth="1"/>
    <col min="11027" max="11027" width="5.5703125" customWidth="1"/>
    <col min="11028" max="11028" width="29.42578125" customWidth="1"/>
    <col min="11029" max="11039" width="0" hidden="1" customWidth="1"/>
    <col min="11040" max="11040" width="14" customWidth="1"/>
    <col min="11041" max="11041" width="12.85546875" customWidth="1"/>
    <col min="11042" max="11042" width="13.85546875" customWidth="1"/>
    <col min="11043" max="11043" width="15" customWidth="1"/>
    <col min="11044" max="11044" width="12.85546875" customWidth="1"/>
    <col min="11045" max="11045" width="11.7109375" customWidth="1"/>
    <col min="11046" max="11046" width="13.85546875" customWidth="1"/>
    <col min="11047" max="11047" width="10.140625" customWidth="1"/>
    <col min="11048" max="11048" width="11.85546875" customWidth="1"/>
    <col min="11049" max="11049" width="10.42578125" customWidth="1"/>
    <col min="11050" max="11050" width="10.7109375" customWidth="1"/>
    <col min="11051" max="11051" width="11" customWidth="1"/>
    <col min="11052" max="11052" width="9.85546875" customWidth="1"/>
    <col min="11053" max="11053" width="12.85546875" customWidth="1"/>
    <col min="11054" max="11054" width="13" customWidth="1"/>
    <col min="11055" max="11055" width="15" customWidth="1"/>
    <col min="11056" max="11056" width="11.42578125" customWidth="1"/>
    <col min="11057" max="11057" width="12" customWidth="1"/>
    <col min="11058" max="11058" width="11.42578125" customWidth="1"/>
    <col min="11059" max="11059" width="13.28515625" customWidth="1"/>
    <col min="11060" max="11060" width="13.140625" customWidth="1"/>
    <col min="11061" max="11061" width="13" customWidth="1"/>
    <col min="11062" max="11062" width="14.7109375" customWidth="1"/>
    <col min="11063" max="11065" width="9.140625" customWidth="1"/>
    <col min="11066" max="11066" width="10.5703125" customWidth="1"/>
    <col min="11067" max="11068" width="9.42578125" customWidth="1"/>
    <col min="11069" max="11069" width="9.28515625" customWidth="1"/>
    <col min="11070" max="11070" width="9" customWidth="1"/>
    <col min="11071" max="11071" width="8.7109375" customWidth="1"/>
    <col min="11072" max="11072" width="9.42578125" customWidth="1"/>
    <col min="11073" max="11073" width="7.42578125" customWidth="1"/>
    <col min="11074" max="11074" width="8.28515625" customWidth="1"/>
    <col min="11075" max="11075" width="8" customWidth="1"/>
    <col min="11076" max="11076" width="11.42578125" customWidth="1"/>
    <col min="11077" max="11077" width="7.42578125" customWidth="1"/>
    <col min="11078" max="11078" width="12.140625" customWidth="1"/>
    <col min="11079" max="11079" width="9.7109375" customWidth="1"/>
    <col min="11080" max="11080" width="13.140625" customWidth="1"/>
    <col min="11081" max="11081" width="7.42578125" customWidth="1"/>
    <col min="11082" max="11082" width="20.7109375" customWidth="1"/>
    <col min="11083" max="11083" width="0.42578125" customWidth="1"/>
    <col min="11084" max="11084" width="13.28515625" customWidth="1"/>
    <col min="11085" max="11085" width="7.28515625" customWidth="1"/>
    <col min="11086" max="11086" width="13.140625" customWidth="1"/>
    <col min="11283" max="11283" width="5.5703125" customWidth="1"/>
    <col min="11284" max="11284" width="29.42578125" customWidth="1"/>
    <col min="11285" max="11295" width="0" hidden="1" customWidth="1"/>
    <col min="11296" max="11296" width="14" customWidth="1"/>
    <col min="11297" max="11297" width="12.85546875" customWidth="1"/>
    <col min="11298" max="11298" width="13.85546875" customWidth="1"/>
    <col min="11299" max="11299" width="15" customWidth="1"/>
    <col min="11300" max="11300" width="12.85546875" customWidth="1"/>
    <col min="11301" max="11301" width="11.7109375" customWidth="1"/>
    <col min="11302" max="11302" width="13.85546875" customWidth="1"/>
    <col min="11303" max="11303" width="10.140625" customWidth="1"/>
    <col min="11304" max="11304" width="11.85546875" customWidth="1"/>
    <col min="11305" max="11305" width="10.42578125" customWidth="1"/>
    <col min="11306" max="11306" width="10.7109375" customWidth="1"/>
    <col min="11307" max="11307" width="11" customWidth="1"/>
    <col min="11308" max="11308" width="9.85546875" customWidth="1"/>
    <col min="11309" max="11309" width="12.85546875" customWidth="1"/>
    <col min="11310" max="11310" width="13" customWidth="1"/>
    <col min="11311" max="11311" width="15" customWidth="1"/>
    <col min="11312" max="11312" width="11.42578125" customWidth="1"/>
    <col min="11313" max="11313" width="12" customWidth="1"/>
    <col min="11314" max="11314" width="11.42578125" customWidth="1"/>
    <col min="11315" max="11315" width="13.28515625" customWidth="1"/>
    <col min="11316" max="11316" width="13.140625" customWidth="1"/>
    <col min="11317" max="11317" width="13" customWidth="1"/>
    <col min="11318" max="11318" width="14.7109375" customWidth="1"/>
    <col min="11319" max="11321" width="9.140625" customWidth="1"/>
    <col min="11322" max="11322" width="10.5703125" customWidth="1"/>
    <col min="11323" max="11324" width="9.42578125" customWidth="1"/>
    <col min="11325" max="11325" width="9.28515625" customWidth="1"/>
    <col min="11326" max="11326" width="9" customWidth="1"/>
    <col min="11327" max="11327" width="8.7109375" customWidth="1"/>
    <col min="11328" max="11328" width="9.42578125" customWidth="1"/>
    <col min="11329" max="11329" width="7.42578125" customWidth="1"/>
    <col min="11330" max="11330" width="8.28515625" customWidth="1"/>
    <col min="11331" max="11331" width="8" customWidth="1"/>
    <col min="11332" max="11332" width="11.42578125" customWidth="1"/>
    <col min="11333" max="11333" width="7.42578125" customWidth="1"/>
    <col min="11334" max="11334" width="12.140625" customWidth="1"/>
    <col min="11335" max="11335" width="9.7109375" customWidth="1"/>
    <col min="11336" max="11336" width="13.140625" customWidth="1"/>
    <col min="11337" max="11337" width="7.42578125" customWidth="1"/>
    <col min="11338" max="11338" width="20.7109375" customWidth="1"/>
    <col min="11339" max="11339" width="0.42578125" customWidth="1"/>
    <col min="11340" max="11340" width="13.28515625" customWidth="1"/>
    <col min="11341" max="11341" width="7.28515625" customWidth="1"/>
    <col min="11342" max="11342" width="13.140625" customWidth="1"/>
    <col min="11539" max="11539" width="5.5703125" customWidth="1"/>
    <col min="11540" max="11540" width="29.42578125" customWidth="1"/>
    <col min="11541" max="11551" width="0" hidden="1" customWidth="1"/>
    <col min="11552" max="11552" width="14" customWidth="1"/>
    <col min="11553" max="11553" width="12.85546875" customWidth="1"/>
    <col min="11554" max="11554" width="13.85546875" customWidth="1"/>
    <col min="11555" max="11555" width="15" customWidth="1"/>
    <col min="11556" max="11556" width="12.85546875" customWidth="1"/>
    <col min="11557" max="11557" width="11.7109375" customWidth="1"/>
    <col min="11558" max="11558" width="13.85546875" customWidth="1"/>
    <col min="11559" max="11559" width="10.140625" customWidth="1"/>
    <col min="11560" max="11560" width="11.85546875" customWidth="1"/>
    <col min="11561" max="11561" width="10.42578125" customWidth="1"/>
    <col min="11562" max="11562" width="10.7109375" customWidth="1"/>
    <col min="11563" max="11563" width="11" customWidth="1"/>
    <col min="11564" max="11564" width="9.85546875" customWidth="1"/>
    <col min="11565" max="11565" width="12.85546875" customWidth="1"/>
    <col min="11566" max="11566" width="13" customWidth="1"/>
    <col min="11567" max="11567" width="15" customWidth="1"/>
    <col min="11568" max="11568" width="11.42578125" customWidth="1"/>
    <col min="11569" max="11569" width="12" customWidth="1"/>
    <col min="11570" max="11570" width="11.42578125" customWidth="1"/>
    <col min="11571" max="11571" width="13.28515625" customWidth="1"/>
    <col min="11572" max="11572" width="13.140625" customWidth="1"/>
    <col min="11573" max="11573" width="13" customWidth="1"/>
    <col min="11574" max="11574" width="14.7109375" customWidth="1"/>
    <col min="11575" max="11577" width="9.140625" customWidth="1"/>
    <col min="11578" max="11578" width="10.5703125" customWidth="1"/>
    <col min="11579" max="11580" width="9.42578125" customWidth="1"/>
    <col min="11581" max="11581" width="9.28515625" customWidth="1"/>
    <col min="11582" max="11582" width="9" customWidth="1"/>
    <col min="11583" max="11583" width="8.7109375" customWidth="1"/>
    <col min="11584" max="11584" width="9.42578125" customWidth="1"/>
    <col min="11585" max="11585" width="7.42578125" customWidth="1"/>
    <col min="11586" max="11586" width="8.28515625" customWidth="1"/>
    <col min="11587" max="11587" width="8" customWidth="1"/>
    <col min="11588" max="11588" width="11.42578125" customWidth="1"/>
    <col min="11589" max="11589" width="7.42578125" customWidth="1"/>
    <col min="11590" max="11590" width="12.140625" customWidth="1"/>
    <col min="11591" max="11591" width="9.7109375" customWidth="1"/>
    <col min="11592" max="11592" width="13.140625" customWidth="1"/>
    <col min="11593" max="11593" width="7.42578125" customWidth="1"/>
    <col min="11594" max="11594" width="20.7109375" customWidth="1"/>
    <col min="11595" max="11595" width="0.42578125" customWidth="1"/>
    <col min="11596" max="11596" width="13.28515625" customWidth="1"/>
    <col min="11597" max="11597" width="7.28515625" customWidth="1"/>
    <col min="11598" max="11598" width="13.140625" customWidth="1"/>
    <col min="11795" max="11795" width="5.5703125" customWidth="1"/>
    <col min="11796" max="11796" width="29.42578125" customWidth="1"/>
    <col min="11797" max="11807" width="0" hidden="1" customWidth="1"/>
    <col min="11808" max="11808" width="14" customWidth="1"/>
    <col min="11809" max="11809" width="12.85546875" customWidth="1"/>
    <col min="11810" max="11810" width="13.85546875" customWidth="1"/>
    <col min="11811" max="11811" width="15" customWidth="1"/>
    <col min="11812" max="11812" width="12.85546875" customWidth="1"/>
    <col min="11813" max="11813" width="11.7109375" customWidth="1"/>
    <col min="11814" max="11814" width="13.85546875" customWidth="1"/>
    <col min="11815" max="11815" width="10.140625" customWidth="1"/>
    <col min="11816" max="11816" width="11.85546875" customWidth="1"/>
    <col min="11817" max="11817" width="10.42578125" customWidth="1"/>
    <col min="11818" max="11818" width="10.7109375" customWidth="1"/>
    <col min="11819" max="11819" width="11" customWidth="1"/>
    <col min="11820" max="11820" width="9.85546875" customWidth="1"/>
    <col min="11821" max="11821" width="12.85546875" customWidth="1"/>
    <col min="11822" max="11822" width="13" customWidth="1"/>
    <col min="11823" max="11823" width="15" customWidth="1"/>
    <col min="11824" max="11824" width="11.42578125" customWidth="1"/>
    <col min="11825" max="11825" width="12" customWidth="1"/>
    <col min="11826" max="11826" width="11.42578125" customWidth="1"/>
    <col min="11827" max="11827" width="13.28515625" customWidth="1"/>
    <col min="11828" max="11828" width="13.140625" customWidth="1"/>
    <col min="11829" max="11829" width="13" customWidth="1"/>
    <col min="11830" max="11830" width="14.7109375" customWidth="1"/>
    <col min="11831" max="11833" width="9.140625" customWidth="1"/>
    <col min="11834" max="11834" width="10.5703125" customWidth="1"/>
    <col min="11835" max="11836" width="9.42578125" customWidth="1"/>
    <col min="11837" max="11837" width="9.28515625" customWidth="1"/>
    <col min="11838" max="11838" width="9" customWidth="1"/>
    <col min="11839" max="11839" width="8.7109375" customWidth="1"/>
    <col min="11840" max="11840" width="9.42578125" customWidth="1"/>
    <col min="11841" max="11841" width="7.42578125" customWidth="1"/>
    <col min="11842" max="11842" width="8.28515625" customWidth="1"/>
    <col min="11843" max="11843" width="8" customWidth="1"/>
    <col min="11844" max="11844" width="11.42578125" customWidth="1"/>
    <col min="11845" max="11845" width="7.42578125" customWidth="1"/>
    <col min="11846" max="11846" width="12.140625" customWidth="1"/>
    <col min="11847" max="11847" width="9.7109375" customWidth="1"/>
    <col min="11848" max="11848" width="13.140625" customWidth="1"/>
    <col min="11849" max="11849" width="7.42578125" customWidth="1"/>
    <col min="11850" max="11850" width="20.7109375" customWidth="1"/>
    <col min="11851" max="11851" width="0.42578125" customWidth="1"/>
    <col min="11852" max="11852" width="13.28515625" customWidth="1"/>
    <col min="11853" max="11853" width="7.28515625" customWidth="1"/>
    <col min="11854" max="11854" width="13.140625" customWidth="1"/>
    <col min="12051" max="12051" width="5.5703125" customWidth="1"/>
    <col min="12052" max="12052" width="29.42578125" customWidth="1"/>
    <col min="12053" max="12063" width="0" hidden="1" customWidth="1"/>
    <col min="12064" max="12064" width="14" customWidth="1"/>
    <col min="12065" max="12065" width="12.85546875" customWidth="1"/>
    <col min="12066" max="12066" width="13.85546875" customWidth="1"/>
    <col min="12067" max="12067" width="15" customWidth="1"/>
    <col min="12068" max="12068" width="12.85546875" customWidth="1"/>
    <col min="12069" max="12069" width="11.7109375" customWidth="1"/>
    <col min="12070" max="12070" width="13.85546875" customWidth="1"/>
    <col min="12071" max="12071" width="10.140625" customWidth="1"/>
    <col min="12072" max="12072" width="11.85546875" customWidth="1"/>
    <col min="12073" max="12073" width="10.42578125" customWidth="1"/>
    <col min="12074" max="12074" width="10.7109375" customWidth="1"/>
    <col min="12075" max="12075" width="11" customWidth="1"/>
    <col min="12076" max="12076" width="9.85546875" customWidth="1"/>
    <col min="12077" max="12077" width="12.85546875" customWidth="1"/>
    <col min="12078" max="12078" width="13" customWidth="1"/>
    <col min="12079" max="12079" width="15" customWidth="1"/>
    <col min="12080" max="12080" width="11.42578125" customWidth="1"/>
    <col min="12081" max="12081" width="12" customWidth="1"/>
    <col min="12082" max="12082" width="11.42578125" customWidth="1"/>
    <col min="12083" max="12083" width="13.28515625" customWidth="1"/>
    <col min="12084" max="12084" width="13.140625" customWidth="1"/>
    <col min="12085" max="12085" width="13" customWidth="1"/>
    <col min="12086" max="12086" width="14.7109375" customWidth="1"/>
    <col min="12087" max="12089" width="9.140625" customWidth="1"/>
    <col min="12090" max="12090" width="10.5703125" customWidth="1"/>
    <col min="12091" max="12092" width="9.42578125" customWidth="1"/>
    <col min="12093" max="12093" width="9.28515625" customWidth="1"/>
    <col min="12094" max="12094" width="9" customWidth="1"/>
    <col min="12095" max="12095" width="8.7109375" customWidth="1"/>
    <col min="12096" max="12096" width="9.42578125" customWidth="1"/>
    <col min="12097" max="12097" width="7.42578125" customWidth="1"/>
    <col min="12098" max="12098" width="8.28515625" customWidth="1"/>
    <col min="12099" max="12099" width="8" customWidth="1"/>
    <col min="12100" max="12100" width="11.42578125" customWidth="1"/>
    <col min="12101" max="12101" width="7.42578125" customWidth="1"/>
    <col min="12102" max="12102" width="12.140625" customWidth="1"/>
    <col min="12103" max="12103" width="9.7109375" customWidth="1"/>
    <col min="12104" max="12104" width="13.140625" customWidth="1"/>
    <col min="12105" max="12105" width="7.42578125" customWidth="1"/>
    <col min="12106" max="12106" width="20.7109375" customWidth="1"/>
    <col min="12107" max="12107" width="0.42578125" customWidth="1"/>
    <col min="12108" max="12108" width="13.28515625" customWidth="1"/>
    <col min="12109" max="12109" width="7.28515625" customWidth="1"/>
    <col min="12110" max="12110" width="13.140625" customWidth="1"/>
    <col min="12307" max="12307" width="5.5703125" customWidth="1"/>
    <col min="12308" max="12308" width="29.42578125" customWidth="1"/>
    <col min="12309" max="12319" width="0" hidden="1" customWidth="1"/>
    <col min="12320" max="12320" width="14" customWidth="1"/>
    <col min="12321" max="12321" width="12.85546875" customWidth="1"/>
    <col min="12322" max="12322" width="13.85546875" customWidth="1"/>
    <col min="12323" max="12323" width="15" customWidth="1"/>
    <col min="12324" max="12324" width="12.85546875" customWidth="1"/>
    <col min="12325" max="12325" width="11.7109375" customWidth="1"/>
    <col min="12326" max="12326" width="13.85546875" customWidth="1"/>
    <col min="12327" max="12327" width="10.140625" customWidth="1"/>
    <col min="12328" max="12328" width="11.85546875" customWidth="1"/>
    <col min="12329" max="12329" width="10.42578125" customWidth="1"/>
    <col min="12330" max="12330" width="10.7109375" customWidth="1"/>
    <col min="12331" max="12331" width="11" customWidth="1"/>
    <col min="12332" max="12332" width="9.85546875" customWidth="1"/>
    <col min="12333" max="12333" width="12.85546875" customWidth="1"/>
    <col min="12334" max="12334" width="13" customWidth="1"/>
    <col min="12335" max="12335" width="15" customWidth="1"/>
    <col min="12336" max="12336" width="11.42578125" customWidth="1"/>
    <col min="12337" max="12337" width="12" customWidth="1"/>
    <col min="12338" max="12338" width="11.42578125" customWidth="1"/>
    <col min="12339" max="12339" width="13.28515625" customWidth="1"/>
    <col min="12340" max="12340" width="13.140625" customWidth="1"/>
    <col min="12341" max="12341" width="13" customWidth="1"/>
    <col min="12342" max="12342" width="14.7109375" customWidth="1"/>
    <col min="12343" max="12345" width="9.140625" customWidth="1"/>
    <col min="12346" max="12346" width="10.5703125" customWidth="1"/>
    <col min="12347" max="12348" width="9.42578125" customWidth="1"/>
    <col min="12349" max="12349" width="9.28515625" customWidth="1"/>
    <col min="12350" max="12350" width="9" customWidth="1"/>
    <col min="12351" max="12351" width="8.7109375" customWidth="1"/>
    <col min="12352" max="12352" width="9.42578125" customWidth="1"/>
    <col min="12353" max="12353" width="7.42578125" customWidth="1"/>
    <col min="12354" max="12354" width="8.28515625" customWidth="1"/>
    <col min="12355" max="12355" width="8" customWidth="1"/>
    <col min="12356" max="12356" width="11.42578125" customWidth="1"/>
    <col min="12357" max="12357" width="7.42578125" customWidth="1"/>
    <col min="12358" max="12358" width="12.140625" customWidth="1"/>
    <col min="12359" max="12359" width="9.7109375" customWidth="1"/>
    <col min="12360" max="12360" width="13.140625" customWidth="1"/>
    <col min="12361" max="12361" width="7.42578125" customWidth="1"/>
    <col min="12362" max="12362" width="20.7109375" customWidth="1"/>
    <col min="12363" max="12363" width="0.42578125" customWidth="1"/>
    <col min="12364" max="12364" width="13.28515625" customWidth="1"/>
    <col min="12365" max="12365" width="7.28515625" customWidth="1"/>
    <col min="12366" max="12366" width="13.140625" customWidth="1"/>
    <col min="12563" max="12563" width="5.5703125" customWidth="1"/>
    <col min="12564" max="12564" width="29.42578125" customWidth="1"/>
    <col min="12565" max="12575" width="0" hidden="1" customWidth="1"/>
    <col min="12576" max="12576" width="14" customWidth="1"/>
    <col min="12577" max="12577" width="12.85546875" customWidth="1"/>
    <col min="12578" max="12578" width="13.85546875" customWidth="1"/>
    <col min="12579" max="12579" width="15" customWidth="1"/>
    <col min="12580" max="12580" width="12.85546875" customWidth="1"/>
    <col min="12581" max="12581" width="11.7109375" customWidth="1"/>
    <col min="12582" max="12582" width="13.85546875" customWidth="1"/>
    <col min="12583" max="12583" width="10.140625" customWidth="1"/>
    <col min="12584" max="12584" width="11.85546875" customWidth="1"/>
    <col min="12585" max="12585" width="10.42578125" customWidth="1"/>
    <col min="12586" max="12586" width="10.7109375" customWidth="1"/>
    <col min="12587" max="12587" width="11" customWidth="1"/>
    <col min="12588" max="12588" width="9.85546875" customWidth="1"/>
    <col min="12589" max="12589" width="12.85546875" customWidth="1"/>
    <col min="12590" max="12590" width="13" customWidth="1"/>
    <col min="12591" max="12591" width="15" customWidth="1"/>
    <col min="12592" max="12592" width="11.42578125" customWidth="1"/>
    <col min="12593" max="12593" width="12" customWidth="1"/>
    <col min="12594" max="12594" width="11.42578125" customWidth="1"/>
    <col min="12595" max="12595" width="13.28515625" customWidth="1"/>
    <col min="12596" max="12596" width="13.140625" customWidth="1"/>
    <col min="12597" max="12597" width="13" customWidth="1"/>
    <col min="12598" max="12598" width="14.7109375" customWidth="1"/>
    <col min="12599" max="12601" width="9.140625" customWidth="1"/>
    <col min="12602" max="12602" width="10.5703125" customWidth="1"/>
    <col min="12603" max="12604" width="9.42578125" customWidth="1"/>
    <col min="12605" max="12605" width="9.28515625" customWidth="1"/>
    <col min="12606" max="12606" width="9" customWidth="1"/>
    <col min="12607" max="12607" width="8.7109375" customWidth="1"/>
    <col min="12608" max="12608" width="9.42578125" customWidth="1"/>
    <col min="12609" max="12609" width="7.42578125" customWidth="1"/>
    <col min="12610" max="12610" width="8.28515625" customWidth="1"/>
    <col min="12611" max="12611" width="8" customWidth="1"/>
    <col min="12612" max="12612" width="11.42578125" customWidth="1"/>
    <col min="12613" max="12613" width="7.42578125" customWidth="1"/>
    <col min="12614" max="12614" width="12.140625" customWidth="1"/>
    <col min="12615" max="12615" width="9.7109375" customWidth="1"/>
    <col min="12616" max="12616" width="13.140625" customWidth="1"/>
    <col min="12617" max="12617" width="7.42578125" customWidth="1"/>
    <col min="12618" max="12618" width="20.7109375" customWidth="1"/>
    <col min="12619" max="12619" width="0.42578125" customWidth="1"/>
    <col min="12620" max="12620" width="13.28515625" customWidth="1"/>
    <col min="12621" max="12621" width="7.28515625" customWidth="1"/>
    <col min="12622" max="12622" width="13.140625" customWidth="1"/>
    <col min="12819" max="12819" width="5.5703125" customWidth="1"/>
    <col min="12820" max="12820" width="29.42578125" customWidth="1"/>
    <col min="12821" max="12831" width="0" hidden="1" customWidth="1"/>
    <col min="12832" max="12832" width="14" customWidth="1"/>
    <col min="12833" max="12833" width="12.85546875" customWidth="1"/>
    <col min="12834" max="12834" width="13.85546875" customWidth="1"/>
    <col min="12835" max="12835" width="15" customWidth="1"/>
    <col min="12836" max="12836" width="12.85546875" customWidth="1"/>
    <col min="12837" max="12837" width="11.7109375" customWidth="1"/>
    <col min="12838" max="12838" width="13.85546875" customWidth="1"/>
    <col min="12839" max="12839" width="10.140625" customWidth="1"/>
    <col min="12840" max="12840" width="11.85546875" customWidth="1"/>
    <col min="12841" max="12841" width="10.42578125" customWidth="1"/>
    <col min="12842" max="12842" width="10.7109375" customWidth="1"/>
    <col min="12843" max="12843" width="11" customWidth="1"/>
    <col min="12844" max="12844" width="9.85546875" customWidth="1"/>
    <col min="12845" max="12845" width="12.85546875" customWidth="1"/>
    <col min="12846" max="12846" width="13" customWidth="1"/>
    <col min="12847" max="12847" width="15" customWidth="1"/>
    <col min="12848" max="12848" width="11.42578125" customWidth="1"/>
    <col min="12849" max="12849" width="12" customWidth="1"/>
    <col min="12850" max="12850" width="11.42578125" customWidth="1"/>
    <col min="12851" max="12851" width="13.28515625" customWidth="1"/>
    <col min="12852" max="12852" width="13.140625" customWidth="1"/>
    <col min="12853" max="12853" width="13" customWidth="1"/>
    <col min="12854" max="12854" width="14.7109375" customWidth="1"/>
    <col min="12855" max="12857" width="9.140625" customWidth="1"/>
    <col min="12858" max="12858" width="10.5703125" customWidth="1"/>
    <col min="12859" max="12860" width="9.42578125" customWidth="1"/>
    <col min="12861" max="12861" width="9.28515625" customWidth="1"/>
    <col min="12862" max="12862" width="9" customWidth="1"/>
    <col min="12863" max="12863" width="8.7109375" customWidth="1"/>
    <col min="12864" max="12864" width="9.42578125" customWidth="1"/>
    <col min="12865" max="12865" width="7.42578125" customWidth="1"/>
    <col min="12866" max="12866" width="8.28515625" customWidth="1"/>
    <col min="12867" max="12867" width="8" customWidth="1"/>
    <col min="12868" max="12868" width="11.42578125" customWidth="1"/>
    <col min="12869" max="12869" width="7.42578125" customWidth="1"/>
    <col min="12870" max="12870" width="12.140625" customWidth="1"/>
    <col min="12871" max="12871" width="9.7109375" customWidth="1"/>
    <col min="12872" max="12872" width="13.140625" customWidth="1"/>
    <col min="12873" max="12873" width="7.42578125" customWidth="1"/>
    <col min="12874" max="12874" width="20.7109375" customWidth="1"/>
    <col min="12875" max="12875" width="0.42578125" customWidth="1"/>
    <col min="12876" max="12876" width="13.28515625" customWidth="1"/>
    <col min="12877" max="12877" width="7.28515625" customWidth="1"/>
    <col min="12878" max="12878" width="13.140625" customWidth="1"/>
    <col min="13075" max="13075" width="5.5703125" customWidth="1"/>
    <col min="13076" max="13076" width="29.42578125" customWidth="1"/>
    <col min="13077" max="13087" width="0" hidden="1" customWidth="1"/>
    <col min="13088" max="13088" width="14" customWidth="1"/>
    <col min="13089" max="13089" width="12.85546875" customWidth="1"/>
    <col min="13090" max="13090" width="13.85546875" customWidth="1"/>
    <col min="13091" max="13091" width="15" customWidth="1"/>
    <col min="13092" max="13092" width="12.85546875" customWidth="1"/>
    <col min="13093" max="13093" width="11.7109375" customWidth="1"/>
    <col min="13094" max="13094" width="13.85546875" customWidth="1"/>
    <col min="13095" max="13095" width="10.140625" customWidth="1"/>
    <col min="13096" max="13096" width="11.85546875" customWidth="1"/>
    <col min="13097" max="13097" width="10.42578125" customWidth="1"/>
    <col min="13098" max="13098" width="10.7109375" customWidth="1"/>
    <col min="13099" max="13099" width="11" customWidth="1"/>
    <col min="13100" max="13100" width="9.85546875" customWidth="1"/>
    <col min="13101" max="13101" width="12.85546875" customWidth="1"/>
    <col min="13102" max="13102" width="13" customWidth="1"/>
    <col min="13103" max="13103" width="15" customWidth="1"/>
    <col min="13104" max="13104" width="11.42578125" customWidth="1"/>
    <col min="13105" max="13105" width="12" customWidth="1"/>
    <col min="13106" max="13106" width="11.42578125" customWidth="1"/>
    <col min="13107" max="13107" width="13.28515625" customWidth="1"/>
    <col min="13108" max="13108" width="13.140625" customWidth="1"/>
    <col min="13109" max="13109" width="13" customWidth="1"/>
    <col min="13110" max="13110" width="14.7109375" customWidth="1"/>
    <col min="13111" max="13113" width="9.140625" customWidth="1"/>
    <col min="13114" max="13114" width="10.5703125" customWidth="1"/>
    <col min="13115" max="13116" width="9.42578125" customWidth="1"/>
    <col min="13117" max="13117" width="9.28515625" customWidth="1"/>
    <col min="13118" max="13118" width="9" customWidth="1"/>
    <col min="13119" max="13119" width="8.7109375" customWidth="1"/>
    <col min="13120" max="13120" width="9.42578125" customWidth="1"/>
    <col min="13121" max="13121" width="7.42578125" customWidth="1"/>
    <col min="13122" max="13122" width="8.28515625" customWidth="1"/>
    <col min="13123" max="13123" width="8" customWidth="1"/>
    <col min="13124" max="13124" width="11.42578125" customWidth="1"/>
    <col min="13125" max="13125" width="7.42578125" customWidth="1"/>
    <col min="13126" max="13126" width="12.140625" customWidth="1"/>
    <col min="13127" max="13127" width="9.7109375" customWidth="1"/>
    <col min="13128" max="13128" width="13.140625" customWidth="1"/>
    <col min="13129" max="13129" width="7.42578125" customWidth="1"/>
    <col min="13130" max="13130" width="20.7109375" customWidth="1"/>
    <col min="13131" max="13131" width="0.42578125" customWidth="1"/>
    <col min="13132" max="13132" width="13.28515625" customWidth="1"/>
    <col min="13133" max="13133" width="7.28515625" customWidth="1"/>
    <col min="13134" max="13134" width="13.140625" customWidth="1"/>
    <col min="13331" max="13331" width="5.5703125" customWidth="1"/>
    <col min="13332" max="13332" width="29.42578125" customWidth="1"/>
    <col min="13333" max="13343" width="0" hidden="1" customWidth="1"/>
    <col min="13344" max="13344" width="14" customWidth="1"/>
    <col min="13345" max="13345" width="12.85546875" customWidth="1"/>
    <col min="13346" max="13346" width="13.85546875" customWidth="1"/>
    <col min="13347" max="13347" width="15" customWidth="1"/>
    <col min="13348" max="13348" width="12.85546875" customWidth="1"/>
    <col min="13349" max="13349" width="11.7109375" customWidth="1"/>
    <col min="13350" max="13350" width="13.85546875" customWidth="1"/>
    <col min="13351" max="13351" width="10.140625" customWidth="1"/>
    <col min="13352" max="13352" width="11.85546875" customWidth="1"/>
    <col min="13353" max="13353" width="10.42578125" customWidth="1"/>
    <col min="13354" max="13354" width="10.7109375" customWidth="1"/>
    <col min="13355" max="13355" width="11" customWidth="1"/>
    <col min="13356" max="13356" width="9.85546875" customWidth="1"/>
    <col min="13357" max="13357" width="12.85546875" customWidth="1"/>
    <col min="13358" max="13358" width="13" customWidth="1"/>
    <col min="13359" max="13359" width="15" customWidth="1"/>
    <col min="13360" max="13360" width="11.42578125" customWidth="1"/>
    <col min="13361" max="13361" width="12" customWidth="1"/>
    <col min="13362" max="13362" width="11.42578125" customWidth="1"/>
    <col min="13363" max="13363" width="13.28515625" customWidth="1"/>
    <col min="13364" max="13364" width="13.140625" customWidth="1"/>
    <col min="13365" max="13365" width="13" customWidth="1"/>
    <col min="13366" max="13366" width="14.7109375" customWidth="1"/>
    <col min="13367" max="13369" width="9.140625" customWidth="1"/>
    <col min="13370" max="13370" width="10.5703125" customWidth="1"/>
    <col min="13371" max="13372" width="9.42578125" customWidth="1"/>
    <col min="13373" max="13373" width="9.28515625" customWidth="1"/>
    <col min="13374" max="13374" width="9" customWidth="1"/>
    <col min="13375" max="13375" width="8.7109375" customWidth="1"/>
    <col min="13376" max="13376" width="9.42578125" customWidth="1"/>
    <col min="13377" max="13377" width="7.42578125" customWidth="1"/>
    <col min="13378" max="13378" width="8.28515625" customWidth="1"/>
    <col min="13379" max="13379" width="8" customWidth="1"/>
    <col min="13380" max="13380" width="11.42578125" customWidth="1"/>
    <col min="13381" max="13381" width="7.42578125" customWidth="1"/>
    <col min="13382" max="13382" width="12.140625" customWidth="1"/>
    <col min="13383" max="13383" width="9.7109375" customWidth="1"/>
    <col min="13384" max="13384" width="13.140625" customWidth="1"/>
    <col min="13385" max="13385" width="7.42578125" customWidth="1"/>
    <col min="13386" max="13386" width="20.7109375" customWidth="1"/>
    <col min="13387" max="13387" width="0.42578125" customWidth="1"/>
    <col min="13388" max="13388" width="13.28515625" customWidth="1"/>
    <col min="13389" max="13389" width="7.28515625" customWidth="1"/>
    <col min="13390" max="13390" width="13.140625" customWidth="1"/>
    <col min="13587" max="13587" width="5.5703125" customWidth="1"/>
    <col min="13588" max="13588" width="29.42578125" customWidth="1"/>
    <col min="13589" max="13599" width="0" hidden="1" customWidth="1"/>
    <col min="13600" max="13600" width="14" customWidth="1"/>
    <col min="13601" max="13601" width="12.85546875" customWidth="1"/>
    <col min="13602" max="13602" width="13.85546875" customWidth="1"/>
    <col min="13603" max="13603" width="15" customWidth="1"/>
    <col min="13604" max="13604" width="12.85546875" customWidth="1"/>
    <col min="13605" max="13605" width="11.7109375" customWidth="1"/>
    <col min="13606" max="13606" width="13.85546875" customWidth="1"/>
    <col min="13607" max="13607" width="10.140625" customWidth="1"/>
    <col min="13608" max="13608" width="11.85546875" customWidth="1"/>
    <col min="13609" max="13609" width="10.42578125" customWidth="1"/>
    <col min="13610" max="13610" width="10.7109375" customWidth="1"/>
    <col min="13611" max="13611" width="11" customWidth="1"/>
    <col min="13612" max="13612" width="9.85546875" customWidth="1"/>
    <col min="13613" max="13613" width="12.85546875" customWidth="1"/>
    <col min="13614" max="13614" width="13" customWidth="1"/>
    <col min="13615" max="13615" width="15" customWidth="1"/>
    <col min="13616" max="13616" width="11.42578125" customWidth="1"/>
    <col min="13617" max="13617" width="12" customWidth="1"/>
    <col min="13618" max="13618" width="11.42578125" customWidth="1"/>
    <col min="13619" max="13619" width="13.28515625" customWidth="1"/>
    <col min="13620" max="13620" width="13.140625" customWidth="1"/>
    <col min="13621" max="13621" width="13" customWidth="1"/>
    <col min="13622" max="13622" width="14.7109375" customWidth="1"/>
    <col min="13623" max="13625" width="9.140625" customWidth="1"/>
    <col min="13626" max="13626" width="10.5703125" customWidth="1"/>
    <col min="13627" max="13628" width="9.42578125" customWidth="1"/>
    <col min="13629" max="13629" width="9.28515625" customWidth="1"/>
    <col min="13630" max="13630" width="9" customWidth="1"/>
    <col min="13631" max="13631" width="8.7109375" customWidth="1"/>
    <col min="13632" max="13632" width="9.42578125" customWidth="1"/>
    <col min="13633" max="13633" width="7.42578125" customWidth="1"/>
    <col min="13634" max="13634" width="8.28515625" customWidth="1"/>
    <col min="13635" max="13635" width="8" customWidth="1"/>
    <col min="13636" max="13636" width="11.42578125" customWidth="1"/>
    <col min="13637" max="13637" width="7.42578125" customWidth="1"/>
    <col min="13638" max="13638" width="12.140625" customWidth="1"/>
    <col min="13639" max="13639" width="9.7109375" customWidth="1"/>
    <col min="13640" max="13640" width="13.140625" customWidth="1"/>
    <col min="13641" max="13641" width="7.42578125" customWidth="1"/>
    <col min="13642" max="13642" width="20.7109375" customWidth="1"/>
    <col min="13643" max="13643" width="0.42578125" customWidth="1"/>
    <col min="13644" max="13644" width="13.28515625" customWidth="1"/>
    <col min="13645" max="13645" width="7.28515625" customWidth="1"/>
    <col min="13646" max="13646" width="13.140625" customWidth="1"/>
    <col min="13843" max="13843" width="5.5703125" customWidth="1"/>
    <col min="13844" max="13844" width="29.42578125" customWidth="1"/>
    <col min="13845" max="13855" width="0" hidden="1" customWidth="1"/>
    <col min="13856" max="13856" width="14" customWidth="1"/>
    <col min="13857" max="13857" width="12.85546875" customWidth="1"/>
    <col min="13858" max="13858" width="13.85546875" customWidth="1"/>
    <col min="13859" max="13859" width="15" customWidth="1"/>
    <col min="13860" max="13860" width="12.85546875" customWidth="1"/>
    <col min="13861" max="13861" width="11.7109375" customWidth="1"/>
    <col min="13862" max="13862" width="13.85546875" customWidth="1"/>
    <col min="13863" max="13863" width="10.140625" customWidth="1"/>
    <col min="13864" max="13864" width="11.85546875" customWidth="1"/>
    <col min="13865" max="13865" width="10.42578125" customWidth="1"/>
    <col min="13866" max="13866" width="10.7109375" customWidth="1"/>
    <col min="13867" max="13867" width="11" customWidth="1"/>
    <col min="13868" max="13868" width="9.85546875" customWidth="1"/>
    <col min="13869" max="13869" width="12.85546875" customWidth="1"/>
    <col min="13870" max="13870" width="13" customWidth="1"/>
    <col min="13871" max="13871" width="15" customWidth="1"/>
    <col min="13872" max="13872" width="11.42578125" customWidth="1"/>
    <col min="13873" max="13873" width="12" customWidth="1"/>
    <col min="13874" max="13874" width="11.42578125" customWidth="1"/>
    <col min="13875" max="13875" width="13.28515625" customWidth="1"/>
    <col min="13876" max="13876" width="13.140625" customWidth="1"/>
    <col min="13877" max="13877" width="13" customWidth="1"/>
    <col min="13878" max="13878" width="14.7109375" customWidth="1"/>
    <col min="13879" max="13881" width="9.140625" customWidth="1"/>
    <col min="13882" max="13882" width="10.5703125" customWidth="1"/>
    <col min="13883" max="13884" width="9.42578125" customWidth="1"/>
    <col min="13885" max="13885" width="9.28515625" customWidth="1"/>
    <col min="13886" max="13886" width="9" customWidth="1"/>
    <col min="13887" max="13887" width="8.7109375" customWidth="1"/>
    <col min="13888" max="13888" width="9.42578125" customWidth="1"/>
    <col min="13889" max="13889" width="7.42578125" customWidth="1"/>
    <col min="13890" max="13890" width="8.28515625" customWidth="1"/>
    <col min="13891" max="13891" width="8" customWidth="1"/>
    <col min="13892" max="13892" width="11.42578125" customWidth="1"/>
    <col min="13893" max="13893" width="7.42578125" customWidth="1"/>
    <col min="13894" max="13894" width="12.140625" customWidth="1"/>
    <col min="13895" max="13895" width="9.7109375" customWidth="1"/>
    <col min="13896" max="13896" width="13.140625" customWidth="1"/>
    <col min="13897" max="13897" width="7.42578125" customWidth="1"/>
    <col min="13898" max="13898" width="20.7109375" customWidth="1"/>
    <col min="13899" max="13899" width="0.42578125" customWidth="1"/>
    <col min="13900" max="13900" width="13.28515625" customWidth="1"/>
    <col min="13901" max="13901" width="7.28515625" customWidth="1"/>
    <col min="13902" max="13902" width="13.140625" customWidth="1"/>
    <col min="14099" max="14099" width="5.5703125" customWidth="1"/>
    <col min="14100" max="14100" width="29.42578125" customWidth="1"/>
    <col min="14101" max="14111" width="0" hidden="1" customWidth="1"/>
    <col min="14112" max="14112" width="14" customWidth="1"/>
    <col min="14113" max="14113" width="12.85546875" customWidth="1"/>
    <col min="14114" max="14114" width="13.85546875" customWidth="1"/>
    <col min="14115" max="14115" width="15" customWidth="1"/>
    <col min="14116" max="14116" width="12.85546875" customWidth="1"/>
    <col min="14117" max="14117" width="11.7109375" customWidth="1"/>
    <col min="14118" max="14118" width="13.85546875" customWidth="1"/>
    <col min="14119" max="14119" width="10.140625" customWidth="1"/>
    <col min="14120" max="14120" width="11.85546875" customWidth="1"/>
    <col min="14121" max="14121" width="10.42578125" customWidth="1"/>
    <col min="14122" max="14122" width="10.7109375" customWidth="1"/>
    <col min="14123" max="14123" width="11" customWidth="1"/>
    <col min="14124" max="14124" width="9.85546875" customWidth="1"/>
    <col min="14125" max="14125" width="12.85546875" customWidth="1"/>
    <col min="14126" max="14126" width="13" customWidth="1"/>
    <col min="14127" max="14127" width="15" customWidth="1"/>
    <col min="14128" max="14128" width="11.42578125" customWidth="1"/>
    <col min="14129" max="14129" width="12" customWidth="1"/>
    <col min="14130" max="14130" width="11.42578125" customWidth="1"/>
    <col min="14131" max="14131" width="13.28515625" customWidth="1"/>
    <col min="14132" max="14132" width="13.140625" customWidth="1"/>
    <col min="14133" max="14133" width="13" customWidth="1"/>
    <col min="14134" max="14134" width="14.7109375" customWidth="1"/>
    <col min="14135" max="14137" width="9.140625" customWidth="1"/>
    <col min="14138" max="14138" width="10.5703125" customWidth="1"/>
    <col min="14139" max="14140" width="9.42578125" customWidth="1"/>
    <col min="14141" max="14141" width="9.28515625" customWidth="1"/>
    <col min="14142" max="14142" width="9" customWidth="1"/>
    <col min="14143" max="14143" width="8.7109375" customWidth="1"/>
    <col min="14144" max="14144" width="9.42578125" customWidth="1"/>
    <col min="14145" max="14145" width="7.42578125" customWidth="1"/>
    <col min="14146" max="14146" width="8.28515625" customWidth="1"/>
    <col min="14147" max="14147" width="8" customWidth="1"/>
    <col min="14148" max="14148" width="11.42578125" customWidth="1"/>
    <col min="14149" max="14149" width="7.42578125" customWidth="1"/>
    <col min="14150" max="14150" width="12.140625" customWidth="1"/>
    <col min="14151" max="14151" width="9.7109375" customWidth="1"/>
    <col min="14152" max="14152" width="13.140625" customWidth="1"/>
    <col min="14153" max="14153" width="7.42578125" customWidth="1"/>
    <col min="14154" max="14154" width="20.7109375" customWidth="1"/>
    <col min="14155" max="14155" width="0.42578125" customWidth="1"/>
    <col min="14156" max="14156" width="13.28515625" customWidth="1"/>
    <col min="14157" max="14157" width="7.28515625" customWidth="1"/>
    <col min="14158" max="14158" width="13.140625" customWidth="1"/>
    <col min="14355" max="14355" width="5.5703125" customWidth="1"/>
    <col min="14356" max="14356" width="29.42578125" customWidth="1"/>
    <col min="14357" max="14367" width="0" hidden="1" customWidth="1"/>
    <col min="14368" max="14368" width="14" customWidth="1"/>
    <col min="14369" max="14369" width="12.85546875" customWidth="1"/>
    <col min="14370" max="14370" width="13.85546875" customWidth="1"/>
    <col min="14371" max="14371" width="15" customWidth="1"/>
    <col min="14372" max="14372" width="12.85546875" customWidth="1"/>
    <col min="14373" max="14373" width="11.7109375" customWidth="1"/>
    <col min="14374" max="14374" width="13.85546875" customWidth="1"/>
    <col min="14375" max="14375" width="10.140625" customWidth="1"/>
    <col min="14376" max="14376" width="11.85546875" customWidth="1"/>
    <col min="14377" max="14377" width="10.42578125" customWidth="1"/>
    <col min="14378" max="14378" width="10.7109375" customWidth="1"/>
    <col min="14379" max="14379" width="11" customWidth="1"/>
    <col min="14380" max="14380" width="9.85546875" customWidth="1"/>
    <col min="14381" max="14381" width="12.85546875" customWidth="1"/>
    <col min="14382" max="14382" width="13" customWidth="1"/>
    <col min="14383" max="14383" width="15" customWidth="1"/>
    <col min="14384" max="14384" width="11.42578125" customWidth="1"/>
    <col min="14385" max="14385" width="12" customWidth="1"/>
    <col min="14386" max="14386" width="11.42578125" customWidth="1"/>
    <col min="14387" max="14387" width="13.28515625" customWidth="1"/>
    <col min="14388" max="14388" width="13.140625" customWidth="1"/>
    <col min="14389" max="14389" width="13" customWidth="1"/>
    <col min="14390" max="14390" width="14.7109375" customWidth="1"/>
    <col min="14391" max="14393" width="9.140625" customWidth="1"/>
    <col min="14394" max="14394" width="10.5703125" customWidth="1"/>
    <col min="14395" max="14396" width="9.42578125" customWidth="1"/>
    <col min="14397" max="14397" width="9.28515625" customWidth="1"/>
    <col min="14398" max="14398" width="9" customWidth="1"/>
    <col min="14399" max="14399" width="8.7109375" customWidth="1"/>
    <col min="14400" max="14400" width="9.42578125" customWidth="1"/>
    <col min="14401" max="14401" width="7.42578125" customWidth="1"/>
    <col min="14402" max="14402" width="8.28515625" customWidth="1"/>
    <col min="14403" max="14403" width="8" customWidth="1"/>
    <col min="14404" max="14404" width="11.42578125" customWidth="1"/>
    <col min="14405" max="14405" width="7.42578125" customWidth="1"/>
    <col min="14406" max="14406" width="12.140625" customWidth="1"/>
    <col min="14407" max="14407" width="9.7109375" customWidth="1"/>
    <col min="14408" max="14408" width="13.140625" customWidth="1"/>
    <col min="14409" max="14409" width="7.42578125" customWidth="1"/>
    <col min="14410" max="14410" width="20.7109375" customWidth="1"/>
    <col min="14411" max="14411" width="0.42578125" customWidth="1"/>
    <col min="14412" max="14412" width="13.28515625" customWidth="1"/>
    <col min="14413" max="14413" width="7.28515625" customWidth="1"/>
    <col min="14414" max="14414" width="13.140625" customWidth="1"/>
    <col min="14611" max="14611" width="5.5703125" customWidth="1"/>
    <col min="14612" max="14612" width="29.42578125" customWidth="1"/>
    <col min="14613" max="14623" width="0" hidden="1" customWidth="1"/>
    <col min="14624" max="14624" width="14" customWidth="1"/>
    <col min="14625" max="14625" width="12.85546875" customWidth="1"/>
    <col min="14626" max="14626" width="13.85546875" customWidth="1"/>
    <col min="14627" max="14627" width="15" customWidth="1"/>
    <col min="14628" max="14628" width="12.85546875" customWidth="1"/>
    <col min="14629" max="14629" width="11.7109375" customWidth="1"/>
    <col min="14630" max="14630" width="13.85546875" customWidth="1"/>
    <col min="14631" max="14631" width="10.140625" customWidth="1"/>
    <col min="14632" max="14632" width="11.85546875" customWidth="1"/>
    <col min="14633" max="14633" width="10.42578125" customWidth="1"/>
    <col min="14634" max="14634" width="10.7109375" customWidth="1"/>
    <col min="14635" max="14635" width="11" customWidth="1"/>
    <col min="14636" max="14636" width="9.85546875" customWidth="1"/>
    <col min="14637" max="14637" width="12.85546875" customWidth="1"/>
    <col min="14638" max="14638" width="13" customWidth="1"/>
    <col min="14639" max="14639" width="15" customWidth="1"/>
    <col min="14640" max="14640" width="11.42578125" customWidth="1"/>
    <col min="14641" max="14641" width="12" customWidth="1"/>
    <col min="14642" max="14642" width="11.42578125" customWidth="1"/>
    <col min="14643" max="14643" width="13.28515625" customWidth="1"/>
    <col min="14644" max="14644" width="13.140625" customWidth="1"/>
    <col min="14645" max="14645" width="13" customWidth="1"/>
    <col min="14646" max="14646" width="14.7109375" customWidth="1"/>
    <col min="14647" max="14649" width="9.140625" customWidth="1"/>
    <col min="14650" max="14650" width="10.5703125" customWidth="1"/>
    <col min="14651" max="14652" width="9.42578125" customWidth="1"/>
    <col min="14653" max="14653" width="9.28515625" customWidth="1"/>
    <col min="14654" max="14654" width="9" customWidth="1"/>
    <col min="14655" max="14655" width="8.7109375" customWidth="1"/>
    <col min="14656" max="14656" width="9.42578125" customWidth="1"/>
    <col min="14657" max="14657" width="7.42578125" customWidth="1"/>
    <col min="14658" max="14658" width="8.28515625" customWidth="1"/>
    <col min="14659" max="14659" width="8" customWidth="1"/>
    <col min="14660" max="14660" width="11.42578125" customWidth="1"/>
    <col min="14661" max="14661" width="7.42578125" customWidth="1"/>
    <col min="14662" max="14662" width="12.140625" customWidth="1"/>
    <col min="14663" max="14663" width="9.7109375" customWidth="1"/>
    <col min="14664" max="14664" width="13.140625" customWidth="1"/>
    <col min="14665" max="14665" width="7.42578125" customWidth="1"/>
    <col min="14666" max="14666" width="20.7109375" customWidth="1"/>
    <col min="14667" max="14667" width="0.42578125" customWidth="1"/>
    <col min="14668" max="14668" width="13.28515625" customWidth="1"/>
    <col min="14669" max="14669" width="7.28515625" customWidth="1"/>
    <col min="14670" max="14670" width="13.140625" customWidth="1"/>
    <col min="14867" max="14867" width="5.5703125" customWidth="1"/>
    <col min="14868" max="14868" width="29.42578125" customWidth="1"/>
    <col min="14869" max="14879" width="0" hidden="1" customWidth="1"/>
    <col min="14880" max="14880" width="14" customWidth="1"/>
    <col min="14881" max="14881" width="12.85546875" customWidth="1"/>
    <col min="14882" max="14882" width="13.85546875" customWidth="1"/>
    <col min="14883" max="14883" width="15" customWidth="1"/>
    <col min="14884" max="14884" width="12.85546875" customWidth="1"/>
    <col min="14885" max="14885" width="11.7109375" customWidth="1"/>
    <col min="14886" max="14886" width="13.85546875" customWidth="1"/>
    <col min="14887" max="14887" width="10.140625" customWidth="1"/>
    <col min="14888" max="14888" width="11.85546875" customWidth="1"/>
    <col min="14889" max="14889" width="10.42578125" customWidth="1"/>
    <col min="14890" max="14890" width="10.7109375" customWidth="1"/>
    <col min="14891" max="14891" width="11" customWidth="1"/>
    <col min="14892" max="14892" width="9.85546875" customWidth="1"/>
    <col min="14893" max="14893" width="12.85546875" customWidth="1"/>
    <col min="14894" max="14894" width="13" customWidth="1"/>
    <col min="14895" max="14895" width="15" customWidth="1"/>
    <col min="14896" max="14896" width="11.42578125" customWidth="1"/>
    <col min="14897" max="14897" width="12" customWidth="1"/>
    <col min="14898" max="14898" width="11.42578125" customWidth="1"/>
    <col min="14899" max="14899" width="13.28515625" customWidth="1"/>
    <col min="14900" max="14900" width="13.140625" customWidth="1"/>
    <col min="14901" max="14901" width="13" customWidth="1"/>
    <col min="14902" max="14902" width="14.7109375" customWidth="1"/>
    <col min="14903" max="14905" width="9.140625" customWidth="1"/>
    <col min="14906" max="14906" width="10.5703125" customWidth="1"/>
    <col min="14907" max="14908" width="9.42578125" customWidth="1"/>
    <col min="14909" max="14909" width="9.28515625" customWidth="1"/>
    <col min="14910" max="14910" width="9" customWidth="1"/>
    <col min="14911" max="14911" width="8.7109375" customWidth="1"/>
    <col min="14912" max="14912" width="9.42578125" customWidth="1"/>
    <col min="14913" max="14913" width="7.42578125" customWidth="1"/>
    <col min="14914" max="14914" width="8.28515625" customWidth="1"/>
    <col min="14915" max="14915" width="8" customWidth="1"/>
    <col min="14916" max="14916" width="11.42578125" customWidth="1"/>
    <col min="14917" max="14917" width="7.42578125" customWidth="1"/>
    <col min="14918" max="14918" width="12.140625" customWidth="1"/>
    <col min="14919" max="14919" width="9.7109375" customWidth="1"/>
    <col min="14920" max="14920" width="13.140625" customWidth="1"/>
    <col min="14921" max="14921" width="7.42578125" customWidth="1"/>
    <col min="14922" max="14922" width="20.7109375" customWidth="1"/>
    <col min="14923" max="14923" width="0.42578125" customWidth="1"/>
    <col min="14924" max="14924" width="13.28515625" customWidth="1"/>
    <col min="14925" max="14925" width="7.28515625" customWidth="1"/>
    <col min="14926" max="14926" width="13.140625" customWidth="1"/>
    <col min="15123" max="15123" width="5.5703125" customWidth="1"/>
    <col min="15124" max="15124" width="29.42578125" customWidth="1"/>
    <col min="15125" max="15135" width="0" hidden="1" customWidth="1"/>
    <col min="15136" max="15136" width="14" customWidth="1"/>
    <col min="15137" max="15137" width="12.85546875" customWidth="1"/>
    <col min="15138" max="15138" width="13.85546875" customWidth="1"/>
    <col min="15139" max="15139" width="15" customWidth="1"/>
    <col min="15140" max="15140" width="12.85546875" customWidth="1"/>
    <col min="15141" max="15141" width="11.7109375" customWidth="1"/>
    <col min="15142" max="15142" width="13.85546875" customWidth="1"/>
    <col min="15143" max="15143" width="10.140625" customWidth="1"/>
    <col min="15144" max="15144" width="11.85546875" customWidth="1"/>
    <col min="15145" max="15145" width="10.42578125" customWidth="1"/>
    <col min="15146" max="15146" width="10.7109375" customWidth="1"/>
    <col min="15147" max="15147" width="11" customWidth="1"/>
    <col min="15148" max="15148" width="9.85546875" customWidth="1"/>
    <col min="15149" max="15149" width="12.85546875" customWidth="1"/>
    <col min="15150" max="15150" width="13" customWidth="1"/>
    <col min="15151" max="15151" width="15" customWidth="1"/>
    <col min="15152" max="15152" width="11.42578125" customWidth="1"/>
    <col min="15153" max="15153" width="12" customWidth="1"/>
    <col min="15154" max="15154" width="11.42578125" customWidth="1"/>
    <col min="15155" max="15155" width="13.28515625" customWidth="1"/>
    <col min="15156" max="15156" width="13.140625" customWidth="1"/>
    <col min="15157" max="15157" width="13" customWidth="1"/>
    <col min="15158" max="15158" width="14.7109375" customWidth="1"/>
    <col min="15159" max="15161" width="9.140625" customWidth="1"/>
    <col min="15162" max="15162" width="10.5703125" customWidth="1"/>
    <col min="15163" max="15164" width="9.42578125" customWidth="1"/>
    <col min="15165" max="15165" width="9.28515625" customWidth="1"/>
    <col min="15166" max="15166" width="9" customWidth="1"/>
    <col min="15167" max="15167" width="8.7109375" customWidth="1"/>
    <col min="15168" max="15168" width="9.42578125" customWidth="1"/>
    <col min="15169" max="15169" width="7.42578125" customWidth="1"/>
    <col min="15170" max="15170" width="8.28515625" customWidth="1"/>
    <col min="15171" max="15171" width="8" customWidth="1"/>
    <col min="15172" max="15172" width="11.42578125" customWidth="1"/>
    <col min="15173" max="15173" width="7.42578125" customWidth="1"/>
    <col min="15174" max="15174" width="12.140625" customWidth="1"/>
    <col min="15175" max="15175" width="9.7109375" customWidth="1"/>
    <col min="15176" max="15176" width="13.140625" customWidth="1"/>
    <col min="15177" max="15177" width="7.42578125" customWidth="1"/>
    <col min="15178" max="15178" width="20.7109375" customWidth="1"/>
    <col min="15179" max="15179" width="0.42578125" customWidth="1"/>
    <col min="15180" max="15180" width="13.28515625" customWidth="1"/>
    <col min="15181" max="15181" width="7.28515625" customWidth="1"/>
    <col min="15182" max="15182" width="13.140625" customWidth="1"/>
    <col min="15379" max="15379" width="5.5703125" customWidth="1"/>
    <col min="15380" max="15380" width="29.42578125" customWidth="1"/>
    <col min="15381" max="15391" width="0" hidden="1" customWidth="1"/>
    <col min="15392" max="15392" width="14" customWidth="1"/>
    <col min="15393" max="15393" width="12.85546875" customWidth="1"/>
    <col min="15394" max="15394" width="13.85546875" customWidth="1"/>
    <col min="15395" max="15395" width="15" customWidth="1"/>
    <col min="15396" max="15396" width="12.85546875" customWidth="1"/>
    <col min="15397" max="15397" width="11.7109375" customWidth="1"/>
    <col min="15398" max="15398" width="13.85546875" customWidth="1"/>
    <col min="15399" max="15399" width="10.140625" customWidth="1"/>
    <col min="15400" max="15400" width="11.85546875" customWidth="1"/>
    <col min="15401" max="15401" width="10.42578125" customWidth="1"/>
    <col min="15402" max="15402" width="10.7109375" customWidth="1"/>
    <col min="15403" max="15403" width="11" customWidth="1"/>
    <col min="15404" max="15404" width="9.85546875" customWidth="1"/>
    <col min="15405" max="15405" width="12.85546875" customWidth="1"/>
    <col min="15406" max="15406" width="13" customWidth="1"/>
    <col min="15407" max="15407" width="15" customWidth="1"/>
    <col min="15408" max="15408" width="11.42578125" customWidth="1"/>
    <col min="15409" max="15409" width="12" customWidth="1"/>
    <col min="15410" max="15410" width="11.42578125" customWidth="1"/>
    <col min="15411" max="15411" width="13.28515625" customWidth="1"/>
    <col min="15412" max="15412" width="13.140625" customWidth="1"/>
    <col min="15413" max="15413" width="13" customWidth="1"/>
    <col min="15414" max="15414" width="14.7109375" customWidth="1"/>
    <col min="15415" max="15417" width="9.140625" customWidth="1"/>
    <col min="15418" max="15418" width="10.5703125" customWidth="1"/>
    <col min="15419" max="15420" width="9.42578125" customWidth="1"/>
    <col min="15421" max="15421" width="9.28515625" customWidth="1"/>
    <col min="15422" max="15422" width="9" customWidth="1"/>
    <col min="15423" max="15423" width="8.7109375" customWidth="1"/>
    <col min="15424" max="15424" width="9.42578125" customWidth="1"/>
    <col min="15425" max="15425" width="7.42578125" customWidth="1"/>
    <col min="15426" max="15426" width="8.28515625" customWidth="1"/>
    <col min="15427" max="15427" width="8" customWidth="1"/>
    <col min="15428" max="15428" width="11.42578125" customWidth="1"/>
    <col min="15429" max="15429" width="7.42578125" customWidth="1"/>
    <col min="15430" max="15430" width="12.140625" customWidth="1"/>
    <col min="15431" max="15431" width="9.7109375" customWidth="1"/>
    <col min="15432" max="15432" width="13.140625" customWidth="1"/>
    <col min="15433" max="15433" width="7.42578125" customWidth="1"/>
    <col min="15434" max="15434" width="20.7109375" customWidth="1"/>
    <col min="15435" max="15435" width="0.42578125" customWidth="1"/>
    <col min="15436" max="15436" width="13.28515625" customWidth="1"/>
    <col min="15437" max="15437" width="7.28515625" customWidth="1"/>
    <col min="15438" max="15438" width="13.140625" customWidth="1"/>
    <col min="15635" max="15635" width="5.5703125" customWidth="1"/>
    <col min="15636" max="15636" width="29.42578125" customWidth="1"/>
    <col min="15637" max="15647" width="0" hidden="1" customWidth="1"/>
    <col min="15648" max="15648" width="14" customWidth="1"/>
    <col min="15649" max="15649" width="12.85546875" customWidth="1"/>
    <col min="15650" max="15650" width="13.85546875" customWidth="1"/>
    <col min="15651" max="15651" width="15" customWidth="1"/>
    <col min="15652" max="15652" width="12.85546875" customWidth="1"/>
    <col min="15653" max="15653" width="11.7109375" customWidth="1"/>
    <col min="15654" max="15654" width="13.85546875" customWidth="1"/>
    <col min="15655" max="15655" width="10.140625" customWidth="1"/>
    <col min="15656" max="15656" width="11.85546875" customWidth="1"/>
    <col min="15657" max="15657" width="10.42578125" customWidth="1"/>
    <col min="15658" max="15658" width="10.7109375" customWidth="1"/>
    <col min="15659" max="15659" width="11" customWidth="1"/>
    <col min="15660" max="15660" width="9.85546875" customWidth="1"/>
    <col min="15661" max="15661" width="12.85546875" customWidth="1"/>
    <col min="15662" max="15662" width="13" customWidth="1"/>
    <col min="15663" max="15663" width="15" customWidth="1"/>
    <col min="15664" max="15664" width="11.42578125" customWidth="1"/>
    <col min="15665" max="15665" width="12" customWidth="1"/>
    <col min="15666" max="15666" width="11.42578125" customWidth="1"/>
    <col min="15667" max="15667" width="13.28515625" customWidth="1"/>
    <col min="15668" max="15668" width="13.140625" customWidth="1"/>
    <col min="15669" max="15669" width="13" customWidth="1"/>
    <col min="15670" max="15670" width="14.7109375" customWidth="1"/>
    <col min="15671" max="15673" width="9.140625" customWidth="1"/>
    <col min="15674" max="15674" width="10.5703125" customWidth="1"/>
    <col min="15675" max="15676" width="9.42578125" customWidth="1"/>
    <col min="15677" max="15677" width="9.28515625" customWidth="1"/>
    <col min="15678" max="15678" width="9" customWidth="1"/>
    <col min="15679" max="15679" width="8.7109375" customWidth="1"/>
    <col min="15680" max="15680" width="9.42578125" customWidth="1"/>
    <col min="15681" max="15681" width="7.42578125" customWidth="1"/>
    <col min="15682" max="15682" width="8.28515625" customWidth="1"/>
    <col min="15683" max="15683" width="8" customWidth="1"/>
    <col min="15684" max="15684" width="11.42578125" customWidth="1"/>
    <col min="15685" max="15685" width="7.42578125" customWidth="1"/>
    <col min="15686" max="15686" width="12.140625" customWidth="1"/>
    <col min="15687" max="15687" width="9.7109375" customWidth="1"/>
    <col min="15688" max="15688" width="13.140625" customWidth="1"/>
    <col min="15689" max="15689" width="7.42578125" customWidth="1"/>
    <col min="15690" max="15690" width="20.7109375" customWidth="1"/>
    <col min="15691" max="15691" width="0.42578125" customWidth="1"/>
    <col min="15692" max="15692" width="13.28515625" customWidth="1"/>
    <col min="15693" max="15693" width="7.28515625" customWidth="1"/>
    <col min="15694" max="15694" width="13.140625" customWidth="1"/>
    <col min="15891" max="15891" width="5.5703125" customWidth="1"/>
    <col min="15892" max="15892" width="29.42578125" customWidth="1"/>
    <col min="15893" max="15903" width="0" hidden="1" customWidth="1"/>
    <col min="15904" max="15904" width="14" customWidth="1"/>
    <col min="15905" max="15905" width="12.85546875" customWidth="1"/>
    <col min="15906" max="15906" width="13.85546875" customWidth="1"/>
    <col min="15907" max="15907" width="15" customWidth="1"/>
    <col min="15908" max="15908" width="12.85546875" customWidth="1"/>
    <col min="15909" max="15909" width="11.7109375" customWidth="1"/>
    <col min="15910" max="15910" width="13.85546875" customWidth="1"/>
    <col min="15911" max="15911" width="10.140625" customWidth="1"/>
    <col min="15912" max="15912" width="11.85546875" customWidth="1"/>
    <col min="15913" max="15913" width="10.42578125" customWidth="1"/>
    <col min="15914" max="15914" width="10.7109375" customWidth="1"/>
    <col min="15915" max="15915" width="11" customWidth="1"/>
    <col min="15916" max="15916" width="9.85546875" customWidth="1"/>
    <col min="15917" max="15917" width="12.85546875" customWidth="1"/>
    <col min="15918" max="15918" width="13" customWidth="1"/>
    <col min="15919" max="15919" width="15" customWidth="1"/>
    <col min="15920" max="15920" width="11.42578125" customWidth="1"/>
    <col min="15921" max="15921" width="12" customWidth="1"/>
    <col min="15922" max="15922" width="11.42578125" customWidth="1"/>
    <col min="15923" max="15923" width="13.28515625" customWidth="1"/>
    <col min="15924" max="15924" width="13.140625" customWidth="1"/>
    <col min="15925" max="15925" width="13" customWidth="1"/>
    <col min="15926" max="15926" width="14.7109375" customWidth="1"/>
    <col min="15927" max="15929" width="9.140625" customWidth="1"/>
    <col min="15930" max="15930" width="10.5703125" customWidth="1"/>
    <col min="15931" max="15932" width="9.42578125" customWidth="1"/>
    <col min="15933" max="15933" width="9.28515625" customWidth="1"/>
    <col min="15934" max="15934" width="9" customWidth="1"/>
    <col min="15935" max="15935" width="8.7109375" customWidth="1"/>
    <col min="15936" max="15936" width="9.42578125" customWidth="1"/>
    <col min="15937" max="15937" width="7.42578125" customWidth="1"/>
    <col min="15938" max="15938" width="8.28515625" customWidth="1"/>
    <col min="15939" max="15939" width="8" customWidth="1"/>
    <col min="15940" max="15940" width="11.42578125" customWidth="1"/>
    <col min="15941" max="15941" width="7.42578125" customWidth="1"/>
    <col min="15942" max="15942" width="12.140625" customWidth="1"/>
    <col min="15943" max="15943" width="9.7109375" customWidth="1"/>
    <col min="15944" max="15944" width="13.140625" customWidth="1"/>
    <col min="15945" max="15945" width="7.42578125" customWidth="1"/>
    <col min="15946" max="15946" width="20.7109375" customWidth="1"/>
    <col min="15947" max="15947" width="0.42578125" customWidth="1"/>
    <col min="15948" max="15948" width="13.28515625" customWidth="1"/>
    <col min="15949" max="15949" width="7.28515625" customWidth="1"/>
    <col min="15950" max="15950" width="13.140625" customWidth="1"/>
    <col min="16147" max="16147" width="5.5703125" customWidth="1"/>
    <col min="16148" max="16148" width="29.42578125" customWidth="1"/>
    <col min="16149" max="16159" width="0" hidden="1" customWidth="1"/>
    <col min="16160" max="16160" width="14" customWidth="1"/>
    <col min="16161" max="16161" width="12.85546875" customWidth="1"/>
    <col min="16162" max="16162" width="13.85546875" customWidth="1"/>
    <col min="16163" max="16163" width="15" customWidth="1"/>
    <col min="16164" max="16164" width="12.85546875" customWidth="1"/>
    <col min="16165" max="16165" width="11.7109375" customWidth="1"/>
    <col min="16166" max="16166" width="13.85546875" customWidth="1"/>
    <col min="16167" max="16167" width="10.140625" customWidth="1"/>
    <col min="16168" max="16168" width="11.85546875" customWidth="1"/>
    <col min="16169" max="16169" width="10.42578125" customWidth="1"/>
    <col min="16170" max="16170" width="10.7109375" customWidth="1"/>
    <col min="16171" max="16171" width="11" customWidth="1"/>
    <col min="16172" max="16172" width="9.85546875" customWidth="1"/>
    <col min="16173" max="16173" width="12.85546875" customWidth="1"/>
    <col min="16174" max="16174" width="13" customWidth="1"/>
    <col min="16175" max="16175" width="15" customWidth="1"/>
    <col min="16176" max="16176" width="11.42578125" customWidth="1"/>
    <col min="16177" max="16177" width="12" customWidth="1"/>
    <col min="16178" max="16178" width="11.42578125" customWidth="1"/>
    <col min="16179" max="16179" width="13.28515625" customWidth="1"/>
    <col min="16180" max="16180" width="13.140625" customWidth="1"/>
    <col min="16181" max="16181" width="13" customWidth="1"/>
    <col min="16182" max="16182" width="14.7109375" customWidth="1"/>
    <col min="16183" max="16185" width="9.140625" customWidth="1"/>
    <col min="16186" max="16186" width="10.5703125" customWidth="1"/>
    <col min="16187" max="16188" width="9.42578125" customWidth="1"/>
    <col min="16189" max="16189" width="9.28515625" customWidth="1"/>
    <col min="16190" max="16190" width="9" customWidth="1"/>
    <col min="16191" max="16191" width="8.7109375" customWidth="1"/>
    <col min="16192" max="16192" width="9.42578125" customWidth="1"/>
    <col min="16193" max="16193" width="7.42578125" customWidth="1"/>
    <col min="16194" max="16194" width="8.28515625" customWidth="1"/>
    <col min="16195" max="16195" width="8" customWidth="1"/>
    <col min="16196" max="16196" width="11.42578125" customWidth="1"/>
    <col min="16197" max="16197" width="7.42578125" customWidth="1"/>
    <col min="16198" max="16198" width="12.140625" customWidth="1"/>
    <col min="16199" max="16199" width="9.7109375" customWidth="1"/>
    <col min="16200" max="16200" width="13.140625" customWidth="1"/>
    <col min="16201" max="16201" width="7.42578125" customWidth="1"/>
    <col min="16202" max="16202" width="20.7109375" customWidth="1"/>
    <col min="16203" max="16203" width="0.42578125" customWidth="1"/>
    <col min="16204" max="16204" width="13.28515625" customWidth="1"/>
    <col min="16205" max="16205" width="7.28515625" customWidth="1"/>
    <col min="16206" max="16206" width="13.140625" customWidth="1"/>
  </cols>
  <sheetData>
    <row r="1" spans="1:87" ht="18" hidden="1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7" ht="16.5" customHeight="1" x14ac:dyDescent="0.25">
      <c r="A2" s="1"/>
      <c r="B2" s="4" t="s">
        <v>521</v>
      </c>
      <c r="C2" s="1"/>
      <c r="D2" s="1"/>
      <c r="E2" s="1"/>
      <c r="F2" s="1"/>
      <c r="G2" s="1"/>
      <c r="H2" s="1"/>
      <c r="I2" s="1"/>
      <c r="J2" s="1"/>
      <c r="K2" s="1"/>
      <c r="L2" s="4">
        <v>12</v>
      </c>
      <c r="M2" s="4">
        <v>0.95350000000000001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5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7"/>
      <c r="AY2" s="4"/>
      <c r="AZ2" s="7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6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7" ht="16.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  <c r="AB3" s="12"/>
      <c r="AC3" s="12"/>
      <c r="AD3" s="12"/>
      <c r="AE3" s="12"/>
      <c r="AF3" s="12"/>
      <c r="AG3" s="12"/>
      <c r="AH3" s="12"/>
      <c r="AI3" s="12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3"/>
      <c r="BB3" s="13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7" ht="16.5" customHeight="1" thickBot="1" x14ac:dyDescent="0.3">
      <c r="A4" s="793" t="s">
        <v>1</v>
      </c>
      <c r="B4" s="794"/>
      <c r="C4" s="794"/>
      <c r="D4" s="794"/>
      <c r="E4" s="794"/>
      <c r="F4" s="794"/>
      <c r="G4" s="14"/>
      <c r="H4" s="794" t="s">
        <v>2</v>
      </c>
      <c r="I4" s="794"/>
      <c r="J4" s="794"/>
      <c r="K4" s="794"/>
      <c r="L4" s="794" t="s">
        <v>3</v>
      </c>
      <c r="M4" s="794"/>
      <c r="N4" s="794"/>
      <c r="O4" s="794" t="s">
        <v>2</v>
      </c>
      <c r="P4" s="794"/>
      <c r="Q4" s="15"/>
      <c r="R4" s="15"/>
      <c r="S4" s="15"/>
      <c r="T4" s="15"/>
      <c r="U4" s="15"/>
      <c r="V4" s="15"/>
      <c r="W4" s="15"/>
      <c r="X4" s="15"/>
      <c r="Y4" s="14"/>
      <c r="Z4" s="14"/>
      <c r="AA4" s="14"/>
      <c r="AB4" s="14"/>
      <c r="AC4" s="16"/>
      <c r="AD4" s="16"/>
      <c r="AE4" s="16"/>
      <c r="AF4" s="16"/>
      <c r="AG4" s="16"/>
      <c r="AH4" s="16"/>
      <c r="AI4" s="1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4"/>
      <c r="CH4" s="4"/>
    </row>
    <row r="5" spans="1:87" ht="39" customHeight="1" thickBot="1" x14ac:dyDescent="0.3">
      <c r="A5" s="682" t="s">
        <v>4</v>
      </c>
      <c r="B5" s="795" t="s">
        <v>5</v>
      </c>
      <c r="C5" s="798" t="s">
        <v>6</v>
      </c>
      <c r="D5" s="798" t="s">
        <v>7</v>
      </c>
      <c r="E5" s="798" t="s">
        <v>8</v>
      </c>
      <c r="F5" s="798" t="s">
        <v>9</v>
      </c>
      <c r="G5" s="772" t="s">
        <v>10</v>
      </c>
      <c r="H5" s="775" t="s">
        <v>11</v>
      </c>
      <c r="I5" s="775" t="s">
        <v>12</v>
      </c>
      <c r="J5" s="778" t="s">
        <v>13</v>
      </c>
      <c r="K5" s="778" t="s">
        <v>14</v>
      </c>
      <c r="L5" s="781" t="s">
        <v>15</v>
      </c>
      <c r="M5" s="784" t="s">
        <v>16</v>
      </c>
      <c r="N5" s="787" t="s">
        <v>17</v>
      </c>
      <c r="O5" s="790" t="s">
        <v>15</v>
      </c>
      <c r="P5" s="790" t="s">
        <v>16</v>
      </c>
      <c r="Q5" s="792" t="s">
        <v>18</v>
      </c>
      <c r="R5" s="765"/>
      <c r="S5" s="617">
        <v>2018</v>
      </c>
      <c r="T5" s="619"/>
      <c r="U5" s="764" t="s">
        <v>19</v>
      </c>
      <c r="V5" s="765"/>
      <c r="W5" s="617">
        <v>2019</v>
      </c>
      <c r="X5" s="619"/>
      <c r="Y5" s="713" t="s">
        <v>20</v>
      </c>
      <c r="Z5" s="758"/>
      <c r="AA5" s="739" t="s">
        <v>21</v>
      </c>
      <c r="AB5" s="766" t="s">
        <v>502</v>
      </c>
      <c r="AC5" s="767"/>
      <c r="AD5" s="733" t="s">
        <v>501</v>
      </c>
      <c r="AE5" s="734"/>
      <c r="AF5" s="733" t="s">
        <v>491</v>
      </c>
      <c r="AG5" s="734"/>
      <c r="AH5" s="617" t="s">
        <v>507</v>
      </c>
      <c r="AI5" s="619"/>
      <c r="AJ5" s="733" t="s">
        <v>492</v>
      </c>
      <c r="AK5" s="739"/>
      <c r="AL5" s="734"/>
      <c r="AM5" s="733" t="s">
        <v>493</v>
      </c>
      <c r="AN5" s="734"/>
      <c r="AO5" s="733" t="s">
        <v>494</v>
      </c>
      <c r="AP5" s="734"/>
      <c r="AQ5" s="733" t="s">
        <v>495</v>
      </c>
      <c r="AR5" s="739"/>
      <c r="AS5" s="733" t="s">
        <v>496</v>
      </c>
      <c r="AT5" s="734"/>
      <c r="AU5" s="733" t="s">
        <v>497</v>
      </c>
      <c r="AV5" s="734"/>
      <c r="AW5" s="733" t="s">
        <v>498</v>
      </c>
      <c r="AX5" s="734"/>
      <c r="AY5" s="733" t="s">
        <v>499</v>
      </c>
      <c r="AZ5" s="734"/>
      <c r="BA5" s="733" t="s">
        <v>500</v>
      </c>
      <c r="BB5" s="734"/>
      <c r="BC5" s="617" t="s">
        <v>503</v>
      </c>
      <c r="BD5" s="605" t="s">
        <v>504</v>
      </c>
      <c r="BE5" s="605" t="s">
        <v>505</v>
      </c>
      <c r="BF5" s="713" t="s">
        <v>506</v>
      </c>
      <c r="BG5" s="758"/>
      <c r="BH5" s="761" t="s">
        <v>508</v>
      </c>
      <c r="BI5" s="713" t="s">
        <v>509</v>
      </c>
      <c r="BJ5" s="758"/>
      <c r="BK5" s="713" t="s">
        <v>510</v>
      </c>
      <c r="BL5" s="714"/>
      <c r="BM5" s="730" t="s">
        <v>511</v>
      </c>
      <c r="BN5" s="751" t="s">
        <v>512</v>
      </c>
      <c r="BO5" s="743"/>
      <c r="BP5" s="748" t="s">
        <v>513</v>
      </c>
      <c r="BQ5" s="743"/>
      <c r="BR5" s="748" t="s">
        <v>514</v>
      </c>
      <c r="BS5" s="743"/>
      <c r="BT5" s="748" t="s">
        <v>515</v>
      </c>
      <c r="BU5" s="743"/>
      <c r="BV5" s="748" t="s">
        <v>516</v>
      </c>
      <c r="BW5" s="743"/>
      <c r="BX5" s="748" t="s">
        <v>517</v>
      </c>
      <c r="BY5" s="754"/>
      <c r="BZ5" s="742" t="s">
        <v>518</v>
      </c>
      <c r="CA5" s="743"/>
      <c r="CB5" s="748" t="s">
        <v>519</v>
      </c>
      <c r="CC5" s="743"/>
      <c r="CD5" s="748" t="s">
        <v>520</v>
      </c>
      <c r="CE5" s="743"/>
      <c r="CF5" s="605" t="s">
        <v>51</v>
      </c>
      <c r="CG5" s="605" t="s">
        <v>52</v>
      </c>
      <c r="CH5" s="617" t="s">
        <v>53</v>
      </c>
      <c r="CI5" s="719" t="s">
        <v>54</v>
      </c>
    </row>
    <row r="6" spans="1:87" ht="39" customHeight="1" thickBot="1" x14ac:dyDescent="0.3">
      <c r="A6" s="683"/>
      <c r="B6" s="796"/>
      <c r="C6" s="799"/>
      <c r="D6" s="799"/>
      <c r="E6" s="799"/>
      <c r="F6" s="799"/>
      <c r="G6" s="773"/>
      <c r="H6" s="776"/>
      <c r="I6" s="776"/>
      <c r="J6" s="779"/>
      <c r="K6" s="779"/>
      <c r="L6" s="782"/>
      <c r="M6" s="785"/>
      <c r="N6" s="788"/>
      <c r="O6" s="606"/>
      <c r="P6" s="606"/>
      <c r="Q6" s="17" t="s">
        <v>55</v>
      </c>
      <c r="R6" s="18" t="s">
        <v>56</v>
      </c>
      <c r="S6" s="722" t="s">
        <v>57</v>
      </c>
      <c r="T6" s="724" t="s">
        <v>58</v>
      </c>
      <c r="U6" s="19" t="s">
        <v>55</v>
      </c>
      <c r="V6" s="18" t="s">
        <v>56</v>
      </c>
      <c r="W6" s="722" t="s">
        <v>59</v>
      </c>
      <c r="X6" s="724" t="s">
        <v>60</v>
      </c>
      <c r="Y6" s="715"/>
      <c r="Z6" s="759"/>
      <c r="AA6" s="853"/>
      <c r="AB6" s="768"/>
      <c r="AC6" s="769"/>
      <c r="AD6" s="735"/>
      <c r="AE6" s="736"/>
      <c r="AF6" s="735"/>
      <c r="AG6" s="736"/>
      <c r="AH6" s="728"/>
      <c r="AI6" s="624"/>
      <c r="AJ6" s="735"/>
      <c r="AK6" s="740"/>
      <c r="AL6" s="736"/>
      <c r="AM6" s="735"/>
      <c r="AN6" s="736"/>
      <c r="AO6" s="735"/>
      <c r="AP6" s="736"/>
      <c r="AQ6" s="735"/>
      <c r="AR6" s="853"/>
      <c r="AS6" s="735"/>
      <c r="AT6" s="736"/>
      <c r="AU6" s="735"/>
      <c r="AV6" s="736"/>
      <c r="AW6" s="735"/>
      <c r="AX6" s="736"/>
      <c r="AY6" s="735"/>
      <c r="AZ6" s="736"/>
      <c r="BA6" s="735"/>
      <c r="BB6" s="736"/>
      <c r="BC6" s="728"/>
      <c r="BD6" s="606"/>
      <c r="BE6" s="606"/>
      <c r="BF6" s="715"/>
      <c r="BG6" s="759"/>
      <c r="BH6" s="762"/>
      <c r="BI6" s="715"/>
      <c r="BJ6" s="759"/>
      <c r="BK6" s="715"/>
      <c r="BL6" s="716"/>
      <c r="BM6" s="731"/>
      <c r="BN6" s="752"/>
      <c r="BO6" s="745"/>
      <c r="BP6" s="749"/>
      <c r="BQ6" s="745"/>
      <c r="BR6" s="749"/>
      <c r="BS6" s="745"/>
      <c r="BT6" s="749"/>
      <c r="BU6" s="745"/>
      <c r="BV6" s="749"/>
      <c r="BW6" s="745"/>
      <c r="BX6" s="749"/>
      <c r="BY6" s="755"/>
      <c r="BZ6" s="744"/>
      <c r="CA6" s="745"/>
      <c r="CB6" s="749"/>
      <c r="CC6" s="745"/>
      <c r="CD6" s="749"/>
      <c r="CE6" s="745"/>
      <c r="CF6" s="606"/>
      <c r="CG6" s="606"/>
      <c r="CH6" s="728"/>
      <c r="CI6" s="720"/>
    </row>
    <row r="7" spans="1:87" ht="39" customHeight="1" thickBot="1" x14ac:dyDescent="0.3">
      <c r="A7" s="683"/>
      <c r="B7" s="796"/>
      <c r="C7" s="799"/>
      <c r="D7" s="799"/>
      <c r="E7" s="799"/>
      <c r="F7" s="799"/>
      <c r="G7" s="773"/>
      <c r="H7" s="776"/>
      <c r="I7" s="776"/>
      <c r="J7" s="779"/>
      <c r="K7" s="779"/>
      <c r="L7" s="783"/>
      <c r="M7" s="786"/>
      <c r="N7" s="789"/>
      <c r="O7" s="791"/>
      <c r="P7" s="791"/>
      <c r="Q7" s="20">
        <v>6.21</v>
      </c>
      <c r="R7" s="21"/>
      <c r="S7" s="723"/>
      <c r="T7" s="725"/>
      <c r="U7" s="22">
        <v>6.31</v>
      </c>
      <c r="V7" s="21"/>
      <c r="W7" s="726"/>
      <c r="X7" s="727"/>
      <c r="Y7" s="717"/>
      <c r="Z7" s="760"/>
      <c r="AA7" s="741"/>
      <c r="AB7" s="770"/>
      <c r="AC7" s="771"/>
      <c r="AD7" s="737"/>
      <c r="AE7" s="738"/>
      <c r="AF7" s="737"/>
      <c r="AG7" s="738"/>
      <c r="AH7" s="729"/>
      <c r="AI7" s="757"/>
      <c r="AJ7" s="737"/>
      <c r="AK7" s="741"/>
      <c r="AL7" s="738"/>
      <c r="AM7" s="737"/>
      <c r="AN7" s="738"/>
      <c r="AO7" s="737"/>
      <c r="AP7" s="738"/>
      <c r="AQ7" s="737"/>
      <c r="AR7" s="741"/>
      <c r="AS7" s="737"/>
      <c r="AT7" s="738"/>
      <c r="AU7" s="737"/>
      <c r="AV7" s="738"/>
      <c r="AW7" s="737"/>
      <c r="AX7" s="738"/>
      <c r="AY7" s="737"/>
      <c r="AZ7" s="738"/>
      <c r="BA7" s="737"/>
      <c r="BB7" s="738"/>
      <c r="BC7" s="868"/>
      <c r="BD7" s="607"/>
      <c r="BE7" s="607"/>
      <c r="BF7" s="717"/>
      <c r="BG7" s="760"/>
      <c r="BH7" s="763"/>
      <c r="BI7" s="717"/>
      <c r="BJ7" s="760"/>
      <c r="BK7" s="717"/>
      <c r="BL7" s="718"/>
      <c r="BM7" s="732"/>
      <c r="BN7" s="753"/>
      <c r="BO7" s="747"/>
      <c r="BP7" s="750"/>
      <c r="BQ7" s="747"/>
      <c r="BR7" s="750"/>
      <c r="BS7" s="747"/>
      <c r="BT7" s="750"/>
      <c r="BU7" s="747"/>
      <c r="BV7" s="750"/>
      <c r="BW7" s="747"/>
      <c r="BX7" s="750"/>
      <c r="BY7" s="756"/>
      <c r="BZ7" s="746"/>
      <c r="CA7" s="747"/>
      <c r="CB7" s="750"/>
      <c r="CC7" s="747"/>
      <c r="CD7" s="750"/>
      <c r="CE7" s="747"/>
      <c r="CF7" s="607"/>
      <c r="CG7" s="607"/>
      <c r="CH7" s="729"/>
      <c r="CI7" s="721"/>
    </row>
    <row r="8" spans="1:87" ht="18.75" customHeight="1" thickBot="1" x14ac:dyDescent="0.3">
      <c r="A8" s="684"/>
      <c r="B8" s="797"/>
      <c r="C8" s="800"/>
      <c r="D8" s="800"/>
      <c r="E8" s="800"/>
      <c r="F8" s="800"/>
      <c r="G8" s="774"/>
      <c r="H8" s="777"/>
      <c r="I8" s="777"/>
      <c r="J8" s="780"/>
      <c r="K8" s="780"/>
      <c r="L8" s="23" t="s">
        <v>61</v>
      </c>
      <c r="M8" s="24" t="s">
        <v>61</v>
      </c>
      <c r="N8" s="25"/>
      <c r="O8" s="26" t="s">
        <v>61</v>
      </c>
      <c r="P8" s="26" t="s">
        <v>61</v>
      </c>
      <c r="Q8" s="27"/>
      <c r="R8" s="27"/>
      <c r="S8" s="28" t="s">
        <v>62</v>
      </c>
      <c r="T8" s="29" t="s">
        <v>62</v>
      </c>
      <c r="U8" s="30"/>
      <c r="V8" s="30"/>
      <c r="W8" s="31"/>
      <c r="X8" s="32"/>
      <c r="Y8" s="30" t="s">
        <v>63</v>
      </c>
      <c r="Z8" s="555" t="s">
        <v>62</v>
      </c>
      <c r="AA8" s="854" t="s">
        <v>62</v>
      </c>
      <c r="AB8" s="35" t="s">
        <v>63</v>
      </c>
      <c r="AC8" s="34" t="s">
        <v>62</v>
      </c>
      <c r="AD8" s="35" t="s">
        <v>63</v>
      </c>
      <c r="AE8" s="34" t="s">
        <v>62</v>
      </c>
      <c r="AF8" s="35" t="s">
        <v>64</v>
      </c>
      <c r="AG8" s="34" t="s">
        <v>61</v>
      </c>
      <c r="AH8" s="30" t="s">
        <v>66</v>
      </c>
      <c r="AI8" s="555" t="s">
        <v>61</v>
      </c>
      <c r="AJ8" s="35" t="s">
        <v>63</v>
      </c>
      <c r="AK8" s="863" t="s">
        <v>65</v>
      </c>
      <c r="AL8" s="34" t="s">
        <v>62</v>
      </c>
      <c r="AM8" s="35" t="s">
        <v>63</v>
      </c>
      <c r="AN8" s="34" t="s">
        <v>62</v>
      </c>
      <c r="AO8" s="35" t="s">
        <v>63</v>
      </c>
      <c r="AP8" s="36" t="s">
        <v>62</v>
      </c>
      <c r="AQ8" s="35" t="s">
        <v>66</v>
      </c>
      <c r="AR8" s="864" t="s">
        <v>62</v>
      </c>
      <c r="AS8" s="35" t="s">
        <v>66</v>
      </c>
      <c r="AT8" s="34" t="s">
        <v>62</v>
      </c>
      <c r="AU8" s="35" t="s">
        <v>63</v>
      </c>
      <c r="AV8" s="34" t="s">
        <v>62</v>
      </c>
      <c r="AW8" s="35" t="s">
        <v>66</v>
      </c>
      <c r="AX8" s="34" t="s">
        <v>62</v>
      </c>
      <c r="AY8" s="37" t="s">
        <v>66</v>
      </c>
      <c r="AZ8" s="867" t="s">
        <v>62</v>
      </c>
      <c r="BA8" s="35" t="s">
        <v>66</v>
      </c>
      <c r="BB8" s="34" t="s">
        <v>62</v>
      </c>
      <c r="BC8" s="869" t="s">
        <v>61</v>
      </c>
      <c r="BD8" s="26" t="s">
        <v>61</v>
      </c>
      <c r="BE8" s="26" t="s">
        <v>61</v>
      </c>
      <c r="BF8" s="38" t="s">
        <v>66</v>
      </c>
      <c r="BG8" s="33" t="s">
        <v>62</v>
      </c>
      <c r="BH8" s="39" t="s">
        <v>61</v>
      </c>
      <c r="BI8" s="38" t="s">
        <v>63</v>
      </c>
      <c r="BJ8" s="33" t="s">
        <v>61</v>
      </c>
      <c r="BK8" s="40" t="s">
        <v>490</v>
      </c>
      <c r="BL8" s="33" t="s">
        <v>62</v>
      </c>
      <c r="BM8" s="39" t="s">
        <v>61</v>
      </c>
      <c r="BN8" s="42" t="s">
        <v>67</v>
      </c>
      <c r="BO8" s="872" t="s">
        <v>61</v>
      </c>
      <c r="BP8" s="41" t="s">
        <v>67</v>
      </c>
      <c r="BQ8" s="872" t="s">
        <v>61</v>
      </c>
      <c r="BR8" s="42" t="s">
        <v>67</v>
      </c>
      <c r="BS8" s="872" t="s">
        <v>61</v>
      </c>
      <c r="BT8" s="41" t="s">
        <v>67</v>
      </c>
      <c r="BU8" s="872" t="s">
        <v>61</v>
      </c>
      <c r="BV8" s="42" t="s">
        <v>66</v>
      </c>
      <c r="BW8" s="872" t="s">
        <v>61</v>
      </c>
      <c r="BX8" s="41" t="s">
        <v>66</v>
      </c>
      <c r="BY8" s="872" t="s">
        <v>62</v>
      </c>
      <c r="BZ8" s="41" t="s">
        <v>67</v>
      </c>
      <c r="CA8" s="872" t="s">
        <v>62</v>
      </c>
      <c r="CB8" s="41" t="s">
        <v>66</v>
      </c>
      <c r="CC8" s="872" t="s">
        <v>62</v>
      </c>
      <c r="CD8" s="42" t="s">
        <v>66</v>
      </c>
      <c r="CE8" s="872" t="s">
        <v>62</v>
      </c>
      <c r="CF8" s="39" t="s">
        <v>61</v>
      </c>
      <c r="CG8" s="39" t="s">
        <v>61</v>
      </c>
      <c r="CH8" s="40" t="s">
        <v>61</v>
      </c>
      <c r="CI8" s="43" t="s">
        <v>68</v>
      </c>
    </row>
    <row r="9" spans="1:87" ht="11.25" customHeight="1" thickBot="1" x14ac:dyDescent="0.3">
      <c r="A9" s="44"/>
      <c r="B9" s="45"/>
      <c r="C9" s="46"/>
      <c r="D9" s="46"/>
      <c r="E9" s="46"/>
      <c r="F9" s="46"/>
      <c r="G9" s="46"/>
      <c r="H9" s="46"/>
      <c r="I9" s="46"/>
      <c r="J9" s="46"/>
      <c r="K9" s="46"/>
      <c r="L9" s="47"/>
      <c r="M9" s="48"/>
      <c r="N9" s="49"/>
      <c r="O9" s="50"/>
      <c r="P9" s="50"/>
      <c r="Q9" s="51"/>
      <c r="R9" s="51"/>
      <c r="S9" s="31"/>
      <c r="T9" s="32"/>
      <c r="U9" s="51"/>
      <c r="V9" s="51"/>
      <c r="W9" s="31"/>
      <c r="X9" s="32"/>
      <c r="Y9" s="51"/>
      <c r="Z9" s="52"/>
      <c r="AA9" s="855"/>
      <c r="AB9" s="51"/>
      <c r="AC9" s="52"/>
      <c r="AD9" s="51"/>
      <c r="AE9" s="55"/>
      <c r="AF9" s="50"/>
      <c r="AG9" s="50"/>
      <c r="AH9" s="51"/>
      <c r="AI9" s="52"/>
      <c r="AJ9" s="51"/>
      <c r="AK9" s="54"/>
      <c r="AL9" s="52"/>
      <c r="AM9" s="51"/>
      <c r="AN9" s="52"/>
      <c r="AO9" s="51"/>
      <c r="AP9" s="55"/>
      <c r="AQ9" s="51"/>
      <c r="AR9" s="558"/>
      <c r="AS9" s="51"/>
      <c r="AT9" s="52"/>
      <c r="AU9" s="51"/>
      <c r="AV9" s="55"/>
      <c r="AW9" s="51"/>
      <c r="AX9" s="55"/>
      <c r="AY9" s="51"/>
      <c r="AZ9" s="55"/>
      <c r="BA9" s="51"/>
      <c r="BB9" s="55"/>
      <c r="BC9" s="51"/>
      <c r="BD9" s="50"/>
      <c r="BE9" s="50"/>
      <c r="BF9" s="56"/>
      <c r="BG9" s="53"/>
      <c r="BH9" s="57"/>
      <c r="BI9" s="56"/>
      <c r="BJ9" s="53"/>
      <c r="BK9" s="556"/>
      <c r="BL9" s="53"/>
      <c r="BM9" s="50"/>
      <c r="BN9" s="559"/>
      <c r="BO9" s="873"/>
      <c r="BP9" s="58"/>
      <c r="BQ9" s="873"/>
      <c r="BR9" s="58"/>
      <c r="BS9" s="873"/>
      <c r="BT9" s="58"/>
      <c r="BU9" s="873"/>
      <c r="BV9" s="58"/>
      <c r="BW9" s="873"/>
      <c r="BX9" s="58"/>
      <c r="BY9" s="873"/>
      <c r="BZ9" s="58"/>
      <c r="CA9" s="873"/>
      <c r="CB9" s="58"/>
      <c r="CC9" s="873"/>
      <c r="CD9" s="58"/>
      <c r="CE9" s="873"/>
      <c r="CF9" s="58"/>
      <c r="CG9" s="59"/>
      <c r="CH9" s="51"/>
      <c r="CI9" s="60">
        <f t="shared" ref="CI9" si="0">CF9+CG9+CH9</f>
        <v>0</v>
      </c>
    </row>
    <row r="10" spans="1:87" ht="19.5" customHeight="1" x14ac:dyDescent="0.25">
      <c r="A10" s="61">
        <v>1</v>
      </c>
      <c r="B10" s="62" t="s">
        <v>478</v>
      </c>
      <c r="C10" s="63">
        <v>1966</v>
      </c>
      <c r="D10" s="63">
        <v>5</v>
      </c>
      <c r="E10" s="63">
        <v>80</v>
      </c>
      <c r="F10" s="63">
        <v>3219.2</v>
      </c>
      <c r="G10" s="63">
        <v>4</v>
      </c>
      <c r="H10" s="63">
        <v>5.84</v>
      </c>
      <c r="I10" s="63">
        <v>6.21</v>
      </c>
      <c r="J10" s="63">
        <f>F10*H10*6</f>
        <v>112800.76799999998</v>
      </c>
      <c r="K10" s="63">
        <f>F10*I10*6</f>
        <v>119947.39199999999</v>
      </c>
      <c r="L10" s="64">
        <v>194.34209999999999</v>
      </c>
      <c r="M10" s="65">
        <f>L10*$M$2</f>
        <v>185.30519235</v>
      </c>
      <c r="N10" s="66">
        <f t="shared" ref="N10:N73" si="1">L10/F10*100</f>
        <v>6.0369688121272365</v>
      </c>
      <c r="O10" s="67">
        <f>(J10+K10)/1000</f>
        <v>232.74815999999998</v>
      </c>
      <c r="P10" s="67">
        <f>O10*0.9535</f>
        <v>221.92537055999998</v>
      </c>
      <c r="Q10" s="68">
        <v>6.21</v>
      </c>
      <c r="R10" s="69"/>
      <c r="S10" s="69">
        <f>F10*Q10*12/1000</f>
        <v>239.89478399999999</v>
      </c>
      <c r="T10" s="69">
        <f>S10*0.9535</f>
        <v>228.73967654399999</v>
      </c>
      <c r="U10" s="69">
        <v>6.31</v>
      </c>
      <c r="V10" s="69"/>
      <c r="W10" s="69">
        <f>F10*U10*12/1000</f>
        <v>243.75782399999997</v>
      </c>
      <c r="X10" s="67">
        <f>W10*0.9535</f>
        <v>232.42308518399997</v>
      </c>
      <c r="Y10" s="70"/>
      <c r="Z10" s="71"/>
      <c r="AA10" s="856"/>
      <c r="AB10" s="70">
        <v>4.0000000000000001E-3</v>
      </c>
      <c r="AC10" s="71">
        <v>6.9311704347826</v>
      </c>
      <c r="AD10" s="70"/>
      <c r="AE10" s="71"/>
      <c r="AF10" s="70"/>
      <c r="AG10" s="71"/>
      <c r="AH10" s="860"/>
      <c r="AI10" s="71"/>
      <c r="AJ10" s="70"/>
      <c r="AK10" s="72"/>
      <c r="AL10" s="71"/>
      <c r="AM10" s="70"/>
      <c r="AN10" s="71"/>
      <c r="AO10" s="70"/>
      <c r="AP10" s="71"/>
      <c r="AQ10" s="70">
        <v>6</v>
      </c>
      <c r="AR10" s="865">
        <v>7.9979394459130404</v>
      </c>
      <c r="AS10" s="70"/>
      <c r="AT10" s="71"/>
      <c r="AU10" s="70"/>
      <c r="AV10" s="71"/>
      <c r="AW10" s="70">
        <v>2</v>
      </c>
      <c r="AX10" s="71">
        <v>5.9218999999999999</v>
      </c>
      <c r="AY10" s="70"/>
      <c r="AZ10" s="71"/>
      <c r="BA10" s="553">
        <v>3</v>
      </c>
      <c r="BB10" s="554">
        <v>4.389556520491821</v>
      </c>
      <c r="BC10" s="860"/>
      <c r="BD10" s="73"/>
      <c r="BE10" s="73"/>
      <c r="BF10" s="70"/>
      <c r="BG10" s="71"/>
      <c r="BH10" s="73"/>
      <c r="BI10" s="860"/>
      <c r="BJ10" s="71"/>
      <c r="BK10" s="72"/>
      <c r="BL10" s="71"/>
      <c r="BM10" s="73">
        <v>7.6214817073170599E-2</v>
      </c>
      <c r="BN10" s="560"/>
      <c r="BO10" s="874"/>
      <c r="BP10" s="74"/>
      <c r="BQ10" s="874"/>
      <c r="BR10" s="74">
        <v>1.5E-3</v>
      </c>
      <c r="BS10" s="874">
        <v>1.6116430434782552</v>
      </c>
      <c r="BT10" s="74"/>
      <c r="BU10" s="874"/>
      <c r="BV10" s="74"/>
      <c r="BW10" s="874"/>
      <c r="BX10" s="74">
        <v>13</v>
      </c>
      <c r="BY10" s="874">
        <v>9.3369999999999997</v>
      </c>
      <c r="BZ10" s="74"/>
      <c r="CA10" s="874"/>
      <c r="CB10" s="74">
        <v>8</v>
      </c>
      <c r="CC10" s="874">
        <v>7.2314912214824014</v>
      </c>
      <c r="CD10" s="74">
        <v>1</v>
      </c>
      <c r="CE10" s="874">
        <v>1.7286835709999999</v>
      </c>
      <c r="CF10" s="74">
        <f>Z10+AA10+AC10+AE10+AG10+AI10+AL10+AN10+AP10+AR10+AT10+AV10+AX10+AZ10+BB10+BC10+BD10+BE10+BG10+BH10+BJ10+BL10+BM10</f>
        <v>25.316781218260637</v>
      </c>
      <c r="CG10" s="75">
        <f>BO10+BQ10+BS10+BU10+BW10+BY10</f>
        <v>10.948643043478254</v>
      </c>
      <c r="CH10" s="76">
        <f t="shared" ref="CH10" si="2">CA10+CC10+CE10</f>
        <v>8.9601747924824018</v>
      </c>
      <c r="CI10" s="60">
        <f>CF10+CG10+CH10</f>
        <v>45.225599054221291</v>
      </c>
    </row>
    <row r="11" spans="1:87" ht="18.75" customHeight="1" x14ac:dyDescent="0.25">
      <c r="A11" s="61">
        <f>A10+1</f>
        <v>2</v>
      </c>
      <c r="B11" s="77" t="s">
        <v>479</v>
      </c>
      <c r="C11" s="78" t="s">
        <v>71</v>
      </c>
      <c r="D11" s="78">
        <v>4</v>
      </c>
      <c r="E11" s="78">
        <v>16</v>
      </c>
      <c r="F11" s="78">
        <v>973</v>
      </c>
      <c r="G11" s="78">
        <v>1</v>
      </c>
      <c r="H11" s="63">
        <v>5.84</v>
      </c>
      <c r="I11" s="63">
        <v>6.21</v>
      </c>
      <c r="J11" s="63">
        <f t="shared" ref="J11:J75" si="3">F11*H11*6</f>
        <v>34093.919999999998</v>
      </c>
      <c r="K11" s="63">
        <f t="shared" ref="K11:K75" si="4">F11*I11*6</f>
        <v>36253.979999999996</v>
      </c>
      <c r="L11" s="79">
        <v>56.228830000000002</v>
      </c>
      <c r="M11" s="80">
        <f>L11*$M$2</f>
        <v>53.614189405000005</v>
      </c>
      <c r="N11" s="66">
        <f t="shared" si="1"/>
        <v>5.7789136690647478</v>
      </c>
      <c r="O11" s="67">
        <f t="shared" ref="O11:O75" si="5">(J11+K11)/1000</f>
        <v>70.347899999999996</v>
      </c>
      <c r="P11" s="67">
        <f t="shared" ref="P11:P75" si="6">O11*0.9535</f>
        <v>67.076722649999994</v>
      </c>
      <c r="Q11" s="68">
        <v>6.21</v>
      </c>
      <c r="R11" s="69"/>
      <c r="S11" s="69">
        <f t="shared" ref="S11:S75" si="7">F11*Q11*12/1000</f>
        <v>72.507959999999997</v>
      </c>
      <c r="T11" s="69">
        <f t="shared" ref="T11:T75" si="8">S11*0.9535</f>
        <v>69.136339859999993</v>
      </c>
      <c r="U11" s="69">
        <v>6.31</v>
      </c>
      <c r="V11" s="69"/>
      <c r="W11" s="69">
        <f t="shared" ref="W11:W75" si="9">F11*U11*12/1000</f>
        <v>73.675560000000004</v>
      </c>
      <c r="X11" s="67">
        <f t="shared" ref="X11:X75" si="10">W11*0.9535</f>
        <v>70.249646460000008</v>
      </c>
      <c r="Y11" s="75"/>
      <c r="Z11" s="81"/>
      <c r="AA11" s="857"/>
      <c r="AB11" s="75">
        <v>0.114</v>
      </c>
      <c r="AC11" s="81">
        <v>18.26915</v>
      </c>
      <c r="AD11" s="75"/>
      <c r="AE11" s="81"/>
      <c r="AF11" s="75"/>
      <c r="AG11" s="81"/>
      <c r="AH11" s="861"/>
      <c r="AI11" s="81"/>
      <c r="AJ11" s="75"/>
      <c r="AK11" s="82"/>
      <c r="AL11" s="81"/>
      <c r="AM11" s="75"/>
      <c r="AN11" s="81"/>
      <c r="AO11" s="75"/>
      <c r="AP11" s="81"/>
      <c r="AQ11" s="75"/>
      <c r="AR11" s="76"/>
      <c r="AS11" s="75"/>
      <c r="AT11" s="81"/>
      <c r="AU11" s="75"/>
      <c r="AV11" s="81"/>
      <c r="AW11" s="75">
        <v>1</v>
      </c>
      <c r="AX11" s="81">
        <v>0.43045</v>
      </c>
      <c r="AY11" s="75"/>
      <c r="AZ11" s="81"/>
      <c r="BA11" s="83">
        <v>3</v>
      </c>
      <c r="BB11" s="84">
        <v>0.28174259649122801</v>
      </c>
      <c r="BC11" s="861"/>
      <c r="BD11" s="85"/>
      <c r="BE11" s="85"/>
      <c r="BF11" s="75"/>
      <c r="BG11" s="81"/>
      <c r="BH11" s="85"/>
      <c r="BI11" s="861"/>
      <c r="BJ11" s="81"/>
      <c r="BK11" s="82"/>
      <c r="BL11" s="81"/>
      <c r="BM11" s="85">
        <v>0.90690668493256088</v>
      </c>
      <c r="BN11" s="560"/>
      <c r="BO11" s="874"/>
      <c r="BP11" s="74"/>
      <c r="BQ11" s="874"/>
      <c r="BR11" s="74"/>
      <c r="BS11" s="874"/>
      <c r="BT11" s="74"/>
      <c r="BU11" s="874"/>
      <c r="BV11" s="74"/>
      <c r="BW11" s="874"/>
      <c r="BX11" s="74">
        <v>14</v>
      </c>
      <c r="BY11" s="874">
        <v>5.5810000000000004</v>
      </c>
      <c r="BZ11" s="74"/>
      <c r="CA11" s="874"/>
      <c r="CB11" s="74">
        <v>1</v>
      </c>
      <c r="CC11" s="874">
        <v>0.75438000000000005</v>
      </c>
      <c r="CD11" s="74">
        <v>1</v>
      </c>
      <c r="CE11" s="874">
        <v>2.3793379166666702</v>
      </c>
      <c r="CF11" s="74">
        <f t="shared" ref="CF11:CF74" si="11">Z11+AA11+AC11+AE11+AG11+AI11+AL11+AN11+AP11+AR11+AT11+AV11+AX11+AZ11+BB11+BC11+BD11+BE11+BG11+BH11+BJ11+BL11+BM11</f>
        <v>19.888249281423789</v>
      </c>
      <c r="CG11" s="75">
        <f t="shared" ref="CG11:CG74" si="12">BO11+BQ11+BS11+BU11+BW11+BY11</f>
        <v>5.5810000000000004</v>
      </c>
      <c r="CH11" s="76">
        <f t="shared" ref="CH11:CH74" si="13">CA11+CC11+CE11</f>
        <v>3.1337179166666704</v>
      </c>
      <c r="CI11" s="60">
        <f t="shared" ref="CI11:CI74" si="14">CF11+CG11+CH11</f>
        <v>28.602967198090461</v>
      </c>
    </row>
    <row r="12" spans="1:87" ht="18.75" customHeight="1" x14ac:dyDescent="0.25">
      <c r="A12" s="61">
        <f t="shared" ref="A12:A76" si="15">A11+1</f>
        <v>3</v>
      </c>
      <c r="B12" s="77" t="s">
        <v>72</v>
      </c>
      <c r="C12" s="78" t="s">
        <v>71</v>
      </c>
      <c r="D12" s="78">
        <v>2</v>
      </c>
      <c r="E12" s="78">
        <v>16</v>
      </c>
      <c r="F12" s="78">
        <v>1022.1</v>
      </c>
      <c r="G12" s="78">
        <v>2</v>
      </c>
      <c r="H12" s="63">
        <v>5.84</v>
      </c>
      <c r="I12" s="63">
        <v>6.21</v>
      </c>
      <c r="J12" s="63">
        <f t="shared" si="3"/>
        <v>35814.384000000005</v>
      </c>
      <c r="K12" s="63">
        <f t="shared" si="4"/>
        <v>38083.445999999996</v>
      </c>
      <c r="L12" s="79">
        <v>61.575839999999999</v>
      </c>
      <c r="M12" s="80">
        <f t="shared" ref="M12:M35" si="16">L12*$M$2</f>
        <v>58.712563440000004</v>
      </c>
      <c r="N12" s="66">
        <f t="shared" si="1"/>
        <v>6.0244437921925442</v>
      </c>
      <c r="O12" s="67">
        <f t="shared" si="5"/>
        <v>73.897829999999999</v>
      </c>
      <c r="P12" s="67">
        <f t="shared" si="6"/>
        <v>70.461580905000005</v>
      </c>
      <c r="Q12" s="68">
        <v>6.21</v>
      </c>
      <c r="R12" s="69"/>
      <c r="S12" s="69">
        <f t="shared" si="7"/>
        <v>76.16689199999999</v>
      </c>
      <c r="T12" s="69">
        <f t="shared" si="8"/>
        <v>72.62513152199999</v>
      </c>
      <c r="U12" s="69">
        <v>6.31</v>
      </c>
      <c r="V12" s="69"/>
      <c r="W12" s="69">
        <f t="shared" si="9"/>
        <v>77.393411999999998</v>
      </c>
      <c r="X12" s="67">
        <f t="shared" si="10"/>
        <v>73.794618341999993</v>
      </c>
      <c r="Y12" s="75">
        <v>3.0000000000000001E-3</v>
      </c>
      <c r="Z12" s="81">
        <v>3.47</v>
      </c>
      <c r="AA12" s="857"/>
      <c r="AB12" s="75"/>
      <c r="AC12" s="81"/>
      <c r="AD12" s="75"/>
      <c r="AE12" s="81"/>
      <c r="AF12" s="75"/>
      <c r="AG12" s="81"/>
      <c r="AH12" s="861"/>
      <c r="AI12" s="81"/>
      <c r="AJ12" s="75">
        <v>7.51E-2</v>
      </c>
      <c r="AK12" s="82">
        <v>2</v>
      </c>
      <c r="AL12" s="81">
        <v>146.56443000000002</v>
      </c>
      <c r="AM12" s="75"/>
      <c r="AN12" s="81"/>
      <c r="AO12" s="75">
        <v>3.4499999999999999E-3</v>
      </c>
      <c r="AP12" s="81">
        <v>5.4228719999999999</v>
      </c>
      <c r="AQ12" s="75">
        <v>1</v>
      </c>
      <c r="AR12" s="76">
        <v>1.1631628571428601</v>
      </c>
      <c r="AS12" s="75"/>
      <c r="AT12" s="81"/>
      <c r="AU12" s="75">
        <v>1.5E-3</v>
      </c>
      <c r="AV12" s="81">
        <v>1.1831799999999999</v>
      </c>
      <c r="AW12" s="75">
        <v>1</v>
      </c>
      <c r="AX12" s="81">
        <v>2.3024499999999999</v>
      </c>
      <c r="AY12" s="75"/>
      <c r="AZ12" s="81"/>
      <c r="BA12" s="83">
        <v>4</v>
      </c>
      <c r="BB12" s="84">
        <v>12.385164051896204</v>
      </c>
      <c r="BC12" s="861"/>
      <c r="BD12" s="85"/>
      <c r="BE12" s="85"/>
      <c r="BF12" s="75"/>
      <c r="BG12" s="81"/>
      <c r="BH12" s="85"/>
      <c r="BI12" s="861"/>
      <c r="BJ12" s="81"/>
      <c r="BK12" s="82"/>
      <c r="BL12" s="81"/>
      <c r="BM12" s="85">
        <v>2.3988935849056561</v>
      </c>
      <c r="BN12" s="560"/>
      <c r="BO12" s="874"/>
      <c r="BP12" s="74">
        <v>5.0000000000000001E-3</v>
      </c>
      <c r="BQ12" s="874">
        <v>5.01</v>
      </c>
      <c r="BR12" s="74"/>
      <c r="BS12" s="874"/>
      <c r="BT12" s="74"/>
      <c r="BU12" s="874"/>
      <c r="BV12" s="74"/>
      <c r="BW12" s="874"/>
      <c r="BX12" s="74">
        <v>5</v>
      </c>
      <c r="BY12" s="874">
        <v>4.0979999999999999</v>
      </c>
      <c r="BZ12" s="74"/>
      <c r="CA12" s="874"/>
      <c r="CB12" s="74"/>
      <c r="CC12" s="874"/>
      <c r="CD12" s="74"/>
      <c r="CE12" s="874"/>
      <c r="CF12" s="74">
        <f t="shared" si="11"/>
        <v>174.89015249394473</v>
      </c>
      <c r="CG12" s="75">
        <f t="shared" si="12"/>
        <v>9.1080000000000005</v>
      </c>
      <c r="CH12" s="76">
        <f t="shared" si="13"/>
        <v>0</v>
      </c>
      <c r="CI12" s="60">
        <f t="shared" si="14"/>
        <v>183.99815249394473</v>
      </c>
    </row>
    <row r="13" spans="1:87" ht="19.5" customHeight="1" x14ac:dyDescent="0.25">
      <c r="A13" s="61">
        <f t="shared" si="15"/>
        <v>4</v>
      </c>
      <c r="B13" s="77" t="s">
        <v>73</v>
      </c>
      <c r="C13" s="78">
        <v>1936</v>
      </c>
      <c r="D13" s="78">
        <v>4</v>
      </c>
      <c r="E13" s="78">
        <v>34</v>
      </c>
      <c r="F13" s="78">
        <v>2826.5</v>
      </c>
      <c r="G13" s="78">
        <v>4</v>
      </c>
      <c r="H13" s="63">
        <v>5.84</v>
      </c>
      <c r="I13" s="63">
        <v>6.21</v>
      </c>
      <c r="J13" s="63">
        <f t="shared" si="3"/>
        <v>99040.56</v>
      </c>
      <c r="K13" s="63">
        <f t="shared" si="4"/>
        <v>105315.38999999998</v>
      </c>
      <c r="L13" s="79">
        <v>160.17275000000001</v>
      </c>
      <c r="M13" s="80">
        <f t="shared" si="16"/>
        <v>152.72471712500001</v>
      </c>
      <c r="N13" s="66">
        <f t="shared" si="1"/>
        <v>5.666822925880064</v>
      </c>
      <c r="O13" s="67">
        <f t="shared" si="5"/>
        <v>204.35594999999998</v>
      </c>
      <c r="P13" s="67">
        <f t="shared" si="6"/>
        <v>194.85339832499997</v>
      </c>
      <c r="Q13" s="68">
        <v>6.21</v>
      </c>
      <c r="R13" s="69"/>
      <c r="S13" s="69">
        <f t="shared" si="7"/>
        <v>210.63077999999996</v>
      </c>
      <c r="T13" s="69">
        <f t="shared" si="8"/>
        <v>200.83644872999997</v>
      </c>
      <c r="U13" s="69">
        <v>6.31</v>
      </c>
      <c r="V13" s="69"/>
      <c r="W13" s="69">
        <f t="shared" si="9"/>
        <v>214.02258</v>
      </c>
      <c r="X13" s="67">
        <f t="shared" si="10"/>
        <v>204.07053003000001</v>
      </c>
      <c r="Y13" s="75"/>
      <c r="Z13" s="81"/>
      <c r="AA13" s="857">
        <v>975.6937999999999</v>
      </c>
      <c r="AB13" s="75"/>
      <c r="AC13" s="81"/>
      <c r="AD13" s="75"/>
      <c r="AE13" s="81"/>
      <c r="AF13" s="75"/>
      <c r="AG13" s="81"/>
      <c r="AH13" s="861"/>
      <c r="AI13" s="81"/>
      <c r="AJ13" s="75"/>
      <c r="AK13" s="82"/>
      <c r="AL13" s="81"/>
      <c r="AM13" s="75"/>
      <c r="AN13" s="81"/>
      <c r="AO13" s="75"/>
      <c r="AP13" s="81"/>
      <c r="AQ13" s="75">
        <v>18</v>
      </c>
      <c r="AR13" s="76">
        <v>17.126329945652159</v>
      </c>
      <c r="AS13" s="75"/>
      <c r="AT13" s="81"/>
      <c r="AU13" s="75"/>
      <c r="AV13" s="81"/>
      <c r="AW13" s="75">
        <v>1</v>
      </c>
      <c r="AX13" s="81">
        <v>0.93032037037036996</v>
      </c>
      <c r="AY13" s="75"/>
      <c r="AZ13" s="81"/>
      <c r="BA13" s="83">
        <v>3</v>
      </c>
      <c r="BB13" s="84">
        <v>3.446422631578947</v>
      </c>
      <c r="BC13" s="861"/>
      <c r="BD13" s="85"/>
      <c r="BE13" s="85"/>
      <c r="BF13" s="75"/>
      <c r="BG13" s="81"/>
      <c r="BH13" s="85"/>
      <c r="BI13" s="861"/>
      <c r="BJ13" s="81"/>
      <c r="BK13" s="82"/>
      <c r="BL13" s="81"/>
      <c r="BM13" s="85">
        <v>965.63560761774318</v>
      </c>
      <c r="BN13" s="560"/>
      <c r="BO13" s="874"/>
      <c r="BP13" s="74">
        <v>5.0000000000000001E-3</v>
      </c>
      <c r="BQ13" s="874">
        <v>5.0135440000000004</v>
      </c>
      <c r="BR13" s="74"/>
      <c r="BS13" s="874"/>
      <c r="BT13" s="74"/>
      <c r="BU13" s="874"/>
      <c r="BV13" s="74"/>
      <c r="BW13" s="874"/>
      <c r="BX13" s="74">
        <v>16</v>
      </c>
      <c r="BY13" s="874">
        <v>10.451000000000001</v>
      </c>
      <c r="BZ13" s="74"/>
      <c r="CA13" s="874"/>
      <c r="CB13" s="74">
        <v>4</v>
      </c>
      <c r="CC13" s="874">
        <v>3.2042870588235277</v>
      </c>
      <c r="CD13" s="74">
        <v>2</v>
      </c>
      <c r="CE13" s="874">
        <v>2.9240000000000004</v>
      </c>
      <c r="CF13" s="74">
        <f t="shared" si="11"/>
        <v>1962.8324805653447</v>
      </c>
      <c r="CG13" s="75">
        <f t="shared" si="12"/>
        <v>15.464544</v>
      </c>
      <c r="CH13" s="76">
        <f t="shared" si="13"/>
        <v>6.1282870588235276</v>
      </c>
      <c r="CI13" s="60">
        <f t="shared" si="14"/>
        <v>1984.4253116241682</v>
      </c>
    </row>
    <row r="14" spans="1:87" ht="18.75" customHeight="1" x14ac:dyDescent="0.25">
      <c r="A14" s="61">
        <f t="shared" si="15"/>
        <v>5</v>
      </c>
      <c r="B14" s="77" t="s">
        <v>74</v>
      </c>
      <c r="C14" s="78">
        <v>1937</v>
      </c>
      <c r="D14" s="78">
        <v>4</v>
      </c>
      <c r="E14" s="78">
        <v>34</v>
      </c>
      <c r="F14" s="78">
        <v>2702.2</v>
      </c>
      <c r="G14" s="78">
        <v>4</v>
      </c>
      <c r="H14" s="63">
        <v>5.84</v>
      </c>
      <c r="I14" s="63">
        <v>6.21</v>
      </c>
      <c r="J14" s="63">
        <f t="shared" si="3"/>
        <v>94685.087999999989</v>
      </c>
      <c r="K14" s="63">
        <f t="shared" si="4"/>
        <v>100683.97200000001</v>
      </c>
      <c r="L14" s="79">
        <v>156.88512</v>
      </c>
      <c r="M14" s="80">
        <f t="shared" si="16"/>
        <v>149.58996192000001</v>
      </c>
      <c r="N14" s="66">
        <f t="shared" si="1"/>
        <v>5.8058293242543115</v>
      </c>
      <c r="O14" s="67">
        <f t="shared" si="5"/>
        <v>195.36905999999999</v>
      </c>
      <c r="P14" s="67">
        <f t="shared" si="6"/>
        <v>186.28439871</v>
      </c>
      <c r="Q14" s="68">
        <v>6.21</v>
      </c>
      <c r="R14" s="69"/>
      <c r="S14" s="69">
        <f t="shared" si="7"/>
        <v>201.36794400000002</v>
      </c>
      <c r="T14" s="69">
        <f t="shared" si="8"/>
        <v>192.00433460400004</v>
      </c>
      <c r="U14" s="69">
        <v>6.31</v>
      </c>
      <c r="V14" s="69"/>
      <c r="W14" s="69">
        <f t="shared" si="9"/>
        <v>204.61058399999996</v>
      </c>
      <c r="X14" s="67">
        <f t="shared" si="10"/>
        <v>195.09619184399997</v>
      </c>
      <c r="Y14" s="75">
        <v>0.22</v>
      </c>
      <c r="Z14" s="81">
        <v>515.64200000000005</v>
      </c>
      <c r="AA14" s="857"/>
      <c r="AB14" s="75"/>
      <c r="AC14" s="81"/>
      <c r="AD14" s="75"/>
      <c r="AE14" s="81"/>
      <c r="AF14" s="75"/>
      <c r="AG14" s="81"/>
      <c r="AH14" s="861"/>
      <c r="AI14" s="81"/>
      <c r="AJ14" s="75"/>
      <c r="AK14" s="82"/>
      <c r="AL14" s="81"/>
      <c r="AM14" s="75"/>
      <c r="AN14" s="81"/>
      <c r="AO14" s="75"/>
      <c r="AP14" s="81"/>
      <c r="AQ14" s="75"/>
      <c r="AR14" s="76"/>
      <c r="AS14" s="75"/>
      <c r="AT14" s="81"/>
      <c r="AU14" s="75">
        <v>5.0000000000000001E-4</v>
      </c>
      <c r="AV14" s="81">
        <v>1.4745374999999998</v>
      </c>
      <c r="AW14" s="75"/>
      <c r="AX14" s="81"/>
      <c r="AY14" s="75"/>
      <c r="AZ14" s="81"/>
      <c r="BA14" s="83"/>
      <c r="BB14" s="84"/>
      <c r="BC14" s="861"/>
      <c r="BD14" s="85"/>
      <c r="BE14" s="85"/>
      <c r="BF14" s="75"/>
      <c r="BG14" s="81"/>
      <c r="BH14" s="85"/>
      <c r="BI14" s="861"/>
      <c r="BJ14" s="81"/>
      <c r="BK14" s="557"/>
      <c r="BL14" s="871"/>
      <c r="BM14" s="562">
        <v>14.085036200885412</v>
      </c>
      <c r="BN14" s="560"/>
      <c r="BO14" s="874"/>
      <c r="BP14" s="74"/>
      <c r="BQ14" s="874"/>
      <c r="BR14" s="74">
        <v>8.5000000000000006E-3</v>
      </c>
      <c r="BS14" s="874">
        <v>15.19937551676022</v>
      </c>
      <c r="BT14" s="74"/>
      <c r="BU14" s="874"/>
      <c r="BV14" s="74"/>
      <c r="BW14" s="874"/>
      <c r="BX14" s="74">
        <v>19</v>
      </c>
      <c r="BY14" s="874">
        <v>14.551</v>
      </c>
      <c r="BZ14" s="74"/>
      <c r="CA14" s="874"/>
      <c r="CB14" s="74">
        <v>3</v>
      </c>
      <c r="CC14" s="874">
        <v>6.8771499719887945</v>
      </c>
      <c r="CD14" s="74">
        <v>5</v>
      </c>
      <c r="CE14" s="874">
        <v>10.02333676388889</v>
      </c>
      <c r="CF14" s="74">
        <f t="shared" si="11"/>
        <v>531.20157370088543</v>
      </c>
      <c r="CG14" s="75">
        <f t="shared" si="12"/>
        <v>29.750375516760222</v>
      </c>
      <c r="CH14" s="76">
        <f t="shared" si="13"/>
        <v>16.900486735877685</v>
      </c>
      <c r="CI14" s="60">
        <f t="shared" si="14"/>
        <v>577.85243595352335</v>
      </c>
    </row>
    <row r="15" spans="1:87" ht="18.75" customHeight="1" x14ac:dyDescent="0.25">
      <c r="A15" s="61">
        <f t="shared" si="15"/>
        <v>6</v>
      </c>
      <c r="B15" s="77" t="s">
        <v>75</v>
      </c>
      <c r="C15" s="78">
        <v>1977</v>
      </c>
      <c r="D15" s="78">
        <v>5</v>
      </c>
      <c r="E15" s="78">
        <v>56</v>
      </c>
      <c r="F15" s="78">
        <v>4079.3</v>
      </c>
      <c r="G15" s="78">
        <v>4</v>
      </c>
      <c r="H15" s="63">
        <v>5.84</v>
      </c>
      <c r="I15" s="63">
        <v>6.21</v>
      </c>
      <c r="J15" s="63">
        <f t="shared" si="3"/>
        <v>142938.67200000002</v>
      </c>
      <c r="K15" s="63">
        <f t="shared" si="4"/>
        <v>151994.71799999999</v>
      </c>
      <c r="L15" s="79">
        <v>167.00909999999999</v>
      </c>
      <c r="M15" s="80">
        <f t="shared" si="16"/>
        <v>159.24317685</v>
      </c>
      <c r="N15" s="66">
        <f t="shared" si="1"/>
        <v>4.0940627068369571</v>
      </c>
      <c r="O15" s="67">
        <f t="shared" si="5"/>
        <v>294.93339000000003</v>
      </c>
      <c r="P15" s="67">
        <f t="shared" si="6"/>
        <v>281.21898736500003</v>
      </c>
      <c r="Q15" s="68">
        <v>6.21</v>
      </c>
      <c r="R15" s="69"/>
      <c r="S15" s="69">
        <f t="shared" si="7"/>
        <v>303.98943600000001</v>
      </c>
      <c r="T15" s="69">
        <f t="shared" si="8"/>
        <v>289.853927226</v>
      </c>
      <c r="U15" s="69">
        <v>6.31</v>
      </c>
      <c r="V15" s="69"/>
      <c r="W15" s="69">
        <f t="shared" si="9"/>
        <v>308.88459599999999</v>
      </c>
      <c r="X15" s="67">
        <f t="shared" si="10"/>
        <v>294.52146228599997</v>
      </c>
      <c r="Y15" s="75"/>
      <c r="Z15" s="81"/>
      <c r="AA15" s="857"/>
      <c r="AB15" s="75">
        <v>0.17400000000000002</v>
      </c>
      <c r="AC15" s="81">
        <v>179.11747000000003</v>
      </c>
      <c r="AD15" s="75">
        <v>6.0000000000000001E-3</v>
      </c>
      <c r="AE15" s="81">
        <v>17.183389999999999</v>
      </c>
      <c r="AF15" s="75"/>
      <c r="AG15" s="81"/>
      <c r="AH15" s="861">
        <v>7</v>
      </c>
      <c r="AI15" s="81">
        <v>44.881810000000002</v>
      </c>
      <c r="AJ15" s="75">
        <v>0.15605000000000002</v>
      </c>
      <c r="AK15" s="82">
        <v>2</v>
      </c>
      <c r="AL15" s="81">
        <v>260.84329000000002</v>
      </c>
      <c r="AM15" s="75"/>
      <c r="AN15" s="81"/>
      <c r="AO15" s="75"/>
      <c r="AP15" s="81"/>
      <c r="AQ15" s="75"/>
      <c r="AR15" s="76"/>
      <c r="AS15" s="75"/>
      <c r="AT15" s="81"/>
      <c r="AU15" s="75"/>
      <c r="AV15" s="81"/>
      <c r="AW15" s="75">
        <v>3</v>
      </c>
      <c r="AX15" s="81">
        <v>18.510429099</v>
      </c>
      <c r="AY15" s="75"/>
      <c r="AZ15" s="81"/>
      <c r="BA15" s="83">
        <v>5</v>
      </c>
      <c r="BB15" s="84">
        <v>2.1395521409799816</v>
      </c>
      <c r="BC15" s="861"/>
      <c r="BD15" s="85"/>
      <c r="BE15" s="85"/>
      <c r="BF15" s="75"/>
      <c r="BG15" s="81"/>
      <c r="BH15" s="85"/>
      <c r="BI15" s="861"/>
      <c r="BJ15" s="81"/>
      <c r="BK15" s="82"/>
      <c r="BL15" s="81"/>
      <c r="BM15" s="85"/>
      <c r="BN15" s="560"/>
      <c r="BO15" s="874"/>
      <c r="BP15" s="74"/>
      <c r="BQ15" s="874"/>
      <c r="BR15" s="74">
        <v>2E-3</v>
      </c>
      <c r="BS15" s="874">
        <v>2.0939999999999999</v>
      </c>
      <c r="BT15" s="74"/>
      <c r="BU15" s="874"/>
      <c r="BV15" s="74"/>
      <c r="BW15" s="874"/>
      <c r="BX15" s="74">
        <v>6</v>
      </c>
      <c r="BY15" s="874">
        <v>3.278</v>
      </c>
      <c r="BZ15" s="74"/>
      <c r="CA15" s="874"/>
      <c r="CB15" s="74">
        <v>3</v>
      </c>
      <c r="CC15" s="874">
        <v>3.4763631292517001</v>
      </c>
      <c r="CD15" s="74">
        <v>9</v>
      </c>
      <c r="CE15" s="874">
        <v>16.71886124603175</v>
      </c>
      <c r="CF15" s="74">
        <f t="shared" si="11"/>
        <v>522.67594123998003</v>
      </c>
      <c r="CG15" s="75">
        <f t="shared" si="12"/>
        <v>5.3719999999999999</v>
      </c>
      <c r="CH15" s="76">
        <f t="shared" si="13"/>
        <v>20.195224375283452</v>
      </c>
      <c r="CI15" s="60">
        <f t="shared" si="14"/>
        <v>548.24316561526348</v>
      </c>
    </row>
    <row r="16" spans="1:87" ht="18.75" customHeight="1" x14ac:dyDescent="0.25">
      <c r="A16" s="61">
        <f t="shared" si="15"/>
        <v>7</v>
      </c>
      <c r="B16" s="77" t="s">
        <v>76</v>
      </c>
      <c r="C16" s="78">
        <v>1962</v>
      </c>
      <c r="D16" s="78">
        <v>3</v>
      </c>
      <c r="E16" s="78">
        <v>36</v>
      </c>
      <c r="F16" s="78">
        <v>1544.3</v>
      </c>
      <c r="G16" s="78">
        <v>3</v>
      </c>
      <c r="H16" s="63">
        <v>5.84</v>
      </c>
      <c r="I16" s="63">
        <v>6.21</v>
      </c>
      <c r="J16" s="63">
        <f t="shared" si="3"/>
        <v>54112.271999999997</v>
      </c>
      <c r="K16" s="63">
        <f t="shared" si="4"/>
        <v>57540.617999999995</v>
      </c>
      <c r="L16" s="79">
        <v>94.152799999999999</v>
      </c>
      <c r="M16" s="80">
        <f t="shared" si="16"/>
        <v>89.774694800000006</v>
      </c>
      <c r="N16" s="66">
        <f t="shared" si="1"/>
        <v>6.0967946642491739</v>
      </c>
      <c r="O16" s="67">
        <f t="shared" si="5"/>
        <v>111.65288999999999</v>
      </c>
      <c r="P16" s="67">
        <f t="shared" si="6"/>
        <v>106.46103061499998</v>
      </c>
      <c r="Q16" s="68">
        <v>6.21</v>
      </c>
      <c r="R16" s="69"/>
      <c r="S16" s="69">
        <f t="shared" si="7"/>
        <v>115.08123599999999</v>
      </c>
      <c r="T16" s="69">
        <f t="shared" si="8"/>
        <v>109.72995852599999</v>
      </c>
      <c r="U16" s="69">
        <v>6.31</v>
      </c>
      <c r="V16" s="69"/>
      <c r="W16" s="69">
        <f t="shared" si="9"/>
        <v>116.93439599999999</v>
      </c>
      <c r="X16" s="67">
        <f t="shared" si="10"/>
        <v>111.49694658599999</v>
      </c>
      <c r="Y16" s="75">
        <v>0.02</v>
      </c>
      <c r="Z16" s="81">
        <v>5.0609999999999999</v>
      </c>
      <c r="AA16" s="857">
        <v>552.81119000000001</v>
      </c>
      <c r="AB16" s="75">
        <v>0.19980000000000001</v>
      </c>
      <c r="AC16" s="81">
        <v>162.32066</v>
      </c>
      <c r="AD16" s="75">
        <v>3.5799999999999998E-2</v>
      </c>
      <c r="AE16" s="81">
        <v>63.237403730569952</v>
      </c>
      <c r="AF16" s="75"/>
      <c r="AG16" s="81"/>
      <c r="AH16" s="861"/>
      <c r="AI16" s="81"/>
      <c r="AJ16" s="75"/>
      <c r="AK16" s="82"/>
      <c r="AL16" s="81"/>
      <c r="AM16" s="75"/>
      <c r="AN16" s="81"/>
      <c r="AO16" s="75"/>
      <c r="AP16" s="81"/>
      <c r="AQ16" s="75">
        <v>1</v>
      </c>
      <c r="AR16" s="76">
        <v>1.406136818</v>
      </c>
      <c r="AS16" s="75"/>
      <c r="AT16" s="81"/>
      <c r="AU16" s="75"/>
      <c r="AV16" s="81"/>
      <c r="AW16" s="75">
        <v>6</v>
      </c>
      <c r="AX16" s="81">
        <v>5.1741095942760955</v>
      </c>
      <c r="AY16" s="75"/>
      <c r="AZ16" s="81"/>
      <c r="BA16" s="83">
        <v>1</v>
      </c>
      <c r="BB16" s="84">
        <v>0.55667500000000003</v>
      </c>
      <c r="BC16" s="861"/>
      <c r="BD16" s="85"/>
      <c r="BE16" s="85"/>
      <c r="BF16" s="75">
        <v>9</v>
      </c>
      <c r="BG16" s="81">
        <v>203.75083000000001</v>
      </c>
      <c r="BH16" s="85"/>
      <c r="BI16" s="861">
        <v>0.1819693</v>
      </c>
      <c r="BJ16" s="81">
        <v>133.91908314618257</v>
      </c>
      <c r="BK16" s="82"/>
      <c r="BL16" s="81"/>
      <c r="BM16" s="85">
        <v>4.5521323278053272</v>
      </c>
      <c r="BN16" s="560"/>
      <c r="BO16" s="874"/>
      <c r="BP16" s="74">
        <v>1E-3</v>
      </c>
      <c r="BQ16" s="874">
        <v>1.0027088</v>
      </c>
      <c r="BR16" s="74"/>
      <c r="BS16" s="874"/>
      <c r="BT16" s="74"/>
      <c r="BU16" s="874"/>
      <c r="BV16" s="74"/>
      <c r="BW16" s="874"/>
      <c r="BX16" s="74">
        <v>5</v>
      </c>
      <c r="BY16" s="874">
        <v>3.403</v>
      </c>
      <c r="BZ16" s="74"/>
      <c r="CA16" s="874"/>
      <c r="CB16" s="74">
        <v>3</v>
      </c>
      <c r="CC16" s="874">
        <v>6.7449156462584998</v>
      </c>
      <c r="CD16" s="74">
        <v>2</v>
      </c>
      <c r="CE16" s="874">
        <v>4.62264763888889</v>
      </c>
      <c r="CF16" s="74">
        <f t="shared" si="11"/>
        <v>1132.7892206168342</v>
      </c>
      <c r="CG16" s="75">
        <f t="shared" si="12"/>
        <v>4.4057088000000002</v>
      </c>
      <c r="CH16" s="76">
        <f t="shared" si="13"/>
        <v>11.367563285147391</v>
      </c>
      <c r="CI16" s="60">
        <f t="shared" si="14"/>
        <v>1148.5624927019815</v>
      </c>
    </row>
    <row r="17" spans="1:87" ht="18.75" customHeight="1" x14ac:dyDescent="0.25">
      <c r="A17" s="61">
        <f t="shared" si="15"/>
        <v>8</v>
      </c>
      <c r="B17" s="77" t="s">
        <v>77</v>
      </c>
      <c r="C17" s="78">
        <v>1962</v>
      </c>
      <c r="D17" s="78">
        <v>3</v>
      </c>
      <c r="E17" s="78">
        <v>36</v>
      </c>
      <c r="F17" s="78">
        <v>1479.3</v>
      </c>
      <c r="G17" s="78">
        <v>3</v>
      </c>
      <c r="H17" s="63">
        <v>5.84</v>
      </c>
      <c r="I17" s="63">
        <v>6.21</v>
      </c>
      <c r="J17" s="63">
        <f t="shared" si="3"/>
        <v>51834.671999999991</v>
      </c>
      <c r="K17" s="63">
        <f t="shared" si="4"/>
        <v>55118.717999999993</v>
      </c>
      <c r="L17" s="79">
        <v>90.131519999999995</v>
      </c>
      <c r="M17" s="80">
        <f t="shared" si="16"/>
        <v>85.940404319999999</v>
      </c>
      <c r="N17" s="66">
        <f t="shared" si="1"/>
        <v>6.0928493206246195</v>
      </c>
      <c r="O17" s="67">
        <f t="shared" si="5"/>
        <v>106.95338999999998</v>
      </c>
      <c r="P17" s="67">
        <f t="shared" si="6"/>
        <v>101.98005736499999</v>
      </c>
      <c r="Q17" s="68">
        <v>6.21</v>
      </c>
      <c r="R17" s="69"/>
      <c r="S17" s="69">
        <f t="shared" si="7"/>
        <v>110.23743599999999</v>
      </c>
      <c r="T17" s="69">
        <f t="shared" si="8"/>
        <v>105.11139522599998</v>
      </c>
      <c r="U17" s="69">
        <v>6.31</v>
      </c>
      <c r="V17" s="69"/>
      <c r="W17" s="69">
        <f t="shared" si="9"/>
        <v>112.01259599999999</v>
      </c>
      <c r="X17" s="67">
        <f t="shared" si="10"/>
        <v>106.80401028599999</v>
      </c>
      <c r="Y17" s="75"/>
      <c r="Z17" s="81"/>
      <c r="AA17" s="857">
        <v>656.02699000000007</v>
      </c>
      <c r="AB17" s="75">
        <v>0.17370000000000002</v>
      </c>
      <c r="AC17" s="81">
        <v>109.42221000000001</v>
      </c>
      <c r="AD17" s="75">
        <v>3.7000000000000005E-2</v>
      </c>
      <c r="AE17" s="81">
        <v>65.898823999999991</v>
      </c>
      <c r="AF17" s="75"/>
      <c r="AG17" s="81"/>
      <c r="AH17" s="861"/>
      <c r="AI17" s="81"/>
      <c r="AJ17" s="75"/>
      <c r="AK17" s="82"/>
      <c r="AL17" s="81"/>
      <c r="AM17" s="75"/>
      <c r="AN17" s="81"/>
      <c r="AO17" s="75"/>
      <c r="AP17" s="81"/>
      <c r="AQ17" s="75">
        <v>5</v>
      </c>
      <c r="AR17" s="76">
        <v>5.9334804347825996</v>
      </c>
      <c r="AS17" s="75"/>
      <c r="AT17" s="81"/>
      <c r="AU17" s="75"/>
      <c r="AV17" s="81"/>
      <c r="AW17" s="75">
        <v>3</v>
      </c>
      <c r="AX17" s="81">
        <v>5.4298999999999999</v>
      </c>
      <c r="AY17" s="75"/>
      <c r="AZ17" s="81"/>
      <c r="BA17" s="83">
        <v>4</v>
      </c>
      <c r="BB17" s="84">
        <v>2.1237966666666672</v>
      </c>
      <c r="BC17" s="861"/>
      <c r="BD17" s="85"/>
      <c r="BE17" s="85"/>
      <c r="BF17" s="75">
        <v>9</v>
      </c>
      <c r="BG17" s="81">
        <v>78.370739999999998</v>
      </c>
      <c r="BH17" s="85"/>
      <c r="BI17" s="861">
        <v>0.19724610000000001</v>
      </c>
      <c r="BJ17" s="81">
        <v>157.5361429861826</v>
      </c>
      <c r="BK17" s="82"/>
      <c r="BL17" s="81"/>
      <c r="BM17" s="85">
        <v>2.3379627383426924</v>
      </c>
      <c r="BN17" s="560"/>
      <c r="BO17" s="874"/>
      <c r="BP17" s="74"/>
      <c r="BQ17" s="874"/>
      <c r="BR17" s="74">
        <v>3.0000000000000001E-3</v>
      </c>
      <c r="BS17" s="874">
        <v>3.141</v>
      </c>
      <c r="BT17" s="74"/>
      <c r="BU17" s="874"/>
      <c r="BV17" s="74"/>
      <c r="BW17" s="874"/>
      <c r="BX17" s="74">
        <v>3</v>
      </c>
      <c r="BY17" s="874">
        <v>3.8820000000000001</v>
      </c>
      <c r="BZ17" s="74"/>
      <c r="CA17" s="874"/>
      <c r="CB17" s="74">
        <v>3</v>
      </c>
      <c r="CC17" s="874">
        <v>6.7449156462584998</v>
      </c>
      <c r="CD17" s="74"/>
      <c r="CE17" s="874"/>
      <c r="CF17" s="74">
        <f t="shared" si="11"/>
        <v>1083.0800468259745</v>
      </c>
      <c r="CG17" s="75">
        <f t="shared" si="12"/>
        <v>7.0229999999999997</v>
      </c>
      <c r="CH17" s="76">
        <f t="shared" si="13"/>
        <v>6.7449156462584998</v>
      </c>
      <c r="CI17" s="60">
        <f t="shared" si="14"/>
        <v>1096.8479624722329</v>
      </c>
    </row>
    <row r="18" spans="1:87" ht="18.75" customHeight="1" x14ac:dyDescent="0.25">
      <c r="A18" s="61">
        <f t="shared" si="15"/>
        <v>9</v>
      </c>
      <c r="B18" s="77" t="s">
        <v>78</v>
      </c>
      <c r="C18" s="78">
        <v>1968</v>
      </c>
      <c r="D18" s="78">
        <v>5</v>
      </c>
      <c r="E18" s="78">
        <v>80</v>
      </c>
      <c r="F18" s="78">
        <v>4454.8</v>
      </c>
      <c r="G18" s="78">
        <v>3</v>
      </c>
      <c r="H18" s="63">
        <v>5.84</v>
      </c>
      <c r="I18" s="63">
        <v>6.21</v>
      </c>
      <c r="J18" s="63">
        <f t="shared" si="3"/>
        <v>156096.19199999998</v>
      </c>
      <c r="K18" s="63">
        <f t="shared" si="4"/>
        <v>165985.848</v>
      </c>
      <c r="L18" s="79">
        <v>215.32785000000001</v>
      </c>
      <c r="M18" s="80">
        <f t="shared" si="16"/>
        <v>205.31510497500003</v>
      </c>
      <c r="N18" s="66">
        <f t="shared" si="1"/>
        <v>4.8336143036724435</v>
      </c>
      <c r="O18" s="67">
        <f t="shared" si="5"/>
        <v>322.08204000000001</v>
      </c>
      <c r="P18" s="67">
        <f t="shared" si="6"/>
        <v>307.10522514000002</v>
      </c>
      <c r="Q18" s="68">
        <v>6.21</v>
      </c>
      <c r="R18" s="69"/>
      <c r="S18" s="69">
        <f t="shared" si="7"/>
        <v>331.97169600000001</v>
      </c>
      <c r="T18" s="69">
        <f t="shared" si="8"/>
        <v>316.53501213600003</v>
      </c>
      <c r="U18" s="69">
        <v>6.31</v>
      </c>
      <c r="V18" s="69"/>
      <c r="W18" s="69">
        <f t="shared" si="9"/>
        <v>337.31745599999999</v>
      </c>
      <c r="X18" s="67">
        <f t="shared" si="10"/>
        <v>321.63219429600002</v>
      </c>
      <c r="Y18" s="75"/>
      <c r="Z18" s="81"/>
      <c r="AA18" s="857"/>
      <c r="AB18" s="75"/>
      <c r="AC18" s="81"/>
      <c r="AD18" s="75"/>
      <c r="AE18" s="81"/>
      <c r="AF18" s="75"/>
      <c r="AG18" s="81"/>
      <c r="AH18" s="861"/>
      <c r="AI18" s="81"/>
      <c r="AJ18" s="75"/>
      <c r="AK18" s="82"/>
      <c r="AL18" s="81"/>
      <c r="AM18" s="75"/>
      <c r="AN18" s="81"/>
      <c r="AO18" s="75">
        <v>5.0000000000000001E-4</v>
      </c>
      <c r="AP18" s="81">
        <v>0.90381200000000006</v>
      </c>
      <c r="AQ18" s="75">
        <v>2</v>
      </c>
      <c r="AR18" s="76">
        <v>2.812273636</v>
      </c>
      <c r="AS18" s="75"/>
      <c r="AT18" s="81"/>
      <c r="AU18" s="75"/>
      <c r="AV18" s="81"/>
      <c r="AW18" s="75">
        <v>1</v>
      </c>
      <c r="AX18" s="81">
        <v>2.3024499999999999</v>
      </c>
      <c r="AY18" s="75"/>
      <c r="AZ18" s="81"/>
      <c r="BA18" s="83">
        <v>2</v>
      </c>
      <c r="BB18" s="84">
        <v>0.47641864270114603</v>
      </c>
      <c r="BC18" s="861"/>
      <c r="BD18" s="85"/>
      <c r="BE18" s="85"/>
      <c r="BF18" s="75"/>
      <c r="BG18" s="81"/>
      <c r="BH18" s="85"/>
      <c r="BI18" s="861"/>
      <c r="BJ18" s="81"/>
      <c r="BK18" s="82"/>
      <c r="BL18" s="81"/>
      <c r="BM18" s="85">
        <v>2.9392929573170723</v>
      </c>
      <c r="BN18" s="560"/>
      <c r="BO18" s="874"/>
      <c r="BP18" s="74"/>
      <c r="BQ18" s="874"/>
      <c r="BR18" s="74"/>
      <c r="BS18" s="874"/>
      <c r="BT18" s="74"/>
      <c r="BU18" s="874"/>
      <c r="BV18" s="74"/>
      <c r="BW18" s="874"/>
      <c r="BX18" s="74">
        <v>5</v>
      </c>
      <c r="BY18" s="874">
        <v>3.5779999999999998</v>
      </c>
      <c r="BZ18" s="74">
        <v>1.2E-2</v>
      </c>
      <c r="CA18" s="874">
        <v>4.6798378596491244</v>
      </c>
      <c r="CB18" s="74"/>
      <c r="CC18" s="874"/>
      <c r="CD18" s="74">
        <v>5</v>
      </c>
      <c r="CE18" s="874">
        <v>8.65118962499999</v>
      </c>
      <c r="CF18" s="74">
        <f t="shared" si="11"/>
        <v>9.4342472360182175</v>
      </c>
      <c r="CG18" s="75">
        <f t="shared" si="12"/>
        <v>3.5779999999999998</v>
      </c>
      <c r="CH18" s="76">
        <f t="shared" si="13"/>
        <v>13.331027484649114</v>
      </c>
      <c r="CI18" s="60">
        <f t="shared" si="14"/>
        <v>26.343274720667331</v>
      </c>
    </row>
    <row r="19" spans="1:87" ht="18.75" customHeight="1" x14ac:dyDescent="0.25">
      <c r="A19" s="61">
        <f t="shared" si="15"/>
        <v>10</v>
      </c>
      <c r="B19" s="77" t="s">
        <v>79</v>
      </c>
      <c r="C19" s="78">
        <v>1971</v>
      </c>
      <c r="D19" s="78">
        <v>5</v>
      </c>
      <c r="E19" s="78">
        <v>80</v>
      </c>
      <c r="F19" s="78">
        <v>4742</v>
      </c>
      <c r="G19" s="78">
        <v>5</v>
      </c>
      <c r="H19" s="63">
        <v>5.84</v>
      </c>
      <c r="I19" s="63">
        <v>6.21</v>
      </c>
      <c r="J19" s="63">
        <f t="shared" si="3"/>
        <v>166159.67999999999</v>
      </c>
      <c r="K19" s="63">
        <f t="shared" si="4"/>
        <v>176686.91999999998</v>
      </c>
      <c r="L19" s="79">
        <v>216.56688</v>
      </c>
      <c r="M19" s="80">
        <f t="shared" si="16"/>
        <v>206.49652008000001</v>
      </c>
      <c r="N19" s="66">
        <f t="shared" si="1"/>
        <v>4.5669945170814001</v>
      </c>
      <c r="O19" s="67">
        <f t="shared" si="5"/>
        <v>342.84659999999997</v>
      </c>
      <c r="P19" s="67">
        <f t="shared" si="6"/>
        <v>326.9042331</v>
      </c>
      <c r="Q19" s="68">
        <v>6.21</v>
      </c>
      <c r="R19" s="69"/>
      <c r="S19" s="69">
        <f t="shared" si="7"/>
        <v>353.37383999999997</v>
      </c>
      <c r="T19" s="69">
        <f t="shared" si="8"/>
        <v>336.94195643999996</v>
      </c>
      <c r="U19" s="69">
        <v>6.31</v>
      </c>
      <c r="V19" s="69"/>
      <c r="W19" s="69">
        <f t="shared" si="9"/>
        <v>359.06423999999998</v>
      </c>
      <c r="X19" s="67">
        <f t="shared" si="10"/>
        <v>342.36775283999998</v>
      </c>
      <c r="Y19" s="75"/>
      <c r="Z19" s="81"/>
      <c r="AA19" s="857"/>
      <c r="AB19" s="75">
        <v>4.7000000000000002E-3</v>
      </c>
      <c r="AC19" s="81">
        <v>5.0140001862197572</v>
      </c>
      <c r="AD19" s="75">
        <v>3.0000000000000001E-3</v>
      </c>
      <c r="AE19" s="81">
        <v>4.4290000000000003</v>
      </c>
      <c r="AF19" s="75"/>
      <c r="AG19" s="81"/>
      <c r="AH19" s="861"/>
      <c r="AI19" s="81"/>
      <c r="AJ19" s="75"/>
      <c r="AK19" s="82"/>
      <c r="AL19" s="81"/>
      <c r="AM19" s="75"/>
      <c r="AN19" s="81"/>
      <c r="AO19" s="75"/>
      <c r="AP19" s="81"/>
      <c r="AQ19" s="75"/>
      <c r="AR19" s="76"/>
      <c r="AS19" s="75"/>
      <c r="AT19" s="81"/>
      <c r="AU19" s="75"/>
      <c r="AV19" s="81"/>
      <c r="AW19" s="75">
        <v>2</v>
      </c>
      <c r="AX19" s="81">
        <v>2.450046666</v>
      </c>
      <c r="AY19" s="75"/>
      <c r="AZ19" s="81"/>
      <c r="BA19" s="83">
        <v>5</v>
      </c>
      <c r="BB19" s="84">
        <v>2.9177193730000002</v>
      </c>
      <c r="BC19" s="861"/>
      <c r="BD19" s="85"/>
      <c r="BE19" s="85"/>
      <c r="BF19" s="75"/>
      <c r="BG19" s="81"/>
      <c r="BH19" s="85"/>
      <c r="BI19" s="861"/>
      <c r="BJ19" s="81"/>
      <c r="BK19" s="82"/>
      <c r="BL19" s="81"/>
      <c r="BM19" s="85">
        <v>1.3863519003351028</v>
      </c>
      <c r="BN19" s="560"/>
      <c r="BO19" s="874"/>
      <c r="BP19" s="74">
        <v>8.9999999999999993E-3</v>
      </c>
      <c r="BQ19" s="874">
        <v>9.5229999999999997</v>
      </c>
      <c r="BR19" s="74"/>
      <c r="BS19" s="874"/>
      <c r="BT19" s="74"/>
      <c r="BU19" s="874"/>
      <c r="BV19" s="74"/>
      <c r="BW19" s="874"/>
      <c r="BX19" s="74">
        <v>3</v>
      </c>
      <c r="BY19" s="874">
        <v>3.4670000000000001</v>
      </c>
      <c r="BZ19" s="74"/>
      <c r="CA19" s="874"/>
      <c r="CB19" s="74"/>
      <c r="CC19" s="874"/>
      <c r="CD19" s="74">
        <v>6</v>
      </c>
      <c r="CE19" s="874">
        <v>11.269087191358009</v>
      </c>
      <c r="CF19" s="74">
        <f t="shared" si="11"/>
        <v>16.197118125554862</v>
      </c>
      <c r="CG19" s="75">
        <f t="shared" si="12"/>
        <v>12.99</v>
      </c>
      <c r="CH19" s="76">
        <f t="shared" si="13"/>
        <v>11.269087191358009</v>
      </c>
      <c r="CI19" s="60">
        <f t="shared" si="14"/>
        <v>40.456205316912872</v>
      </c>
    </row>
    <row r="20" spans="1:87" ht="18.75" customHeight="1" x14ac:dyDescent="0.25">
      <c r="A20" s="61">
        <f t="shared" si="15"/>
        <v>11</v>
      </c>
      <c r="B20" s="77" t="s">
        <v>80</v>
      </c>
      <c r="C20" s="78">
        <v>1965</v>
      </c>
      <c r="D20" s="78">
        <v>5</v>
      </c>
      <c r="E20" s="78">
        <v>80</v>
      </c>
      <c r="F20" s="78">
        <v>3540.7</v>
      </c>
      <c r="G20" s="78">
        <v>4</v>
      </c>
      <c r="H20" s="63">
        <v>5.84</v>
      </c>
      <c r="I20" s="63">
        <v>6.21</v>
      </c>
      <c r="J20" s="63">
        <f t="shared" si="3"/>
        <v>124066.128</v>
      </c>
      <c r="K20" s="63">
        <f t="shared" si="4"/>
        <v>131926.48199999999</v>
      </c>
      <c r="L20" s="79">
        <v>216.06460000000001</v>
      </c>
      <c r="M20" s="80">
        <f t="shared" si="16"/>
        <v>206.01759610000002</v>
      </c>
      <c r="N20" s="66">
        <f t="shared" si="1"/>
        <v>6.1023131019289982</v>
      </c>
      <c r="O20" s="67">
        <f t="shared" si="5"/>
        <v>255.99260999999998</v>
      </c>
      <c r="P20" s="67">
        <f t="shared" si="6"/>
        <v>244.088953635</v>
      </c>
      <c r="Q20" s="68">
        <v>6.21</v>
      </c>
      <c r="R20" s="69"/>
      <c r="S20" s="69">
        <f t="shared" si="7"/>
        <v>263.85296399999999</v>
      </c>
      <c r="T20" s="69">
        <f t="shared" si="8"/>
        <v>251.583801174</v>
      </c>
      <c r="U20" s="69">
        <v>6.31</v>
      </c>
      <c r="V20" s="69"/>
      <c r="W20" s="69">
        <f t="shared" si="9"/>
        <v>268.10180400000002</v>
      </c>
      <c r="X20" s="67">
        <f t="shared" si="10"/>
        <v>255.63507011400003</v>
      </c>
      <c r="Y20" s="75">
        <v>8.9999999999999993E-3</v>
      </c>
      <c r="Z20" s="81">
        <v>9.827</v>
      </c>
      <c r="AA20" s="857"/>
      <c r="AB20" s="75"/>
      <c r="AC20" s="81"/>
      <c r="AD20" s="75"/>
      <c r="AE20" s="81"/>
      <c r="AF20" s="75"/>
      <c r="AG20" s="81"/>
      <c r="AH20" s="861"/>
      <c r="AI20" s="81"/>
      <c r="AJ20" s="75"/>
      <c r="AK20" s="82"/>
      <c r="AL20" s="81"/>
      <c r="AM20" s="75"/>
      <c r="AN20" s="81"/>
      <c r="AO20" s="75"/>
      <c r="AP20" s="81"/>
      <c r="AQ20" s="75">
        <v>4</v>
      </c>
      <c r="AR20" s="76">
        <v>4.392136818</v>
      </c>
      <c r="AS20" s="75"/>
      <c r="AT20" s="81"/>
      <c r="AU20" s="75"/>
      <c r="AV20" s="81"/>
      <c r="AW20" s="75"/>
      <c r="AX20" s="81"/>
      <c r="AY20" s="75"/>
      <c r="AZ20" s="81"/>
      <c r="BA20" s="83">
        <v>3</v>
      </c>
      <c r="BB20" s="84">
        <v>0.82833000000000001</v>
      </c>
      <c r="BC20" s="861"/>
      <c r="BD20" s="85"/>
      <c r="BE20" s="85"/>
      <c r="BF20" s="75">
        <v>1</v>
      </c>
      <c r="BG20" s="81">
        <v>1.0345599999999999</v>
      </c>
      <c r="BH20" s="85"/>
      <c r="BI20" s="861"/>
      <c r="BJ20" s="81"/>
      <c r="BK20" s="82"/>
      <c r="BL20" s="81"/>
      <c r="BM20" s="85"/>
      <c r="BN20" s="560">
        <v>6.0000000000000001E-3</v>
      </c>
      <c r="BO20" s="874">
        <v>12.337273</v>
      </c>
      <c r="BP20" s="74"/>
      <c r="BQ20" s="874"/>
      <c r="BR20" s="74"/>
      <c r="BS20" s="874"/>
      <c r="BT20" s="74">
        <v>1.5E-3</v>
      </c>
      <c r="BU20" s="874">
        <v>1.0071781245</v>
      </c>
      <c r="BV20" s="74"/>
      <c r="BW20" s="874"/>
      <c r="BX20" s="74">
        <v>40</v>
      </c>
      <c r="BY20" s="874">
        <v>21.960999999999999</v>
      </c>
      <c r="BZ20" s="74"/>
      <c r="CA20" s="874"/>
      <c r="CB20" s="74"/>
      <c r="CC20" s="874"/>
      <c r="CD20" s="74">
        <v>4</v>
      </c>
      <c r="CE20" s="874">
        <v>7.80134595883362</v>
      </c>
      <c r="CF20" s="74">
        <f t="shared" si="11"/>
        <v>16.082026817999999</v>
      </c>
      <c r="CG20" s="75">
        <f t="shared" si="12"/>
        <v>35.305451124499996</v>
      </c>
      <c r="CH20" s="76">
        <f t="shared" si="13"/>
        <v>7.80134595883362</v>
      </c>
      <c r="CI20" s="60">
        <f t="shared" si="14"/>
        <v>59.18882390133362</v>
      </c>
    </row>
    <row r="21" spans="1:87" ht="18.75" customHeight="1" x14ac:dyDescent="0.25">
      <c r="A21" s="61">
        <f t="shared" si="15"/>
        <v>12</v>
      </c>
      <c r="B21" s="77" t="s">
        <v>81</v>
      </c>
      <c r="C21" s="78">
        <v>1975</v>
      </c>
      <c r="D21" s="78">
        <v>5</v>
      </c>
      <c r="E21" s="78">
        <v>56</v>
      </c>
      <c r="F21" s="78">
        <v>3558.8</v>
      </c>
      <c r="G21" s="78">
        <v>4</v>
      </c>
      <c r="H21" s="63">
        <v>5.84</v>
      </c>
      <c r="I21" s="63">
        <v>6.21</v>
      </c>
      <c r="J21" s="63">
        <f t="shared" si="3"/>
        <v>124700.352</v>
      </c>
      <c r="K21" s="63">
        <f t="shared" si="4"/>
        <v>132600.88800000001</v>
      </c>
      <c r="L21" s="79">
        <v>166.41668000000001</v>
      </c>
      <c r="M21" s="80">
        <f t="shared" si="16"/>
        <v>158.67830438000001</v>
      </c>
      <c r="N21" s="66">
        <f t="shared" si="1"/>
        <v>4.6762020905923345</v>
      </c>
      <c r="O21" s="67">
        <f t="shared" si="5"/>
        <v>257.30124000000001</v>
      </c>
      <c r="P21" s="67">
        <f t="shared" si="6"/>
        <v>245.33673234</v>
      </c>
      <c r="Q21" s="68">
        <v>6.21</v>
      </c>
      <c r="R21" s="69"/>
      <c r="S21" s="69">
        <f t="shared" si="7"/>
        <v>265.201776</v>
      </c>
      <c r="T21" s="69">
        <f t="shared" si="8"/>
        <v>252.869893416</v>
      </c>
      <c r="U21" s="69">
        <v>6.31</v>
      </c>
      <c r="V21" s="69"/>
      <c r="W21" s="69">
        <f t="shared" si="9"/>
        <v>269.47233599999998</v>
      </c>
      <c r="X21" s="67">
        <f t="shared" si="10"/>
        <v>256.94187237599999</v>
      </c>
      <c r="Y21" s="75">
        <v>8.0000000000000002E-3</v>
      </c>
      <c r="Z21" s="81">
        <v>6.4698763425254002</v>
      </c>
      <c r="AA21" s="857"/>
      <c r="AB21" s="75">
        <v>1.08E-3</v>
      </c>
      <c r="AC21" s="81">
        <v>1.1404216759776589</v>
      </c>
      <c r="AD21" s="75">
        <v>2E-3</v>
      </c>
      <c r="AE21" s="81">
        <v>3.3250000000000002</v>
      </c>
      <c r="AF21" s="75"/>
      <c r="AG21" s="81"/>
      <c r="AH21" s="861"/>
      <c r="AI21" s="81"/>
      <c r="AJ21" s="75"/>
      <c r="AK21" s="82"/>
      <c r="AL21" s="81"/>
      <c r="AM21" s="75"/>
      <c r="AN21" s="81"/>
      <c r="AO21" s="75"/>
      <c r="AP21" s="81"/>
      <c r="AQ21" s="75"/>
      <c r="AR21" s="76"/>
      <c r="AS21" s="75"/>
      <c r="AT21" s="81"/>
      <c r="AU21" s="75"/>
      <c r="AV21" s="81"/>
      <c r="AW21" s="75">
        <v>1</v>
      </c>
      <c r="AX21" s="81">
        <v>1.645</v>
      </c>
      <c r="AY21" s="75"/>
      <c r="AZ21" s="81"/>
      <c r="BA21" s="83">
        <v>6</v>
      </c>
      <c r="BB21" s="84">
        <v>5.0625800000000005</v>
      </c>
      <c r="BC21" s="861"/>
      <c r="BD21" s="85"/>
      <c r="BE21" s="85"/>
      <c r="BF21" s="75"/>
      <c r="BG21" s="81"/>
      <c r="BH21" s="85"/>
      <c r="BI21" s="861"/>
      <c r="BJ21" s="81"/>
      <c r="BK21" s="82"/>
      <c r="BL21" s="81"/>
      <c r="BM21" s="85">
        <v>59.25224385964912</v>
      </c>
      <c r="BN21" s="560"/>
      <c r="BO21" s="874"/>
      <c r="BP21" s="74"/>
      <c r="BQ21" s="874"/>
      <c r="BR21" s="74">
        <v>6.0000000000000001E-3</v>
      </c>
      <c r="BS21" s="874">
        <v>6.1582142857142994</v>
      </c>
      <c r="BT21" s="74">
        <v>5.2500000000000005E-2</v>
      </c>
      <c r="BU21" s="874">
        <v>58.894892847222224</v>
      </c>
      <c r="BV21" s="74"/>
      <c r="BW21" s="874"/>
      <c r="BX21" s="74">
        <v>2</v>
      </c>
      <c r="BY21" s="874">
        <v>1.28</v>
      </c>
      <c r="BZ21" s="74"/>
      <c r="CA21" s="874"/>
      <c r="CB21" s="74">
        <v>5</v>
      </c>
      <c r="CC21" s="874">
        <v>4.3581552781112443</v>
      </c>
      <c r="CD21" s="74">
        <v>2</v>
      </c>
      <c r="CE21" s="874">
        <v>3.4573671419999998</v>
      </c>
      <c r="CF21" s="74">
        <f t="shared" si="11"/>
        <v>76.895121878152182</v>
      </c>
      <c r="CG21" s="75">
        <f t="shared" si="12"/>
        <v>66.333107132936519</v>
      </c>
      <c r="CH21" s="76">
        <f t="shared" si="13"/>
        <v>7.8155224201112441</v>
      </c>
      <c r="CI21" s="60">
        <f t="shared" si="14"/>
        <v>151.04375143119995</v>
      </c>
    </row>
    <row r="22" spans="1:87" ht="18.75" customHeight="1" x14ac:dyDescent="0.25">
      <c r="A22" s="61">
        <f t="shared" si="15"/>
        <v>13</v>
      </c>
      <c r="B22" s="77" t="s">
        <v>82</v>
      </c>
      <c r="C22" s="78">
        <v>1966</v>
      </c>
      <c r="D22" s="78">
        <v>5</v>
      </c>
      <c r="E22" s="78">
        <v>80</v>
      </c>
      <c r="F22" s="78">
        <v>3530.6</v>
      </c>
      <c r="G22" s="78">
        <v>4</v>
      </c>
      <c r="H22" s="63">
        <v>5.84</v>
      </c>
      <c r="I22" s="63">
        <v>6.21</v>
      </c>
      <c r="J22" s="63">
        <f t="shared" si="3"/>
        <v>123712.22399999999</v>
      </c>
      <c r="K22" s="63">
        <f t="shared" si="4"/>
        <v>131550.15599999999</v>
      </c>
      <c r="L22" s="79">
        <v>215.23750000000001</v>
      </c>
      <c r="M22" s="80">
        <f t="shared" si="16"/>
        <v>205.22895625000001</v>
      </c>
      <c r="N22" s="66">
        <f t="shared" si="1"/>
        <v>6.0963433977227668</v>
      </c>
      <c r="O22" s="67">
        <f t="shared" si="5"/>
        <v>255.26237999999998</v>
      </c>
      <c r="P22" s="67">
        <f t="shared" si="6"/>
        <v>243.39267932999999</v>
      </c>
      <c r="Q22" s="68">
        <v>6.21</v>
      </c>
      <c r="R22" s="69"/>
      <c r="S22" s="69">
        <f t="shared" si="7"/>
        <v>263.10031199999997</v>
      </c>
      <c r="T22" s="69">
        <f t="shared" si="8"/>
        <v>250.86614749199998</v>
      </c>
      <c r="U22" s="69">
        <v>6.31</v>
      </c>
      <c r="V22" s="69"/>
      <c r="W22" s="69">
        <f t="shared" si="9"/>
        <v>267.33703200000002</v>
      </c>
      <c r="X22" s="67">
        <f t="shared" si="10"/>
        <v>254.90586001200003</v>
      </c>
      <c r="Y22" s="75"/>
      <c r="Z22" s="81"/>
      <c r="AA22" s="857"/>
      <c r="AB22" s="75"/>
      <c r="AC22" s="81"/>
      <c r="AD22" s="75"/>
      <c r="AE22" s="81"/>
      <c r="AF22" s="75"/>
      <c r="AG22" s="81"/>
      <c r="AH22" s="861"/>
      <c r="AI22" s="81"/>
      <c r="AJ22" s="75"/>
      <c r="AK22" s="82"/>
      <c r="AL22" s="81"/>
      <c r="AM22" s="75"/>
      <c r="AN22" s="81"/>
      <c r="AO22" s="75"/>
      <c r="AP22" s="81"/>
      <c r="AQ22" s="75"/>
      <c r="AR22" s="76"/>
      <c r="AS22" s="75"/>
      <c r="AT22" s="81"/>
      <c r="AU22" s="75"/>
      <c r="AV22" s="81"/>
      <c r="AW22" s="75"/>
      <c r="AX22" s="81"/>
      <c r="AY22" s="75"/>
      <c r="AZ22" s="81"/>
      <c r="BA22" s="83"/>
      <c r="BB22" s="84"/>
      <c r="BC22" s="861"/>
      <c r="BD22" s="85"/>
      <c r="BE22" s="85"/>
      <c r="BF22" s="75">
        <v>1</v>
      </c>
      <c r="BG22" s="81">
        <v>1.0345599999999999</v>
      </c>
      <c r="BH22" s="85"/>
      <c r="BI22" s="861"/>
      <c r="BJ22" s="81"/>
      <c r="BK22" s="82"/>
      <c r="BL22" s="81"/>
      <c r="BM22" s="85">
        <v>3.9171409242614712</v>
      </c>
      <c r="BN22" s="560">
        <v>1.5E-3</v>
      </c>
      <c r="BO22" s="874">
        <v>1.9468785000000002</v>
      </c>
      <c r="BP22" s="74">
        <v>1E-3</v>
      </c>
      <c r="BQ22" s="874">
        <v>1.1536769999999998</v>
      </c>
      <c r="BR22" s="74">
        <v>5.0000000000000001E-3</v>
      </c>
      <c r="BS22" s="874">
        <v>5.6527151499250401</v>
      </c>
      <c r="BT22" s="74">
        <v>1.1000000000000001E-2</v>
      </c>
      <c r="BU22" s="874">
        <v>12.435369621576049</v>
      </c>
      <c r="BV22" s="74"/>
      <c r="BW22" s="874"/>
      <c r="BX22" s="74">
        <v>32</v>
      </c>
      <c r="BY22" s="874">
        <v>20.332999999999998</v>
      </c>
      <c r="BZ22" s="74"/>
      <c r="CA22" s="874"/>
      <c r="CB22" s="74">
        <v>1</v>
      </c>
      <c r="CC22" s="874">
        <v>1.373</v>
      </c>
      <c r="CD22" s="74">
        <v>7</v>
      </c>
      <c r="CE22" s="874">
        <v>11.564774719809519</v>
      </c>
      <c r="CF22" s="74">
        <f t="shared" si="11"/>
        <v>4.9517009242614716</v>
      </c>
      <c r="CG22" s="75">
        <f t="shared" si="12"/>
        <v>41.521640271501084</v>
      </c>
      <c r="CH22" s="76">
        <f t="shared" si="13"/>
        <v>12.937774719809518</v>
      </c>
      <c r="CI22" s="60">
        <f t="shared" si="14"/>
        <v>59.411115915572076</v>
      </c>
    </row>
    <row r="23" spans="1:87" ht="18.75" customHeight="1" x14ac:dyDescent="0.25">
      <c r="A23" s="61">
        <f t="shared" si="15"/>
        <v>14</v>
      </c>
      <c r="B23" s="77" t="s">
        <v>83</v>
      </c>
      <c r="C23" s="78">
        <v>1968</v>
      </c>
      <c r="D23" s="78">
        <v>5</v>
      </c>
      <c r="E23" s="78">
        <v>60</v>
      </c>
      <c r="F23" s="78">
        <v>2592.3000000000002</v>
      </c>
      <c r="G23" s="78">
        <v>3</v>
      </c>
      <c r="H23" s="63">
        <v>5.84</v>
      </c>
      <c r="I23" s="63">
        <v>6.21</v>
      </c>
      <c r="J23" s="63">
        <f t="shared" si="3"/>
        <v>90834.19200000001</v>
      </c>
      <c r="K23" s="63">
        <f t="shared" si="4"/>
        <v>96589.097999999998</v>
      </c>
      <c r="L23" s="79">
        <v>154.9742</v>
      </c>
      <c r="M23" s="80">
        <f t="shared" si="16"/>
        <v>147.76789969999999</v>
      </c>
      <c r="N23" s="66">
        <f t="shared" si="1"/>
        <v>5.9782509740384979</v>
      </c>
      <c r="O23" s="67">
        <f t="shared" si="5"/>
        <v>187.42329000000001</v>
      </c>
      <c r="P23" s="67">
        <f t="shared" si="6"/>
        <v>178.70810701500002</v>
      </c>
      <c r="Q23" s="68">
        <v>6.21</v>
      </c>
      <c r="R23" s="69"/>
      <c r="S23" s="69">
        <f t="shared" si="7"/>
        <v>193.17819599999999</v>
      </c>
      <c r="T23" s="69">
        <f t="shared" si="8"/>
        <v>184.19540988599999</v>
      </c>
      <c r="U23" s="69">
        <v>6.31</v>
      </c>
      <c r="V23" s="69"/>
      <c r="W23" s="69">
        <f t="shared" si="9"/>
        <v>196.28895600000001</v>
      </c>
      <c r="X23" s="67">
        <f t="shared" si="10"/>
        <v>187.16151954600002</v>
      </c>
      <c r="Y23" s="75">
        <v>6.0000000000000001E-3</v>
      </c>
      <c r="Z23" s="81">
        <v>1.40585529010239</v>
      </c>
      <c r="AA23" s="857"/>
      <c r="AB23" s="75">
        <v>3.1699999999999999E-2</v>
      </c>
      <c r="AC23" s="81">
        <v>21.61</v>
      </c>
      <c r="AD23" s="75"/>
      <c r="AE23" s="81"/>
      <c r="AF23" s="75"/>
      <c r="AG23" s="81"/>
      <c r="AH23" s="861"/>
      <c r="AI23" s="81"/>
      <c r="AJ23" s="75"/>
      <c r="AK23" s="82"/>
      <c r="AL23" s="81"/>
      <c r="AM23" s="75"/>
      <c r="AN23" s="81"/>
      <c r="AO23" s="75"/>
      <c r="AP23" s="81"/>
      <c r="AQ23" s="75"/>
      <c r="AR23" s="76"/>
      <c r="AS23" s="75"/>
      <c r="AT23" s="81"/>
      <c r="AU23" s="75"/>
      <c r="AV23" s="81"/>
      <c r="AW23" s="75"/>
      <c r="AX23" s="81"/>
      <c r="AY23" s="75"/>
      <c r="AZ23" s="81"/>
      <c r="BA23" s="83"/>
      <c r="BB23" s="84"/>
      <c r="BC23" s="861"/>
      <c r="BD23" s="85"/>
      <c r="BE23" s="85"/>
      <c r="BF23" s="75"/>
      <c r="BG23" s="81"/>
      <c r="BH23" s="85"/>
      <c r="BI23" s="861"/>
      <c r="BJ23" s="81"/>
      <c r="BK23" s="82"/>
      <c r="BL23" s="81"/>
      <c r="BM23" s="85">
        <v>7.3308866666666699</v>
      </c>
      <c r="BN23" s="560"/>
      <c r="BO23" s="874"/>
      <c r="BP23" s="74">
        <v>6.0000000000000001E-3</v>
      </c>
      <c r="BQ23" s="874">
        <v>6.681</v>
      </c>
      <c r="BR23" s="74"/>
      <c r="BS23" s="874"/>
      <c r="BT23" s="74">
        <v>2E-3</v>
      </c>
      <c r="BU23" s="874">
        <v>2.8541684210526399</v>
      </c>
      <c r="BV23" s="74"/>
      <c r="BW23" s="874"/>
      <c r="BX23" s="74">
        <v>11</v>
      </c>
      <c r="BY23" s="874">
        <v>6.5510000000000002</v>
      </c>
      <c r="BZ23" s="74"/>
      <c r="CA23" s="874"/>
      <c r="CB23" s="74">
        <v>1</v>
      </c>
      <c r="CC23" s="874">
        <v>1.3489831292517001</v>
      </c>
      <c r="CD23" s="74">
        <v>10</v>
      </c>
      <c r="CE23" s="874">
        <v>18.284027041666668</v>
      </c>
      <c r="CF23" s="74">
        <f t="shared" si="11"/>
        <v>30.346741956769058</v>
      </c>
      <c r="CG23" s="75">
        <f t="shared" si="12"/>
        <v>16.086168421052641</v>
      </c>
      <c r="CH23" s="76">
        <f t="shared" si="13"/>
        <v>19.633010170918368</v>
      </c>
      <c r="CI23" s="60">
        <f t="shared" si="14"/>
        <v>66.065920548740067</v>
      </c>
    </row>
    <row r="24" spans="1:87" ht="18.75" customHeight="1" x14ac:dyDescent="0.25">
      <c r="A24" s="61">
        <f t="shared" si="15"/>
        <v>15</v>
      </c>
      <c r="B24" s="77" t="s">
        <v>84</v>
      </c>
      <c r="C24" s="78">
        <v>1967</v>
      </c>
      <c r="D24" s="78">
        <v>5</v>
      </c>
      <c r="E24" s="78">
        <v>80</v>
      </c>
      <c r="F24" s="78">
        <v>4711.3999999999996</v>
      </c>
      <c r="G24" s="78">
        <v>5</v>
      </c>
      <c r="H24" s="63">
        <v>5.84</v>
      </c>
      <c r="I24" s="63">
        <v>6.21</v>
      </c>
      <c r="J24" s="63">
        <f t="shared" si="3"/>
        <v>165087.45599999998</v>
      </c>
      <c r="K24" s="63">
        <f t="shared" si="4"/>
        <v>175546.764</v>
      </c>
      <c r="L24" s="79">
        <v>214.73675</v>
      </c>
      <c r="M24" s="80">
        <f t="shared" si="16"/>
        <v>204.751491125</v>
      </c>
      <c r="N24" s="66">
        <f t="shared" si="1"/>
        <v>4.5578119030436817</v>
      </c>
      <c r="O24" s="67">
        <f t="shared" si="5"/>
        <v>340.63421999999997</v>
      </c>
      <c r="P24" s="67">
        <f t="shared" si="6"/>
        <v>324.79472876999995</v>
      </c>
      <c r="Q24" s="68">
        <v>6.21</v>
      </c>
      <c r="R24" s="69"/>
      <c r="S24" s="69">
        <f t="shared" si="7"/>
        <v>351.09352799999999</v>
      </c>
      <c r="T24" s="69">
        <f t="shared" si="8"/>
        <v>334.76767894800003</v>
      </c>
      <c r="U24" s="69">
        <v>6.31</v>
      </c>
      <c r="V24" s="69"/>
      <c r="W24" s="69">
        <f t="shared" si="9"/>
        <v>356.747208</v>
      </c>
      <c r="X24" s="67">
        <f t="shared" si="10"/>
        <v>340.15846282799998</v>
      </c>
      <c r="Y24" s="75"/>
      <c r="Z24" s="81"/>
      <c r="AA24" s="857"/>
      <c r="AB24" s="75"/>
      <c r="AC24" s="81"/>
      <c r="AD24" s="75"/>
      <c r="AE24" s="81"/>
      <c r="AF24" s="75"/>
      <c r="AG24" s="81"/>
      <c r="AH24" s="861"/>
      <c r="AI24" s="81"/>
      <c r="AJ24" s="75"/>
      <c r="AK24" s="82"/>
      <c r="AL24" s="81"/>
      <c r="AM24" s="75"/>
      <c r="AN24" s="81"/>
      <c r="AO24" s="75"/>
      <c r="AP24" s="81"/>
      <c r="AQ24" s="75">
        <v>10</v>
      </c>
      <c r="AR24" s="76">
        <v>14.061368180000001</v>
      </c>
      <c r="AS24" s="75"/>
      <c r="AT24" s="81"/>
      <c r="AU24" s="75"/>
      <c r="AV24" s="81"/>
      <c r="AW24" s="75"/>
      <c r="AX24" s="81"/>
      <c r="AY24" s="75"/>
      <c r="AZ24" s="81"/>
      <c r="BA24" s="83"/>
      <c r="BB24" s="84"/>
      <c r="BC24" s="861"/>
      <c r="BD24" s="85"/>
      <c r="BE24" s="85"/>
      <c r="BF24" s="75"/>
      <c r="BG24" s="81"/>
      <c r="BH24" s="85"/>
      <c r="BI24" s="861"/>
      <c r="BJ24" s="81"/>
      <c r="BK24" s="82"/>
      <c r="BL24" s="81"/>
      <c r="BM24" s="85">
        <v>0.82131983624860194</v>
      </c>
      <c r="BN24" s="560"/>
      <c r="BO24" s="874"/>
      <c r="BP24" s="74">
        <v>3.0000000000000001E-3</v>
      </c>
      <c r="BQ24" s="874">
        <v>3.5305799999999996</v>
      </c>
      <c r="BR24" s="74">
        <v>3.0000000000000001E-3</v>
      </c>
      <c r="BS24" s="874">
        <v>3.8863100000000097</v>
      </c>
      <c r="BT24" s="74">
        <v>4.0000000000000001E-3</v>
      </c>
      <c r="BU24" s="874">
        <v>5.7083368421052798</v>
      </c>
      <c r="BV24" s="74"/>
      <c r="BW24" s="874"/>
      <c r="BX24" s="74">
        <v>3</v>
      </c>
      <c r="BY24" s="874">
        <v>3.19</v>
      </c>
      <c r="BZ24" s="74"/>
      <c r="CA24" s="874"/>
      <c r="CB24" s="74">
        <v>4</v>
      </c>
      <c r="CC24" s="874">
        <v>2.8586946659999999</v>
      </c>
      <c r="CD24" s="74">
        <v>2</v>
      </c>
      <c r="CE24" s="874">
        <v>3.5773949404761902</v>
      </c>
      <c r="CF24" s="74">
        <f t="shared" si="11"/>
        <v>14.882688016248602</v>
      </c>
      <c r="CG24" s="75">
        <f t="shared" si="12"/>
        <v>16.31522684210529</v>
      </c>
      <c r="CH24" s="76">
        <f t="shared" si="13"/>
        <v>6.4360896064761901</v>
      </c>
      <c r="CI24" s="60">
        <f t="shared" si="14"/>
        <v>37.634004464830078</v>
      </c>
    </row>
    <row r="25" spans="1:87" ht="18.75" customHeight="1" x14ac:dyDescent="0.25">
      <c r="A25" s="61">
        <f t="shared" si="15"/>
        <v>16</v>
      </c>
      <c r="B25" s="77" t="s">
        <v>85</v>
      </c>
      <c r="C25" s="78">
        <v>1969</v>
      </c>
      <c r="D25" s="78">
        <v>5</v>
      </c>
      <c r="E25" s="78">
        <v>60</v>
      </c>
      <c r="F25" s="78">
        <v>2586.8000000000002</v>
      </c>
      <c r="G25" s="78">
        <v>3</v>
      </c>
      <c r="H25" s="63">
        <v>5.84</v>
      </c>
      <c r="I25" s="63">
        <v>6.21</v>
      </c>
      <c r="J25" s="63">
        <f t="shared" si="3"/>
        <v>90641.472000000009</v>
      </c>
      <c r="K25" s="63">
        <f t="shared" si="4"/>
        <v>96384.168000000005</v>
      </c>
      <c r="L25" s="79">
        <v>157.75479999999999</v>
      </c>
      <c r="M25" s="80">
        <f t="shared" si="16"/>
        <v>150.4192018</v>
      </c>
      <c r="N25" s="66">
        <f t="shared" si="1"/>
        <v>6.0984536879542288</v>
      </c>
      <c r="O25" s="67">
        <f t="shared" si="5"/>
        <v>187.02564000000001</v>
      </c>
      <c r="P25" s="67">
        <f t="shared" si="6"/>
        <v>178.32894774000002</v>
      </c>
      <c r="Q25" s="68">
        <v>6.21</v>
      </c>
      <c r="R25" s="69"/>
      <c r="S25" s="69">
        <f t="shared" si="7"/>
        <v>192.76833600000001</v>
      </c>
      <c r="T25" s="69">
        <f t="shared" si="8"/>
        <v>183.804608376</v>
      </c>
      <c r="U25" s="69">
        <v>6.31</v>
      </c>
      <c r="V25" s="69"/>
      <c r="W25" s="69">
        <f t="shared" si="9"/>
        <v>195.87249600000001</v>
      </c>
      <c r="X25" s="67">
        <f t="shared" si="10"/>
        <v>186.76442493600001</v>
      </c>
      <c r="Y25" s="75"/>
      <c r="Z25" s="81"/>
      <c r="AA25" s="857"/>
      <c r="AB25" s="75"/>
      <c r="AC25" s="81"/>
      <c r="AD25" s="75"/>
      <c r="AE25" s="81"/>
      <c r="AF25" s="75"/>
      <c r="AG25" s="81"/>
      <c r="AH25" s="861"/>
      <c r="AI25" s="81"/>
      <c r="AJ25" s="75"/>
      <c r="AK25" s="82"/>
      <c r="AL25" s="81"/>
      <c r="AM25" s="75"/>
      <c r="AN25" s="81"/>
      <c r="AO25" s="75"/>
      <c r="AP25" s="81"/>
      <c r="AQ25" s="75"/>
      <c r="AR25" s="76"/>
      <c r="AS25" s="75"/>
      <c r="AT25" s="81"/>
      <c r="AU25" s="75"/>
      <c r="AV25" s="81"/>
      <c r="AW25" s="75"/>
      <c r="AX25" s="81"/>
      <c r="AY25" s="75"/>
      <c r="AZ25" s="81"/>
      <c r="BA25" s="83">
        <v>2</v>
      </c>
      <c r="BB25" s="84">
        <v>2.3355578181818175</v>
      </c>
      <c r="BC25" s="861"/>
      <c r="BD25" s="85"/>
      <c r="BE25" s="85"/>
      <c r="BF25" s="75"/>
      <c r="BG25" s="81"/>
      <c r="BH25" s="85"/>
      <c r="BI25" s="861"/>
      <c r="BJ25" s="81"/>
      <c r="BK25" s="82"/>
      <c r="BL25" s="81"/>
      <c r="BM25" s="85">
        <v>2.4620000000000002</v>
      </c>
      <c r="BN25" s="560"/>
      <c r="BO25" s="874"/>
      <c r="BP25" s="74"/>
      <c r="BQ25" s="874"/>
      <c r="BR25" s="74">
        <v>5.0000000000000001E-3</v>
      </c>
      <c r="BS25" s="874">
        <v>12.6884906976744</v>
      </c>
      <c r="BT25" s="74"/>
      <c r="BU25" s="874"/>
      <c r="BV25" s="74"/>
      <c r="BW25" s="874"/>
      <c r="BX25" s="74">
        <v>15</v>
      </c>
      <c r="BY25" s="874">
        <v>8.5380000000000003</v>
      </c>
      <c r="BZ25" s="74"/>
      <c r="CA25" s="874"/>
      <c r="CB25" s="74">
        <v>1</v>
      </c>
      <c r="CC25" s="874">
        <v>0.70143822199999994</v>
      </c>
      <c r="CD25" s="74"/>
      <c r="CE25" s="874"/>
      <c r="CF25" s="74">
        <f t="shared" si="11"/>
        <v>4.7975578181818177</v>
      </c>
      <c r="CG25" s="75">
        <f t="shared" si="12"/>
        <v>21.2264906976744</v>
      </c>
      <c r="CH25" s="76">
        <f t="shared" si="13"/>
        <v>0.70143822199999994</v>
      </c>
      <c r="CI25" s="60">
        <f t="shared" si="14"/>
        <v>26.725486737856219</v>
      </c>
    </row>
    <row r="26" spans="1:87" ht="18.75" customHeight="1" x14ac:dyDescent="0.25">
      <c r="A26" s="61">
        <f t="shared" si="15"/>
        <v>17</v>
      </c>
      <c r="B26" s="77" t="s">
        <v>86</v>
      </c>
      <c r="C26" s="78">
        <v>1968</v>
      </c>
      <c r="D26" s="78">
        <v>5</v>
      </c>
      <c r="E26" s="78">
        <v>80</v>
      </c>
      <c r="F26" s="78">
        <v>3576.4</v>
      </c>
      <c r="G26" s="78">
        <v>4</v>
      </c>
      <c r="H26" s="63">
        <v>5.84</v>
      </c>
      <c r="I26" s="63">
        <v>6.21</v>
      </c>
      <c r="J26" s="63">
        <f t="shared" si="3"/>
        <v>125317.056</v>
      </c>
      <c r="K26" s="63">
        <f t="shared" si="4"/>
        <v>133256.66399999999</v>
      </c>
      <c r="L26" s="79">
        <v>218.05171999999999</v>
      </c>
      <c r="M26" s="80">
        <f t="shared" si="16"/>
        <v>207.91231501999999</v>
      </c>
      <c r="N26" s="66">
        <f t="shared" si="1"/>
        <v>6.096961190023487</v>
      </c>
      <c r="O26" s="67">
        <f t="shared" si="5"/>
        <v>258.57371999999998</v>
      </c>
      <c r="P26" s="67">
        <f t="shared" si="6"/>
        <v>246.55004201999998</v>
      </c>
      <c r="Q26" s="68">
        <v>6.21</v>
      </c>
      <c r="R26" s="69"/>
      <c r="S26" s="69">
        <f t="shared" si="7"/>
        <v>266.513328</v>
      </c>
      <c r="T26" s="69">
        <f t="shared" si="8"/>
        <v>254.12045824800001</v>
      </c>
      <c r="U26" s="69">
        <v>6.31</v>
      </c>
      <c r="V26" s="69"/>
      <c r="W26" s="69">
        <f t="shared" si="9"/>
        <v>270.80500799999999</v>
      </c>
      <c r="X26" s="67">
        <f t="shared" si="10"/>
        <v>258.21257512799997</v>
      </c>
      <c r="Y26" s="75">
        <v>4.0000000000000001E-3</v>
      </c>
      <c r="Z26" s="81">
        <v>0.97</v>
      </c>
      <c r="AA26" s="857"/>
      <c r="AB26" s="75"/>
      <c r="AC26" s="81"/>
      <c r="AD26" s="75"/>
      <c r="AE26" s="81"/>
      <c r="AF26" s="75">
        <v>0.189</v>
      </c>
      <c r="AG26" s="81">
        <v>64.11036648095299</v>
      </c>
      <c r="AH26" s="861"/>
      <c r="AI26" s="81"/>
      <c r="AJ26" s="75"/>
      <c r="AK26" s="82"/>
      <c r="AL26" s="81"/>
      <c r="AM26" s="75"/>
      <c r="AN26" s="81"/>
      <c r="AO26" s="75"/>
      <c r="AP26" s="81"/>
      <c r="AQ26" s="75"/>
      <c r="AR26" s="76"/>
      <c r="AS26" s="75"/>
      <c r="AT26" s="81"/>
      <c r="AU26" s="75"/>
      <c r="AV26" s="81"/>
      <c r="AW26" s="75"/>
      <c r="AX26" s="81"/>
      <c r="AY26" s="75"/>
      <c r="AZ26" s="81"/>
      <c r="BA26" s="83">
        <v>2</v>
      </c>
      <c r="BB26" s="84">
        <v>2.0436130909090902</v>
      </c>
      <c r="BC26" s="861"/>
      <c r="BD26" s="85"/>
      <c r="BE26" s="85"/>
      <c r="BF26" s="75"/>
      <c r="BG26" s="81"/>
      <c r="BH26" s="85"/>
      <c r="BI26" s="861"/>
      <c r="BJ26" s="81"/>
      <c r="BK26" s="82"/>
      <c r="BL26" s="81"/>
      <c r="BM26" s="85">
        <v>59.009746254385966</v>
      </c>
      <c r="BN26" s="560">
        <v>1E-3</v>
      </c>
      <c r="BO26" s="874">
        <v>1.1249629032258099</v>
      </c>
      <c r="BP26" s="74"/>
      <c r="BQ26" s="874"/>
      <c r="BR26" s="74"/>
      <c r="BS26" s="874"/>
      <c r="BT26" s="74">
        <v>8.0000000000000002E-3</v>
      </c>
      <c r="BU26" s="874">
        <v>7.9714977777777758</v>
      </c>
      <c r="BV26" s="74"/>
      <c r="BW26" s="874"/>
      <c r="BX26" s="74">
        <v>23</v>
      </c>
      <c r="BY26" s="874">
        <v>14.46</v>
      </c>
      <c r="BZ26" s="74"/>
      <c r="CA26" s="874"/>
      <c r="CB26" s="74">
        <v>2</v>
      </c>
      <c r="CC26" s="874">
        <v>1.9585422222222202</v>
      </c>
      <c r="CD26" s="74">
        <v>4</v>
      </c>
      <c r="CE26" s="874">
        <v>8.1848600000000005</v>
      </c>
      <c r="CF26" s="74">
        <f t="shared" si="11"/>
        <v>126.13372582624805</v>
      </c>
      <c r="CG26" s="75">
        <f t="shared" si="12"/>
        <v>23.556460681003585</v>
      </c>
      <c r="CH26" s="76">
        <f t="shared" si="13"/>
        <v>10.143402222222221</v>
      </c>
      <c r="CI26" s="60">
        <f t="shared" si="14"/>
        <v>159.83358872947386</v>
      </c>
    </row>
    <row r="27" spans="1:87" ht="18.75" customHeight="1" x14ac:dyDescent="0.25">
      <c r="A27" s="61">
        <f t="shared" si="15"/>
        <v>18</v>
      </c>
      <c r="B27" s="77" t="s">
        <v>87</v>
      </c>
      <c r="C27" s="78">
        <v>1967</v>
      </c>
      <c r="D27" s="78">
        <v>5</v>
      </c>
      <c r="E27" s="78">
        <v>60</v>
      </c>
      <c r="F27" s="78">
        <v>2554.3000000000002</v>
      </c>
      <c r="G27" s="78">
        <v>5</v>
      </c>
      <c r="H27" s="63">
        <v>5.84</v>
      </c>
      <c r="I27" s="63">
        <v>6.21</v>
      </c>
      <c r="J27" s="63">
        <f t="shared" si="3"/>
        <v>89502.672000000006</v>
      </c>
      <c r="K27" s="63">
        <f t="shared" si="4"/>
        <v>95173.218000000008</v>
      </c>
      <c r="L27" s="79">
        <v>155.69376</v>
      </c>
      <c r="M27" s="80">
        <f t="shared" si="16"/>
        <v>148.45400015999999</v>
      </c>
      <c r="N27" s="66">
        <f t="shared" si="1"/>
        <v>6.0953591982147746</v>
      </c>
      <c r="O27" s="67">
        <f t="shared" si="5"/>
        <v>184.67589000000001</v>
      </c>
      <c r="P27" s="67">
        <f t="shared" si="6"/>
        <v>176.088461115</v>
      </c>
      <c r="Q27" s="68">
        <v>6.21</v>
      </c>
      <c r="R27" s="69"/>
      <c r="S27" s="69">
        <f t="shared" si="7"/>
        <v>190.34643600000001</v>
      </c>
      <c r="T27" s="69">
        <f t="shared" si="8"/>
        <v>181.495326726</v>
      </c>
      <c r="U27" s="69">
        <v>6.31</v>
      </c>
      <c r="V27" s="69"/>
      <c r="W27" s="69">
        <f t="shared" si="9"/>
        <v>193.411596</v>
      </c>
      <c r="X27" s="67">
        <f t="shared" si="10"/>
        <v>184.41795678600002</v>
      </c>
      <c r="Y27" s="75"/>
      <c r="Z27" s="81"/>
      <c r="AA27" s="857"/>
      <c r="AB27" s="75"/>
      <c r="AC27" s="81"/>
      <c r="AD27" s="75"/>
      <c r="AE27" s="81"/>
      <c r="AF27" s="75"/>
      <c r="AG27" s="81"/>
      <c r="AH27" s="861"/>
      <c r="AI27" s="81"/>
      <c r="AJ27" s="75"/>
      <c r="AK27" s="82"/>
      <c r="AL27" s="81"/>
      <c r="AM27" s="75"/>
      <c r="AN27" s="81"/>
      <c r="AO27" s="75"/>
      <c r="AP27" s="81"/>
      <c r="AQ27" s="75"/>
      <c r="AR27" s="76"/>
      <c r="AS27" s="75"/>
      <c r="AT27" s="81"/>
      <c r="AU27" s="75"/>
      <c r="AV27" s="81"/>
      <c r="AW27" s="75"/>
      <c r="AX27" s="81"/>
      <c r="AY27" s="75"/>
      <c r="AZ27" s="81"/>
      <c r="BA27" s="83">
        <v>1</v>
      </c>
      <c r="BB27" s="84">
        <v>8.2929091457893206E-2</v>
      </c>
      <c r="BC27" s="861"/>
      <c r="BD27" s="85"/>
      <c r="BE27" s="85"/>
      <c r="BF27" s="75"/>
      <c r="BG27" s="81"/>
      <c r="BH27" s="85"/>
      <c r="BI27" s="861"/>
      <c r="BJ27" s="81"/>
      <c r="BK27" s="82"/>
      <c r="BL27" s="81"/>
      <c r="BM27" s="85">
        <v>0.13889120323559129</v>
      </c>
      <c r="BN27" s="560"/>
      <c r="BO27" s="874"/>
      <c r="BP27" s="74"/>
      <c r="BQ27" s="874"/>
      <c r="BR27" s="74"/>
      <c r="BS27" s="874"/>
      <c r="BT27" s="74">
        <v>4.5000000000000005E-3</v>
      </c>
      <c r="BU27" s="874">
        <v>5.7461169130434797</v>
      </c>
      <c r="BV27" s="74"/>
      <c r="BW27" s="874"/>
      <c r="BX27" s="74">
        <v>18</v>
      </c>
      <c r="BY27" s="874">
        <v>10.294</v>
      </c>
      <c r="BZ27" s="74"/>
      <c r="CA27" s="874"/>
      <c r="CB27" s="74"/>
      <c r="CC27" s="874"/>
      <c r="CD27" s="74">
        <v>4</v>
      </c>
      <c r="CE27" s="874">
        <v>8.0279705651428586</v>
      </c>
      <c r="CF27" s="74">
        <f t="shared" si="11"/>
        <v>0.22182029469348449</v>
      </c>
      <c r="CG27" s="75">
        <f t="shared" si="12"/>
        <v>16.04011691304348</v>
      </c>
      <c r="CH27" s="76">
        <f t="shared" si="13"/>
        <v>8.0279705651428586</v>
      </c>
      <c r="CI27" s="60">
        <f t="shared" si="14"/>
        <v>24.289907772879822</v>
      </c>
    </row>
    <row r="28" spans="1:87" ht="18.75" customHeight="1" x14ac:dyDescent="0.25">
      <c r="A28" s="61">
        <f t="shared" si="15"/>
        <v>19</v>
      </c>
      <c r="B28" s="77" t="s">
        <v>88</v>
      </c>
      <c r="C28" s="78">
        <v>1966</v>
      </c>
      <c r="D28" s="78">
        <v>5</v>
      </c>
      <c r="E28" s="78">
        <v>80</v>
      </c>
      <c r="F28" s="78">
        <v>4977.7</v>
      </c>
      <c r="G28" s="78">
        <v>5</v>
      </c>
      <c r="H28" s="63">
        <v>5.84</v>
      </c>
      <c r="I28" s="63">
        <v>6.21</v>
      </c>
      <c r="J28" s="63">
        <f t="shared" si="3"/>
        <v>174418.60800000001</v>
      </c>
      <c r="K28" s="63">
        <f t="shared" si="4"/>
        <v>185469.10200000001</v>
      </c>
      <c r="L28" s="79">
        <v>212.75808000000001</v>
      </c>
      <c r="M28" s="80">
        <f t="shared" si="16"/>
        <v>202.86482928000001</v>
      </c>
      <c r="N28" s="66">
        <f t="shared" si="1"/>
        <v>4.2742246419028875</v>
      </c>
      <c r="O28" s="67">
        <f t="shared" si="5"/>
        <v>359.88771000000003</v>
      </c>
      <c r="P28" s="67">
        <f t="shared" si="6"/>
        <v>343.15293148500001</v>
      </c>
      <c r="Q28" s="68">
        <v>6.21</v>
      </c>
      <c r="R28" s="69"/>
      <c r="S28" s="69">
        <f t="shared" si="7"/>
        <v>370.93820400000004</v>
      </c>
      <c r="T28" s="69">
        <f t="shared" si="8"/>
        <v>353.68957751400006</v>
      </c>
      <c r="U28" s="69">
        <v>6.31</v>
      </c>
      <c r="V28" s="69"/>
      <c r="W28" s="69">
        <f t="shared" si="9"/>
        <v>376.91144399999996</v>
      </c>
      <c r="X28" s="67">
        <f t="shared" si="10"/>
        <v>359.38506185399996</v>
      </c>
      <c r="Y28" s="75"/>
      <c r="Z28" s="81"/>
      <c r="AA28" s="857"/>
      <c r="AB28" s="75">
        <v>5.96E-3</v>
      </c>
      <c r="AC28" s="81">
        <v>6.2934381378026361</v>
      </c>
      <c r="AD28" s="75">
        <v>0.113</v>
      </c>
      <c r="AE28" s="81">
        <v>55.166776361681301</v>
      </c>
      <c r="AF28" s="75"/>
      <c r="AG28" s="81"/>
      <c r="AH28" s="861"/>
      <c r="AI28" s="81"/>
      <c r="AJ28" s="75"/>
      <c r="AK28" s="82"/>
      <c r="AL28" s="81"/>
      <c r="AM28" s="75"/>
      <c r="AN28" s="81"/>
      <c r="AO28" s="75"/>
      <c r="AP28" s="81"/>
      <c r="AQ28" s="75"/>
      <c r="AR28" s="76"/>
      <c r="AS28" s="75"/>
      <c r="AT28" s="81"/>
      <c r="AU28" s="75"/>
      <c r="AV28" s="81"/>
      <c r="AW28" s="75"/>
      <c r="AX28" s="81"/>
      <c r="AY28" s="75"/>
      <c r="AZ28" s="81"/>
      <c r="BA28" s="83">
        <v>1</v>
      </c>
      <c r="BB28" s="84">
        <v>0.75670000000000004</v>
      </c>
      <c r="BC28" s="861"/>
      <c r="BD28" s="85"/>
      <c r="BE28" s="85"/>
      <c r="BF28" s="75"/>
      <c r="BG28" s="81"/>
      <c r="BH28" s="85"/>
      <c r="BI28" s="861"/>
      <c r="BJ28" s="81"/>
      <c r="BK28" s="82"/>
      <c r="BL28" s="81"/>
      <c r="BM28" s="85">
        <v>3.1418981953609038</v>
      </c>
      <c r="BN28" s="560"/>
      <c r="BO28" s="874"/>
      <c r="BP28" s="74"/>
      <c r="BQ28" s="874"/>
      <c r="BR28" s="74">
        <v>6.3E-2</v>
      </c>
      <c r="BS28" s="874">
        <v>76.146281411753563</v>
      </c>
      <c r="BT28" s="74">
        <v>4.0000000000000001E-3</v>
      </c>
      <c r="BU28" s="874">
        <v>2.6858083320000001</v>
      </c>
      <c r="BV28" s="74"/>
      <c r="BW28" s="874"/>
      <c r="BX28" s="74">
        <v>28</v>
      </c>
      <c r="BY28" s="874">
        <v>20.832000000000001</v>
      </c>
      <c r="BZ28" s="74"/>
      <c r="CA28" s="874"/>
      <c r="CB28" s="74">
        <v>2</v>
      </c>
      <c r="CC28" s="874">
        <v>1.851472352941177</v>
      </c>
      <c r="CD28" s="74">
        <v>1</v>
      </c>
      <c r="CE28" s="874">
        <v>1.7147316666666701</v>
      </c>
      <c r="CF28" s="74">
        <f t="shared" si="11"/>
        <v>65.358812694844843</v>
      </c>
      <c r="CG28" s="75">
        <f t="shared" si="12"/>
        <v>99.66408974375355</v>
      </c>
      <c r="CH28" s="76">
        <f t="shared" si="13"/>
        <v>3.5662040196078468</v>
      </c>
      <c r="CI28" s="60">
        <f t="shared" si="14"/>
        <v>168.58910645820626</v>
      </c>
    </row>
    <row r="29" spans="1:87" ht="18.75" customHeight="1" x14ac:dyDescent="0.25">
      <c r="A29" s="61">
        <f t="shared" si="15"/>
        <v>20</v>
      </c>
      <c r="B29" s="77" t="s">
        <v>89</v>
      </c>
      <c r="C29" s="78">
        <v>1966</v>
      </c>
      <c r="D29" s="78">
        <v>5</v>
      </c>
      <c r="E29" s="78">
        <v>60</v>
      </c>
      <c r="F29" s="78">
        <v>2520.1</v>
      </c>
      <c r="G29" s="78">
        <v>3</v>
      </c>
      <c r="H29" s="63">
        <v>5.84</v>
      </c>
      <c r="I29" s="63">
        <v>6.21</v>
      </c>
      <c r="J29" s="63">
        <f t="shared" si="3"/>
        <v>88304.304000000004</v>
      </c>
      <c r="K29" s="63">
        <f t="shared" si="4"/>
        <v>93898.926000000007</v>
      </c>
      <c r="L29" s="79">
        <v>152.84701000000001</v>
      </c>
      <c r="M29" s="80">
        <f>L29*$M$2</f>
        <v>145.73962403500002</v>
      </c>
      <c r="N29" s="66">
        <f t="shared" si="1"/>
        <v>6.0651168604420462</v>
      </c>
      <c r="O29" s="67">
        <f t="shared" si="5"/>
        <v>182.20323000000002</v>
      </c>
      <c r="P29" s="67">
        <f t="shared" si="6"/>
        <v>173.73077980500003</v>
      </c>
      <c r="Q29" s="68">
        <v>6.21</v>
      </c>
      <c r="R29" s="69"/>
      <c r="S29" s="69">
        <f t="shared" si="7"/>
        <v>187.79785200000001</v>
      </c>
      <c r="T29" s="69">
        <f t="shared" si="8"/>
        <v>179.06525188200001</v>
      </c>
      <c r="U29" s="69">
        <v>6.31</v>
      </c>
      <c r="V29" s="69"/>
      <c r="W29" s="69">
        <f t="shared" si="9"/>
        <v>190.82197199999999</v>
      </c>
      <c r="X29" s="67">
        <f t="shared" si="10"/>
        <v>181.94875030199998</v>
      </c>
      <c r="Y29" s="75"/>
      <c r="Z29" s="81"/>
      <c r="AA29" s="857"/>
      <c r="AB29" s="75"/>
      <c r="AC29" s="81"/>
      <c r="AD29" s="75"/>
      <c r="AE29" s="81"/>
      <c r="AF29" s="75"/>
      <c r="AG29" s="81"/>
      <c r="AH29" s="861"/>
      <c r="AI29" s="81"/>
      <c r="AJ29" s="75"/>
      <c r="AK29" s="82"/>
      <c r="AL29" s="81"/>
      <c r="AM29" s="75"/>
      <c r="AN29" s="81"/>
      <c r="AO29" s="75"/>
      <c r="AP29" s="81"/>
      <c r="AQ29" s="75"/>
      <c r="AR29" s="76"/>
      <c r="AS29" s="75"/>
      <c r="AT29" s="81"/>
      <c r="AU29" s="75"/>
      <c r="AV29" s="81"/>
      <c r="AW29" s="75"/>
      <c r="AX29" s="81"/>
      <c r="AY29" s="75"/>
      <c r="AZ29" s="81"/>
      <c r="BA29" s="83">
        <v>1</v>
      </c>
      <c r="BB29" s="84">
        <v>1.2394499999999999</v>
      </c>
      <c r="BC29" s="861"/>
      <c r="BD29" s="85"/>
      <c r="BE29" s="85"/>
      <c r="BF29" s="75"/>
      <c r="BG29" s="81"/>
      <c r="BH29" s="85"/>
      <c r="BI29" s="861"/>
      <c r="BJ29" s="81"/>
      <c r="BK29" s="82"/>
      <c r="BL29" s="81"/>
      <c r="BM29" s="85">
        <v>1.080264914054599</v>
      </c>
      <c r="BN29" s="560"/>
      <c r="BO29" s="874"/>
      <c r="BP29" s="74"/>
      <c r="BQ29" s="874"/>
      <c r="BR29" s="74">
        <v>9.0000000000000011E-3</v>
      </c>
      <c r="BS29" s="874">
        <v>9.9470576470135601</v>
      </c>
      <c r="BT29" s="74">
        <v>4.0000000000000001E-3</v>
      </c>
      <c r="BU29" s="874">
        <v>3.9857488888888879</v>
      </c>
      <c r="BV29" s="74"/>
      <c r="BW29" s="874"/>
      <c r="BX29" s="74">
        <v>14</v>
      </c>
      <c r="BY29" s="874">
        <v>8.7420000000000009</v>
      </c>
      <c r="BZ29" s="74"/>
      <c r="CA29" s="874"/>
      <c r="CB29" s="74"/>
      <c r="CC29" s="874"/>
      <c r="CD29" s="74">
        <v>1</v>
      </c>
      <c r="CE29" s="874">
        <v>1.99802358024691</v>
      </c>
      <c r="CF29" s="74">
        <f t="shared" si="11"/>
        <v>2.319714914054599</v>
      </c>
      <c r="CG29" s="75">
        <f t="shared" si="12"/>
        <v>22.674806535902448</v>
      </c>
      <c r="CH29" s="76">
        <f t="shared" si="13"/>
        <v>1.99802358024691</v>
      </c>
      <c r="CI29" s="60">
        <f t="shared" si="14"/>
        <v>26.992545030203956</v>
      </c>
    </row>
    <row r="30" spans="1:87" ht="18.75" customHeight="1" x14ac:dyDescent="0.25">
      <c r="A30" s="61">
        <f t="shared" si="15"/>
        <v>21</v>
      </c>
      <c r="B30" s="77" t="s">
        <v>90</v>
      </c>
      <c r="C30" s="78">
        <v>1961</v>
      </c>
      <c r="D30" s="78">
        <v>4</v>
      </c>
      <c r="E30" s="78">
        <v>32</v>
      </c>
      <c r="F30" s="78">
        <v>1275.5</v>
      </c>
      <c r="G30" s="78">
        <v>2</v>
      </c>
      <c r="H30" s="63">
        <v>5.84</v>
      </c>
      <c r="I30" s="63">
        <v>6.21</v>
      </c>
      <c r="J30" s="63">
        <f t="shared" si="3"/>
        <v>44693.520000000004</v>
      </c>
      <c r="K30" s="63">
        <f t="shared" si="4"/>
        <v>47525.13</v>
      </c>
      <c r="L30" s="79">
        <v>77.766679999999994</v>
      </c>
      <c r="M30" s="80">
        <f t="shared" si="16"/>
        <v>74.150529379999995</v>
      </c>
      <c r="N30" s="66">
        <f t="shared" si="1"/>
        <v>6.0969564876519007</v>
      </c>
      <c r="O30" s="67">
        <f t="shared" si="5"/>
        <v>92.218649999999997</v>
      </c>
      <c r="P30" s="67">
        <f t="shared" si="6"/>
        <v>87.930482775000002</v>
      </c>
      <c r="Q30" s="68">
        <v>6.21</v>
      </c>
      <c r="R30" s="69"/>
      <c r="S30" s="69">
        <f t="shared" si="7"/>
        <v>95.050259999999994</v>
      </c>
      <c r="T30" s="69">
        <f t="shared" si="8"/>
        <v>90.630422909999993</v>
      </c>
      <c r="U30" s="69">
        <v>6.31</v>
      </c>
      <c r="V30" s="69"/>
      <c r="W30" s="69">
        <f t="shared" si="9"/>
        <v>96.580860000000001</v>
      </c>
      <c r="X30" s="67">
        <f t="shared" si="10"/>
        <v>92.089850010000006</v>
      </c>
      <c r="Y30" s="75"/>
      <c r="Z30" s="81"/>
      <c r="AA30" s="857"/>
      <c r="AB30" s="75"/>
      <c r="AC30" s="81"/>
      <c r="AD30" s="75"/>
      <c r="AE30" s="81"/>
      <c r="AF30" s="75"/>
      <c r="AG30" s="81"/>
      <c r="AH30" s="861"/>
      <c r="AI30" s="81"/>
      <c r="AJ30" s="75"/>
      <c r="AK30" s="82"/>
      <c r="AL30" s="81"/>
      <c r="AM30" s="75"/>
      <c r="AN30" s="81"/>
      <c r="AO30" s="75"/>
      <c r="AP30" s="81"/>
      <c r="AQ30" s="75">
        <v>7</v>
      </c>
      <c r="AR30" s="76">
        <v>6.968</v>
      </c>
      <c r="AS30" s="75"/>
      <c r="AT30" s="81"/>
      <c r="AU30" s="75"/>
      <c r="AV30" s="81"/>
      <c r="AW30" s="75"/>
      <c r="AX30" s="81"/>
      <c r="AY30" s="75"/>
      <c r="AZ30" s="81"/>
      <c r="BA30" s="83"/>
      <c r="BB30" s="84"/>
      <c r="BC30" s="861"/>
      <c r="BD30" s="85"/>
      <c r="BE30" s="85"/>
      <c r="BF30" s="75"/>
      <c r="BG30" s="81"/>
      <c r="BH30" s="85"/>
      <c r="BI30" s="861"/>
      <c r="BJ30" s="81"/>
      <c r="BK30" s="82"/>
      <c r="BL30" s="81"/>
      <c r="BM30" s="85"/>
      <c r="BN30" s="560"/>
      <c r="BO30" s="874"/>
      <c r="BP30" s="74">
        <v>1E-3</v>
      </c>
      <c r="BQ30" s="874">
        <v>1.17686</v>
      </c>
      <c r="BR30" s="74">
        <v>4.0000000000000001E-3</v>
      </c>
      <c r="BS30" s="874">
        <v>4.5953756097560801</v>
      </c>
      <c r="BT30" s="74">
        <v>3.5000000000000001E-3</v>
      </c>
      <c r="BU30" s="874">
        <v>2.3500822905000001</v>
      </c>
      <c r="BV30" s="74"/>
      <c r="BW30" s="874"/>
      <c r="BX30" s="74">
        <v>6</v>
      </c>
      <c r="BY30" s="874">
        <v>3.3980000000000001</v>
      </c>
      <c r="BZ30" s="74"/>
      <c r="CA30" s="874"/>
      <c r="CB30" s="74">
        <v>2</v>
      </c>
      <c r="CC30" s="874">
        <v>2.7484723529411768</v>
      </c>
      <c r="CD30" s="74">
        <v>1</v>
      </c>
      <c r="CE30" s="874">
        <v>2.17589409090909</v>
      </c>
      <c r="CF30" s="74">
        <f t="shared" si="11"/>
        <v>6.968</v>
      </c>
      <c r="CG30" s="75">
        <f t="shared" si="12"/>
        <v>11.52031790025608</v>
      </c>
      <c r="CH30" s="76">
        <f t="shared" si="13"/>
        <v>4.9243664438502668</v>
      </c>
      <c r="CI30" s="60">
        <f t="shared" si="14"/>
        <v>23.412684344106346</v>
      </c>
    </row>
    <row r="31" spans="1:87" ht="18.75" customHeight="1" x14ac:dyDescent="0.25">
      <c r="A31" s="61">
        <f t="shared" si="15"/>
        <v>22</v>
      </c>
      <c r="B31" s="77" t="s">
        <v>91</v>
      </c>
      <c r="C31" s="78">
        <v>1959</v>
      </c>
      <c r="D31" s="78">
        <v>3</v>
      </c>
      <c r="E31" s="78">
        <v>18</v>
      </c>
      <c r="F31" s="78">
        <v>1162.3</v>
      </c>
      <c r="G31" s="78">
        <v>3</v>
      </c>
      <c r="H31" s="63">
        <v>5.84</v>
      </c>
      <c r="I31" s="63">
        <v>6.21</v>
      </c>
      <c r="J31" s="63">
        <f t="shared" si="3"/>
        <v>40726.991999999998</v>
      </c>
      <c r="K31" s="63">
        <f t="shared" si="4"/>
        <v>43307.297999999995</v>
      </c>
      <c r="L31" s="79">
        <v>70.853880000000004</v>
      </c>
      <c r="M31" s="80">
        <f t="shared" si="16"/>
        <v>67.559174580000004</v>
      </c>
      <c r="N31" s="66">
        <f t="shared" si="1"/>
        <v>6.0960061946141275</v>
      </c>
      <c r="O31" s="67">
        <f t="shared" si="5"/>
        <v>84.034289999999999</v>
      </c>
      <c r="P31" s="67">
        <f t="shared" si="6"/>
        <v>80.126695514999994</v>
      </c>
      <c r="Q31" s="68">
        <v>6.21</v>
      </c>
      <c r="R31" s="69"/>
      <c r="S31" s="69">
        <f t="shared" si="7"/>
        <v>86.614595999999992</v>
      </c>
      <c r="T31" s="69">
        <f t="shared" si="8"/>
        <v>82.587017285999991</v>
      </c>
      <c r="U31" s="69">
        <v>6.31</v>
      </c>
      <c r="V31" s="69"/>
      <c r="W31" s="69">
        <f t="shared" si="9"/>
        <v>88.009355999999997</v>
      </c>
      <c r="X31" s="67">
        <f t="shared" si="10"/>
        <v>83.916920946000005</v>
      </c>
      <c r="Y31" s="75"/>
      <c r="Z31" s="81"/>
      <c r="AA31" s="857"/>
      <c r="AB31" s="75">
        <v>1.2319</v>
      </c>
      <c r="AC31" s="81">
        <v>630.68217000000004</v>
      </c>
      <c r="AD31" s="75">
        <v>1.6E-2</v>
      </c>
      <c r="AE31" s="81">
        <v>16.271989999999999</v>
      </c>
      <c r="AF31" s="75"/>
      <c r="AG31" s="81"/>
      <c r="AH31" s="861"/>
      <c r="AI31" s="81"/>
      <c r="AJ31" s="75"/>
      <c r="AK31" s="82"/>
      <c r="AL31" s="81"/>
      <c r="AM31" s="75"/>
      <c r="AN31" s="81"/>
      <c r="AO31" s="75"/>
      <c r="AP31" s="81"/>
      <c r="AQ31" s="75">
        <v>7</v>
      </c>
      <c r="AR31" s="76">
        <v>6.968</v>
      </c>
      <c r="AS31" s="75"/>
      <c r="AT31" s="81"/>
      <c r="AU31" s="75"/>
      <c r="AV31" s="81"/>
      <c r="AW31" s="75"/>
      <c r="AX31" s="81"/>
      <c r="AY31" s="75"/>
      <c r="AZ31" s="81"/>
      <c r="BA31" s="83">
        <v>1</v>
      </c>
      <c r="BB31" s="84">
        <v>0.88617120000000005</v>
      </c>
      <c r="BC31" s="861"/>
      <c r="BD31" s="85"/>
      <c r="BE31" s="85"/>
      <c r="BF31" s="75"/>
      <c r="BG31" s="81"/>
      <c r="BH31" s="85"/>
      <c r="BI31" s="861"/>
      <c r="BJ31" s="81"/>
      <c r="BK31" s="82"/>
      <c r="BL31" s="81"/>
      <c r="BM31" s="85"/>
      <c r="BN31" s="560"/>
      <c r="BO31" s="874"/>
      <c r="BP31" s="74"/>
      <c r="BQ31" s="874"/>
      <c r="BR31" s="74"/>
      <c r="BS31" s="874"/>
      <c r="BT31" s="74"/>
      <c r="BU31" s="874"/>
      <c r="BV31" s="74"/>
      <c r="BW31" s="874"/>
      <c r="BX31" s="74">
        <v>4</v>
      </c>
      <c r="BY31" s="874">
        <v>3.3180000000000001</v>
      </c>
      <c r="BZ31" s="74"/>
      <c r="CA31" s="874"/>
      <c r="CB31" s="74"/>
      <c r="CC31" s="874"/>
      <c r="CD31" s="74">
        <v>7</v>
      </c>
      <c r="CE31" s="874">
        <v>13.478510791666672</v>
      </c>
      <c r="CF31" s="74">
        <f t="shared" si="11"/>
        <v>654.8083312</v>
      </c>
      <c r="CG31" s="75">
        <f t="shared" si="12"/>
        <v>3.3180000000000001</v>
      </c>
      <c r="CH31" s="76">
        <f t="shared" si="13"/>
        <v>13.478510791666672</v>
      </c>
      <c r="CI31" s="60">
        <f t="shared" si="14"/>
        <v>671.6048419916666</v>
      </c>
    </row>
    <row r="32" spans="1:87" ht="18.75" customHeight="1" x14ac:dyDescent="0.25">
      <c r="A32" s="61">
        <f t="shared" si="15"/>
        <v>23</v>
      </c>
      <c r="B32" s="77" t="s">
        <v>92</v>
      </c>
      <c r="C32" s="78">
        <v>1960</v>
      </c>
      <c r="D32" s="78">
        <v>3</v>
      </c>
      <c r="E32" s="78">
        <v>24</v>
      </c>
      <c r="F32" s="78">
        <v>939.8</v>
      </c>
      <c r="G32" s="78">
        <v>2</v>
      </c>
      <c r="H32" s="63">
        <v>5.84</v>
      </c>
      <c r="I32" s="63">
        <v>6.21</v>
      </c>
      <c r="J32" s="63">
        <f t="shared" si="3"/>
        <v>32930.591999999997</v>
      </c>
      <c r="K32" s="63">
        <f t="shared" si="4"/>
        <v>35016.947999999997</v>
      </c>
      <c r="L32" s="79">
        <v>57.292515999999999</v>
      </c>
      <c r="M32" s="80">
        <f t="shared" si="16"/>
        <v>54.628414006</v>
      </c>
      <c r="N32" s="66">
        <f t="shared" si="1"/>
        <v>6.0962455841668444</v>
      </c>
      <c r="O32" s="67">
        <f t="shared" si="5"/>
        <v>67.947539999999989</v>
      </c>
      <c r="P32" s="67">
        <f t="shared" si="6"/>
        <v>64.78797938999999</v>
      </c>
      <c r="Q32" s="68">
        <v>6.21</v>
      </c>
      <c r="R32" s="69"/>
      <c r="S32" s="69">
        <f t="shared" si="7"/>
        <v>70.033895999999999</v>
      </c>
      <c r="T32" s="69">
        <f t="shared" si="8"/>
        <v>66.777319836000004</v>
      </c>
      <c r="U32" s="69">
        <v>6.31</v>
      </c>
      <c r="V32" s="69"/>
      <c r="W32" s="69">
        <f t="shared" si="9"/>
        <v>71.161655999999994</v>
      </c>
      <c r="X32" s="67">
        <f t="shared" si="10"/>
        <v>67.852638995999996</v>
      </c>
      <c r="Y32" s="75"/>
      <c r="Z32" s="81"/>
      <c r="AA32" s="857"/>
      <c r="AB32" s="75"/>
      <c r="AC32" s="81"/>
      <c r="AD32" s="75"/>
      <c r="AE32" s="81"/>
      <c r="AF32" s="75"/>
      <c r="AG32" s="81"/>
      <c r="AH32" s="861"/>
      <c r="AI32" s="81"/>
      <c r="AJ32" s="75"/>
      <c r="AK32" s="82"/>
      <c r="AL32" s="81"/>
      <c r="AM32" s="75"/>
      <c r="AN32" s="81"/>
      <c r="AO32" s="75"/>
      <c r="AP32" s="81"/>
      <c r="AQ32" s="75"/>
      <c r="AR32" s="76"/>
      <c r="AS32" s="75"/>
      <c r="AT32" s="81"/>
      <c r="AU32" s="75"/>
      <c r="AV32" s="81"/>
      <c r="AW32" s="75"/>
      <c r="AX32" s="81"/>
      <c r="AY32" s="75"/>
      <c r="AZ32" s="81"/>
      <c r="BA32" s="83"/>
      <c r="BB32" s="84"/>
      <c r="BC32" s="861"/>
      <c r="BD32" s="85"/>
      <c r="BE32" s="85"/>
      <c r="BF32" s="75"/>
      <c r="BG32" s="81"/>
      <c r="BH32" s="85"/>
      <c r="BI32" s="861"/>
      <c r="BJ32" s="81"/>
      <c r="BK32" s="82"/>
      <c r="BL32" s="81"/>
      <c r="BM32" s="85">
        <v>0.70925438560205922</v>
      </c>
      <c r="BN32" s="560"/>
      <c r="BO32" s="874"/>
      <c r="BP32" s="74"/>
      <c r="BQ32" s="874"/>
      <c r="BR32" s="74"/>
      <c r="BS32" s="874"/>
      <c r="BT32" s="74"/>
      <c r="BU32" s="874"/>
      <c r="BV32" s="74"/>
      <c r="BW32" s="874"/>
      <c r="BX32" s="74"/>
      <c r="BY32" s="874"/>
      <c r="BZ32" s="74"/>
      <c r="CA32" s="874"/>
      <c r="CB32" s="74"/>
      <c r="CC32" s="874"/>
      <c r="CD32" s="74">
        <v>1</v>
      </c>
      <c r="CE32" s="874">
        <v>1.6924561904761899</v>
      </c>
      <c r="CF32" s="74">
        <f t="shared" si="11"/>
        <v>0.70925438560205922</v>
      </c>
      <c r="CG32" s="75">
        <f t="shared" si="12"/>
        <v>0</v>
      </c>
      <c r="CH32" s="76">
        <f t="shared" si="13"/>
        <v>1.6924561904761899</v>
      </c>
      <c r="CI32" s="60">
        <f t="shared" si="14"/>
        <v>2.4017105760782491</v>
      </c>
    </row>
    <row r="33" spans="1:87" ht="18.75" customHeight="1" x14ac:dyDescent="0.25">
      <c r="A33" s="61">
        <f t="shared" si="15"/>
        <v>24</v>
      </c>
      <c r="B33" s="77" t="s">
        <v>93</v>
      </c>
      <c r="C33" s="78">
        <v>1969</v>
      </c>
      <c r="D33" s="78">
        <v>5</v>
      </c>
      <c r="E33" s="78">
        <v>80</v>
      </c>
      <c r="F33" s="78">
        <v>3546.1</v>
      </c>
      <c r="G33" s="78">
        <v>4</v>
      </c>
      <c r="H33" s="63">
        <v>5.84</v>
      </c>
      <c r="I33" s="63">
        <v>6.21</v>
      </c>
      <c r="J33" s="63">
        <f t="shared" si="3"/>
        <v>124255.34399999998</v>
      </c>
      <c r="K33" s="63">
        <f t="shared" si="4"/>
        <v>132127.68599999999</v>
      </c>
      <c r="L33" s="79">
        <v>216.06700000000001</v>
      </c>
      <c r="M33" s="80">
        <f t="shared" si="16"/>
        <v>206.01988450000002</v>
      </c>
      <c r="N33" s="66">
        <f t="shared" si="1"/>
        <v>6.0930881813823641</v>
      </c>
      <c r="O33" s="67">
        <f t="shared" si="5"/>
        <v>256.38302999999996</v>
      </c>
      <c r="P33" s="67">
        <f t="shared" si="6"/>
        <v>244.46121910499997</v>
      </c>
      <c r="Q33" s="68">
        <v>6.21</v>
      </c>
      <c r="R33" s="69"/>
      <c r="S33" s="69">
        <f t="shared" si="7"/>
        <v>264.25537199999997</v>
      </c>
      <c r="T33" s="69">
        <f t="shared" si="8"/>
        <v>251.96749720199998</v>
      </c>
      <c r="U33" s="69">
        <v>6.31</v>
      </c>
      <c r="V33" s="69"/>
      <c r="W33" s="69">
        <f t="shared" si="9"/>
        <v>268.51069200000001</v>
      </c>
      <c r="X33" s="67">
        <f t="shared" si="10"/>
        <v>256.02494482200001</v>
      </c>
      <c r="Y33" s="75"/>
      <c r="Z33" s="81"/>
      <c r="AA33" s="857"/>
      <c r="AB33" s="75">
        <v>0.17499999999999999</v>
      </c>
      <c r="AC33" s="81">
        <v>211.55128999999999</v>
      </c>
      <c r="AD33" s="75"/>
      <c r="AE33" s="81"/>
      <c r="AF33" s="75">
        <v>0.27200000000000002</v>
      </c>
      <c r="AG33" s="81">
        <v>93.689863475926984</v>
      </c>
      <c r="AH33" s="861"/>
      <c r="AI33" s="81"/>
      <c r="AJ33" s="75"/>
      <c r="AK33" s="82"/>
      <c r="AL33" s="81"/>
      <c r="AM33" s="75"/>
      <c r="AN33" s="81"/>
      <c r="AO33" s="75"/>
      <c r="AP33" s="81"/>
      <c r="AQ33" s="75">
        <v>14</v>
      </c>
      <c r="AR33" s="76">
        <v>14.758273636</v>
      </c>
      <c r="AS33" s="75"/>
      <c r="AT33" s="81"/>
      <c r="AU33" s="75"/>
      <c r="AV33" s="81"/>
      <c r="AW33" s="75"/>
      <c r="AX33" s="81"/>
      <c r="AY33" s="75"/>
      <c r="AZ33" s="81"/>
      <c r="BA33" s="83">
        <v>60</v>
      </c>
      <c r="BB33" s="84">
        <v>93.485861194536682</v>
      </c>
      <c r="BC33" s="861"/>
      <c r="BD33" s="85"/>
      <c r="BE33" s="85"/>
      <c r="BF33" s="75"/>
      <c r="BG33" s="81"/>
      <c r="BH33" s="85"/>
      <c r="BI33" s="861"/>
      <c r="BJ33" s="81"/>
      <c r="BK33" s="82"/>
      <c r="BL33" s="81"/>
      <c r="BM33" s="85"/>
      <c r="BN33" s="560">
        <v>2.8999999999999998E-2</v>
      </c>
      <c r="BO33" s="874">
        <v>31.506580483871055</v>
      </c>
      <c r="BP33" s="74">
        <v>2E-3</v>
      </c>
      <c r="BQ33" s="874">
        <v>2.0054175999999999</v>
      </c>
      <c r="BR33" s="74"/>
      <c r="BS33" s="874"/>
      <c r="BT33" s="74"/>
      <c r="BU33" s="874"/>
      <c r="BV33" s="74"/>
      <c r="BW33" s="874"/>
      <c r="BX33" s="74">
        <v>21</v>
      </c>
      <c r="BY33" s="874">
        <v>14.964</v>
      </c>
      <c r="BZ33" s="74">
        <v>8.6000000000000007E-2</v>
      </c>
      <c r="CA33" s="874">
        <v>37.148031902834013</v>
      </c>
      <c r="CB33" s="74"/>
      <c r="CC33" s="874"/>
      <c r="CD33" s="74">
        <v>13</v>
      </c>
      <c r="CE33" s="874">
        <v>24.647470073051963</v>
      </c>
      <c r="CF33" s="74">
        <f t="shared" si="11"/>
        <v>413.48528830646364</v>
      </c>
      <c r="CG33" s="75">
        <f t="shared" si="12"/>
        <v>48.475998083871055</v>
      </c>
      <c r="CH33" s="76">
        <f t="shared" si="13"/>
        <v>61.795501975885976</v>
      </c>
      <c r="CI33" s="60">
        <f t="shared" si="14"/>
        <v>523.75678836622069</v>
      </c>
    </row>
    <row r="34" spans="1:87" ht="18.75" customHeight="1" x14ac:dyDescent="0.25">
      <c r="A34" s="61">
        <f t="shared" si="15"/>
        <v>25</v>
      </c>
      <c r="B34" s="77" t="s">
        <v>94</v>
      </c>
      <c r="C34" s="78">
        <v>1959</v>
      </c>
      <c r="D34" s="78">
        <v>2</v>
      </c>
      <c r="E34" s="78">
        <v>12</v>
      </c>
      <c r="F34" s="78">
        <v>596.4</v>
      </c>
      <c r="G34" s="78">
        <v>2</v>
      </c>
      <c r="H34" s="63">
        <v>5.84</v>
      </c>
      <c r="I34" s="63">
        <v>6.21</v>
      </c>
      <c r="J34" s="63">
        <f t="shared" si="3"/>
        <v>20897.856</v>
      </c>
      <c r="K34" s="63">
        <f t="shared" si="4"/>
        <v>22221.863999999998</v>
      </c>
      <c r="L34" s="79">
        <v>36.161879999999996</v>
      </c>
      <c r="M34" s="80">
        <f t="shared" si="16"/>
        <v>34.480352579999995</v>
      </c>
      <c r="N34" s="66">
        <f t="shared" si="1"/>
        <v>6.0633601609657948</v>
      </c>
      <c r="O34" s="67">
        <f t="shared" si="5"/>
        <v>43.119720000000001</v>
      </c>
      <c r="P34" s="67">
        <f t="shared" si="6"/>
        <v>41.114653019999999</v>
      </c>
      <c r="Q34" s="68">
        <v>6.21</v>
      </c>
      <c r="R34" s="69"/>
      <c r="S34" s="69">
        <f t="shared" si="7"/>
        <v>44.443727999999993</v>
      </c>
      <c r="T34" s="69">
        <f t="shared" si="8"/>
        <v>42.377094647999996</v>
      </c>
      <c r="U34" s="69">
        <v>6.31</v>
      </c>
      <c r="V34" s="69"/>
      <c r="W34" s="69">
        <f t="shared" si="9"/>
        <v>45.159407999999999</v>
      </c>
      <c r="X34" s="67">
        <f t="shared" si="10"/>
        <v>43.059495527999999</v>
      </c>
      <c r="Y34" s="75"/>
      <c r="Z34" s="81"/>
      <c r="AA34" s="857"/>
      <c r="AB34" s="75"/>
      <c r="AC34" s="81"/>
      <c r="AD34" s="75"/>
      <c r="AE34" s="81"/>
      <c r="AF34" s="75"/>
      <c r="AG34" s="81"/>
      <c r="AH34" s="861"/>
      <c r="AI34" s="81"/>
      <c r="AJ34" s="75"/>
      <c r="AK34" s="82"/>
      <c r="AL34" s="81"/>
      <c r="AM34" s="75"/>
      <c r="AN34" s="81"/>
      <c r="AO34" s="75"/>
      <c r="AP34" s="81"/>
      <c r="AQ34" s="75"/>
      <c r="AR34" s="76"/>
      <c r="AS34" s="75"/>
      <c r="AT34" s="81"/>
      <c r="AU34" s="75"/>
      <c r="AV34" s="81"/>
      <c r="AW34" s="75"/>
      <c r="AX34" s="81"/>
      <c r="AY34" s="75"/>
      <c r="AZ34" s="81"/>
      <c r="BA34" s="83"/>
      <c r="BB34" s="84"/>
      <c r="BC34" s="861"/>
      <c r="BD34" s="85"/>
      <c r="BE34" s="85"/>
      <c r="BF34" s="75"/>
      <c r="BG34" s="81"/>
      <c r="BH34" s="85"/>
      <c r="BI34" s="861"/>
      <c r="BJ34" s="81"/>
      <c r="BK34" s="82"/>
      <c r="BL34" s="81"/>
      <c r="BM34" s="85"/>
      <c r="BN34" s="560"/>
      <c r="BO34" s="874"/>
      <c r="BP34" s="74">
        <v>5.0000000000000001E-3</v>
      </c>
      <c r="BQ34" s="874">
        <v>5.01</v>
      </c>
      <c r="BR34" s="74"/>
      <c r="BS34" s="874"/>
      <c r="BT34" s="74"/>
      <c r="BU34" s="874"/>
      <c r="BV34" s="74"/>
      <c r="BW34" s="874"/>
      <c r="BX34" s="74">
        <v>4</v>
      </c>
      <c r="BY34" s="874">
        <v>4.4630000000000001</v>
      </c>
      <c r="BZ34" s="74"/>
      <c r="CA34" s="874"/>
      <c r="CB34" s="74"/>
      <c r="CC34" s="874"/>
      <c r="CD34" s="74"/>
      <c r="CE34" s="874"/>
      <c r="CF34" s="74">
        <f t="shared" si="11"/>
        <v>0</v>
      </c>
      <c r="CG34" s="75">
        <f t="shared" si="12"/>
        <v>9.472999999999999</v>
      </c>
      <c r="CH34" s="76">
        <f t="shared" si="13"/>
        <v>0</v>
      </c>
      <c r="CI34" s="60">
        <f t="shared" si="14"/>
        <v>9.472999999999999</v>
      </c>
    </row>
    <row r="35" spans="1:87" ht="17.25" customHeight="1" x14ac:dyDescent="0.25">
      <c r="A35" s="61">
        <f t="shared" si="15"/>
        <v>26</v>
      </c>
      <c r="B35" s="77" t="s">
        <v>95</v>
      </c>
      <c r="C35" s="78" t="s">
        <v>71</v>
      </c>
      <c r="D35" s="78">
        <v>3</v>
      </c>
      <c r="E35" s="78">
        <v>18</v>
      </c>
      <c r="F35" s="78">
        <v>984.7</v>
      </c>
      <c r="G35" s="78">
        <v>1</v>
      </c>
      <c r="H35" s="63">
        <v>5.84</v>
      </c>
      <c r="I35" s="63">
        <v>6.21</v>
      </c>
      <c r="J35" s="63">
        <f t="shared" si="3"/>
        <v>34503.887999999999</v>
      </c>
      <c r="K35" s="63">
        <f t="shared" si="4"/>
        <v>36689.921999999999</v>
      </c>
      <c r="L35" s="79">
        <v>60.039720000000003</v>
      </c>
      <c r="M35" s="80">
        <f t="shared" si="16"/>
        <v>57.24787302</v>
      </c>
      <c r="N35" s="66">
        <f t="shared" si="1"/>
        <v>6.0972600792119431</v>
      </c>
      <c r="O35" s="67">
        <f t="shared" si="5"/>
        <v>71.193809999999999</v>
      </c>
      <c r="P35" s="67">
        <f t="shared" si="6"/>
        <v>67.883297834999993</v>
      </c>
      <c r="Q35" s="68">
        <v>6.21</v>
      </c>
      <c r="R35" s="69"/>
      <c r="S35" s="69">
        <f t="shared" si="7"/>
        <v>73.379843999999991</v>
      </c>
      <c r="T35" s="69">
        <f t="shared" si="8"/>
        <v>69.967681253999999</v>
      </c>
      <c r="U35" s="69">
        <v>6.31</v>
      </c>
      <c r="V35" s="69"/>
      <c r="W35" s="69">
        <f t="shared" si="9"/>
        <v>74.561483999999993</v>
      </c>
      <c r="X35" s="67">
        <f t="shared" si="10"/>
        <v>71.094374993999992</v>
      </c>
      <c r="Y35" s="75"/>
      <c r="Z35" s="81"/>
      <c r="AA35" s="857"/>
      <c r="AB35" s="75"/>
      <c r="AC35" s="81"/>
      <c r="AD35" s="75"/>
      <c r="AE35" s="81"/>
      <c r="AF35" s="75"/>
      <c r="AG35" s="81"/>
      <c r="AH35" s="861"/>
      <c r="AI35" s="81"/>
      <c r="AJ35" s="75">
        <v>0.16284999999999999</v>
      </c>
      <c r="AK35" s="82">
        <v>1</v>
      </c>
      <c r="AL35" s="81">
        <v>115.0831</v>
      </c>
      <c r="AM35" s="75"/>
      <c r="AN35" s="81"/>
      <c r="AO35" s="75">
        <v>2.5000000000000001E-4</v>
      </c>
      <c r="AP35" s="81">
        <v>0.22991613947000003</v>
      </c>
      <c r="AQ35" s="75"/>
      <c r="AR35" s="76"/>
      <c r="AS35" s="75"/>
      <c r="AT35" s="81"/>
      <c r="AU35" s="75"/>
      <c r="AV35" s="81"/>
      <c r="AW35" s="75"/>
      <c r="AX35" s="81"/>
      <c r="AY35" s="75"/>
      <c r="AZ35" s="81"/>
      <c r="BA35" s="83"/>
      <c r="BB35" s="84"/>
      <c r="BC35" s="861"/>
      <c r="BD35" s="85"/>
      <c r="BE35" s="85"/>
      <c r="BF35" s="75"/>
      <c r="BG35" s="81"/>
      <c r="BH35" s="85"/>
      <c r="BI35" s="861"/>
      <c r="BJ35" s="81"/>
      <c r="BK35" s="82"/>
      <c r="BL35" s="81"/>
      <c r="BM35" s="85">
        <v>1.58110666666667</v>
      </c>
      <c r="BN35" s="560"/>
      <c r="BO35" s="874"/>
      <c r="BP35" s="74"/>
      <c r="BQ35" s="874"/>
      <c r="BR35" s="74"/>
      <c r="BS35" s="874"/>
      <c r="BT35" s="74"/>
      <c r="BU35" s="874"/>
      <c r="BV35" s="74"/>
      <c r="BW35" s="874"/>
      <c r="BX35" s="74">
        <v>14</v>
      </c>
      <c r="BY35" s="874">
        <v>8.1839999999999993</v>
      </c>
      <c r="BZ35" s="74">
        <v>4.0000000000000001E-3</v>
      </c>
      <c r="CA35" s="874">
        <v>0.55492266666666801</v>
      </c>
      <c r="CB35" s="74">
        <v>13</v>
      </c>
      <c r="CC35" s="874">
        <v>9.9806511284513864</v>
      </c>
      <c r="CD35" s="74">
        <v>1</v>
      </c>
      <c r="CE35" s="874">
        <v>1.4930000000000001</v>
      </c>
      <c r="CF35" s="74">
        <f t="shared" si="11"/>
        <v>116.89412280613668</v>
      </c>
      <c r="CG35" s="75">
        <f t="shared" si="12"/>
        <v>8.1839999999999993</v>
      </c>
      <c r="CH35" s="76">
        <f t="shared" si="13"/>
        <v>12.028573795118055</v>
      </c>
      <c r="CI35" s="60">
        <f t="shared" si="14"/>
        <v>137.10669660125473</v>
      </c>
    </row>
    <row r="36" spans="1:87" ht="18.75" customHeight="1" x14ac:dyDescent="0.25">
      <c r="A36" s="61">
        <f t="shared" si="15"/>
        <v>27</v>
      </c>
      <c r="B36" s="77" t="s">
        <v>96</v>
      </c>
      <c r="C36" s="78">
        <v>1981</v>
      </c>
      <c r="D36" s="78">
        <v>5</v>
      </c>
      <c r="E36" s="78">
        <v>60</v>
      </c>
      <c r="F36" s="78">
        <v>2794.4</v>
      </c>
      <c r="G36" s="78">
        <v>4</v>
      </c>
      <c r="H36" s="63">
        <v>5.84</v>
      </c>
      <c r="I36" s="63">
        <v>6.21</v>
      </c>
      <c r="J36" s="63">
        <f t="shared" si="3"/>
        <v>97915.775999999998</v>
      </c>
      <c r="K36" s="63">
        <f t="shared" si="4"/>
        <v>104119.34400000001</v>
      </c>
      <c r="L36" s="79"/>
      <c r="M36" s="80"/>
      <c r="N36" s="66">
        <f t="shared" si="1"/>
        <v>0</v>
      </c>
      <c r="O36" s="67">
        <f t="shared" si="5"/>
        <v>202.03512000000001</v>
      </c>
      <c r="P36" s="67">
        <f t="shared" si="6"/>
        <v>192.64048692</v>
      </c>
      <c r="Q36" s="68">
        <v>6.21</v>
      </c>
      <c r="R36" s="69"/>
      <c r="S36" s="69">
        <f t="shared" si="7"/>
        <v>208.23868800000002</v>
      </c>
      <c r="T36" s="69">
        <f t="shared" si="8"/>
        <v>198.55558900800003</v>
      </c>
      <c r="U36" s="69">
        <v>6.31</v>
      </c>
      <c r="V36" s="69"/>
      <c r="W36" s="69">
        <f t="shared" si="9"/>
        <v>211.59196799999998</v>
      </c>
      <c r="X36" s="67">
        <f t="shared" si="10"/>
        <v>201.75294148799998</v>
      </c>
      <c r="Y36" s="75"/>
      <c r="Z36" s="81"/>
      <c r="AA36" s="857"/>
      <c r="AB36" s="75">
        <v>9.8000000000000004E-2</v>
      </c>
      <c r="AC36" s="81">
        <v>82.854029999999995</v>
      </c>
      <c r="AD36" s="75"/>
      <c r="AE36" s="81"/>
      <c r="AF36" s="75"/>
      <c r="AG36" s="81"/>
      <c r="AH36" s="861">
        <v>1</v>
      </c>
      <c r="AI36" s="81">
        <v>9.0279361702127598</v>
      </c>
      <c r="AJ36" s="75"/>
      <c r="AK36" s="82"/>
      <c r="AL36" s="81"/>
      <c r="AM36" s="75"/>
      <c r="AN36" s="81"/>
      <c r="AO36" s="75"/>
      <c r="AP36" s="81"/>
      <c r="AQ36" s="75"/>
      <c r="AR36" s="76"/>
      <c r="AS36" s="75"/>
      <c r="AT36" s="81"/>
      <c r="AU36" s="75"/>
      <c r="AV36" s="81"/>
      <c r="AW36" s="75"/>
      <c r="AX36" s="81"/>
      <c r="AY36" s="75"/>
      <c r="AZ36" s="81"/>
      <c r="BA36" s="83">
        <v>2</v>
      </c>
      <c r="BB36" s="84">
        <v>1.7591640718562858</v>
      </c>
      <c r="BC36" s="861"/>
      <c r="BD36" s="85"/>
      <c r="BE36" s="85"/>
      <c r="BF36" s="75">
        <v>1</v>
      </c>
      <c r="BG36" s="81">
        <v>1.43</v>
      </c>
      <c r="BH36" s="85"/>
      <c r="BI36" s="861"/>
      <c r="BJ36" s="81"/>
      <c r="BK36" s="82"/>
      <c r="BL36" s="81"/>
      <c r="BM36" s="85">
        <v>0.38</v>
      </c>
      <c r="BN36" s="560"/>
      <c r="BO36" s="874"/>
      <c r="BP36" s="74"/>
      <c r="BQ36" s="874"/>
      <c r="BR36" s="74"/>
      <c r="BS36" s="874"/>
      <c r="BT36" s="74">
        <v>5.4999999999999997E-3</v>
      </c>
      <c r="BU36" s="874">
        <v>6.9044360000000005</v>
      </c>
      <c r="BV36" s="74"/>
      <c r="BW36" s="874"/>
      <c r="BX36" s="74">
        <v>20</v>
      </c>
      <c r="BY36" s="874">
        <v>12.16</v>
      </c>
      <c r="BZ36" s="74"/>
      <c r="CA36" s="874"/>
      <c r="CB36" s="74">
        <v>1</v>
      </c>
      <c r="CC36" s="874">
        <v>1.3853562500000001</v>
      </c>
      <c r="CD36" s="74"/>
      <c r="CE36" s="874"/>
      <c r="CF36" s="74">
        <f t="shared" si="11"/>
        <v>95.451130242069041</v>
      </c>
      <c r="CG36" s="75">
        <f t="shared" si="12"/>
        <v>19.064436000000001</v>
      </c>
      <c r="CH36" s="76">
        <f t="shared" si="13"/>
        <v>1.3853562500000001</v>
      </c>
      <c r="CI36" s="60">
        <f t="shared" si="14"/>
        <v>115.90092249206904</v>
      </c>
    </row>
    <row r="37" spans="1:87" ht="18.75" customHeight="1" x14ac:dyDescent="0.25">
      <c r="A37" s="61">
        <f t="shared" si="15"/>
        <v>28</v>
      </c>
      <c r="B37" s="77" t="s">
        <v>97</v>
      </c>
      <c r="C37" s="78">
        <v>1979</v>
      </c>
      <c r="D37" s="78" t="s">
        <v>98</v>
      </c>
      <c r="E37" s="78">
        <v>88</v>
      </c>
      <c r="F37" s="78">
        <v>4357.8999999999996</v>
      </c>
      <c r="G37" s="78">
        <v>5</v>
      </c>
      <c r="H37" s="63">
        <v>5.84</v>
      </c>
      <c r="I37" s="63">
        <v>6.21</v>
      </c>
      <c r="J37" s="63">
        <f t="shared" si="3"/>
        <v>152700.81599999999</v>
      </c>
      <c r="K37" s="63">
        <f t="shared" si="4"/>
        <v>162375.35399999999</v>
      </c>
      <c r="L37" s="79">
        <v>265.79208</v>
      </c>
      <c r="M37" s="80">
        <f t="shared" ref="M37:M59" si="17">L37*$M$2</f>
        <v>253.43274828</v>
      </c>
      <c r="N37" s="66">
        <f t="shared" si="1"/>
        <v>6.0990862571422024</v>
      </c>
      <c r="O37" s="67">
        <f t="shared" si="5"/>
        <v>315.07616999999999</v>
      </c>
      <c r="P37" s="67">
        <f t="shared" si="6"/>
        <v>300.42512809499999</v>
      </c>
      <c r="Q37" s="68">
        <v>6.21</v>
      </c>
      <c r="R37" s="69"/>
      <c r="S37" s="69">
        <f t="shared" si="7"/>
        <v>324.75070799999997</v>
      </c>
      <c r="T37" s="69">
        <f t="shared" si="8"/>
        <v>309.649800078</v>
      </c>
      <c r="U37" s="69">
        <v>6.31</v>
      </c>
      <c r="V37" s="69"/>
      <c r="W37" s="69">
        <f t="shared" si="9"/>
        <v>329.98018799999994</v>
      </c>
      <c r="X37" s="67">
        <f t="shared" si="10"/>
        <v>314.63610925799998</v>
      </c>
      <c r="Y37" s="75">
        <v>1.2999999999999999E-2</v>
      </c>
      <c r="Z37" s="81">
        <v>3.9244500000000002</v>
      </c>
      <c r="AA37" s="857"/>
      <c r="AB37" s="75">
        <v>0.1036</v>
      </c>
      <c r="AC37" s="81">
        <v>106.86542</v>
      </c>
      <c r="AD37" s="75"/>
      <c r="AE37" s="81"/>
      <c r="AF37" s="75"/>
      <c r="AG37" s="81"/>
      <c r="AH37" s="861"/>
      <c r="AI37" s="81"/>
      <c r="AJ37" s="75"/>
      <c r="AK37" s="82"/>
      <c r="AL37" s="81"/>
      <c r="AM37" s="75"/>
      <c r="AN37" s="81"/>
      <c r="AO37" s="75">
        <v>5.0000000000000001E-4</v>
      </c>
      <c r="AP37" s="81">
        <v>0.78114880952380994</v>
      </c>
      <c r="AQ37" s="75"/>
      <c r="AR37" s="76"/>
      <c r="AS37" s="75"/>
      <c r="AT37" s="81"/>
      <c r="AU37" s="75"/>
      <c r="AV37" s="81"/>
      <c r="AW37" s="75"/>
      <c r="AX37" s="81"/>
      <c r="AY37" s="75"/>
      <c r="AZ37" s="81"/>
      <c r="BA37" s="83"/>
      <c r="BB37" s="84"/>
      <c r="BC37" s="861"/>
      <c r="BD37" s="85"/>
      <c r="BE37" s="85"/>
      <c r="BF37" s="75"/>
      <c r="BG37" s="81"/>
      <c r="BH37" s="85"/>
      <c r="BI37" s="861"/>
      <c r="BJ37" s="81"/>
      <c r="BK37" s="82"/>
      <c r="BL37" s="81"/>
      <c r="BM37" s="85">
        <v>20.906724223276825</v>
      </c>
      <c r="BN37" s="560"/>
      <c r="BO37" s="874"/>
      <c r="BP37" s="74"/>
      <c r="BQ37" s="874"/>
      <c r="BR37" s="74"/>
      <c r="BS37" s="874"/>
      <c r="BT37" s="74">
        <v>7.2999999999999995E-2</v>
      </c>
      <c r="BU37" s="874">
        <v>87.683999999999997</v>
      </c>
      <c r="BV37" s="74"/>
      <c r="BW37" s="874"/>
      <c r="BX37" s="74">
        <v>25</v>
      </c>
      <c r="BY37" s="874">
        <v>17.451326004721658</v>
      </c>
      <c r="BZ37" s="74"/>
      <c r="CA37" s="874"/>
      <c r="CB37" s="74">
        <v>14</v>
      </c>
      <c r="CC37" s="874">
        <v>12.214305365115088</v>
      </c>
      <c r="CD37" s="74">
        <v>3</v>
      </c>
      <c r="CE37" s="874">
        <v>6.7915335901467504</v>
      </c>
      <c r="CF37" s="74">
        <f t="shared" si="11"/>
        <v>132.47774303280065</v>
      </c>
      <c r="CG37" s="75">
        <f t="shared" si="12"/>
        <v>105.13532600472166</v>
      </c>
      <c r="CH37" s="76">
        <f t="shared" si="13"/>
        <v>19.005838955261837</v>
      </c>
      <c r="CI37" s="60">
        <f t="shared" si="14"/>
        <v>256.61890799278416</v>
      </c>
    </row>
    <row r="38" spans="1:87" ht="18.75" customHeight="1" x14ac:dyDescent="0.25">
      <c r="A38" s="61">
        <f t="shared" si="15"/>
        <v>29</v>
      </c>
      <c r="B38" s="77" t="s">
        <v>99</v>
      </c>
      <c r="C38" s="78">
        <v>1978</v>
      </c>
      <c r="D38" s="78">
        <v>5</v>
      </c>
      <c r="E38" s="78">
        <v>58</v>
      </c>
      <c r="F38" s="78">
        <v>2764.2</v>
      </c>
      <c r="G38" s="78">
        <v>4</v>
      </c>
      <c r="H38" s="63">
        <v>5.84</v>
      </c>
      <c r="I38" s="63">
        <v>6.21</v>
      </c>
      <c r="J38" s="63">
        <f t="shared" si="3"/>
        <v>96857.567999999985</v>
      </c>
      <c r="K38" s="63">
        <f t="shared" si="4"/>
        <v>102994.09199999998</v>
      </c>
      <c r="L38" s="79">
        <v>161.66364999999999</v>
      </c>
      <c r="M38" s="80">
        <f t="shared" si="17"/>
        <v>154.14629027499998</v>
      </c>
      <c r="N38" s="66">
        <f t="shared" si="1"/>
        <v>5.8484787641994069</v>
      </c>
      <c r="O38" s="67">
        <f t="shared" si="5"/>
        <v>199.85165999999998</v>
      </c>
      <c r="P38" s="67">
        <f t="shared" si="6"/>
        <v>190.55855781</v>
      </c>
      <c r="Q38" s="68">
        <v>6.21</v>
      </c>
      <c r="R38" s="69"/>
      <c r="S38" s="69">
        <f t="shared" si="7"/>
        <v>205.98818399999996</v>
      </c>
      <c r="T38" s="69">
        <f t="shared" si="8"/>
        <v>196.40973344399995</v>
      </c>
      <c r="U38" s="69">
        <v>6.31</v>
      </c>
      <c r="V38" s="69"/>
      <c r="W38" s="69">
        <f t="shared" si="9"/>
        <v>209.30522399999998</v>
      </c>
      <c r="X38" s="67">
        <f t="shared" si="10"/>
        <v>199.57253108399999</v>
      </c>
      <c r="Y38" s="75"/>
      <c r="Z38" s="81"/>
      <c r="AA38" s="857"/>
      <c r="AB38" s="75">
        <v>2.1000000000000001E-2</v>
      </c>
      <c r="AC38" s="81">
        <v>4.0701700000000001</v>
      </c>
      <c r="AD38" s="75"/>
      <c r="AE38" s="81"/>
      <c r="AF38" s="75"/>
      <c r="AG38" s="81"/>
      <c r="AH38" s="861"/>
      <c r="AI38" s="81"/>
      <c r="AJ38" s="75"/>
      <c r="AK38" s="82"/>
      <c r="AL38" s="81"/>
      <c r="AM38" s="75"/>
      <c r="AN38" s="81"/>
      <c r="AO38" s="75"/>
      <c r="AP38" s="81"/>
      <c r="AQ38" s="75"/>
      <c r="AR38" s="76"/>
      <c r="AS38" s="75"/>
      <c r="AT38" s="81"/>
      <c r="AU38" s="75"/>
      <c r="AV38" s="81"/>
      <c r="AW38" s="75">
        <v>2</v>
      </c>
      <c r="AX38" s="81">
        <v>3.1950000000000003</v>
      </c>
      <c r="AY38" s="75"/>
      <c r="AZ38" s="81"/>
      <c r="BA38" s="83">
        <v>5</v>
      </c>
      <c r="BB38" s="84">
        <v>6.0628794671467112</v>
      </c>
      <c r="BC38" s="861"/>
      <c r="BD38" s="85"/>
      <c r="BE38" s="85"/>
      <c r="BF38" s="75"/>
      <c r="BG38" s="81"/>
      <c r="BH38" s="85"/>
      <c r="BI38" s="861"/>
      <c r="BJ38" s="81"/>
      <c r="BK38" s="82"/>
      <c r="BL38" s="81"/>
      <c r="BM38" s="85">
        <v>29.666349285000003</v>
      </c>
      <c r="BN38" s="560"/>
      <c r="BO38" s="874"/>
      <c r="BP38" s="74"/>
      <c r="BQ38" s="874"/>
      <c r="BR38" s="74"/>
      <c r="BS38" s="874"/>
      <c r="BT38" s="74">
        <v>3.0000000000000001E-3</v>
      </c>
      <c r="BU38" s="874">
        <v>3.4987040000000098</v>
      </c>
      <c r="BV38" s="74"/>
      <c r="BW38" s="874"/>
      <c r="BX38" s="74">
        <v>15</v>
      </c>
      <c r="BY38" s="874">
        <v>13.203308420058145</v>
      </c>
      <c r="BZ38" s="74"/>
      <c r="CA38" s="874"/>
      <c r="CB38" s="74">
        <v>11</v>
      </c>
      <c r="CC38" s="874">
        <v>9.4470041768695658</v>
      </c>
      <c r="CD38" s="74">
        <v>6</v>
      </c>
      <c r="CE38" s="874">
        <v>15.383283027444442</v>
      </c>
      <c r="CF38" s="74">
        <f t="shared" si="11"/>
        <v>42.994398752146715</v>
      </c>
      <c r="CG38" s="75">
        <f t="shared" si="12"/>
        <v>16.702012420058153</v>
      </c>
      <c r="CH38" s="76">
        <f t="shared" si="13"/>
        <v>24.830287204314008</v>
      </c>
      <c r="CI38" s="60">
        <f t="shared" si="14"/>
        <v>84.52669837651888</v>
      </c>
    </row>
    <row r="39" spans="1:87" ht="18.75" customHeight="1" x14ac:dyDescent="0.25">
      <c r="A39" s="61">
        <f t="shared" si="15"/>
        <v>30</v>
      </c>
      <c r="B39" s="77" t="s">
        <v>100</v>
      </c>
      <c r="C39" s="78">
        <v>1961</v>
      </c>
      <c r="D39" s="78">
        <v>2</v>
      </c>
      <c r="E39" s="78">
        <v>24</v>
      </c>
      <c r="F39" s="78">
        <v>832.3</v>
      </c>
      <c r="G39" s="78">
        <v>3</v>
      </c>
      <c r="H39" s="63">
        <v>5.84</v>
      </c>
      <c r="I39" s="63">
        <v>6.21</v>
      </c>
      <c r="J39" s="63">
        <f t="shared" si="3"/>
        <v>29163.791999999998</v>
      </c>
      <c r="K39" s="63">
        <f t="shared" si="4"/>
        <v>31011.498</v>
      </c>
      <c r="L39" s="79">
        <v>50.630499999999998</v>
      </c>
      <c r="M39" s="80">
        <f t="shared" si="17"/>
        <v>48.276181749999999</v>
      </c>
      <c r="N39" s="66">
        <f t="shared" si="1"/>
        <v>6.0832031719331967</v>
      </c>
      <c r="O39" s="67">
        <f t="shared" si="5"/>
        <v>60.175289999999997</v>
      </c>
      <c r="P39" s="67">
        <f t="shared" si="6"/>
        <v>57.377139014999997</v>
      </c>
      <c r="Q39" s="68">
        <v>6.21</v>
      </c>
      <c r="R39" s="69"/>
      <c r="S39" s="69">
        <f t="shared" si="7"/>
        <v>62.022995999999999</v>
      </c>
      <c r="T39" s="69">
        <f t="shared" si="8"/>
        <v>59.138926685999998</v>
      </c>
      <c r="U39" s="69">
        <v>6.31</v>
      </c>
      <c r="V39" s="69"/>
      <c r="W39" s="69">
        <f t="shared" si="9"/>
        <v>63.021755999999996</v>
      </c>
      <c r="X39" s="67">
        <f t="shared" si="10"/>
        <v>60.091244345999996</v>
      </c>
      <c r="Y39" s="75"/>
      <c r="Z39" s="81"/>
      <c r="AA39" s="857">
        <v>550.44241499999998</v>
      </c>
      <c r="AB39" s="75"/>
      <c r="AC39" s="81"/>
      <c r="AD39" s="75"/>
      <c r="AE39" s="81"/>
      <c r="AF39" s="75"/>
      <c r="AG39" s="81"/>
      <c r="AH39" s="861"/>
      <c r="AI39" s="81"/>
      <c r="AJ39" s="75"/>
      <c r="AK39" s="82"/>
      <c r="AL39" s="81"/>
      <c r="AM39" s="75"/>
      <c r="AN39" s="81"/>
      <c r="AO39" s="75"/>
      <c r="AP39" s="81"/>
      <c r="AQ39" s="75"/>
      <c r="AR39" s="76"/>
      <c r="AS39" s="75"/>
      <c r="AT39" s="81"/>
      <c r="AU39" s="75"/>
      <c r="AV39" s="81"/>
      <c r="AW39" s="75"/>
      <c r="AX39" s="81"/>
      <c r="AY39" s="75"/>
      <c r="AZ39" s="81"/>
      <c r="BA39" s="83"/>
      <c r="BB39" s="84"/>
      <c r="BC39" s="861"/>
      <c r="BD39" s="85"/>
      <c r="BE39" s="85"/>
      <c r="BF39" s="75"/>
      <c r="BG39" s="81"/>
      <c r="BH39" s="85"/>
      <c r="BI39" s="861"/>
      <c r="BJ39" s="81"/>
      <c r="BK39" s="82"/>
      <c r="BL39" s="81"/>
      <c r="BM39" s="85">
        <v>36.810824078887016</v>
      </c>
      <c r="BN39" s="560"/>
      <c r="BO39" s="874"/>
      <c r="BP39" s="74"/>
      <c r="BQ39" s="874"/>
      <c r="BR39" s="74">
        <v>1E-3</v>
      </c>
      <c r="BS39" s="874">
        <v>0.52400000000000002</v>
      </c>
      <c r="BT39" s="74"/>
      <c r="BU39" s="874"/>
      <c r="BV39" s="74"/>
      <c r="BW39" s="874"/>
      <c r="BX39" s="74">
        <v>20</v>
      </c>
      <c r="BY39" s="874">
        <v>14.256</v>
      </c>
      <c r="BZ39" s="74"/>
      <c r="CA39" s="874"/>
      <c r="CB39" s="74">
        <v>3</v>
      </c>
      <c r="CC39" s="874">
        <v>2.2282543685300209</v>
      </c>
      <c r="CD39" s="74">
        <v>1</v>
      </c>
      <c r="CE39" s="874">
        <v>1.7286835709999999</v>
      </c>
      <c r="CF39" s="74">
        <f t="shared" si="11"/>
        <v>587.25323907888696</v>
      </c>
      <c r="CG39" s="75">
        <f t="shared" si="12"/>
        <v>14.780000000000001</v>
      </c>
      <c r="CH39" s="76">
        <f t="shared" si="13"/>
        <v>3.9569379395300208</v>
      </c>
      <c r="CI39" s="60">
        <f t="shared" si="14"/>
        <v>605.99017701841694</v>
      </c>
    </row>
    <row r="40" spans="1:87" ht="18.75" customHeight="1" x14ac:dyDescent="0.25">
      <c r="A40" s="61">
        <f t="shared" si="15"/>
        <v>31</v>
      </c>
      <c r="B40" s="77" t="s">
        <v>101</v>
      </c>
      <c r="C40" s="78" t="s">
        <v>102</v>
      </c>
      <c r="D40" s="78">
        <v>2</v>
      </c>
      <c r="E40" s="78">
        <v>12</v>
      </c>
      <c r="F40" s="78">
        <v>618.4</v>
      </c>
      <c r="G40" s="78">
        <v>2</v>
      </c>
      <c r="H40" s="63">
        <v>5.84</v>
      </c>
      <c r="I40" s="63">
        <v>6.21</v>
      </c>
      <c r="J40" s="63">
        <f t="shared" si="3"/>
        <v>21668.735999999997</v>
      </c>
      <c r="K40" s="63">
        <f t="shared" si="4"/>
        <v>23041.583999999999</v>
      </c>
      <c r="L40" s="79">
        <v>37.69764</v>
      </c>
      <c r="M40" s="80">
        <f t="shared" si="17"/>
        <v>35.944699739999997</v>
      </c>
      <c r="N40" s="66">
        <f t="shared" si="1"/>
        <v>6.0959961190168181</v>
      </c>
      <c r="O40" s="67">
        <f t="shared" si="5"/>
        <v>44.710319999999996</v>
      </c>
      <c r="P40" s="67">
        <f t="shared" si="6"/>
        <v>42.631290119999996</v>
      </c>
      <c r="Q40" s="68">
        <v>6.21</v>
      </c>
      <c r="R40" s="69"/>
      <c r="S40" s="69">
        <f t="shared" si="7"/>
        <v>46.083168000000001</v>
      </c>
      <c r="T40" s="69">
        <f t="shared" si="8"/>
        <v>43.940300688000001</v>
      </c>
      <c r="U40" s="69">
        <v>6.31</v>
      </c>
      <c r="V40" s="69"/>
      <c r="W40" s="69">
        <f t="shared" si="9"/>
        <v>46.825248000000002</v>
      </c>
      <c r="X40" s="67">
        <f t="shared" si="10"/>
        <v>44.647873968000006</v>
      </c>
      <c r="Y40" s="75"/>
      <c r="Z40" s="81"/>
      <c r="AA40" s="857">
        <v>27.878450000000001</v>
      </c>
      <c r="AB40" s="75">
        <v>0.753</v>
      </c>
      <c r="AC40" s="81">
        <v>403.72399999999999</v>
      </c>
      <c r="AD40" s="75">
        <v>4.0000000000000001E-3</v>
      </c>
      <c r="AE40" s="81">
        <v>20.39744</v>
      </c>
      <c r="AF40" s="75"/>
      <c r="AG40" s="81"/>
      <c r="AH40" s="861"/>
      <c r="AI40" s="81"/>
      <c r="AJ40" s="75"/>
      <c r="AK40" s="82"/>
      <c r="AL40" s="81"/>
      <c r="AM40" s="75"/>
      <c r="AN40" s="81"/>
      <c r="AO40" s="75"/>
      <c r="AP40" s="81"/>
      <c r="AQ40" s="75">
        <v>2</v>
      </c>
      <c r="AR40" s="76">
        <v>1.331</v>
      </c>
      <c r="AS40" s="75"/>
      <c r="AT40" s="81"/>
      <c r="AU40" s="75"/>
      <c r="AV40" s="81"/>
      <c r="AW40" s="75">
        <v>2</v>
      </c>
      <c r="AX40" s="81">
        <v>1.6350583703703698</v>
      </c>
      <c r="AY40" s="75"/>
      <c r="AZ40" s="81"/>
      <c r="BA40" s="83">
        <v>1</v>
      </c>
      <c r="BB40" s="84">
        <v>0.27892019138755919</v>
      </c>
      <c r="BC40" s="861"/>
      <c r="BD40" s="85"/>
      <c r="BE40" s="85"/>
      <c r="BF40" s="75"/>
      <c r="BG40" s="81"/>
      <c r="BH40" s="85"/>
      <c r="BI40" s="861"/>
      <c r="BJ40" s="81"/>
      <c r="BK40" s="82"/>
      <c r="BL40" s="81"/>
      <c r="BM40" s="85">
        <v>0.43803724599925437</v>
      </c>
      <c r="BN40" s="560"/>
      <c r="BO40" s="874"/>
      <c r="BP40" s="74">
        <v>2E-3</v>
      </c>
      <c r="BQ40" s="874">
        <v>7.4587000000000003</v>
      </c>
      <c r="BR40" s="74"/>
      <c r="BS40" s="874"/>
      <c r="BT40" s="74"/>
      <c r="BU40" s="874"/>
      <c r="BV40" s="74"/>
      <c r="BW40" s="874"/>
      <c r="BX40" s="74">
        <v>5</v>
      </c>
      <c r="BY40" s="874">
        <v>5.5880000000000001</v>
      </c>
      <c r="BZ40" s="74"/>
      <c r="CA40" s="874"/>
      <c r="CB40" s="74"/>
      <c r="CC40" s="874"/>
      <c r="CD40" s="74"/>
      <c r="CE40" s="874"/>
      <c r="CF40" s="74">
        <f t="shared" si="11"/>
        <v>455.68290580775721</v>
      </c>
      <c r="CG40" s="75">
        <f t="shared" si="12"/>
        <v>13.046700000000001</v>
      </c>
      <c r="CH40" s="76">
        <f t="shared" si="13"/>
        <v>0</v>
      </c>
      <c r="CI40" s="60">
        <f t="shared" si="14"/>
        <v>468.7296058077572</v>
      </c>
    </row>
    <row r="41" spans="1:87" ht="18.75" customHeight="1" x14ac:dyDescent="0.25">
      <c r="A41" s="61">
        <f t="shared" si="15"/>
        <v>32</v>
      </c>
      <c r="B41" s="77" t="s">
        <v>103</v>
      </c>
      <c r="C41" s="78">
        <v>1958</v>
      </c>
      <c r="D41" s="78">
        <v>2</v>
      </c>
      <c r="E41" s="78">
        <v>12</v>
      </c>
      <c r="F41" s="78">
        <v>849.4</v>
      </c>
      <c r="G41" s="78">
        <v>2</v>
      </c>
      <c r="H41" s="63">
        <v>5.84</v>
      </c>
      <c r="I41" s="63">
        <v>6.21</v>
      </c>
      <c r="J41" s="63">
        <f t="shared" si="3"/>
        <v>29762.976000000002</v>
      </c>
      <c r="K41" s="63">
        <f t="shared" si="4"/>
        <v>31648.643999999997</v>
      </c>
      <c r="L41" s="79">
        <v>51.511200000000002</v>
      </c>
      <c r="M41" s="80">
        <f t="shared" si="17"/>
        <v>49.115929200000004</v>
      </c>
      <c r="N41" s="66">
        <f t="shared" si="1"/>
        <v>6.0644219449022847</v>
      </c>
      <c r="O41" s="67">
        <f t="shared" si="5"/>
        <v>61.411619999999992</v>
      </c>
      <c r="P41" s="67">
        <f t="shared" si="6"/>
        <v>58.555979669999992</v>
      </c>
      <c r="Q41" s="68">
        <v>6.21</v>
      </c>
      <c r="R41" s="69"/>
      <c r="S41" s="69">
        <f t="shared" si="7"/>
        <v>63.297287999999995</v>
      </c>
      <c r="T41" s="69">
        <f t="shared" si="8"/>
        <v>60.353964107999992</v>
      </c>
      <c r="U41" s="69">
        <v>6.31</v>
      </c>
      <c r="V41" s="69"/>
      <c r="W41" s="69">
        <f t="shared" si="9"/>
        <v>64.316568000000004</v>
      </c>
      <c r="X41" s="67">
        <f t="shared" si="10"/>
        <v>61.325847588000002</v>
      </c>
      <c r="Y41" s="75">
        <v>0.02</v>
      </c>
      <c r="Z41" s="81">
        <v>3.5306609294320204</v>
      </c>
      <c r="AA41" s="857"/>
      <c r="AB41" s="75"/>
      <c r="AC41" s="81"/>
      <c r="AD41" s="75"/>
      <c r="AE41" s="81"/>
      <c r="AF41" s="75"/>
      <c r="AG41" s="81"/>
      <c r="AH41" s="861"/>
      <c r="AI41" s="81"/>
      <c r="AJ41" s="75"/>
      <c r="AK41" s="82"/>
      <c r="AL41" s="81"/>
      <c r="AM41" s="75"/>
      <c r="AN41" s="81"/>
      <c r="AO41" s="75"/>
      <c r="AP41" s="81"/>
      <c r="AQ41" s="75">
        <v>1</v>
      </c>
      <c r="AR41" s="76">
        <v>1.406136818</v>
      </c>
      <c r="AS41" s="75"/>
      <c r="AT41" s="81"/>
      <c r="AU41" s="75"/>
      <c r="AV41" s="81"/>
      <c r="AW41" s="75"/>
      <c r="AX41" s="81"/>
      <c r="AY41" s="75"/>
      <c r="AZ41" s="81"/>
      <c r="BA41" s="83">
        <v>1</v>
      </c>
      <c r="BB41" s="84">
        <v>0.37128893616999997</v>
      </c>
      <c r="BC41" s="861"/>
      <c r="BD41" s="85"/>
      <c r="BE41" s="85"/>
      <c r="BF41" s="75"/>
      <c r="BG41" s="81"/>
      <c r="BH41" s="85"/>
      <c r="BI41" s="861"/>
      <c r="BJ41" s="81"/>
      <c r="BK41" s="82"/>
      <c r="BL41" s="81"/>
      <c r="BM41" s="85"/>
      <c r="BN41" s="560"/>
      <c r="BO41" s="874"/>
      <c r="BP41" s="74"/>
      <c r="BQ41" s="874"/>
      <c r="BR41" s="74">
        <v>1E-3</v>
      </c>
      <c r="BS41" s="874">
        <v>2.5376981395348799</v>
      </c>
      <c r="BT41" s="74"/>
      <c r="BU41" s="874"/>
      <c r="BV41" s="74"/>
      <c r="BW41" s="874"/>
      <c r="BX41" s="74">
        <v>3</v>
      </c>
      <c r="BY41" s="874">
        <v>2.8079999999999998</v>
      </c>
      <c r="BZ41" s="74"/>
      <c r="CA41" s="874"/>
      <c r="CB41" s="74">
        <v>1</v>
      </c>
      <c r="CC41" s="874">
        <v>0.84247235294117695</v>
      </c>
      <c r="CD41" s="74">
        <v>1</v>
      </c>
      <c r="CE41" s="874">
        <v>1.5915870000000001</v>
      </c>
      <c r="CF41" s="74">
        <f t="shared" si="11"/>
        <v>5.3080866836020206</v>
      </c>
      <c r="CG41" s="75">
        <f t="shared" si="12"/>
        <v>5.3456981395348802</v>
      </c>
      <c r="CH41" s="76">
        <f t="shared" si="13"/>
        <v>2.4340593529411771</v>
      </c>
      <c r="CI41" s="60">
        <f t="shared" si="14"/>
        <v>13.087844176078079</v>
      </c>
    </row>
    <row r="42" spans="1:87" ht="18.75" customHeight="1" x14ac:dyDescent="0.25">
      <c r="A42" s="61">
        <f t="shared" si="15"/>
        <v>33</v>
      </c>
      <c r="B42" s="77" t="s">
        <v>104</v>
      </c>
      <c r="C42" s="78">
        <v>1962</v>
      </c>
      <c r="D42" s="78">
        <v>3</v>
      </c>
      <c r="E42" s="78">
        <v>24</v>
      </c>
      <c r="F42" s="78">
        <v>952.6</v>
      </c>
      <c r="G42" s="78">
        <v>2</v>
      </c>
      <c r="H42" s="63">
        <v>5.84</v>
      </c>
      <c r="I42" s="63">
        <v>6.21</v>
      </c>
      <c r="J42" s="63">
        <f t="shared" si="3"/>
        <v>33379.103999999999</v>
      </c>
      <c r="K42" s="63">
        <f t="shared" si="4"/>
        <v>35493.875999999997</v>
      </c>
      <c r="L42" s="79">
        <v>58.076000000000001</v>
      </c>
      <c r="M42" s="80">
        <f t="shared" si="17"/>
        <v>55.375466000000003</v>
      </c>
      <c r="N42" s="66">
        <f t="shared" si="1"/>
        <v>6.0965777871089655</v>
      </c>
      <c r="O42" s="67">
        <f t="shared" si="5"/>
        <v>68.872979999999998</v>
      </c>
      <c r="P42" s="67">
        <f t="shared" si="6"/>
        <v>65.670386429999994</v>
      </c>
      <c r="Q42" s="68">
        <v>6.21</v>
      </c>
      <c r="R42" s="69"/>
      <c r="S42" s="69">
        <f t="shared" si="7"/>
        <v>70.987751999999986</v>
      </c>
      <c r="T42" s="69">
        <f t="shared" si="8"/>
        <v>67.686821531999982</v>
      </c>
      <c r="U42" s="69">
        <v>6.31</v>
      </c>
      <c r="V42" s="69"/>
      <c r="W42" s="69">
        <f t="shared" si="9"/>
        <v>72.130871999999997</v>
      </c>
      <c r="X42" s="67">
        <f t="shared" si="10"/>
        <v>68.776786451999996</v>
      </c>
      <c r="Y42" s="75"/>
      <c r="Z42" s="81"/>
      <c r="AA42" s="857">
        <v>456.01695000000007</v>
      </c>
      <c r="AB42" s="75">
        <v>0.89759999999999995</v>
      </c>
      <c r="AC42" s="81">
        <v>412.23656</v>
      </c>
      <c r="AD42" s="75">
        <v>3.7999999999999999E-2</v>
      </c>
      <c r="AE42" s="81">
        <v>23.426649999999999</v>
      </c>
      <c r="AF42" s="75"/>
      <c r="AG42" s="81"/>
      <c r="AH42" s="861"/>
      <c r="AI42" s="81"/>
      <c r="AJ42" s="75"/>
      <c r="AK42" s="82"/>
      <c r="AL42" s="81"/>
      <c r="AM42" s="75"/>
      <c r="AN42" s="81"/>
      <c r="AO42" s="75"/>
      <c r="AP42" s="81"/>
      <c r="AQ42" s="75">
        <v>5</v>
      </c>
      <c r="AR42" s="76">
        <v>5.8158142857142998</v>
      </c>
      <c r="AS42" s="75"/>
      <c r="AT42" s="81"/>
      <c r="AU42" s="75"/>
      <c r="AV42" s="81"/>
      <c r="AW42" s="75"/>
      <c r="AX42" s="81"/>
      <c r="AY42" s="75"/>
      <c r="AZ42" s="81"/>
      <c r="BA42" s="83"/>
      <c r="BB42" s="84"/>
      <c r="BC42" s="861"/>
      <c r="BD42" s="85"/>
      <c r="BE42" s="85"/>
      <c r="BF42" s="75"/>
      <c r="BG42" s="81"/>
      <c r="BH42" s="85"/>
      <c r="BI42" s="861"/>
      <c r="BJ42" s="81"/>
      <c r="BK42" s="82"/>
      <c r="BL42" s="81"/>
      <c r="BM42" s="85">
        <v>3.0208300000000015</v>
      </c>
      <c r="BN42" s="560"/>
      <c r="BO42" s="874"/>
      <c r="BP42" s="74"/>
      <c r="BQ42" s="874"/>
      <c r="BR42" s="74"/>
      <c r="BS42" s="874"/>
      <c r="BT42" s="74"/>
      <c r="BU42" s="874"/>
      <c r="BV42" s="74"/>
      <c r="BW42" s="874"/>
      <c r="BX42" s="74">
        <v>1</v>
      </c>
      <c r="BY42" s="874">
        <v>1.117</v>
      </c>
      <c r="BZ42" s="74"/>
      <c r="CA42" s="874"/>
      <c r="CB42" s="74">
        <v>1</v>
      </c>
      <c r="CC42" s="874">
        <v>0.71969761904761897</v>
      </c>
      <c r="CD42" s="74">
        <v>1</v>
      </c>
      <c r="CE42" s="874">
        <v>1.06749520833333</v>
      </c>
      <c r="CF42" s="74">
        <f t="shared" si="11"/>
        <v>900.51680428571433</v>
      </c>
      <c r="CG42" s="75">
        <f t="shared" si="12"/>
        <v>1.117</v>
      </c>
      <c r="CH42" s="76">
        <f t="shared" si="13"/>
        <v>1.787192827380949</v>
      </c>
      <c r="CI42" s="60">
        <f t="shared" si="14"/>
        <v>903.42099711309527</v>
      </c>
    </row>
    <row r="43" spans="1:87" ht="18.75" customHeight="1" x14ac:dyDescent="0.25">
      <c r="A43" s="61">
        <f t="shared" si="15"/>
        <v>34</v>
      </c>
      <c r="B43" s="77" t="s">
        <v>105</v>
      </c>
      <c r="C43" s="78">
        <v>1959</v>
      </c>
      <c r="D43" s="78">
        <v>2</v>
      </c>
      <c r="E43" s="78">
        <v>12</v>
      </c>
      <c r="F43" s="78">
        <v>597.20000000000005</v>
      </c>
      <c r="G43" s="78">
        <v>2</v>
      </c>
      <c r="H43" s="63">
        <v>5.84</v>
      </c>
      <c r="I43" s="63">
        <v>6.21</v>
      </c>
      <c r="J43" s="63">
        <f t="shared" si="3"/>
        <v>20925.887999999999</v>
      </c>
      <c r="K43" s="63">
        <f t="shared" si="4"/>
        <v>22251.671999999999</v>
      </c>
      <c r="L43" s="79">
        <v>36.405749999999998</v>
      </c>
      <c r="M43" s="80">
        <f t="shared" si="17"/>
        <v>34.712882624999999</v>
      </c>
      <c r="N43" s="66">
        <f t="shared" si="1"/>
        <v>6.0960733422638977</v>
      </c>
      <c r="O43" s="67">
        <f t="shared" si="5"/>
        <v>43.17756</v>
      </c>
      <c r="P43" s="67">
        <f t="shared" si="6"/>
        <v>41.169803459999997</v>
      </c>
      <c r="Q43" s="68">
        <v>6.21</v>
      </c>
      <c r="R43" s="69"/>
      <c r="S43" s="69">
        <f t="shared" si="7"/>
        <v>44.503343999999998</v>
      </c>
      <c r="T43" s="69">
        <f t="shared" si="8"/>
        <v>42.433938503999997</v>
      </c>
      <c r="U43" s="69">
        <v>6.31</v>
      </c>
      <c r="V43" s="69"/>
      <c r="W43" s="69">
        <f t="shared" si="9"/>
        <v>45.219983999999997</v>
      </c>
      <c r="X43" s="67">
        <f t="shared" si="10"/>
        <v>43.117254744</v>
      </c>
      <c r="Y43" s="75"/>
      <c r="Z43" s="81"/>
      <c r="AA43" s="857"/>
      <c r="AB43" s="75"/>
      <c r="AC43" s="81"/>
      <c r="AD43" s="75"/>
      <c r="AE43" s="81"/>
      <c r="AF43" s="75"/>
      <c r="AG43" s="81"/>
      <c r="AH43" s="861"/>
      <c r="AI43" s="81"/>
      <c r="AJ43" s="75"/>
      <c r="AK43" s="82"/>
      <c r="AL43" s="81"/>
      <c r="AM43" s="75"/>
      <c r="AN43" s="81"/>
      <c r="AO43" s="75"/>
      <c r="AP43" s="81"/>
      <c r="AQ43" s="75">
        <v>6</v>
      </c>
      <c r="AR43" s="76">
        <v>8.4368209079999996</v>
      </c>
      <c r="AS43" s="75"/>
      <c r="AT43" s="81"/>
      <c r="AU43" s="75"/>
      <c r="AV43" s="81"/>
      <c r="AW43" s="75"/>
      <c r="AX43" s="81"/>
      <c r="AY43" s="75"/>
      <c r="AZ43" s="81"/>
      <c r="BA43" s="83"/>
      <c r="BB43" s="84"/>
      <c r="BC43" s="861"/>
      <c r="BD43" s="85"/>
      <c r="BE43" s="85"/>
      <c r="BF43" s="75"/>
      <c r="BG43" s="81"/>
      <c r="BH43" s="85"/>
      <c r="BI43" s="861"/>
      <c r="BJ43" s="81"/>
      <c r="BK43" s="82"/>
      <c r="BL43" s="81"/>
      <c r="BM43" s="85"/>
      <c r="BN43" s="560">
        <v>1E-3</v>
      </c>
      <c r="BO43" s="874">
        <v>2.298092</v>
      </c>
      <c r="BP43" s="74"/>
      <c r="BQ43" s="874"/>
      <c r="BR43" s="74"/>
      <c r="BS43" s="874"/>
      <c r="BT43" s="74"/>
      <c r="BU43" s="874"/>
      <c r="BV43" s="74"/>
      <c r="BW43" s="874"/>
      <c r="BX43" s="74">
        <v>1</v>
      </c>
      <c r="BY43" s="874">
        <v>1.117</v>
      </c>
      <c r="BZ43" s="74"/>
      <c r="CA43" s="874"/>
      <c r="CB43" s="74">
        <v>2</v>
      </c>
      <c r="CC43" s="874">
        <v>1.4211358410476189</v>
      </c>
      <c r="CD43" s="74">
        <v>1</v>
      </c>
      <c r="CE43" s="874">
        <v>2.166689125</v>
      </c>
      <c r="CF43" s="74">
        <f t="shared" si="11"/>
        <v>8.4368209079999996</v>
      </c>
      <c r="CG43" s="75">
        <f t="shared" si="12"/>
        <v>3.415092</v>
      </c>
      <c r="CH43" s="76">
        <f t="shared" si="13"/>
        <v>3.5878249660476191</v>
      </c>
      <c r="CI43" s="60">
        <f t="shared" si="14"/>
        <v>15.439737874047619</v>
      </c>
    </row>
    <row r="44" spans="1:87" ht="19.5" customHeight="1" x14ac:dyDescent="0.25">
      <c r="A44" s="61">
        <f t="shared" si="15"/>
        <v>35</v>
      </c>
      <c r="B44" s="77" t="s">
        <v>106</v>
      </c>
      <c r="C44" s="78" t="s">
        <v>107</v>
      </c>
      <c r="D44" s="78">
        <v>3</v>
      </c>
      <c r="E44" s="78">
        <v>17</v>
      </c>
      <c r="F44" s="78">
        <v>769</v>
      </c>
      <c r="G44" s="78">
        <v>2</v>
      </c>
      <c r="H44" s="63">
        <v>5.84</v>
      </c>
      <c r="I44" s="63">
        <v>6.21</v>
      </c>
      <c r="J44" s="63">
        <f t="shared" si="3"/>
        <v>26945.760000000002</v>
      </c>
      <c r="K44" s="63">
        <f t="shared" si="4"/>
        <v>28652.94</v>
      </c>
      <c r="L44" s="79">
        <v>43.507080000000002</v>
      </c>
      <c r="M44" s="80">
        <f t="shared" si="17"/>
        <v>41.484000780000002</v>
      </c>
      <c r="N44" s="66">
        <f t="shared" si="1"/>
        <v>5.6576176853055919</v>
      </c>
      <c r="O44" s="67">
        <f t="shared" si="5"/>
        <v>55.598699999999994</v>
      </c>
      <c r="P44" s="67">
        <f t="shared" si="6"/>
        <v>53.013360449999993</v>
      </c>
      <c r="Q44" s="68">
        <v>6.21</v>
      </c>
      <c r="R44" s="69"/>
      <c r="S44" s="69">
        <f t="shared" si="7"/>
        <v>57.305879999999995</v>
      </c>
      <c r="T44" s="69">
        <f t="shared" si="8"/>
        <v>54.641156579999993</v>
      </c>
      <c r="U44" s="69">
        <v>6.31</v>
      </c>
      <c r="V44" s="69"/>
      <c r="W44" s="69">
        <f t="shared" si="9"/>
        <v>58.22867999999999</v>
      </c>
      <c r="X44" s="67">
        <f t="shared" si="10"/>
        <v>55.521046379999994</v>
      </c>
      <c r="Y44" s="75"/>
      <c r="Z44" s="81"/>
      <c r="AA44" s="857"/>
      <c r="AB44" s="75">
        <v>1.083</v>
      </c>
      <c r="AC44" s="81">
        <v>545.46728000000007</v>
      </c>
      <c r="AD44" s="75">
        <v>3.6227999999999996E-2</v>
      </c>
      <c r="AE44" s="81">
        <v>17.305630000000001</v>
      </c>
      <c r="AF44" s="75"/>
      <c r="AG44" s="81"/>
      <c r="AH44" s="861"/>
      <c r="AI44" s="81"/>
      <c r="AJ44" s="75"/>
      <c r="AK44" s="82"/>
      <c r="AL44" s="81"/>
      <c r="AM44" s="75"/>
      <c r="AN44" s="81"/>
      <c r="AO44" s="75"/>
      <c r="AP44" s="81"/>
      <c r="AQ44" s="75"/>
      <c r="AR44" s="76"/>
      <c r="AS44" s="75"/>
      <c r="AT44" s="81"/>
      <c r="AU44" s="75"/>
      <c r="AV44" s="81"/>
      <c r="AW44" s="75"/>
      <c r="AX44" s="81"/>
      <c r="AY44" s="75"/>
      <c r="AZ44" s="81"/>
      <c r="BA44" s="83">
        <v>3</v>
      </c>
      <c r="BB44" s="84">
        <v>1.2177600669761923</v>
      </c>
      <c r="BC44" s="861"/>
      <c r="BD44" s="85"/>
      <c r="BE44" s="85"/>
      <c r="BF44" s="75"/>
      <c r="BG44" s="81"/>
      <c r="BH44" s="85"/>
      <c r="BI44" s="861"/>
      <c r="BJ44" s="81"/>
      <c r="BK44" s="82"/>
      <c r="BL44" s="81"/>
      <c r="BM44" s="85">
        <v>1.3985857798165151</v>
      </c>
      <c r="BN44" s="560"/>
      <c r="BO44" s="874"/>
      <c r="BP44" s="74"/>
      <c r="BQ44" s="874"/>
      <c r="BR44" s="74"/>
      <c r="BS44" s="874"/>
      <c r="BT44" s="74"/>
      <c r="BU44" s="874"/>
      <c r="BV44" s="74"/>
      <c r="BW44" s="874"/>
      <c r="BX44" s="74">
        <v>6</v>
      </c>
      <c r="BY44" s="874">
        <v>4.0389999999999997</v>
      </c>
      <c r="BZ44" s="74"/>
      <c r="CA44" s="874"/>
      <c r="CB44" s="74"/>
      <c r="CC44" s="874"/>
      <c r="CD44" s="74"/>
      <c r="CE44" s="874"/>
      <c r="CF44" s="74">
        <f t="shared" si="11"/>
        <v>565.38925584679271</v>
      </c>
      <c r="CG44" s="75">
        <f t="shared" si="12"/>
        <v>4.0389999999999997</v>
      </c>
      <c r="CH44" s="76">
        <f t="shared" si="13"/>
        <v>0</v>
      </c>
      <c r="CI44" s="60">
        <f t="shared" si="14"/>
        <v>569.42825584679269</v>
      </c>
    </row>
    <row r="45" spans="1:87" ht="18.75" customHeight="1" x14ac:dyDescent="0.25">
      <c r="A45" s="61">
        <f t="shared" si="15"/>
        <v>36</v>
      </c>
      <c r="B45" s="77" t="s">
        <v>108</v>
      </c>
      <c r="C45" s="78">
        <v>1971</v>
      </c>
      <c r="D45" s="78">
        <v>5</v>
      </c>
      <c r="E45" s="78">
        <v>68</v>
      </c>
      <c r="F45" s="78">
        <v>3688.9</v>
      </c>
      <c r="G45" s="78">
        <v>4</v>
      </c>
      <c r="H45" s="63">
        <v>5.84</v>
      </c>
      <c r="I45" s="63">
        <v>6.21</v>
      </c>
      <c r="J45" s="63">
        <f t="shared" si="3"/>
        <v>129259.056</v>
      </c>
      <c r="K45" s="63">
        <f t="shared" si="4"/>
        <v>137448.41399999999</v>
      </c>
      <c r="L45" s="79">
        <v>189.81459000000001</v>
      </c>
      <c r="M45" s="80">
        <f t="shared" si="17"/>
        <v>180.988211565</v>
      </c>
      <c r="N45" s="66">
        <f t="shared" si="1"/>
        <v>5.1455607362628424</v>
      </c>
      <c r="O45" s="67">
        <f t="shared" si="5"/>
        <v>266.70746999999994</v>
      </c>
      <c r="P45" s="67">
        <f t="shared" si="6"/>
        <v>254.30557264499996</v>
      </c>
      <c r="Q45" s="68">
        <v>6.21</v>
      </c>
      <c r="R45" s="69"/>
      <c r="S45" s="69">
        <f t="shared" si="7"/>
        <v>274.89682799999997</v>
      </c>
      <c r="T45" s="69">
        <f t="shared" si="8"/>
        <v>262.11412549799996</v>
      </c>
      <c r="U45" s="69">
        <v>6.31</v>
      </c>
      <c r="V45" s="69"/>
      <c r="W45" s="69">
        <f t="shared" si="9"/>
        <v>279.32350799999995</v>
      </c>
      <c r="X45" s="67">
        <f t="shared" si="10"/>
        <v>266.33496487799994</v>
      </c>
      <c r="Y45" s="75">
        <v>1.745E-2</v>
      </c>
      <c r="Z45" s="81">
        <v>9.6114499999999996</v>
      </c>
      <c r="AA45" s="857"/>
      <c r="AB45" s="75"/>
      <c r="AC45" s="81"/>
      <c r="AD45" s="75"/>
      <c r="AE45" s="81"/>
      <c r="AF45" s="75"/>
      <c r="AG45" s="81"/>
      <c r="AH45" s="861"/>
      <c r="AI45" s="81"/>
      <c r="AJ45" s="75"/>
      <c r="AK45" s="82"/>
      <c r="AL45" s="81"/>
      <c r="AM45" s="75"/>
      <c r="AN45" s="81"/>
      <c r="AO45" s="75"/>
      <c r="AP45" s="81"/>
      <c r="AQ45" s="75">
        <v>8</v>
      </c>
      <c r="AR45" s="76">
        <v>11.249094544</v>
      </c>
      <c r="AS45" s="75"/>
      <c r="AT45" s="81"/>
      <c r="AU45" s="75"/>
      <c r="AV45" s="81"/>
      <c r="AW45" s="75">
        <v>1</v>
      </c>
      <c r="AX45" s="81">
        <v>0.94185874999999997</v>
      </c>
      <c r="AY45" s="75"/>
      <c r="AZ45" s="81"/>
      <c r="BA45" s="83">
        <v>2</v>
      </c>
      <c r="BB45" s="84">
        <v>0.96970868370431218</v>
      </c>
      <c r="BC45" s="861"/>
      <c r="BD45" s="85"/>
      <c r="BE45" s="85"/>
      <c r="BF45" s="75"/>
      <c r="BG45" s="81"/>
      <c r="BH45" s="85"/>
      <c r="BI45" s="861"/>
      <c r="BJ45" s="81"/>
      <c r="BK45" s="82"/>
      <c r="BL45" s="81"/>
      <c r="BM45" s="85">
        <v>3.1790750877192999</v>
      </c>
      <c r="BN45" s="560">
        <v>6.4999999999999997E-3</v>
      </c>
      <c r="BO45" s="874">
        <v>12.818026</v>
      </c>
      <c r="BP45" s="74"/>
      <c r="BQ45" s="874"/>
      <c r="BR45" s="74"/>
      <c r="BS45" s="874"/>
      <c r="BT45" s="74">
        <v>2E-3</v>
      </c>
      <c r="BU45" s="874">
        <v>2.8988356521739203</v>
      </c>
      <c r="BV45" s="74"/>
      <c r="BW45" s="874"/>
      <c r="BX45" s="74">
        <v>22</v>
      </c>
      <c r="BY45" s="874">
        <v>10.927</v>
      </c>
      <c r="BZ45" s="74"/>
      <c r="CA45" s="874"/>
      <c r="CB45" s="74">
        <v>2</v>
      </c>
      <c r="CC45" s="874">
        <v>1.5968523529411769</v>
      </c>
      <c r="CD45" s="74">
        <v>7</v>
      </c>
      <c r="CE45" s="874">
        <v>13.213182771464639</v>
      </c>
      <c r="CF45" s="74">
        <f t="shared" si="11"/>
        <v>25.951187065423614</v>
      </c>
      <c r="CG45" s="75">
        <f t="shared" si="12"/>
        <v>26.643861652173918</v>
      </c>
      <c r="CH45" s="76">
        <f t="shared" si="13"/>
        <v>14.810035124405816</v>
      </c>
      <c r="CI45" s="60">
        <f t="shared" si="14"/>
        <v>67.40508384200335</v>
      </c>
    </row>
    <row r="46" spans="1:87" ht="18.75" customHeight="1" x14ac:dyDescent="0.25">
      <c r="A46" s="61">
        <f t="shared" si="15"/>
        <v>37</v>
      </c>
      <c r="B46" s="77" t="s">
        <v>109</v>
      </c>
      <c r="C46" s="78" t="s">
        <v>107</v>
      </c>
      <c r="D46" s="78">
        <v>3</v>
      </c>
      <c r="E46" s="78">
        <v>17</v>
      </c>
      <c r="F46" s="78">
        <v>777.3</v>
      </c>
      <c r="G46" s="78">
        <v>2</v>
      </c>
      <c r="H46" s="63">
        <v>5.84</v>
      </c>
      <c r="I46" s="63">
        <v>6.21</v>
      </c>
      <c r="J46" s="63">
        <f t="shared" si="3"/>
        <v>27236.591999999997</v>
      </c>
      <c r="K46" s="63">
        <f t="shared" si="4"/>
        <v>28962.197999999997</v>
      </c>
      <c r="L46" s="79">
        <v>44.020350000000001</v>
      </c>
      <c r="M46" s="80">
        <f t="shared" si="17"/>
        <v>41.973403725000004</v>
      </c>
      <c r="N46" s="66">
        <f t="shared" si="1"/>
        <v>5.6632381319953691</v>
      </c>
      <c r="O46" s="67">
        <f t="shared" si="5"/>
        <v>56.198789999999995</v>
      </c>
      <c r="P46" s="67">
        <f t="shared" si="6"/>
        <v>53.585546264999998</v>
      </c>
      <c r="Q46" s="68">
        <v>6.21</v>
      </c>
      <c r="R46" s="69"/>
      <c r="S46" s="69">
        <f t="shared" si="7"/>
        <v>57.924395999999994</v>
      </c>
      <c r="T46" s="69">
        <f t="shared" si="8"/>
        <v>55.230911585999998</v>
      </c>
      <c r="U46" s="69">
        <v>6.31</v>
      </c>
      <c r="V46" s="69"/>
      <c r="W46" s="69">
        <f t="shared" si="9"/>
        <v>58.857155999999989</v>
      </c>
      <c r="X46" s="67">
        <f t="shared" si="10"/>
        <v>56.12029824599999</v>
      </c>
      <c r="Y46" s="75"/>
      <c r="Z46" s="81"/>
      <c r="AA46" s="857"/>
      <c r="AB46" s="75">
        <v>0.86910000000000009</v>
      </c>
      <c r="AC46" s="81">
        <v>418.51727999999997</v>
      </c>
      <c r="AD46" s="75">
        <v>1.0200000000000001E-2</v>
      </c>
      <c r="AE46" s="81">
        <v>4.2556700000000003</v>
      </c>
      <c r="AF46" s="75"/>
      <c r="AG46" s="81"/>
      <c r="AH46" s="861"/>
      <c r="AI46" s="81"/>
      <c r="AJ46" s="75"/>
      <c r="AK46" s="82"/>
      <c r="AL46" s="81"/>
      <c r="AM46" s="75"/>
      <c r="AN46" s="81"/>
      <c r="AO46" s="75"/>
      <c r="AP46" s="81"/>
      <c r="AQ46" s="75"/>
      <c r="AR46" s="76"/>
      <c r="AS46" s="75"/>
      <c r="AT46" s="81"/>
      <c r="AU46" s="75"/>
      <c r="AV46" s="81"/>
      <c r="AW46" s="75"/>
      <c r="AX46" s="81"/>
      <c r="AY46" s="75"/>
      <c r="AZ46" s="81"/>
      <c r="BA46" s="83">
        <v>2</v>
      </c>
      <c r="BB46" s="84">
        <v>1.502052538378932</v>
      </c>
      <c r="BC46" s="861"/>
      <c r="BD46" s="85"/>
      <c r="BE46" s="85"/>
      <c r="BF46" s="75"/>
      <c r="BG46" s="81"/>
      <c r="BH46" s="85"/>
      <c r="BI46" s="861"/>
      <c r="BJ46" s="81"/>
      <c r="BK46" s="82"/>
      <c r="BL46" s="81"/>
      <c r="BM46" s="85">
        <v>14.774372369298725</v>
      </c>
      <c r="BN46" s="560"/>
      <c r="BO46" s="874"/>
      <c r="BP46" s="74"/>
      <c r="BQ46" s="874"/>
      <c r="BR46" s="74"/>
      <c r="BS46" s="874"/>
      <c r="BT46" s="74"/>
      <c r="BU46" s="874"/>
      <c r="BV46" s="74"/>
      <c r="BW46" s="874"/>
      <c r="BX46" s="74">
        <v>26</v>
      </c>
      <c r="BY46" s="874">
        <v>17.324000000000002</v>
      </c>
      <c r="BZ46" s="74"/>
      <c r="CA46" s="874"/>
      <c r="CB46" s="74"/>
      <c r="CC46" s="874"/>
      <c r="CD46" s="74">
        <v>2</v>
      </c>
      <c r="CE46" s="874">
        <v>6.5504018052222204</v>
      </c>
      <c r="CF46" s="74">
        <f t="shared" si="11"/>
        <v>439.04937490767759</v>
      </c>
      <c r="CG46" s="75">
        <f t="shared" si="12"/>
        <v>17.324000000000002</v>
      </c>
      <c r="CH46" s="76">
        <f t="shared" si="13"/>
        <v>6.5504018052222204</v>
      </c>
      <c r="CI46" s="60">
        <f t="shared" si="14"/>
        <v>462.92377671289984</v>
      </c>
    </row>
    <row r="47" spans="1:87" ht="18.75" customHeight="1" x14ac:dyDescent="0.25">
      <c r="A47" s="61">
        <f t="shared" si="15"/>
        <v>38</v>
      </c>
      <c r="B47" s="77" t="s">
        <v>110</v>
      </c>
      <c r="C47" s="78">
        <v>1962</v>
      </c>
      <c r="D47" s="78">
        <v>4</v>
      </c>
      <c r="E47" s="78">
        <v>32</v>
      </c>
      <c r="F47" s="78">
        <v>1254.7</v>
      </c>
      <c r="G47" s="78">
        <v>2</v>
      </c>
      <c r="H47" s="63">
        <v>5.84</v>
      </c>
      <c r="I47" s="63">
        <v>6.21</v>
      </c>
      <c r="J47" s="63">
        <f t="shared" si="3"/>
        <v>43964.688000000002</v>
      </c>
      <c r="K47" s="63">
        <f t="shared" si="4"/>
        <v>46750.122000000003</v>
      </c>
      <c r="L47" s="79">
        <v>76.486800000000002</v>
      </c>
      <c r="M47" s="80">
        <f t="shared" si="17"/>
        <v>72.930163800000003</v>
      </c>
      <c r="N47" s="66">
        <f t="shared" si="1"/>
        <v>6.09602295369411</v>
      </c>
      <c r="O47" s="67">
        <f t="shared" si="5"/>
        <v>90.71481</v>
      </c>
      <c r="P47" s="67">
        <f t="shared" si="6"/>
        <v>86.496571334999999</v>
      </c>
      <c r="Q47" s="68">
        <v>6.21</v>
      </c>
      <c r="R47" s="69"/>
      <c r="S47" s="69">
        <f t="shared" si="7"/>
        <v>93.500244000000009</v>
      </c>
      <c r="T47" s="69">
        <f t="shared" si="8"/>
        <v>89.152482654000011</v>
      </c>
      <c r="U47" s="69">
        <v>6.31</v>
      </c>
      <c r="V47" s="69"/>
      <c r="W47" s="69">
        <f t="shared" si="9"/>
        <v>95.005884000000009</v>
      </c>
      <c r="X47" s="67">
        <f t="shared" si="10"/>
        <v>90.588110394000012</v>
      </c>
      <c r="Y47" s="75"/>
      <c r="Z47" s="81"/>
      <c r="AA47" s="857">
        <v>553.55944</v>
      </c>
      <c r="AB47" s="75"/>
      <c r="AC47" s="81"/>
      <c r="AD47" s="75"/>
      <c r="AE47" s="81"/>
      <c r="AF47" s="75"/>
      <c r="AG47" s="81"/>
      <c r="AH47" s="861"/>
      <c r="AI47" s="81"/>
      <c r="AJ47" s="75"/>
      <c r="AK47" s="82"/>
      <c r="AL47" s="81"/>
      <c r="AM47" s="75"/>
      <c r="AN47" s="81"/>
      <c r="AO47" s="75"/>
      <c r="AP47" s="81"/>
      <c r="AQ47" s="75"/>
      <c r="AR47" s="76"/>
      <c r="AS47" s="75"/>
      <c r="AT47" s="81"/>
      <c r="AU47" s="75"/>
      <c r="AV47" s="81"/>
      <c r="AW47" s="75"/>
      <c r="AX47" s="81"/>
      <c r="AY47" s="75"/>
      <c r="AZ47" s="81"/>
      <c r="BA47" s="83">
        <v>2</v>
      </c>
      <c r="BB47" s="84">
        <v>1.4283443392364661</v>
      </c>
      <c r="BC47" s="861"/>
      <c r="BD47" s="85"/>
      <c r="BE47" s="85"/>
      <c r="BF47" s="75"/>
      <c r="BG47" s="81"/>
      <c r="BH47" s="85"/>
      <c r="BI47" s="861"/>
      <c r="BJ47" s="81"/>
      <c r="BK47" s="82"/>
      <c r="BL47" s="81"/>
      <c r="BM47" s="85">
        <v>3.40365432682353</v>
      </c>
      <c r="BN47" s="560"/>
      <c r="BO47" s="874"/>
      <c r="BP47" s="74"/>
      <c r="BQ47" s="874"/>
      <c r="BR47" s="74">
        <v>1E-3</v>
      </c>
      <c r="BS47" s="874">
        <v>1.25651</v>
      </c>
      <c r="BT47" s="74">
        <v>2E-3</v>
      </c>
      <c r="BU47" s="874">
        <v>1.3400112500000001</v>
      </c>
      <c r="BV47" s="74"/>
      <c r="BW47" s="874"/>
      <c r="BX47" s="74">
        <v>22</v>
      </c>
      <c r="BY47" s="874">
        <v>10.574999999999999</v>
      </c>
      <c r="BZ47" s="74"/>
      <c r="CA47" s="874"/>
      <c r="CB47" s="74">
        <v>1</v>
      </c>
      <c r="CC47" s="874">
        <v>0.75438000000000005</v>
      </c>
      <c r="CD47" s="74"/>
      <c r="CE47" s="874"/>
      <c r="CF47" s="74">
        <f t="shared" si="11"/>
        <v>558.39143866606003</v>
      </c>
      <c r="CG47" s="75">
        <f t="shared" si="12"/>
        <v>13.17152125</v>
      </c>
      <c r="CH47" s="76">
        <f t="shared" si="13"/>
        <v>0.75438000000000005</v>
      </c>
      <c r="CI47" s="60">
        <f t="shared" si="14"/>
        <v>572.31733991605995</v>
      </c>
    </row>
    <row r="48" spans="1:87" ht="21.75" customHeight="1" x14ac:dyDescent="0.25">
      <c r="A48" s="61">
        <f t="shared" si="15"/>
        <v>39</v>
      </c>
      <c r="B48" s="77" t="s">
        <v>111</v>
      </c>
      <c r="C48" s="78">
        <v>1962</v>
      </c>
      <c r="D48" s="78">
        <v>3</v>
      </c>
      <c r="E48" s="78">
        <v>24</v>
      </c>
      <c r="F48" s="78">
        <v>963.7</v>
      </c>
      <c r="G48" s="78">
        <v>2</v>
      </c>
      <c r="H48" s="63">
        <v>5.84</v>
      </c>
      <c r="I48" s="63">
        <v>6.21</v>
      </c>
      <c r="J48" s="63">
        <f t="shared" si="3"/>
        <v>33768.047999999995</v>
      </c>
      <c r="K48" s="63">
        <f t="shared" si="4"/>
        <v>35907.462</v>
      </c>
      <c r="L48" s="79">
        <v>58.748800000000003</v>
      </c>
      <c r="M48" s="80">
        <f t="shared" si="17"/>
        <v>56.016980800000006</v>
      </c>
      <c r="N48" s="66">
        <f t="shared" si="1"/>
        <v>6.0961710075749718</v>
      </c>
      <c r="O48" s="67">
        <f t="shared" si="5"/>
        <v>69.675509999999989</v>
      </c>
      <c r="P48" s="67">
        <f t="shared" si="6"/>
        <v>66.435598784999996</v>
      </c>
      <c r="Q48" s="68">
        <v>6.21</v>
      </c>
      <c r="R48" s="69"/>
      <c r="S48" s="69">
        <f t="shared" si="7"/>
        <v>71.814924000000005</v>
      </c>
      <c r="T48" s="69">
        <f t="shared" si="8"/>
        <v>68.475530034000002</v>
      </c>
      <c r="U48" s="69">
        <v>6.31</v>
      </c>
      <c r="V48" s="69"/>
      <c r="W48" s="69">
        <f t="shared" si="9"/>
        <v>72.971364000000008</v>
      </c>
      <c r="X48" s="67">
        <f t="shared" si="10"/>
        <v>69.578195574000006</v>
      </c>
      <c r="Y48" s="75"/>
      <c r="Z48" s="81"/>
      <c r="AA48" s="857">
        <v>545.00824000000011</v>
      </c>
      <c r="AB48" s="75">
        <v>0.02</v>
      </c>
      <c r="AC48" s="81">
        <v>2.4925099999999998</v>
      </c>
      <c r="AD48" s="75"/>
      <c r="AE48" s="81"/>
      <c r="AF48" s="75"/>
      <c r="AG48" s="81"/>
      <c r="AH48" s="861"/>
      <c r="AI48" s="81"/>
      <c r="AJ48" s="75"/>
      <c r="AK48" s="82"/>
      <c r="AL48" s="81"/>
      <c r="AM48" s="75"/>
      <c r="AN48" s="81"/>
      <c r="AO48" s="75"/>
      <c r="AP48" s="81"/>
      <c r="AQ48" s="75"/>
      <c r="AR48" s="76"/>
      <c r="AS48" s="75"/>
      <c r="AT48" s="81"/>
      <c r="AU48" s="75"/>
      <c r="AV48" s="81"/>
      <c r="AW48" s="75"/>
      <c r="AX48" s="81"/>
      <c r="AY48" s="75"/>
      <c r="AZ48" s="81"/>
      <c r="BA48" s="83"/>
      <c r="BB48" s="84"/>
      <c r="BC48" s="861"/>
      <c r="BD48" s="85"/>
      <c r="BE48" s="85"/>
      <c r="BF48" s="75"/>
      <c r="BG48" s="81"/>
      <c r="BH48" s="85"/>
      <c r="BI48" s="861"/>
      <c r="BJ48" s="81"/>
      <c r="BK48" s="82"/>
      <c r="BL48" s="81"/>
      <c r="BM48" s="85"/>
      <c r="BN48" s="560"/>
      <c r="BO48" s="874"/>
      <c r="BP48" s="74"/>
      <c r="BQ48" s="874"/>
      <c r="BR48" s="74">
        <v>8.0000000000000002E-3</v>
      </c>
      <c r="BS48" s="874">
        <v>8.2301286956521906</v>
      </c>
      <c r="BT48" s="74"/>
      <c r="BU48" s="874"/>
      <c r="BV48" s="74"/>
      <c r="BW48" s="874"/>
      <c r="BX48" s="74"/>
      <c r="BY48" s="874"/>
      <c r="BZ48" s="74">
        <v>3.0000000000000001E-3</v>
      </c>
      <c r="CA48" s="874">
        <v>0.625691000000001</v>
      </c>
      <c r="CB48" s="74">
        <v>1</v>
      </c>
      <c r="CC48" s="874">
        <v>0.85104760869565199</v>
      </c>
      <c r="CD48" s="74">
        <v>4</v>
      </c>
      <c r="CE48" s="874">
        <v>8.6904750566680899</v>
      </c>
      <c r="CF48" s="74">
        <f t="shared" si="11"/>
        <v>547.50075000000015</v>
      </c>
      <c r="CG48" s="75">
        <f t="shared" si="12"/>
        <v>8.2301286956521906</v>
      </c>
      <c r="CH48" s="76">
        <f t="shared" si="13"/>
        <v>10.167213665363743</v>
      </c>
      <c r="CI48" s="60">
        <f t="shared" si="14"/>
        <v>565.8980923610161</v>
      </c>
    </row>
    <row r="49" spans="1:87" ht="19.5" customHeight="1" x14ac:dyDescent="0.25">
      <c r="A49" s="61">
        <f t="shared" si="15"/>
        <v>40</v>
      </c>
      <c r="B49" s="77" t="s">
        <v>112</v>
      </c>
      <c r="C49" s="78">
        <v>1972</v>
      </c>
      <c r="D49" s="78">
        <v>5</v>
      </c>
      <c r="E49" s="78">
        <v>72</v>
      </c>
      <c r="F49" s="78">
        <v>3868.4</v>
      </c>
      <c r="G49" s="78">
        <v>4</v>
      </c>
      <c r="H49" s="63">
        <v>5.84</v>
      </c>
      <c r="I49" s="63">
        <v>6.21</v>
      </c>
      <c r="J49" s="63">
        <f t="shared" si="3"/>
        <v>135548.73599999998</v>
      </c>
      <c r="K49" s="63">
        <f t="shared" si="4"/>
        <v>144136.584</v>
      </c>
      <c r="L49" s="79">
        <v>192.48760999999999</v>
      </c>
      <c r="M49" s="80">
        <f t="shared" si="17"/>
        <v>183.53693613499999</v>
      </c>
      <c r="N49" s="66">
        <f t="shared" si="1"/>
        <v>4.9758972701892255</v>
      </c>
      <c r="O49" s="67">
        <f t="shared" si="5"/>
        <v>279.68531999999993</v>
      </c>
      <c r="P49" s="67">
        <f t="shared" si="6"/>
        <v>266.67995261999994</v>
      </c>
      <c r="Q49" s="68">
        <v>6.21</v>
      </c>
      <c r="R49" s="69"/>
      <c r="S49" s="69">
        <f t="shared" si="7"/>
        <v>288.273168</v>
      </c>
      <c r="T49" s="69">
        <f t="shared" si="8"/>
        <v>274.86846568800001</v>
      </c>
      <c r="U49" s="69">
        <v>6.31</v>
      </c>
      <c r="V49" s="69"/>
      <c r="W49" s="69">
        <f t="shared" si="9"/>
        <v>292.91524800000002</v>
      </c>
      <c r="X49" s="67">
        <f t="shared" si="10"/>
        <v>279.294688968</v>
      </c>
      <c r="Y49" s="75">
        <v>3.1E-2</v>
      </c>
      <c r="Z49" s="81">
        <v>6.2009999999999996</v>
      </c>
      <c r="AA49" s="857"/>
      <c r="AB49" s="75">
        <v>1.389E-2</v>
      </c>
      <c r="AC49" s="81">
        <v>434.40740999999997</v>
      </c>
      <c r="AD49" s="75"/>
      <c r="AE49" s="81"/>
      <c r="AF49" s="75"/>
      <c r="AG49" s="81"/>
      <c r="AH49" s="861"/>
      <c r="AI49" s="81"/>
      <c r="AJ49" s="75"/>
      <c r="AK49" s="82"/>
      <c r="AL49" s="81"/>
      <c r="AM49" s="75"/>
      <c r="AN49" s="81"/>
      <c r="AO49" s="75"/>
      <c r="AP49" s="81"/>
      <c r="AQ49" s="75">
        <v>1</v>
      </c>
      <c r="AR49" s="76">
        <v>0.66500000000000004</v>
      </c>
      <c r="AS49" s="75"/>
      <c r="AT49" s="81"/>
      <c r="AU49" s="75"/>
      <c r="AV49" s="81"/>
      <c r="AW49" s="75">
        <v>1</v>
      </c>
      <c r="AX49" s="81">
        <v>5.5924030303030401</v>
      </c>
      <c r="AY49" s="75"/>
      <c r="AZ49" s="81"/>
      <c r="BA49" s="83"/>
      <c r="BB49" s="84"/>
      <c r="BC49" s="861"/>
      <c r="BD49" s="85"/>
      <c r="BE49" s="85"/>
      <c r="BF49" s="75"/>
      <c r="BG49" s="81"/>
      <c r="BH49" s="85"/>
      <c r="BI49" s="861"/>
      <c r="BJ49" s="81"/>
      <c r="BK49" s="82">
        <v>2</v>
      </c>
      <c r="BL49" s="81">
        <v>3.5914511999999998</v>
      </c>
      <c r="BM49" s="85">
        <v>16.820518583929498</v>
      </c>
      <c r="BN49" s="560">
        <v>1.35E-2</v>
      </c>
      <c r="BO49" s="874">
        <v>19.061898673992673</v>
      </c>
      <c r="BP49" s="74">
        <v>1E-3</v>
      </c>
      <c r="BQ49" s="874">
        <v>1.0580000000000001</v>
      </c>
      <c r="BR49" s="74">
        <v>9.6000000000000002E-2</v>
      </c>
      <c r="BS49" s="874">
        <v>140.68651859213253</v>
      </c>
      <c r="BT49" s="74">
        <v>8.0000000000000002E-3</v>
      </c>
      <c r="BU49" s="874">
        <v>9.0709999999999997</v>
      </c>
      <c r="BV49" s="74"/>
      <c r="BW49" s="874"/>
      <c r="BX49" s="74">
        <v>32</v>
      </c>
      <c r="BY49" s="874">
        <v>18.786000000000001</v>
      </c>
      <c r="BZ49" s="74"/>
      <c r="CA49" s="874"/>
      <c r="CB49" s="74">
        <v>7</v>
      </c>
      <c r="CC49" s="874">
        <v>5.9757417647058855</v>
      </c>
      <c r="CD49" s="74">
        <v>9</v>
      </c>
      <c r="CE49" s="874">
        <v>16.885094132716041</v>
      </c>
      <c r="CF49" s="74">
        <f t="shared" si="11"/>
        <v>467.27778281423252</v>
      </c>
      <c r="CG49" s="75">
        <f t="shared" si="12"/>
        <v>188.66341726612521</v>
      </c>
      <c r="CH49" s="76">
        <f t="shared" si="13"/>
        <v>22.860835897421929</v>
      </c>
      <c r="CI49" s="60">
        <f t="shared" si="14"/>
        <v>678.80203597777961</v>
      </c>
    </row>
    <row r="50" spans="1:87" ht="18.75" customHeight="1" x14ac:dyDescent="0.25">
      <c r="A50" s="61">
        <f t="shared" si="15"/>
        <v>41</v>
      </c>
      <c r="B50" s="77" t="s">
        <v>113</v>
      </c>
      <c r="C50" s="78">
        <v>1970</v>
      </c>
      <c r="D50" s="78">
        <v>5</v>
      </c>
      <c r="E50" s="78">
        <v>60</v>
      </c>
      <c r="F50" s="78">
        <v>2786.5</v>
      </c>
      <c r="G50" s="78">
        <v>4</v>
      </c>
      <c r="H50" s="63">
        <v>5.84</v>
      </c>
      <c r="I50" s="63">
        <v>6.21</v>
      </c>
      <c r="J50" s="63">
        <f t="shared" si="3"/>
        <v>97638.959999999992</v>
      </c>
      <c r="K50" s="63">
        <f t="shared" si="4"/>
        <v>103824.99</v>
      </c>
      <c r="L50" s="79">
        <v>169.75776999999999</v>
      </c>
      <c r="M50" s="80">
        <f t="shared" si="17"/>
        <v>161.86403369499999</v>
      </c>
      <c r="N50" s="66">
        <f t="shared" si="1"/>
        <v>6.0921503678449662</v>
      </c>
      <c r="O50" s="67">
        <f t="shared" si="5"/>
        <v>201.46395000000001</v>
      </c>
      <c r="P50" s="67">
        <f t="shared" si="6"/>
        <v>192.09587632500001</v>
      </c>
      <c r="Q50" s="68">
        <v>6.21</v>
      </c>
      <c r="R50" s="69"/>
      <c r="S50" s="69">
        <f t="shared" si="7"/>
        <v>207.64998</v>
      </c>
      <c r="T50" s="69">
        <f t="shared" si="8"/>
        <v>197.99425593000001</v>
      </c>
      <c r="U50" s="69">
        <v>6.31</v>
      </c>
      <c r="V50" s="69"/>
      <c r="W50" s="69">
        <f t="shared" si="9"/>
        <v>210.99377999999996</v>
      </c>
      <c r="X50" s="67">
        <f t="shared" si="10"/>
        <v>201.18256922999996</v>
      </c>
      <c r="Y50" s="75"/>
      <c r="Z50" s="81"/>
      <c r="AA50" s="857"/>
      <c r="AB50" s="75"/>
      <c r="AC50" s="81"/>
      <c r="AD50" s="75"/>
      <c r="AE50" s="81"/>
      <c r="AF50" s="75"/>
      <c r="AG50" s="81"/>
      <c r="AH50" s="861"/>
      <c r="AI50" s="81"/>
      <c r="AJ50" s="75"/>
      <c r="AK50" s="82"/>
      <c r="AL50" s="81"/>
      <c r="AM50" s="75"/>
      <c r="AN50" s="81"/>
      <c r="AO50" s="75"/>
      <c r="AP50" s="81"/>
      <c r="AQ50" s="75"/>
      <c r="AR50" s="76"/>
      <c r="AS50" s="75"/>
      <c r="AT50" s="81"/>
      <c r="AU50" s="75"/>
      <c r="AV50" s="81"/>
      <c r="AW50" s="75">
        <v>1</v>
      </c>
      <c r="AX50" s="81">
        <v>2.79620151515152</v>
      </c>
      <c r="AY50" s="75"/>
      <c r="AZ50" s="81"/>
      <c r="BA50" s="83"/>
      <c r="BB50" s="84"/>
      <c r="BC50" s="861"/>
      <c r="BD50" s="85"/>
      <c r="BE50" s="85"/>
      <c r="BF50" s="75"/>
      <c r="BG50" s="81"/>
      <c r="BH50" s="85"/>
      <c r="BI50" s="861"/>
      <c r="BJ50" s="81"/>
      <c r="BK50" s="82"/>
      <c r="BL50" s="81"/>
      <c r="BM50" s="85">
        <v>4.8795413350716306</v>
      </c>
      <c r="BN50" s="560"/>
      <c r="BO50" s="874"/>
      <c r="BP50" s="74"/>
      <c r="BQ50" s="874"/>
      <c r="BR50" s="74">
        <v>2E-3</v>
      </c>
      <c r="BS50" s="874">
        <v>2.2787528571428597</v>
      </c>
      <c r="BT50" s="74"/>
      <c r="BU50" s="874"/>
      <c r="BV50" s="74"/>
      <c r="BW50" s="874"/>
      <c r="BX50" s="74">
        <v>13</v>
      </c>
      <c r="BY50" s="874">
        <v>14.237</v>
      </c>
      <c r="BZ50" s="74"/>
      <c r="CA50" s="874"/>
      <c r="CB50" s="74">
        <v>1</v>
      </c>
      <c r="CC50" s="874">
        <v>0.76151489795918403</v>
      </c>
      <c r="CD50" s="74">
        <v>19</v>
      </c>
      <c r="CE50" s="874">
        <v>37.46803184149001</v>
      </c>
      <c r="CF50" s="74">
        <f t="shared" si="11"/>
        <v>7.6757428502231502</v>
      </c>
      <c r="CG50" s="75">
        <f t="shared" si="12"/>
        <v>16.515752857142861</v>
      </c>
      <c r="CH50" s="76">
        <f t="shared" si="13"/>
        <v>38.229546739449191</v>
      </c>
      <c r="CI50" s="60">
        <f t="shared" si="14"/>
        <v>62.4210424468152</v>
      </c>
    </row>
    <row r="51" spans="1:87" ht="18.75" customHeight="1" x14ac:dyDescent="0.25">
      <c r="A51" s="61">
        <f t="shared" si="15"/>
        <v>42</v>
      </c>
      <c r="B51" s="77" t="s">
        <v>114</v>
      </c>
      <c r="C51" s="78">
        <v>1953</v>
      </c>
      <c r="D51" s="78">
        <v>2</v>
      </c>
      <c r="E51" s="78">
        <v>12</v>
      </c>
      <c r="F51" s="78">
        <v>618.1</v>
      </c>
      <c r="G51" s="78">
        <v>2</v>
      </c>
      <c r="H51" s="63">
        <v>5.84</v>
      </c>
      <c r="I51" s="63">
        <v>6.21</v>
      </c>
      <c r="J51" s="63">
        <f t="shared" si="3"/>
        <v>21658.224000000002</v>
      </c>
      <c r="K51" s="63">
        <f t="shared" si="4"/>
        <v>23030.406000000003</v>
      </c>
      <c r="L51" s="79">
        <v>37.499969999999998</v>
      </c>
      <c r="M51" s="80">
        <f t="shared" si="17"/>
        <v>35.756221394999997</v>
      </c>
      <c r="N51" s="66">
        <f t="shared" si="1"/>
        <v>6.0669745995793551</v>
      </c>
      <c r="O51" s="67">
        <f t="shared" si="5"/>
        <v>44.688630000000003</v>
      </c>
      <c r="P51" s="67">
        <f t="shared" si="6"/>
        <v>42.610608705000004</v>
      </c>
      <c r="Q51" s="68">
        <v>6.21</v>
      </c>
      <c r="R51" s="69"/>
      <c r="S51" s="69">
        <f t="shared" si="7"/>
        <v>46.060812000000006</v>
      </c>
      <c r="T51" s="69">
        <f t="shared" si="8"/>
        <v>43.918984242000008</v>
      </c>
      <c r="U51" s="69">
        <v>6.31</v>
      </c>
      <c r="V51" s="69"/>
      <c r="W51" s="69">
        <f t="shared" si="9"/>
        <v>46.802531999999999</v>
      </c>
      <c r="X51" s="67">
        <f t="shared" si="10"/>
        <v>44.626214261999998</v>
      </c>
      <c r="Y51" s="75"/>
      <c r="Z51" s="81"/>
      <c r="AA51" s="857">
        <v>380.97541000000001</v>
      </c>
      <c r="AB51" s="75">
        <v>0.67200000000000004</v>
      </c>
      <c r="AC51" s="81">
        <v>421.274</v>
      </c>
      <c r="AD51" s="75">
        <v>2.5999999999999999E-2</v>
      </c>
      <c r="AE51" s="81">
        <v>67.103999999999999</v>
      </c>
      <c r="AF51" s="75"/>
      <c r="AG51" s="81"/>
      <c r="AH51" s="861"/>
      <c r="AI51" s="81"/>
      <c r="AJ51" s="75">
        <v>6.7900000000000002E-2</v>
      </c>
      <c r="AK51" s="82">
        <v>2</v>
      </c>
      <c r="AL51" s="81">
        <v>95.55261999999999</v>
      </c>
      <c r="AM51" s="75"/>
      <c r="AN51" s="81"/>
      <c r="AO51" s="75"/>
      <c r="AP51" s="81"/>
      <c r="AQ51" s="75">
        <v>6</v>
      </c>
      <c r="AR51" s="76">
        <v>8.4368209079999996</v>
      </c>
      <c r="AS51" s="75"/>
      <c r="AT51" s="81"/>
      <c r="AU51" s="75"/>
      <c r="AV51" s="81"/>
      <c r="AW51" s="75"/>
      <c r="AX51" s="81"/>
      <c r="AY51" s="75"/>
      <c r="AZ51" s="81"/>
      <c r="BA51" s="83"/>
      <c r="BB51" s="84"/>
      <c r="BC51" s="861"/>
      <c r="BD51" s="85"/>
      <c r="BE51" s="85"/>
      <c r="BF51" s="75"/>
      <c r="BG51" s="81"/>
      <c r="BH51" s="85"/>
      <c r="BI51" s="861"/>
      <c r="BJ51" s="81"/>
      <c r="BK51" s="82"/>
      <c r="BL51" s="81"/>
      <c r="BM51" s="85">
        <v>6.6101574074074119</v>
      </c>
      <c r="BN51" s="560"/>
      <c r="BO51" s="874"/>
      <c r="BP51" s="74"/>
      <c r="BQ51" s="874"/>
      <c r="BR51" s="74"/>
      <c r="BS51" s="874"/>
      <c r="BT51" s="74">
        <v>3.3750000000000002E-2</v>
      </c>
      <c r="BU51" s="874">
        <v>32.162807547169805</v>
      </c>
      <c r="BV51" s="74"/>
      <c r="BW51" s="874"/>
      <c r="BX51" s="74">
        <v>22</v>
      </c>
      <c r="BY51" s="874">
        <v>12.013</v>
      </c>
      <c r="BZ51" s="74"/>
      <c r="CA51" s="874"/>
      <c r="CB51" s="74"/>
      <c r="CC51" s="874"/>
      <c r="CD51" s="74">
        <v>2</v>
      </c>
      <c r="CE51" s="874">
        <v>3.4910235802469103</v>
      </c>
      <c r="CF51" s="74">
        <f t="shared" si="11"/>
        <v>979.95300831540749</v>
      </c>
      <c r="CG51" s="75">
        <f t="shared" si="12"/>
        <v>44.175807547169804</v>
      </c>
      <c r="CH51" s="76">
        <f t="shared" si="13"/>
        <v>3.4910235802469103</v>
      </c>
      <c r="CI51" s="60">
        <f t="shared" si="14"/>
        <v>1027.6198394428243</v>
      </c>
    </row>
    <row r="52" spans="1:87" ht="18.75" customHeight="1" x14ac:dyDescent="0.25">
      <c r="A52" s="61">
        <f t="shared" si="15"/>
        <v>43</v>
      </c>
      <c r="B52" s="77" t="s">
        <v>115</v>
      </c>
      <c r="C52" s="78" t="s">
        <v>71</v>
      </c>
      <c r="D52" s="78">
        <v>3</v>
      </c>
      <c r="E52" s="78">
        <v>12</v>
      </c>
      <c r="F52" s="78">
        <v>889.2</v>
      </c>
      <c r="G52" s="78">
        <v>1</v>
      </c>
      <c r="H52" s="63">
        <v>5.84</v>
      </c>
      <c r="I52" s="63">
        <v>6.21</v>
      </c>
      <c r="J52" s="63">
        <f t="shared" si="3"/>
        <v>31157.567999999999</v>
      </c>
      <c r="K52" s="63">
        <f t="shared" si="4"/>
        <v>33131.592000000004</v>
      </c>
      <c r="L52" s="79">
        <v>38.960360000000001</v>
      </c>
      <c r="M52" s="80">
        <f t="shared" si="17"/>
        <v>37.148703260000005</v>
      </c>
      <c r="N52" s="66">
        <f t="shared" si="1"/>
        <v>4.3815069725596043</v>
      </c>
      <c r="O52" s="67">
        <f t="shared" si="5"/>
        <v>64.28916000000001</v>
      </c>
      <c r="P52" s="67">
        <f t="shared" si="6"/>
        <v>61.299714060000007</v>
      </c>
      <c r="Q52" s="68">
        <v>6.21</v>
      </c>
      <c r="R52" s="69"/>
      <c r="S52" s="69">
        <f t="shared" si="7"/>
        <v>66.26318400000001</v>
      </c>
      <c r="T52" s="69">
        <f t="shared" si="8"/>
        <v>63.181945944000013</v>
      </c>
      <c r="U52" s="69">
        <v>6.31</v>
      </c>
      <c r="V52" s="69"/>
      <c r="W52" s="69">
        <f t="shared" si="9"/>
        <v>67.330224000000001</v>
      </c>
      <c r="X52" s="67">
        <f t="shared" si="10"/>
        <v>64.199368583999998</v>
      </c>
      <c r="Y52" s="75">
        <v>2.2000000000000001E-3</v>
      </c>
      <c r="Z52" s="81">
        <v>1.226906153846153</v>
      </c>
      <c r="AA52" s="857"/>
      <c r="AB52" s="75">
        <v>0.15002500000000002</v>
      </c>
      <c r="AC52" s="81">
        <v>51.165486999999999</v>
      </c>
      <c r="AD52" s="75"/>
      <c r="AE52" s="81"/>
      <c r="AF52" s="75"/>
      <c r="AG52" s="81"/>
      <c r="AH52" s="861"/>
      <c r="AI52" s="81"/>
      <c r="AJ52" s="75"/>
      <c r="AK52" s="82"/>
      <c r="AL52" s="81"/>
      <c r="AM52" s="75"/>
      <c r="AN52" s="81"/>
      <c r="AO52" s="75"/>
      <c r="AP52" s="81"/>
      <c r="AQ52" s="75"/>
      <c r="AR52" s="76"/>
      <c r="AS52" s="75"/>
      <c r="AT52" s="81"/>
      <c r="AU52" s="75"/>
      <c r="AV52" s="81"/>
      <c r="AW52" s="75"/>
      <c r="AX52" s="81"/>
      <c r="AY52" s="75"/>
      <c r="AZ52" s="81"/>
      <c r="BA52" s="83">
        <v>10</v>
      </c>
      <c r="BB52" s="84">
        <v>3.4666490877192979</v>
      </c>
      <c r="BC52" s="861"/>
      <c r="BD52" s="85"/>
      <c r="BE52" s="85"/>
      <c r="BF52" s="75"/>
      <c r="BG52" s="81"/>
      <c r="BH52" s="85"/>
      <c r="BI52" s="861"/>
      <c r="BJ52" s="81"/>
      <c r="BK52" s="82"/>
      <c r="BL52" s="81"/>
      <c r="BM52" s="85">
        <v>4.9621589102033852</v>
      </c>
      <c r="BN52" s="560"/>
      <c r="BO52" s="874"/>
      <c r="BP52" s="74"/>
      <c r="BQ52" s="874"/>
      <c r="BR52" s="74">
        <v>3.0000000000000001E-3</v>
      </c>
      <c r="BS52" s="874">
        <v>2.6179999999999999</v>
      </c>
      <c r="BT52" s="74"/>
      <c r="BU52" s="874"/>
      <c r="BV52" s="74"/>
      <c r="BW52" s="874"/>
      <c r="BX52" s="74">
        <v>13</v>
      </c>
      <c r="BY52" s="874">
        <v>8.9359999999999999</v>
      </c>
      <c r="BZ52" s="74"/>
      <c r="CA52" s="874"/>
      <c r="CB52" s="74"/>
      <c r="CC52" s="874"/>
      <c r="CD52" s="74"/>
      <c r="CE52" s="874"/>
      <c r="CF52" s="74">
        <f t="shared" si="11"/>
        <v>60.821201151768832</v>
      </c>
      <c r="CG52" s="75">
        <f t="shared" si="12"/>
        <v>11.554</v>
      </c>
      <c r="CH52" s="76">
        <f t="shared" si="13"/>
        <v>0</v>
      </c>
      <c r="CI52" s="60">
        <f t="shared" si="14"/>
        <v>72.375201151768835</v>
      </c>
    </row>
    <row r="53" spans="1:87" ht="20.25" customHeight="1" x14ac:dyDescent="0.25">
      <c r="A53" s="61">
        <f t="shared" si="15"/>
        <v>44</v>
      </c>
      <c r="B53" s="77" t="s">
        <v>116</v>
      </c>
      <c r="C53" s="78" t="s">
        <v>71</v>
      </c>
      <c r="D53" s="78">
        <v>4</v>
      </c>
      <c r="E53" s="78">
        <v>10</v>
      </c>
      <c r="F53" s="78">
        <v>667.2</v>
      </c>
      <c r="G53" s="78">
        <v>1</v>
      </c>
      <c r="H53" s="63">
        <v>5.84</v>
      </c>
      <c r="I53" s="63">
        <v>6.21</v>
      </c>
      <c r="J53" s="63">
        <f t="shared" si="3"/>
        <v>23378.688000000002</v>
      </c>
      <c r="K53" s="63">
        <f t="shared" si="4"/>
        <v>24859.871999999999</v>
      </c>
      <c r="L53" s="79">
        <v>30.561720000000001</v>
      </c>
      <c r="M53" s="80">
        <f t="shared" si="17"/>
        <v>29.140600020000001</v>
      </c>
      <c r="N53" s="66">
        <f t="shared" si="1"/>
        <v>4.5805935251798564</v>
      </c>
      <c r="O53" s="67">
        <f t="shared" si="5"/>
        <v>48.23856</v>
      </c>
      <c r="P53" s="67">
        <f t="shared" si="6"/>
        <v>45.995466960000002</v>
      </c>
      <c r="Q53" s="68">
        <v>6.21</v>
      </c>
      <c r="R53" s="69"/>
      <c r="S53" s="69">
        <f t="shared" si="7"/>
        <v>49.719743999999999</v>
      </c>
      <c r="T53" s="69">
        <f t="shared" si="8"/>
        <v>47.407775903999998</v>
      </c>
      <c r="U53" s="69">
        <v>6.31</v>
      </c>
      <c r="V53" s="69"/>
      <c r="W53" s="69">
        <f t="shared" si="9"/>
        <v>50.520384000000007</v>
      </c>
      <c r="X53" s="67">
        <f t="shared" si="10"/>
        <v>48.171186144000011</v>
      </c>
      <c r="Y53" s="75">
        <v>3.4200000000000001E-2</v>
      </c>
      <c r="Z53" s="81">
        <v>21.169416551724147</v>
      </c>
      <c r="AA53" s="857">
        <v>315.61865</v>
      </c>
      <c r="AB53" s="75">
        <v>0.33423999999999998</v>
      </c>
      <c r="AC53" s="81">
        <v>244.58377999999999</v>
      </c>
      <c r="AD53" s="551">
        <v>3.5999999999999999E-3</v>
      </c>
      <c r="AE53" s="552">
        <v>2.6591499999999999</v>
      </c>
      <c r="AF53" s="75"/>
      <c r="AG53" s="81"/>
      <c r="AH53" s="861"/>
      <c r="AI53" s="81"/>
      <c r="AJ53" s="75"/>
      <c r="AK53" s="82"/>
      <c r="AL53" s="81"/>
      <c r="AM53" s="75"/>
      <c r="AN53" s="81"/>
      <c r="AO53" s="75"/>
      <c r="AP53" s="81"/>
      <c r="AQ53" s="75"/>
      <c r="AR53" s="76"/>
      <c r="AS53" s="75"/>
      <c r="AT53" s="81"/>
      <c r="AU53" s="75"/>
      <c r="AV53" s="81"/>
      <c r="AW53" s="75"/>
      <c r="AX53" s="81"/>
      <c r="AY53" s="75"/>
      <c r="AZ53" s="81"/>
      <c r="BA53" s="83"/>
      <c r="BB53" s="84"/>
      <c r="BC53" s="861"/>
      <c r="BD53" s="85"/>
      <c r="BE53" s="85"/>
      <c r="BF53" s="75"/>
      <c r="BG53" s="81"/>
      <c r="BH53" s="85"/>
      <c r="BI53" s="861"/>
      <c r="BJ53" s="81"/>
      <c r="BK53" s="82"/>
      <c r="BL53" s="81"/>
      <c r="BM53" s="85">
        <v>12.310627509001021</v>
      </c>
      <c r="BN53" s="560"/>
      <c r="BO53" s="874"/>
      <c r="BP53" s="74"/>
      <c r="BQ53" s="874"/>
      <c r="BR53" s="74"/>
      <c r="BS53" s="874"/>
      <c r="BT53" s="74"/>
      <c r="BU53" s="874"/>
      <c r="BV53" s="74"/>
      <c r="BW53" s="874"/>
      <c r="BX53" s="74">
        <v>6</v>
      </c>
      <c r="BY53" s="874">
        <v>6.4459999999999997</v>
      </c>
      <c r="BZ53" s="74"/>
      <c r="CA53" s="874"/>
      <c r="CB53" s="74"/>
      <c r="CC53" s="874"/>
      <c r="CD53" s="74">
        <v>1</v>
      </c>
      <c r="CE53" s="874">
        <v>1.8857729999999999</v>
      </c>
      <c r="CF53" s="74">
        <f t="shared" si="11"/>
        <v>596.34162406072517</v>
      </c>
      <c r="CG53" s="75">
        <f t="shared" si="12"/>
        <v>6.4459999999999997</v>
      </c>
      <c r="CH53" s="76">
        <f t="shared" si="13"/>
        <v>1.8857729999999999</v>
      </c>
      <c r="CI53" s="60">
        <f t="shared" si="14"/>
        <v>604.67339706072516</v>
      </c>
    </row>
    <row r="54" spans="1:87" ht="18.75" customHeight="1" x14ac:dyDescent="0.25">
      <c r="A54" s="61">
        <f t="shared" si="15"/>
        <v>45</v>
      </c>
      <c r="B54" s="77" t="s">
        <v>117</v>
      </c>
      <c r="C54" s="78" t="s">
        <v>71</v>
      </c>
      <c r="D54" s="78">
        <v>3</v>
      </c>
      <c r="E54" s="78">
        <v>9</v>
      </c>
      <c r="F54" s="78">
        <v>853.2</v>
      </c>
      <c r="G54" s="78">
        <v>1</v>
      </c>
      <c r="H54" s="63">
        <v>5.84</v>
      </c>
      <c r="I54" s="63">
        <v>6.21</v>
      </c>
      <c r="J54" s="63">
        <f t="shared" si="3"/>
        <v>29896.128000000001</v>
      </c>
      <c r="K54" s="63">
        <f t="shared" si="4"/>
        <v>31790.232000000004</v>
      </c>
      <c r="L54" s="79">
        <v>30.305060000000001</v>
      </c>
      <c r="M54" s="80">
        <f t="shared" si="17"/>
        <v>28.895874710000001</v>
      </c>
      <c r="N54" s="66">
        <f t="shared" si="1"/>
        <v>3.5519292076887012</v>
      </c>
      <c r="O54" s="67">
        <f t="shared" si="5"/>
        <v>61.686360000000001</v>
      </c>
      <c r="P54" s="67">
        <f t="shared" si="6"/>
        <v>58.817944260000004</v>
      </c>
      <c r="Q54" s="68">
        <v>6.21</v>
      </c>
      <c r="R54" s="69"/>
      <c r="S54" s="69">
        <f t="shared" si="7"/>
        <v>63.580464000000006</v>
      </c>
      <c r="T54" s="69">
        <f t="shared" si="8"/>
        <v>60.623972424000009</v>
      </c>
      <c r="U54" s="69">
        <v>6.31</v>
      </c>
      <c r="V54" s="69"/>
      <c r="W54" s="69">
        <f t="shared" si="9"/>
        <v>64.604303999999999</v>
      </c>
      <c r="X54" s="67">
        <f t="shared" si="10"/>
        <v>61.600203864000001</v>
      </c>
      <c r="Y54" s="75"/>
      <c r="Z54" s="81"/>
      <c r="AA54" s="857"/>
      <c r="AB54" s="75">
        <v>0.73229999999999995</v>
      </c>
      <c r="AC54" s="81">
        <v>350.49162999999999</v>
      </c>
      <c r="AD54" s="75"/>
      <c r="AE54" s="81"/>
      <c r="AF54" s="75"/>
      <c r="AG54" s="81"/>
      <c r="AH54" s="861"/>
      <c r="AI54" s="81"/>
      <c r="AJ54" s="75"/>
      <c r="AK54" s="82"/>
      <c r="AL54" s="81"/>
      <c r="AM54" s="75"/>
      <c r="AN54" s="81"/>
      <c r="AO54" s="75"/>
      <c r="AP54" s="81"/>
      <c r="AQ54" s="75">
        <v>2</v>
      </c>
      <c r="AR54" s="76">
        <v>3.1425524999999999</v>
      </c>
      <c r="AS54" s="75"/>
      <c r="AT54" s="81"/>
      <c r="AU54" s="75"/>
      <c r="AV54" s="81"/>
      <c r="AW54" s="75"/>
      <c r="AX54" s="81"/>
      <c r="AY54" s="75"/>
      <c r="AZ54" s="81"/>
      <c r="BA54" s="83">
        <v>10</v>
      </c>
      <c r="BB54" s="84">
        <v>14.203067210697972</v>
      </c>
      <c r="BC54" s="861"/>
      <c r="BD54" s="85"/>
      <c r="BE54" s="85"/>
      <c r="BF54" s="75"/>
      <c r="BG54" s="81"/>
      <c r="BH54" s="85"/>
      <c r="BI54" s="861"/>
      <c r="BJ54" s="81"/>
      <c r="BK54" s="82">
        <v>9</v>
      </c>
      <c r="BL54" s="81">
        <v>2.1676626315789478</v>
      </c>
      <c r="BM54" s="85"/>
      <c r="BN54" s="560"/>
      <c r="BO54" s="874"/>
      <c r="BP54" s="74"/>
      <c r="BQ54" s="874"/>
      <c r="BR54" s="74"/>
      <c r="BS54" s="874"/>
      <c r="BT54" s="74"/>
      <c r="BU54" s="874"/>
      <c r="BV54" s="74"/>
      <c r="BW54" s="874"/>
      <c r="BX54" s="74">
        <v>2</v>
      </c>
      <c r="BY54" s="874">
        <v>2.2650000000000001</v>
      </c>
      <c r="BZ54" s="74"/>
      <c r="CA54" s="874"/>
      <c r="CB54" s="74"/>
      <c r="CC54" s="874"/>
      <c r="CD54" s="74">
        <v>2</v>
      </c>
      <c r="CE54" s="874">
        <v>5.6887008330000004</v>
      </c>
      <c r="CF54" s="74">
        <f t="shared" si="11"/>
        <v>370.0049123422769</v>
      </c>
      <c r="CG54" s="75">
        <f t="shared" si="12"/>
        <v>2.2650000000000001</v>
      </c>
      <c r="CH54" s="76">
        <f t="shared" si="13"/>
        <v>5.6887008330000004</v>
      </c>
      <c r="CI54" s="60">
        <f t="shared" si="14"/>
        <v>377.95861317527687</v>
      </c>
    </row>
    <row r="55" spans="1:87" ht="18.75" customHeight="1" x14ac:dyDescent="0.25">
      <c r="A55" s="61">
        <f t="shared" si="15"/>
        <v>46</v>
      </c>
      <c r="B55" s="77" t="s">
        <v>118</v>
      </c>
      <c r="C55" s="78" t="s">
        <v>71</v>
      </c>
      <c r="D55" s="78">
        <v>3</v>
      </c>
      <c r="E55" s="78">
        <v>8</v>
      </c>
      <c r="F55" s="78">
        <v>546</v>
      </c>
      <c r="G55" s="78">
        <v>1</v>
      </c>
      <c r="H55" s="63">
        <v>5.84</v>
      </c>
      <c r="I55" s="63">
        <v>6.21</v>
      </c>
      <c r="J55" s="63">
        <f t="shared" si="3"/>
        <v>19131.84</v>
      </c>
      <c r="K55" s="63">
        <f t="shared" si="4"/>
        <v>20343.96</v>
      </c>
      <c r="L55" s="79">
        <v>22.359960000000001</v>
      </c>
      <c r="M55" s="80">
        <f t="shared" si="17"/>
        <v>21.32022186</v>
      </c>
      <c r="N55" s="66">
        <f t="shared" si="1"/>
        <v>4.0952307692307688</v>
      </c>
      <c r="O55" s="67">
        <f t="shared" si="5"/>
        <v>39.4758</v>
      </c>
      <c r="P55" s="67">
        <f t="shared" si="6"/>
        <v>37.640175300000003</v>
      </c>
      <c r="Q55" s="68">
        <v>6.21</v>
      </c>
      <c r="R55" s="69"/>
      <c r="S55" s="69">
        <f t="shared" si="7"/>
        <v>40.687919999999998</v>
      </c>
      <c r="T55" s="69">
        <f t="shared" si="8"/>
        <v>38.795931719999999</v>
      </c>
      <c r="U55" s="69">
        <v>6.31</v>
      </c>
      <c r="V55" s="69"/>
      <c r="W55" s="69">
        <f t="shared" si="9"/>
        <v>41.343119999999992</v>
      </c>
      <c r="X55" s="67">
        <f t="shared" si="10"/>
        <v>39.420664919999993</v>
      </c>
      <c r="Y55" s="75"/>
      <c r="Z55" s="81"/>
      <c r="AA55" s="857">
        <v>275.35422</v>
      </c>
      <c r="AB55" s="75"/>
      <c r="AC55" s="81"/>
      <c r="AD55" s="75"/>
      <c r="AE55" s="81"/>
      <c r="AF55" s="75"/>
      <c r="AG55" s="81"/>
      <c r="AH55" s="861"/>
      <c r="AI55" s="81"/>
      <c r="AJ55" s="75"/>
      <c r="AK55" s="82"/>
      <c r="AL55" s="81"/>
      <c r="AM55" s="75"/>
      <c r="AN55" s="81"/>
      <c r="AO55" s="75"/>
      <c r="AP55" s="81"/>
      <c r="AQ55" s="75"/>
      <c r="AR55" s="76"/>
      <c r="AS55" s="75"/>
      <c r="AT55" s="81"/>
      <c r="AU55" s="75"/>
      <c r="AV55" s="81"/>
      <c r="AW55" s="75"/>
      <c r="AX55" s="81"/>
      <c r="AY55" s="75"/>
      <c r="AZ55" s="81"/>
      <c r="BA55" s="83">
        <v>1</v>
      </c>
      <c r="BB55" s="84">
        <v>0.414645457289466</v>
      </c>
      <c r="BC55" s="861"/>
      <c r="BD55" s="85"/>
      <c r="BE55" s="85"/>
      <c r="BF55" s="75"/>
      <c r="BG55" s="81"/>
      <c r="BH55" s="85"/>
      <c r="BI55" s="861"/>
      <c r="BJ55" s="81"/>
      <c r="BK55" s="82"/>
      <c r="BL55" s="81"/>
      <c r="BM55" s="85">
        <v>138.04288</v>
      </c>
      <c r="BN55" s="560"/>
      <c r="BO55" s="874"/>
      <c r="BP55" s="74"/>
      <c r="BQ55" s="874"/>
      <c r="BR55" s="74"/>
      <c r="BS55" s="874"/>
      <c r="BT55" s="74"/>
      <c r="BU55" s="874"/>
      <c r="BV55" s="74"/>
      <c r="BW55" s="874"/>
      <c r="BX55" s="74">
        <v>10</v>
      </c>
      <c r="BY55" s="874">
        <v>8.6950000000000003</v>
      </c>
      <c r="BZ55" s="74"/>
      <c r="CA55" s="874"/>
      <c r="CB55" s="74"/>
      <c r="CC55" s="874"/>
      <c r="CD55" s="74">
        <v>1</v>
      </c>
      <c r="CE55" s="874">
        <v>1.8849387500000001</v>
      </c>
      <c r="CF55" s="74">
        <f t="shared" si="11"/>
        <v>413.81174545728948</v>
      </c>
      <c r="CG55" s="75">
        <f t="shared" si="12"/>
        <v>8.6950000000000003</v>
      </c>
      <c r="CH55" s="76">
        <f t="shared" si="13"/>
        <v>1.8849387500000001</v>
      </c>
      <c r="CI55" s="60">
        <f t="shared" si="14"/>
        <v>424.39168420728947</v>
      </c>
    </row>
    <row r="56" spans="1:87" ht="18.75" customHeight="1" x14ac:dyDescent="0.25">
      <c r="A56" s="61">
        <f t="shared" si="15"/>
        <v>47</v>
      </c>
      <c r="B56" s="77" t="s">
        <v>119</v>
      </c>
      <c r="C56" s="78" t="s">
        <v>71</v>
      </c>
      <c r="D56" s="78">
        <v>2</v>
      </c>
      <c r="E56" s="78">
        <v>10</v>
      </c>
      <c r="F56" s="78">
        <v>886.5</v>
      </c>
      <c r="G56" s="78">
        <v>1</v>
      </c>
      <c r="H56" s="63">
        <v>5.84</v>
      </c>
      <c r="I56" s="63">
        <v>6.21</v>
      </c>
      <c r="J56" s="63">
        <f t="shared" si="3"/>
        <v>31062.959999999999</v>
      </c>
      <c r="K56" s="63">
        <f t="shared" si="4"/>
        <v>33030.99</v>
      </c>
      <c r="L56" s="79">
        <v>35.537059999999997</v>
      </c>
      <c r="M56" s="80">
        <f t="shared" si="17"/>
        <v>33.884586710000001</v>
      </c>
      <c r="N56" s="66">
        <f t="shared" si="1"/>
        <v>4.0086926113931183</v>
      </c>
      <c r="O56" s="67">
        <f t="shared" si="5"/>
        <v>64.093949999999992</v>
      </c>
      <c r="P56" s="67">
        <f t="shared" si="6"/>
        <v>61.113581324999991</v>
      </c>
      <c r="Q56" s="68">
        <v>6.21</v>
      </c>
      <c r="R56" s="69"/>
      <c r="S56" s="69">
        <f t="shared" si="7"/>
        <v>66.061979999999991</v>
      </c>
      <c r="T56" s="69">
        <f t="shared" si="8"/>
        <v>62.99009792999999</v>
      </c>
      <c r="U56" s="69">
        <v>6.31</v>
      </c>
      <c r="V56" s="69"/>
      <c r="W56" s="69">
        <f t="shared" si="9"/>
        <v>67.125779999999992</v>
      </c>
      <c r="X56" s="67">
        <f t="shared" si="10"/>
        <v>64.004431229999994</v>
      </c>
      <c r="Y56" s="75">
        <v>2E-3</v>
      </c>
      <c r="Z56" s="81">
        <v>2.3135920000000003</v>
      </c>
      <c r="AA56" s="857">
        <v>323.36687000000001</v>
      </c>
      <c r="AB56" s="75">
        <v>0.30284</v>
      </c>
      <c r="AC56" s="81">
        <v>275.47091999999998</v>
      </c>
      <c r="AD56" s="75"/>
      <c r="AE56" s="81"/>
      <c r="AF56" s="75"/>
      <c r="AG56" s="81"/>
      <c r="AH56" s="861"/>
      <c r="AI56" s="81"/>
      <c r="AJ56" s="75"/>
      <c r="AK56" s="82"/>
      <c r="AL56" s="81"/>
      <c r="AM56" s="75"/>
      <c r="AN56" s="81"/>
      <c r="AO56" s="75"/>
      <c r="AP56" s="81"/>
      <c r="AQ56" s="75">
        <v>3</v>
      </c>
      <c r="AR56" s="76">
        <v>4.7138287499999993</v>
      </c>
      <c r="AS56" s="75"/>
      <c r="AT56" s="81"/>
      <c r="AU56" s="75"/>
      <c r="AV56" s="81"/>
      <c r="AW56" s="75"/>
      <c r="AX56" s="81"/>
      <c r="AY56" s="75"/>
      <c r="AZ56" s="81"/>
      <c r="BA56" s="83"/>
      <c r="BB56" s="84"/>
      <c r="BC56" s="861"/>
      <c r="BD56" s="85"/>
      <c r="BE56" s="85"/>
      <c r="BF56" s="75"/>
      <c r="BG56" s="81"/>
      <c r="BH56" s="85"/>
      <c r="BI56" s="861"/>
      <c r="BJ56" s="81"/>
      <c r="BK56" s="82"/>
      <c r="BL56" s="81"/>
      <c r="BM56" s="85">
        <v>0.31622133333333396</v>
      </c>
      <c r="BN56" s="560"/>
      <c r="BO56" s="874"/>
      <c r="BP56" s="74"/>
      <c r="BQ56" s="874"/>
      <c r="BR56" s="74">
        <v>2E-3</v>
      </c>
      <c r="BS56" s="874">
        <v>2.3359051724138</v>
      </c>
      <c r="BT56" s="74"/>
      <c r="BU56" s="874"/>
      <c r="BV56" s="74"/>
      <c r="BW56" s="874"/>
      <c r="BX56" s="74">
        <v>14</v>
      </c>
      <c r="BY56" s="874">
        <v>13.632</v>
      </c>
      <c r="BZ56" s="74"/>
      <c r="CA56" s="874"/>
      <c r="CB56" s="74"/>
      <c r="CC56" s="874"/>
      <c r="CD56" s="74">
        <v>1</v>
      </c>
      <c r="CE56" s="874">
        <v>2.0462150000000001</v>
      </c>
      <c r="CF56" s="74">
        <f t="shared" si="11"/>
        <v>606.18143208333333</v>
      </c>
      <c r="CG56" s="75">
        <f t="shared" si="12"/>
        <v>15.967905172413801</v>
      </c>
      <c r="CH56" s="76">
        <f t="shared" si="13"/>
        <v>2.0462150000000001</v>
      </c>
      <c r="CI56" s="60">
        <f t="shared" si="14"/>
        <v>624.19555225574709</v>
      </c>
    </row>
    <row r="57" spans="1:87" ht="18.75" customHeight="1" x14ac:dyDescent="0.25">
      <c r="A57" s="61">
        <f t="shared" si="15"/>
        <v>48</v>
      </c>
      <c r="B57" s="77" t="s">
        <v>120</v>
      </c>
      <c r="C57" s="78">
        <v>1917</v>
      </c>
      <c r="D57" s="78">
        <v>4</v>
      </c>
      <c r="E57" s="78">
        <v>39</v>
      </c>
      <c r="F57" s="78">
        <v>2603.1</v>
      </c>
      <c r="G57" s="78">
        <v>3</v>
      </c>
      <c r="H57" s="63">
        <v>5.84</v>
      </c>
      <c r="I57" s="63">
        <v>6.21</v>
      </c>
      <c r="J57" s="63">
        <f t="shared" si="3"/>
        <v>91212.623999999996</v>
      </c>
      <c r="K57" s="63">
        <f t="shared" si="4"/>
        <v>96991.505999999994</v>
      </c>
      <c r="L57" s="79">
        <v>130.36223000000001</v>
      </c>
      <c r="M57" s="80">
        <f t="shared" si="17"/>
        <v>124.30038630500002</v>
      </c>
      <c r="N57" s="66">
        <f t="shared" si="1"/>
        <v>5.0079608927816839</v>
      </c>
      <c r="O57" s="67">
        <f t="shared" si="5"/>
        <v>188.20412999999999</v>
      </c>
      <c r="P57" s="67">
        <f t="shared" si="6"/>
        <v>179.452637955</v>
      </c>
      <c r="Q57" s="68">
        <v>6.21</v>
      </c>
      <c r="R57" s="69"/>
      <c r="S57" s="69">
        <f t="shared" si="7"/>
        <v>193.98301199999997</v>
      </c>
      <c r="T57" s="69">
        <f t="shared" si="8"/>
        <v>184.96280194199997</v>
      </c>
      <c r="U57" s="69">
        <v>6.31</v>
      </c>
      <c r="V57" s="69"/>
      <c r="W57" s="69">
        <f t="shared" si="9"/>
        <v>197.10673199999997</v>
      </c>
      <c r="X57" s="67">
        <f t="shared" si="10"/>
        <v>187.94126896199998</v>
      </c>
      <c r="Y57" s="75"/>
      <c r="Z57" s="81"/>
      <c r="AA57" s="857"/>
      <c r="AB57" s="75">
        <v>0.14190000000000003</v>
      </c>
      <c r="AC57" s="81">
        <v>67.789269568345333</v>
      </c>
      <c r="AD57" s="75">
        <v>3.0000000000000001E-3</v>
      </c>
      <c r="AE57" s="81">
        <v>5.2411440000000002</v>
      </c>
      <c r="AF57" s="75"/>
      <c r="AG57" s="81"/>
      <c r="AH57" s="861"/>
      <c r="AI57" s="81"/>
      <c r="AJ57" s="75">
        <v>0.30569999999999997</v>
      </c>
      <c r="AK57" s="82">
        <v>3</v>
      </c>
      <c r="AL57" s="81">
        <v>329.02785999999998</v>
      </c>
      <c r="AM57" s="75"/>
      <c r="AN57" s="81"/>
      <c r="AO57" s="75"/>
      <c r="AP57" s="81"/>
      <c r="AQ57" s="75"/>
      <c r="AR57" s="76"/>
      <c r="AS57" s="75"/>
      <c r="AT57" s="81"/>
      <c r="AU57" s="75">
        <v>5.0000000000000001E-3</v>
      </c>
      <c r="AV57" s="81">
        <v>4.4060687500000002</v>
      </c>
      <c r="AW57" s="75">
        <v>1</v>
      </c>
      <c r="AX57" s="81">
        <v>0.89300000000000002</v>
      </c>
      <c r="AY57" s="75"/>
      <c r="AZ57" s="81"/>
      <c r="BA57" s="83">
        <v>10</v>
      </c>
      <c r="BB57" s="84">
        <v>9.4748521725922057</v>
      </c>
      <c r="BC57" s="861"/>
      <c r="BD57" s="85"/>
      <c r="BE57" s="85"/>
      <c r="BF57" s="75"/>
      <c r="BG57" s="81"/>
      <c r="BH57" s="85"/>
      <c r="BI57" s="861"/>
      <c r="BJ57" s="81"/>
      <c r="BK57" s="82">
        <v>5</v>
      </c>
      <c r="BL57" s="81">
        <v>1.8062268656716398</v>
      </c>
      <c r="BM57" s="85">
        <v>4.0573615619694383</v>
      </c>
      <c r="BN57" s="560"/>
      <c r="BO57" s="874"/>
      <c r="BP57" s="74"/>
      <c r="BQ57" s="874"/>
      <c r="BR57" s="74">
        <v>6.0000000000000001E-3</v>
      </c>
      <c r="BS57" s="874">
        <v>9.6707718888258398</v>
      </c>
      <c r="BT57" s="74"/>
      <c r="BU57" s="874"/>
      <c r="BV57" s="74">
        <v>1</v>
      </c>
      <c r="BW57" s="874">
        <v>4.4059600000000003</v>
      </c>
      <c r="BX57" s="74">
        <v>22</v>
      </c>
      <c r="BY57" s="874">
        <v>14.108000000000001</v>
      </c>
      <c r="BZ57" s="74"/>
      <c r="CA57" s="874"/>
      <c r="CB57" s="74">
        <v>2</v>
      </c>
      <c r="CC57" s="874">
        <v>1.4332005749411758</v>
      </c>
      <c r="CD57" s="74">
        <v>5</v>
      </c>
      <c r="CE57" s="874">
        <v>10.231075000000001</v>
      </c>
      <c r="CF57" s="74">
        <f t="shared" si="11"/>
        <v>422.69578291857857</v>
      </c>
      <c r="CG57" s="75">
        <f t="shared" si="12"/>
        <v>28.184731888825841</v>
      </c>
      <c r="CH57" s="76">
        <f t="shared" si="13"/>
        <v>11.664275574941176</v>
      </c>
      <c r="CI57" s="60">
        <f t="shared" si="14"/>
        <v>462.54479038234564</v>
      </c>
    </row>
    <row r="58" spans="1:87" ht="18" customHeight="1" x14ac:dyDescent="0.25">
      <c r="A58" s="61">
        <f t="shared" si="15"/>
        <v>49</v>
      </c>
      <c r="B58" s="77" t="s">
        <v>121</v>
      </c>
      <c r="C58" s="78">
        <v>1917</v>
      </c>
      <c r="D58" s="78">
        <v>3</v>
      </c>
      <c r="E58" s="78">
        <v>16</v>
      </c>
      <c r="F58" s="78">
        <v>1265.0999999999999</v>
      </c>
      <c r="G58" s="78">
        <v>2</v>
      </c>
      <c r="H58" s="63">
        <v>5.84</v>
      </c>
      <c r="I58" s="63">
        <v>6.21</v>
      </c>
      <c r="J58" s="63">
        <f t="shared" si="3"/>
        <v>44329.103999999992</v>
      </c>
      <c r="K58" s="63">
        <f t="shared" si="4"/>
        <v>47137.625999999997</v>
      </c>
      <c r="L58" s="79">
        <v>50.945489999999999</v>
      </c>
      <c r="M58" s="80">
        <f t="shared" si="17"/>
        <v>48.576524714999998</v>
      </c>
      <c r="N58" s="66">
        <f t="shared" si="1"/>
        <v>4.0269931230732752</v>
      </c>
      <c r="O58" s="67">
        <f t="shared" si="5"/>
        <v>91.466729999999984</v>
      </c>
      <c r="P58" s="67">
        <f t="shared" si="6"/>
        <v>87.213527054999986</v>
      </c>
      <c r="Q58" s="68">
        <v>6.21</v>
      </c>
      <c r="R58" s="69"/>
      <c r="S58" s="69">
        <f t="shared" si="7"/>
        <v>94.275251999999995</v>
      </c>
      <c r="T58" s="69">
        <f t="shared" si="8"/>
        <v>89.891452782000002</v>
      </c>
      <c r="U58" s="69">
        <v>6.31</v>
      </c>
      <c r="V58" s="69"/>
      <c r="W58" s="69">
        <f t="shared" si="9"/>
        <v>95.793371999999991</v>
      </c>
      <c r="X58" s="67">
        <f t="shared" si="10"/>
        <v>91.338980201999988</v>
      </c>
      <c r="Y58" s="75">
        <v>0.1125</v>
      </c>
      <c r="Z58" s="81">
        <v>226.01886999999999</v>
      </c>
      <c r="AA58" s="857"/>
      <c r="AB58" s="75">
        <v>2.6000000000000002E-2</v>
      </c>
      <c r="AC58" s="81">
        <v>21.151420000000002</v>
      </c>
      <c r="AD58" s="75">
        <v>2.5000000000000001E-2</v>
      </c>
      <c r="AE58" s="81">
        <v>3.7840600000000002</v>
      </c>
      <c r="AF58" s="75"/>
      <c r="AG58" s="81"/>
      <c r="AH58" s="861"/>
      <c r="AI58" s="81"/>
      <c r="AJ58" s="75"/>
      <c r="AK58" s="82"/>
      <c r="AL58" s="81"/>
      <c r="AM58" s="75"/>
      <c r="AN58" s="81"/>
      <c r="AO58" s="75"/>
      <c r="AP58" s="81"/>
      <c r="AQ58" s="75"/>
      <c r="AR58" s="76"/>
      <c r="AS58" s="75"/>
      <c r="AT58" s="81"/>
      <c r="AU58" s="75">
        <v>3.0000000000000001E-3</v>
      </c>
      <c r="AV58" s="81">
        <v>2.6436412499999999</v>
      </c>
      <c r="AW58" s="75"/>
      <c r="AX58" s="81"/>
      <c r="AY58" s="75"/>
      <c r="AZ58" s="81"/>
      <c r="BA58" s="83">
        <v>13</v>
      </c>
      <c r="BB58" s="84">
        <v>3.3834934545454547</v>
      </c>
      <c r="BC58" s="861"/>
      <c r="BD58" s="85"/>
      <c r="BE58" s="85"/>
      <c r="BF58" s="75">
        <v>1</v>
      </c>
      <c r="BG58" s="81">
        <v>3.6876476923076922</v>
      </c>
      <c r="BH58" s="85"/>
      <c r="BI58" s="861"/>
      <c r="BJ58" s="81"/>
      <c r="BK58" s="82"/>
      <c r="BL58" s="81"/>
      <c r="BM58" s="85">
        <v>94.940550873455706</v>
      </c>
      <c r="BN58" s="560"/>
      <c r="BO58" s="874"/>
      <c r="BP58" s="74">
        <v>5.0000000000000001E-3</v>
      </c>
      <c r="BQ58" s="874">
        <v>5.2910000000000004</v>
      </c>
      <c r="BR58" s="74">
        <v>1E-3</v>
      </c>
      <c r="BS58" s="874">
        <v>1.14884390243902</v>
      </c>
      <c r="BT58" s="74"/>
      <c r="BU58" s="874"/>
      <c r="BV58" s="74"/>
      <c r="BW58" s="874"/>
      <c r="BX58" s="74">
        <v>16</v>
      </c>
      <c r="BY58" s="874">
        <v>16.965</v>
      </c>
      <c r="BZ58" s="74">
        <v>0.35</v>
      </c>
      <c r="CA58" s="874">
        <v>202.67249333333336</v>
      </c>
      <c r="CB58" s="74">
        <v>1</v>
      </c>
      <c r="CC58" s="874">
        <v>0.70143822199999994</v>
      </c>
      <c r="CD58" s="74">
        <v>2</v>
      </c>
      <c r="CE58" s="874">
        <v>5.8158319444444402</v>
      </c>
      <c r="CF58" s="74">
        <f t="shared" si="11"/>
        <v>355.60968327030884</v>
      </c>
      <c r="CG58" s="75">
        <f t="shared" si="12"/>
        <v>23.404843902439019</v>
      </c>
      <c r="CH58" s="76">
        <f t="shared" si="13"/>
        <v>209.18976349977783</v>
      </c>
      <c r="CI58" s="60">
        <f t="shared" si="14"/>
        <v>588.20429067252576</v>
      </c>
    </row>
    <row r="59" spans="1:87" ht="18" customHeight="1" x14ac:dyDescent="0.25">
      <c r="A59" s="61">
        <f t="shared" si="15"/>
        <v>50</v>
      </c>
      <c r="B59" s="77" t="s">
        <v>122</v>
      </c>
      <c r="C59" s="78">
        <v>1939</v>
      </c>
      <c r="D59" s="78">
        <v>3</v>
      </c>
      <c r="E59" s="78">
        <v>18</v>
      </c>
      <c r="F59" s="78">
        <v>1787.2</v>
      </c>
      <c r="G59" s="78">
        <v>3</v>
      </c>
      <c r="H59" s="63">
        <v>5.84</v>
      </c>
      <c r="I59" s="63">
        <v>6.21</v>
      </c>
      <c r="J59" s="63">
        <f t="shared" si="3"/>
        <v>62623.487999999998</v>
      </c>
      <c r="K59" s="63">
        <f t="shared" si="4"/>
        <v>66591.072</v>
      </c>
      <c r="L59" s="79">
        <v>79.792969999999997</v>
      </c>
      <c r="M59" s="80">
        <f t="shared" si="17"/>
        <v>76.082596894999995</v>
      </c>
      <c r="N59" s="66">
        <f t="shared" si="1"/>
        <v>4.4646916965085044</v>
      </c>
      <c r="O59" s="67">
        <f t="shared" si="5"/>
        <v>129.21456000000001</v>
      </c>
      <c r="P59" s="67">
        <f t="shared" si="6"/>
        <v>123.20608296</v>
      </c>
      <c r="Q59" s="68">
        <v>6.21</v>
      </c>
      <c r="R59" s="69"/>
      <c r="S59" s="69">
        <f t="shared" si="7"/>
        <v>133.18214399999999</v>
      </c>
      <c r="T59" s="69">
        <f t="shared" si="8"/>
        <v>126.989174304</v>
      </c>
      <c r="U59" s="69">
        <v>6.31</v>
      </c>
      <c r="V59" s="69"/>
      <c r="W59" s="69">
        <f t="shared" si="9"/>
        <v>135.32678399999998</v>
      </c>
      <c r="X59" s="67">
        <f t="shared" si="10"/>
        <v>129.03408854399999</v>
      </c>
      <c r="Y59" s="75"/>
      <c r="Z59" s="81"/>
      <c r="AA59" s="857"/>
      <c r="AB59" s="75">
        <v>0.11</v>
      </c>
      <c r="AC59" s="81">
        <v>35.446100000000001</v>
      </c>
      <c r="AD59" s="75">
        <v>2.4E-2</v>
      </c>
      <c r="AE59" s="81">
        <v>35.179659999999998</v>
      </c>
      <c r="AF59" s="75"/>
      <c r="AG59" s="81"/>
      <c r="AH59" s="861"/>
      <c r="AI59" s="81"/>
      <c r="AJ59" s="75"/>
      <c r="AK59" s="82"/>
      <c r="AL59" s="81"/>
      <c r="AM59" s="75"/>
      <c r="AN59" s="81"/>
      <c r="AO59" s="75"/>
      <c r="AP59" s="81"/>
      <c r="AQ59" s="75"/>
      <c r="AR59" s="76"/>
      <c r="AS59" s="75"/>
      <c r="AT59" s="81"/>
      <c r="AU59" s="75"/>
      <c r="AV59" s="81"/>
      <c r="AW59" s="75">
        <v>1</v>
      </c>
      <c r="AX59" s="81">
        <v>2.5971933319999998</v>
      </c>
      <c r="AY59" s="75"/>
      <c r="AZ59" s="81"/>
      <c r="BA59" s="83">
        <v>9</v>
      </c>
      <c r="BB59" s="84">
        <v>6.1190355200394695</v>
      </c>
      <c r="BC59" s="861"/>
      <c r="BD59" s="85"/>
      <c r="BE59" s="85"/>
      <c r="BF59" s="75">
        <v>1</v>
      </c>
      <c r="BG59" s="81">
        <v>2.2753199999999998</v>
      </c>
      <c r="BH59" s="85"/>
      <c r="BI59" s="861"/>
      <c r="BJ59" s="81"/>
      <c r="BK59" s="82"/>
      <c r="BL59" s="81"/>
      <c r="BM59" s="85">
        <v>49.093925092819703</v>
      </c>
      <c r="BN59" s="560"/>
      <c r="BO59" s="874"/>
      <c r="BP59" s="74"/>
      <c r="BQ59" s="874"/>
      <c r="BR59" s="74"/>
      <c r="BS59" s="874"/>
      <c r="BT59" s="74"/>
      <c r="BU59" s="874"/>
      <c r="BV59" s="74"/>
      <c r="BW59" s="874"/>
      <c r="BX59" s="74">
        <v>4</v>
      </c>
      <c r="BY59" s="874">
        <v>2.81</v>
      </c>
      <c r="BZ59" s="74"/>
      <c r="CA59" s="874"/>
      <c r="CB59" s="74"/>
      <c r="CC59" s="874"/>
      <c r="CD59" s="74"/>
      <c r="CE59" s="874"/>
      <c r="CF59" s="74">
        <f t="shared" si="11"/>
        <v>130.71123394485917</v>
      </c>
      <c r="CG59" s="75">
        <f t="shared" si="12"/>
        <v>2.81</v>
      </c>
      <c r="CH59" s="76">
        <f t="shared" si="13"/>
        <v>0</v>
      </c>
      <c r="CI59" s="60">
        <f t="shared" si="14"/>
        <v>133.52123394485918</v>
      </c>
    </row>
    <row r="60" spans="1:87" ht="18.75" customHeight="1" x14ac:dyDescent="0.25">
      <c r="A60" s="61">
        <f t="shared" si="15"/>
        <v>51</v>
      </c>
      <c r="B60" s="77" t="s">
        <v>123</v>
      </c>
      <c r="C60" s="78" t="s">
        <v>71</v>
      </c>
      <c r="D60" s="78">
        <v>2</v>
      </c>
      <c r="E60" s="78">
        <v>2</v>
      </c>
      <c r="F60" s="78">
        <v>277.3</v>
      </c>
      <c r="G60" s="78">
        <v>1</v>
      </c>
      <c r="H60" s="63">
        <v>5.84</v>
      </c>
      <c r="I60" s="63">
        <v>6.21</v>
      </c>
      <c r="J60" s="63">
        <f t="shared" si="3"/>
        <v>9716.5920000000006</v>
      </c>
      <c r="K60" s="63">
        <f t="shared" si="4"/>
        <v>10332.198</v>
      </c>
      <c r="L60" s="79">
        <v>8.6685119999999998</v>
      </c>
      <c r="M60" s="80">
        <v>8.2654261919999996</v>
      </c>
      <c r="N60" s="66">
        <f t="shared" si="1"/>
        <v>3.1260411107104216</v>
      </c>
      <c r="O60" s="67">
        <f t="shared" si="5"/>
        <v>20.04879</v>
      </c>
      <c r="P60" s="67">
        <f t="shared" si="6"/>
        <v>19.116521264999999</v>
      </c>
      <c r="Q60" s="68">
        <v>6.21</v>
      </c>
      <c r="R60" s="69"/>
      <c r="S60" s="69">
        <f t="shared" si="7"/>
        <v>20.664396</v>
      </c>
      <c r="T60" s="69">
        <f t="shared" si="8"/>
        <v>19.703501586000002</v>
      </c>
      <c r="U60" s="69">
        <v>6.31</v>
      </c>
      <c r="V60" s="69"/>
      <c r="W60" s="69">
        <f t="shared" si="9"/>
        <v>20.997156</v>
      </c>
      <c r="X60" s="67">
        <f t="shared" si="10"/>
        <v>20.020788246000002</v>
      </c>
      <c r="Y60" s="75">
        <v>2E-3</v>
      </c>
      <c r="Z60" s="81">
        <v>1.11536923076923</v>
      </c>
      <c r="AA60" s="857"/>
      <c r="AB60" s="75">
        <v>7.4999999999999997E-3</v>
      </c>
      <c r="AC60" s="81">
        <v>7.1552300000000004</v>
      </c>
      <c r="AD60" s="75"/>
      <c r="AE60" s="81"/>
      <c r="AF60" s="75"/>
      <c r="AG60" s="81"/>
      <c r="AH60" s="861"/>
      <c r="AI60" s="81"/>
      <c r="AJ60" s="75"/>
      <c r="AK60" s="82"/>
      <c r="AL60" s="81"/>
      <c r="AM60" s="75"/>
      <c r="AN60" s="81"/>
      <c r="AO60" s="75"/>
      <c r="AP60" s="81"/>
      <c r="AQ60" s="75"/>
      <c r="AR60" s="76"/>
      <c r="AS60" s="75"/>
      <c r="AT60" s="81"/>
      <c r="AU60" s="75"/>
      <c r="AV60" s="81"/>
      <c r="AW60" s="75">
        <v>1</v>
      </c>
      <c r="AX60" s="81">
        <v>1.2985966659999999</v>
      </c>
      <c r="AY60" s="75"/>
      <c r="AZ60" s="81"/>
      <c r="BA60" s="83">
        <v>1</v>
      </c>
      <c r="BB60" s="84">
        <v>0.73847600000000002</v>
      </c>
      <c r="BC60" s="861"/>
      <c r="BD60" s="85"/>
      <c r="BE60" s="85"/>
      <c r="BF60" s="75"/>
      <c r="BG60" s="81"/>
      <c r="BH60" s="85"/>
      <c r="BI60" s="861"/>
      <c r="BJ60" s="81"/>
      <c r="BK60" s="82"/>
      <c r="BL60" s="81"/>
      <c r="BM60" s="85">
        <v>4.5579244649327553</v>
      </c>
      <c r="BN60" s="560"/>
      <c r="BO60" s="874"/>
      <c r="BP60" s="74"/>
      <c r="BQ60" s="874"/>
      <c r="BR60" s="74"/>
      <c r="BS60" s="874"/>
      <c r="BT60" s="74"/>
      <c r="BU60" s="874"/>
      <c r="BV60" s="74"/>
      <c r="BW60" s="874"/>
      <c r="BX60" s="74">
        <v>1</v>
      </c>
      <c r="BY60" s="874">
        <v>1.117</v>
      </c>
      <c r="BZ60" s="74"/>
      <c r="CA60" s="874"/>
      <c r="CB60" s="74"/>
      <c r="CC60" s="874"/>
      <c r="CD60" s="74"/>
      <c r="CE60" s="874"/>
      <c r="CF60" s="74">
        <f t="shared" si="11"/>
        <v>14.865596361701986</v>
      </c>
      <c r="CG60" s="75">
        <f t="shared" si="12"/>
        <v>1.117</v>
      </c>
      <c r="CH60" s="76">
        <f t="shared" si="13"/>
        <v>0</v>
      </c>
      <c r="CI60" s="60">
        <f t="shared" si="14"/>
        <v>15.982596361701987</v>
      </c>
    </row>
    <row r="61" spans="1:87" ht="18.75" customHeight="1" x14ac:dyDescent="0.25">
      <c r="A61" s="61">
        <f t="shared" si="15"/>
        <v>52</v>
      </c>
      <c r="B61" s="77" t="s">
        <v>124</v>
      </c>
      <c r="C61" s="78">
        <v>1917</v>
      </c>
      <c r="D61" s="78">
        <v>3</v>
      </c>
      <c r="E61" s="78">
        <v>24</v>
      </c>
      <c r="F61" s="78">
        <v>2161.1</v>
      </c>
      <c r="G61" s="78">
        <v>3</v>
      </c>
      <c r="H61" s="63">
        <v>5.84</v>
      </c>
      <c r="I61" s="63">
        <v>6.21</v>
      </c>
      <c r="J61" s="63">
        <f t="shared" si="3"/>
        <v>75724.943999999989</v>
      </c>
      <c r="K61" s="63">
        <f t="shared" si="4"/>
        <v>80522.585999999996</v>
      </c>
      <c r="L61" s="79">
        <v>76.271600000000007</v>
      </c>
      <c r="M61" s="80">
        <f>L61*$M$2</f>
        <v>72.724970600000006</v>
      </c>
      <c r="N61" s="66">
        <f t="shared" si="1"/>
        <v>3.5292952662995702</v>
      </c>
      <c r="O61" s="67">
        <f t="shared" si="5"/>
        <v>156.24752999999998</v>
      </c>
      <c r="P61" s="67">
        <f t="shared" si="6"/>
        <v>148.98201985499998</v>
      </c>
      <c r="Q61" s="68">
        <v>6.21</v>
      </c>
      <c r="R61" s="69"/>
      <c r="S61" s="69">
        <f t="shared" si="7"/>
        <v>161.04517199999998</v>
      </c>
      <c r="T61" s="69">
        <f t="shared" si="8"/>
        <v>153.55657150199997</v>
      </c>
      <c r="U61" s="69">
        <v>6.31</v>
      </c>
      <c r="V61" s="69"/>
      <c r="W61" s="69">
        <f t="shared" si="9"/>
        <v>163.63849199999999</v>
      </c>
      <c r="X61" s="67">
        <f t="shared" si="10"/>
        <v>156.02930212199999</v>
      </c>
      <c r="Y61" s="75"/>
      <c r="Z61" s="81"/>
      <c r="AA61" s="857"/>
      <c r="AB61" s="75"/>
      <c r="AC61" s="81"/>
      <c r="AD61" s="75">
        <v>2E-3</v>
      </c>
      <c r="AE61" s="81">
        <v>2.1858298507462601</v>
      </c>
      <c r="AF61" s="75"/>
      <c r="AG61" s="81"/>
      <c r="AH61" s="861"/>
      <c r="AI61" s="81"/>
      <c r="AJ61" s="75"/>
      <c r="AK61" s="82"/>
      <c r="AL61" s="81"/>
      <c r="AM61" s="75"/>
      <c r="AN61" s="81"/>
      <c r="AO61" s="75"/>
      <c r="AP61" s="81"/>
      <c r="AQ61" s="75"/>
      <c r="AR61" s="76"/>
      <c r="AS61" s="75"/>
      <c r="AT61" s="81"/>
      <c r="AU61" s="75"/>
      <c r="AV61" s="81"/>
      <c r="AW61" s="75"/>
      <c r="AX61" s="81"/>
      <c r="AY61" s="75"/>
      <c r="AZ61" s="81"/>
      <c r="BA61" s="83">
        <v>4</v>
      </c>
      <c r="BB61" s="84">
        <v>2.4164947316631458</v>
      </c>
      <c r="BC61" s="861"/>
      <c r="BD61" s="85"/>
      <c r="BE61" s="85"/>
      <c r="BF61" s="75"/>
      <c r="BG61" s="81"/>
      <c r="BH61" s="85"/>
      <c r="BI61" s="861"/>
      <c r="BJ61" s="81"/>
      <c r="BK61" s="82"/>
      <c r="BL61" s="81"/>
      <c r="BM61" s="85">
        <v>11.729274749057597</v>
      </c>
      <c r="BN61" s="560"/>
      <c r="BO61" s="874"/>
      <c r="BP61" s="74">
        <v>0.01</v>
      </c>
      <c r="BQ61" s="874">
        <v>12.269153846153799</v>
      </c>
      <c r="BR61" s="74"/>
      <c r="BS61" s="874"/>
      <c r="BT61" s="74">
        <v>2E-3</v>
      </c>
      <c r="BU61" s="874">
        <v>1.9928744444444439</v>
      </c>
      <c r="BV61" s="74"/>
      <c r="BW61" s="874"/>
      <c r="BX61" s="74">
        <v>16</v>
      </c>
      <c r="BY61" s="874">
        <v>8.9749999999999996</v>
      </c>
      <c r="BZ61" s="74"/>
      <c r="CA61" s="874"/>
      <c r="CB61" s="74"/>
      <c r="CC61" s="874"/>
      <c r="CD61" s="74"/>
      <c r="CE61" s="874"/>
      <c r="CF61" s="74">
        <f t="shared" si="11"/>
        <v>16.331599331467004</v>
      </c>
      <c r="CG61" s="75">
        <f t="shared" si="12"/>
        <v>23.237028290598243</v>
      </c>
      <c r="CH61" s="76">
        <f t="shared" si="13"/>
        <v>0</v>
      </c>
      <c r="CI61" s="60">
        <f t="shared" si="14"/>
        <v>39.56862762206525</v>
      </c>
    </row>
    <row r="62" spans="1:87" ht="18.75" customHeight="1" x14ac:dyDescent="0.25">
      <c r="A62" s="61">
        <f t="shared" si="15"/>
        <v>53</v>
      </c>
      <c r="B62" s="77" t="s">
        <v>125</v>
      </c>
      <c r="C62" s="78" t="s">
        <v>71</v>
      </c>
      <c r="D62" s="78">
        <v>4</v>
      </c>
      <c r="E62" s="78">
        <v>32</v>
      </c>
      <c r="F62" s="78">
        <v>2592.1</v>
      </c>
      <c r="G62" s="78">
        <v>3</v>
      </c>
      <c r="H62" s="63">
        <v>5.84</v>
      </c>
      <c r="I62" s="63">
        <v>6.21</v>
      </c>
      <c r="J62" s="63">
        <f t="shared" si="3"/>
        <v>90827.183999999994</v>
      </c>
      <c r="K62" s="63">
        <f t="shared" si="4"/>
        <v>96581.645999999993</v>
      </c>
      <c r="L62" s="79">
        <v>107.81628000000001</v>
      </c>
      <c r="M62" s="80">
        <f>L62*$M$2</f>
        <v>102.80282298</v>
      </c>
      <c r="N62" s="66">
        <f t="shared" si="1"/>
        <v>4.1594182323212845</v>
      </c>
      <c r="O62" s="67">
        <f t="shared" si="5"/>
        <v>187.40882999999999</v>
      </c>
      <c r="P62" s="67">
        <f t="shared" si="6"/>
        <v>178.69431940499999</v>
      </c>
      <c r="Q62" s="68">
        <v>6.21</v>
      </c>
      <c r="R62" s="69"/>
      <c r="S62" s="69">
        <f t="shared" si="7"/>
        <v>193.16329199999998</v>
      </c>
      <c r="T62" s="69">
        <f t="shared" si="8"/>
        <v>184.18119892199999</v>
      </c>
      <c r="U62" s="69">
        <v>6.31</v>
      </c>
      <c r="V62" s="69"/>
      <c r="W62" s="69">
        <f t="shared" si="9"/>
        <v>196.27381199999996</v>
      </c>
      <c r="X62" s="67">
        <f t="shared" si="10"/>
        <v>187.14707974199996</v>
      </c>
      <c r="Y62" s="75"/>
      <c r="Z62" s="81"/>
      <c r="AA62" s="857"/>
      <c r="AB62" s="75">
        <v>0.11</v>
      </c>
      <c r="AC62" s="81">
        <v>44.245179999999998</v>
      </c>
      <c r="AD62" s="75"/>
      <c r="AE62" s="81"/>
      <c r="AF62" s="75"/>
      <c r="AG62" s="81"/>
      <c r="AH62" s="861"/>
      <c r="AI62" s="81"/>
      <c r="AJ62" s="75"/>
      <c r="AK62" s="82"/>
      <c r="AL62" s="81"/>
      <c r="AM62" s="75"/>
      <c r="AN62" s="81"/>
      <c r="AO62" s="75">
        <v>1E-3</v>
      </c>
      <c r="AP62" s="81">
        <v>0.41744000000000003</v>
      </c>
      <c r="AQ62" s="75"/>
      <c r="AR62" s="76"/>
      <c r="AS62" s="75"/>
      <c r="AT62" s="81"/>
      <c r="AU62" s="75"/>
      <c r="AV62" s="81"/>
      <c r="AW62" s="75"/>
      <c r="AX62" s="81"/>
      <c r="AY62" s="75"/>
      <c r="AZ62" s="81"/>
      <c r="BA62" s="83">
        <v>7</v>
      </c>
      <c r="BB62" s="84">
        <v>5.1261425161112912</v>
      </c>
      <c r="BC62" s="861"/>
      <c r="BD62" s="85"/>
      <c r="BE62" s="85"/>
      <c r="BF62" s="75"/>
      <c r="BG62" s="81"/>
      <c r="BH62" s="85"/>
      <c r="BI62" s="861"/>
      <c r="BJ62" s="81"/>
      <c r="BK62" s="82"/>
      <c r="BL62" s="81"/>
      <c r="BM62" s="85">
        <v>6.88971710187037</v>
      </c>
      <c r="BN62" s="560"/>
      <c r="BO62" s="874"/>
      <c r="BP62" s="74"/>
      <c r="BQ62" s="874"/>
      <c r="BR62" s="74"/>
      <c r="BS62" s="874"/>
      <c r="BT62" s="74"/>
      <c r="BU62" s="874"/>
      <c r="BV62" s="74"/>
      <c r="BW62" s="874"/>
      <c r="BX62" s="74">
        <v>21</v>
      </c>
      <c r="BY62" s="874">
        <v>12.327999999999999</v>
      </c>
      <c r="BZ62" s="74"/>
      <c r="CA62" s="874"/>
      <c r="CB62" s="74"/>
      <c r="CC62" s="874"/>
      <c r="CD62" s="74">
        <v>4</v>
      </c>
      <c r="CE62" s="874">
        <v>7.7072346388888908</v>
      </c>
      <c r="CF62" s="74">
        <f t="shared" si="11"/>
        <v>56.678479617981658</v>
      </c>
      <c r="CG62" s="75">
        <f t="shared" si="12"/>
        <v>12.327999999999999</v>
      </c>
      <c r="CH62" s="76">
        <f t="shared" si="13"/>
        <v>7.7072346388888908</v>
      </c>
      <c r="CI62" s="60">
        <f t="shared" si="14"/>
        <v>76.713714256870546</v>
      </c>
    </row>
    <row r="63" spans="1:87" ht="18.75" customHeight="1" x14ac:dyDescent="0.25">
      <c r="A63" s="61">
        <f t="shared" si="15"/>
        <v>54</v>
      </c>
      <c r="B63" s="77" t="s">
        <v>126</v>
      </c>
      <c r="C63" s="78">
        <v>2013</v>
      </c>
      <c r="D63" s="78"/>
      <c r="E63" s="78">
        <v>24</v>
      </c>
      <c r="F63" s="78">
        <v>1324.6</v>
      </c>
      <c r="G63" s="78">
        <v>2</v>
      </c>
      <c r="H63" s="63">
        <v>5.84</v>
      </c>
      <c r="I63" s="63">
        <v>6.21</v>
      </c>
      <c r="J63" s="63">
        <f t="shared" si="3"/>
        <v>46413.983999999997</v>
      </c>
      <c r="K63" s="63">
        <f t="shared" si="4"/>
        <v>49354.595999999998</v>
      </c>
      <c r="L63" s="79"/>
      <c r="M63" s="80"/>
      <c r="N63" s="66">
        <f t="shared" si="1"/>
        <v>0</v>
      </c>
      <c r="O63" s="67">
        <f t="shared" si="5"/>
        <v>95.768579999999986</v>
      </c>
      <c r="P63" s="67">
        <f t="shared" si="6"/>
        <v>91.315341029999985</v>
      </c>
      <c r="Q63" s="68">
        <v>6.21</v>
      </c>
      <c r="R63" s="69"/>
      <c r="S63" s="69">
        <f t="shared" si="7"/>
        <v>98.709192000000002</v>
      </c>
      <c r="T63" s="69">
        <f t="shared" si="8"/>
        <v>94.119214572000004</v>
      </c>
      <c r="U63" s="69">
        <v>6.31</v>
      </c>
      <c r="V63" s="69"/>
      <c r="W63" s="69">
        <f t="shared" si="9"/>
        <v>100.29871199999998</v>
      </c>
      <c r="X63" s="67">
        <f t="shared" si="10"/>
        <v>95.634821891999977</v>
      </c>
      <c r="Y63" s="75"/>
      <c r="Z63" s="81"/>
      <c r="AA63" s="857"/>
      <c r="AB63" s="75"/>
      <c r="AC63" s="81"/>
      <c r="AD63" s="75"/>
      <c r="AE63" s="81"/>
      <c r="AF63" s="75"/>
      <c r="AG63" s="81"/>
      <c r="AH63" s="861"/>
      <c r="AI63" s="81"/>
      <c r="AJ63" s="75"/>
      <c r="AK63" s="82"/>
      <c r="AL63" s="81"/>
      <c r="AM63" s="75"/>
      <c r="AN63" s="81"/>
      <c r="AO63" s="75"/>
      <c r="AP63" s="81"/>
      <c r="AQ63" s="75">
        <v>3</v>
      </c>
      <c r="AR63" s="76">
        <v>3.5600882608695601</v>
      </c>
      <c r="AS63" s="75"/>
      <c r="AT63" s="81"/>
      <c r="AU63" s="75"/>
      <c r="AV63" s="81"/>
      <c r="AW63" s="75"/>
      <c r="AX63" s="81"/>
      <c r="AY63" s="75"/>
      <c r="AZ63" s="81"/>
      <c r="BA63" s="83"/>
      <c r="BB63" s="84"/>
      <c r="BC63" s="861"/>
      <c r="BD63" s="85"/>
      <c r="BE63" s="85"/>
      <c r="BF63" s="75"/>
      <c r="BG63" s="81"/>
      <c r="BH63" s="85"/>
      <c r="BI63" s="861"/>
      <c r="BJ63" s="81"/>
      <c r="BK63" s="82"/>
      <c r="BL63" s="81"/>
      <c r="BM63" s="85"/>
      <c r="BN63" s="560">
        <v>8.0000000000000002E-3</v>
      </c>
      <c r="BO63" s="874">
        <v>11.80649043478264</v>
      </c>
      <c r="BP63" s="74"/>
      <c r="BQ63" s="874"/>
      <c r="BR63" s="74"/>
      <c r="BS63" s="874"/>
      <c r="BT63" s="74"/>
      <c r="BU63" s="874"/>
      <c r="BV63" s="74"/>
      <c r="BW63" s="874"/>
      <c r="BX63" s="74">
        <v>44</v>
      </c>
      <c r="BY63" s="874">
        <v>20.091000000000001</v>
      </c>
      <c r="BZ63" s="74"/>
      <c r="CA63" s="874"/>
      <c r="CB63" s="74">
        <v>1</v>
      </c>
      <c r="CC63" s="874">
        <v>1.9059999999999999</v>
      </c>
      <c r="CD63" s="74">
        <v>1</v>
      </c>
      <c r="CE63" s="874">
        <v>2.9079159722222201</v>
      </c>
      <c r="CF63" s="74">
        <f t="shared" si="11"/>
        <v>3.5600882608695601</v>
      </c>
      <c r="CG63" s="75">
        <f t="shared" si="12"/>
        <v>31.89749043478264</v>
      </c>
      <c r="CH63" s="76">
        <f t="shared" si="13"/>
        <v>4.8139159722222198</v>
      </c>
      <c r="CI63" s="60">
        <f t="shared" si="14"/>
        <v>40.271494667874421</v>
      </c>
    </row>
    <row r="64" spans="1:87" ht="18.75" customHeight="1" x14ac:dyDescent="0.25">
      <c r="A64" s="61">
        <f t="shared" si="15"/>
        <v>55</v>
      </c>
      <c r="B64" s="77" t="s">
        <v>127</v>
      </c>
      <c r="C64" s="78">
        <v>1959</v>
      </c>
      <c r="D64" s="78">
        <v>2</v>
      </c>
      <c r="E64" s="78">
        <v>8</v>
      </c>
      <c r="F64" s="78">
        <v>290.2</v>
      </c>
      <c r="G64" s="78">
        <v>1</v>
      </c>
      <c r="H64" s="63">
        <v>5.84</v>
      </c>
      <c r="I64" s="63">
        <v>6.21</v>
      </c>
      <c r="J64" s="63">
        <f t="shared" si="3"/>
        <v>10168.607999999998</v>
      </c>
      <c r="K64" s="63">
        <f t="shared" si="4"/>
        <v>10812.851999999999</v>
      </c>
      <c r="L64" s="79">
        <v>17.690519999999999</v>
      </c>
      <c r="M64" s="80">
        <f>L64*$M$2</f>
        <v>16.867910819999999</v>
      </c>
      <c r="N64" s="66">
        <f t="shared" si="1"/>
        <v>6.0959751895244656</v>
      </c>
      <c r="O64" s="67">
        <f t="shared" si="5"/>
        <v>20.981459999999998</v>
      </c>
      <c r="P64" s="67">
        <f t="shared" si="6"/>
        <v>20.00582211</v>
      </c>
      <c r="Q64" s="68">
        <v>6.21</v>
      </c>
      <c r="R64" s="69"/>
      <c r="S64" s="69">
        <f t="shared" si="7"/>
        <v>21.625703999999999</v>
      </c>
      <c r="T64" s="69">
        <f t="shared" si="8"/>
        <v>20.620108763999998</v>
      </c>
      <c r="U64" s="69">
        <v>6.31</v>
      </c>
      <c r="V64" s="69"/>
      <c r="W64" s="69">
        <f t="shared" si="9"/>
        <v>21.973943999999996</v>
      </c>
      <c r="X64" s="67">
        <f t="shared" si="10"/>
        <v>20.952155603999998</v>
      </c>
      <c r="Y64" s="75"/>
      <c r="Z64" s="81"/>
      <c r="AA64" s="857"/>
      <c r="AB64" s="75">
        <v>0.05</v>
      </c>
      <c r="AC64" s="81">
        <v>53.726739999999999</v>
      </c>
      <c r="AD64" s="75"/>
      <c r="AE64" s="81"/>
      <c r="AF64" s="75"/>
      <c r="AG64" s="81"/>
      <c r="AH64" s="861"/>
      <c r="AI64" s="81"/>
      <c r="AJ64" s="75"/>
      <c r="AK64" s="82"/>
      <c r="AL64" s="81"/>
      <c r="AM64" s="75"/>
      <c r="AN64" s="81"/>
      <c r="AO64" s="75"/>
      <c r="AP64" s="81"/>
      <c r="AQ64" s="75">
        <v>4</v>
      </c>
      <c r="AR64" s="76">
        <v>6.2851049999999997</v>
      </c>
      <c r="AS64" s="75"/>
      <c r="AT64" s="81"/>
      <c r="AU64" s="75"/>
      <c r="AV64" s="81"/>
      <c r="AW64" s="75"/>
      <c r="AX64" s="81"/>
      <c r="AY64" s="75"/>
      <c r="AZ64" s="81"/>
      <c r="BA64" s="83"/>
      <c r="BB64" s="84"/>
      <c r="BC64" s="861"/>
      <c r="BD64" s="85"/>
      <c r="BE64" s="85"/>
      <c r="BF64" s="75"/>
      <c r="BG64" s="81"/>
      <c r="BH64" s="85"/>
      <c r="BI64" s="861"/>
      <c r="BJ64" s="81"/>
      <c r="BK64" s="82"/>
      <c r="BL64" s="81"/>
      <c r="BM64" s="85">
        <v>58.195685964125559</v>
      </c>
      <c r="BN64" s="560"/>
      <c r="BO64" s="874"/>
      <c r="BP64" s="74"/>
      <c r="BQ64" s="874"/>
      <c r="BR64" s="74"/>
      <c r="BS64" s="874"/>
      <c r="BT64" s="74">
        <v>1E-3</v>
      </c>
      <c r="BU64" s="874">
        <v>0.99643722222222197</v>
      </c>
      <c r="BV64" s="74"/>
      <c r="BW64" s="874"/>
      <c r="BX64" s="74">
        <v>1</v>
      </c>
      <c r="BY64" s="874">
        <v>0.41099999999999998</v>
      </c>
      <c r="BZ64" s="74"/>
      <c r="CA64" s="874"/>
      <c r="CB64" s="74"/>
      <c r="CC64" s="874"/>
      <c r="CD64" s="74"/>
      <c r="CE64" s="874"/>
      <c r="CF64" s="74">
        <f t="shared" si="11"/>
        <v>118.20753096412557</v>
      </c>
      <c r="CG64" s="75">
        <f t="shared" si="12"/>
        <v>1.407437222222222</v>
      </c>
      <c r="CH64" s="76">
        <f t="shared" si="13"/>
        <v>0</v>
      </c>
      <c r="CI64" s="60">
        <f t="shared" si="14"/>
        <v>119.6149681863478</v>
      </c>
    </row>
    <row r="65" spans="1:87" ht="18.75" customHeight="1" x14ac:dyDescent="0.25">
      <c r="A65" s="61">
        <f t="shared" si="15"/>
        <v>56</v>
      </c>
      <c r="B65" s="77" t="s">
        <v>128</v>
      </c>
      <c r="C65" s="78">
        <v>1958</v>
      </c>
      <c r="D65" s="78">
        <v>2</v>
      </c>
      <c r="E65" s="78">
        <v>8</v>
      </c>
      <c r="F65" s="78">
        <v>295.89999999999998</v>
      </c>
      <c r="G65" s="78">
        <v>1</v>
      </c>
      <c r="H65" s="63">
        <v>5.84</v>
      </c>
      <c r="I65" s="63">
        <v>6.21</v>
      </c>
      <c r="J65" s="63">
        <f t="shared" si="3"/>
        <v>10368.335999999999</v>
      </c>
      <c r="K65" s="63">
        <f t="shared" si="4"/>
        <v>11025.233999999999</v>
      </c>
      <c r="L65" s="79">
        <v>18.038160000000001</v>
      </c>
      <c r="M65" s="80">
        <f>L65*$M$2</f>
        <v>17.199385560000003</v>
      </c>
      <c r="N65" s="66">
        <f t="shared" si="1"/>
        <v>6.0960324433930388</v>
      </c>
      <c r="O65" s="67">
        <f t="shared" si="5"/>
        <v>21.39357</v>
      </c>
      <c r="P65" s="67">
        <f t="shared" si="6"/>
        <v>20.398768995000001</v>
      </c>
      <c r="Q65" s="68">
        <v>6.21</v>
      </c>
      <c r="R65" s="69"/>
      <c r="S65" s="69">
        <f t="shared" si="7"/>
        <v>22.050467999999999</v>
      </c>
      <c r="T65" s="69">
        <f t="shared" si="8"/>
        <v>21.025121238000001</v>
      </c>
      <c r="U65" s="69">
        <v>6.31</v>
      </c>
      <c r="V65" s="69"/>
      <c r="W65" s="69">
        <f t="shared" si="9"/>
        <v>22.405547999999996</v>
      </c>
      <c r="X65" s="67">
        <f t="shared" si="10"/>
        <v>21.363690017999996</v>
      </c>
      <c r="Y65" s="75"/>
      <c r="Z65" s="81"/>
      <c r="AA65" s="857"/>
      <c r="AB65" s="75">
        <v>5.3999999999999999E-2</v>
      </c>
      <c r="AC65" s="81">
        <v>52.127893333333333</v>
      </c>
      <c r="AD65" s="75"/>
      <c r="AE65" s="81"/>
      <c r="AF65" s="75"/>
      <c r="AG65" s="81"/>
      <c r="AH65" s="861"/>
      <c r="AI65" s="81"/>
      <c r="AJ65" s="75"/>
      <c r="AK65" s="82"/>
      <c r="AL65" s="81"/>
      <c r="AM65" s="75"/>
      <c r="AN65" s="81"/>
      <c r="AO65" s="75"/>
      <c r="AP65" s="81"/>
      <c r="AQ65" s="75"/>
      <c r="AR65" s="76"/>
      <c r="AS65" s="75"/>
      <c r="AT65" s="81"/>
      <c r="AU65" s="75"/>
      <c r="AV65" s="81"/>
      <c r="AW65" s="75"/>
      <c r="AX65" s="81"/>
      <c r="AY65" s="75"/>
      <c r="AZ65" s="81"/>
      <c r="BA65" s="83"/>
      <c r="BB65" s="84"/>
      <c r="BC65" s="861"/>
      <c r="BD65" s="85"/>
      <c r="BE65" s="85"/>
      <c r="BF65" s="75">
        <v>2</v>
      </c>
      <c r="BG65" s="81">
        <v>44.251772307692306</v>
      </c>
      <c r="BH65" s="85"/>
      <c r="BI65" s="861"/>
      <c r="BJ65" s="81"/>
      <c r="BK65" s="82"/>
      <c r="BL65" s="81"/>
      <c r="BM65" s="85">
        <v>12.082079999999999</v>
      </c>
      <c r="BN65" s="560"/>
      <c r="BO65" s="874"/>
      <c r="BP65" s="74"/>
      <c r="BQ65" s="874"/>
      <c r="BR65" s="74"/>
      <c r="BS65" s="874"/>
      <c r="BT65" s="74"/>
      <c r="BU65" s="874"/>
      <c r="BV65" s="74"/>
      <c r="BW65" s="874"/>
      <c r="BX65" s="74">
        <v>13</v>
      </c>
      <c r="BY65" s="874">
        <v>14.237</v>
      </c>
      <c r="BZ65" s="74"/>
      <c r="CA65" s="874"/>
      <c r="CB65" s="74">
        <v>1</v>
      </c>
      <c r="CC65" s="874">
        <v>0.84247235294117695</v>
      </c>
      <c r="CD65" s="74">
        <v>1</v>
      </c>
      <c r="CE65" s="874">
        <v>2.9079159722222201</v>
      </c>
      <c r="CF65" s="74">
        <f t="shared" si="11"/>
        <v>108.46174564102564</v>
      </c>
      <c r="CG65" s="75">
        <f t="shared" si="12"/>
        <v>14.237</v>
      </c>
      <c r="CH65" s="76">
        <f t="shared" si="13"/>
        <v>3.7503883251633972</v>
      </c>
      <c r="CI65" s="60">
        <f t="shared" si="14"/>
        <v>126.44913396618904</v>
      </c>
    </row>
    <row r="66" spans="1:87" ht="18" customHeight="1" x14ac:dyDescent="0.25">
      <c r="A66" s="61">
        <f t="shared" si="15"/>
        <v>57</v>
      </c>
      <c r="B66" s="77" t="s">
        <v>129</v>
      </c>
      <c r="C66" s="78">
        <v>1965</v>
      </c>
      <c r="D66" s="78">
        <v>4</v>
      </c>
      <c r="E66" s="78">
        <v>32</v>
      </c>
      <c r="F66" s="78">
        <v>1286.3</v>
      </c>
      <c r="G66" s="78">
        <v>2</v>
      </c>
      <c r="H66" s="63">
        <v>5.84</v>
      </c>
      <c r="I66" s="63">
        <v>6.21</v>
      </c>
      <c r="J66" s="63">
        <f t="shared" si="3"/>
        <v>45071.951999999997</v>
      </c>
      <c r="K66" s="63">
        <f t="shared" si="4"/>
        <v>47927.538</v>
      </c>
      <c r="L66" s="79">
        <v>78.412847999999997</v>
      </c>
      <c r="M66" s="80">
        <v>74.766650568000003</v>
      </c>
      <c r="N66" s="66">
        <f t="shared" si="1"/>
        <v>6.0960000000000001</v>
      </c>
      <c r="O66" s="67">
        <f t="shared" si="5"/>
        <v>92.999489999999994</v>
      </c>
      <c r="P66" s="67">
        <f t="shared" si="6"/>
        <v>88.675013714999992</v>
      </c>
      <c r="Q66" s="68">
        <v>6.21</v>
      </c>
      <c r="R66" s="69"/>
      <c r="S66" s="69">
        <f t="shared" si="7"/>
        <v>95.855075999999997</v>
      </c>
      <c r="T66" s="69">
        <f t="shared" si="8"/>
        <v>91.397814965999999</v>
      </c>
      <c r="U66" s="69">
        <v>6.31</v>
      </c>
      <c r="V66" s="69"/>
      <c r="W66" s="69">
        <f t="shared" si="9"/>
        <v>97.398635999999982</v>
      </c>
      <c r="X66" s="67">
        <f t="shared" si="10"/>
        <v>92.869599425999979</v>
      </c>
      <c r="Y66" s="75"/>
      <c r="Z66" s="81"/>
      <c r="AA66" s="857">
        <v>384.65674999999999</v>
      </c>
      <c r="AB66" s="75"/>
      <c r="AC66" s="81"/>
      <c r="AD66" s="75">
        <v>3.0000000000000001E-3</v>
      </c>
      <c r="AE66" s="81">
        <v>5.6920000000000002</v>
      </c>
      <c r="AF66" s="75"/>
      <c r="AG66" s="81"/>
      <c r="AH66" s="861"/>
      <c r="AI66" s="81"/>
      <c r="AJ66" s="75"/>
      <c r="AK66" s="82"/>
      <c r="AL66" s="81"/>
      <c r="AM66" s="75"/>
      <c r="AN66" s="81"/>
      <c r="AO66" s="75"/>
      <c r="AP66" s="81"/>
      <c r="AQ66" s="75"/>
      <c r="AR66" s="76"/>
      <c r="AS66" s="75"/>
      <c r="AT66" s="81"/>
      <c r="AU66" s="75"/>
      <c r="AV66" s="81"/>
      <c r="AW66" s="75"/>
      <c r="AX66" s="81"/>
      <c r="AY66" s="75"/>
      <c r="AZ66" s="81"/>
      <c r="BA66" s="83">
        <v>7</v>
      </c>
      <c r="BB66" s="84">
        <v>4.9044070810894667</v>
      </c>
      <c r="BC66" s="861"/>
      <c r="BD66" s="85"/>
      <c r="BE66" s="85"/>
      <c r="BF66" s="75"/>
      <c r="BG66" s="81"/>
      <c r="BH66" s="85"/>
      <c r="BI66" s="861"/>
      <c r="BJ66" s="81"/>
      <c r="BK66" s="82"/>
      <c r="BL66" s="81"/>
      <c r="BM66" s="85">
        <v>90.079464966416111</v>
      </c>
      <c r="BN66" s="560"/>
      <c r="BO66" s="874"/>
      <c r="BP66" s="74"/>
      <c r="BQ66" s="874"/>
      <c r="BR66" s="74">
        <v>1.2E-2</v>
      </c>
      <c r="BS66" s="874">
        <v>14.0154310344828</v>
      </c>
      <c r="BT66" s="74"/>
      <c r="BU66" s="874"/>
      <c r="BV66" s="74"/>
      <c r="BW66" s="874"/>
      <c r="BX66" s="74">
        <v>42</v>
      </c>
      <c r="BY66" s="874">
        <v>30.925999999999998</v>
      </c>
      <c r="BZ66" s="74"/>
      <c r="CA66" s="874"/>
      <c r="CB66" s="74"/>
      <c r="CC66" s="874"/>
      <c r="CD66" s="74">
        <v>5</v>
      </c>
      <c r="CE66" s="874">
        <v>9.9754500000000004</v>
      </c>
      <c r="CF66" s="74">
        <f t="shared" si="11"/>
        <v>485.33262204750554</v>
      </c>
      <c r="CG66" s="75">
        <f t="shared" si="12"/>
        <v>44.941431034482797</v>
      </c>
      <c r="CH66" s="76">
        <f t="shared" si="13"/>
        <v>9.9754500000000004</v>
      </c>
      <c r="CI66" s="60">
        <f t="shared" si="14"/>
        <v>540.24950308198834</v>
      </c>
    </row>
    <row r="67" spans="1:87" ht="18.75" customHeight="1" x14ac:dyDescent="0.25">
      <c r="A67" s="61">
        <f t="shared" si="15"/>
        <v>58</v>
      </c>
      <c r="B67" s="77" t="s">
        <v>130</v>
      </c>
      <c r="C67" s="78" t="s">
        <v>102</v>
      </c>
      <c r="D67" s="78">
        <v>3</v>
      </c>
      <c r="E67" s="78">
        <v>17</v>
      </c>
      <c r="F67" s="78">
        <v>1346.8</v>
      </c>
      <c r="G67" s="78">
        <v>2</v>
      </c>
      <c r="H67" s="63">
        <v>5.84</v>
      </c>
      <c r="I67" s="63">
        <v>6.21</v>
      </c>
      <c r="J67" s="63">
        <f t="shared" si="3"/>
        <v>47191.872000000003</v>
      </c>
      <c r="K67" s="63">
        <f t="shared" si="4"/>
        <v>50181.767999999996</v>
      </c>
      <c r="L67" s="79">
        <v>80.928370000000001</v>
      </c>
      <c r="M67" s="80">
        <f t="shared" ref="M67:M82" si="18">L67*$M$2</f>
        <v>77.165200795000004</v>
      </c>
      <c r="N67" s="66">
        <f t="shared" si="1"/>
        <v>6.0089374814374814</v>
      </c>
      <c r="O67" s="67">
        <f t="shared" si="5"/>
        <v>97.373639999999995</v>
      </c>
      <c r="P67" s="67">
        <f t="shared" si="6"/>
        <v>92.84576573999999</v>
      </c>
      <c r="Q67" s="68">
        <v>6.21</v>
      </c>
      <c r="R67" s="69"/>
      <c r="S67" s="69">
        <f t="shared" si="7"/>
        <v>100.363536</v>
      </c>
      <c r="T67" s="69">
        <f t="shared" si="8"/>
        <v>95.696631576000001</v>
      </c>
      <c r="U67" s="69">
        <v>6.31</v>
      </c>
      <c r="V67" s="69"/>
      <c r="W67" s="69">
        <f t="shared" si="9"/>
        <v>101.97969599999999</v>
      </c>
      <c r="X67" s="67">
        <f t="shared" si="10"/>
        <v>97.237640135999996</v>
      </c>
      <c r="Y67" s="75"/>
      <c r="Z67" s="81"/>
      <c r="AA67" s="857"/>
      <c r="AB67" s="75">
        <v>1E-3</v>
      </c>
      <c r="AC67" s="81">
        <v>2.0821800000000001</v>
      </c>
      <c r="AD67" s="75"/>
      <c r="AE67" s="81"/>
      <c r="AF67" s="75"/>
      <c r="AG67" s="81"/>
      <c r="AH67" s="861"/>
      <c r="AI67" s="81"/>
      <c r="AJ67" s="75"/>
      <c r="AK67" s="82"/>
      <c r="AL67" s="81"/>
      <c r="AM67" s="75"/>
      <c r="AN67" s="81"/>
      <c r="AO67" s="75"/>
      <c r="AP67" s="81"/>
      <c r="AQ67" s="75"/>
      <c r="AR67" s="76"/>
      <c r="AS67" s="75"/>
      <c r="AT67" s="81"/>
      <c r="AU67" s="75"/>
      <c r="AV67" s="81"/>
      <c r="AW67" s="75"/>
      <c r="AX67" s="81"/>
      <c r="AY67" s="75"/>
      <c r="AZ67" s="81"/>
      <c r="BA67" s="83">
        <v>2</v>
      </c>
      <c r="BB67" s="84">
        <v>0.99514909749471836</v>
      </c>
      <c r="BC67" s="861"/>
      <c r="BD67" s="85"/>
      <c r="BE67" s="85"/>
      <c r="BF67" s="75"/>
      <c r="BG67" s="81"/>
      <c r="BH67" s="85"/>
      <c r="BI67" s="861"/>
      <c r="BJ67" s="81"/>
      <c r="BK67" s="82"/>
      <c r="BL67" s="81"/>
      <c r="BM67" s="85">
        <v>5.1798368492779945</v>
      </c>
      <c r="BN67" s="560"/>
      <c r="BO67" s="874"/>
      <c r="BP67" s="74"/>
      <c r="BQ67" s="874"/>
      <c r="BR67" s="74"/>
      <c r="BS67" s="874"/>
      <c r="BT67" s="74"/>
      <c r="BU67" s="874"/>
      <c r="BV67" s="74"/>
      <c r="BW67" s="874"/>
      <c r="BX67" s="74">
        <v>3</v>
      </c>
      <c r="BY67" s="874">
        <v>2.5830000000000002</v>
      </c>
      <c r="BZ67" s="74"/>
      <c r="CA67" s="874"/>
      <c r="CB67" s="74"/>
      <c r="CC67" s="874"/>
      <c r="CD67" s="74">
        <v>5</v>
      </c>
      <c r="CE67" s="874">
        <v>8.6804500000000004</v>
      </c>
      <c r="CF67" s="74">
        <f t="shared" si="11"/>
        <v>8.2571659467727123</v>
      </c>
      <c r="CG67" s="75">
        <f t="shared" si="12"/>
        <v>2.5830000000000002</v>
      </c>
      <c r="CH67" s="76">
        <f t="shared" si="13"/>
        <v>8.6804500000000004</v>
      </c>
      <c r="CI67" s="60">
        <f t="shared" si="14"/>
        <v>19.520615946772715</v>
      </c>
    </row>
    <row r="68" spans="1:87" ht="18" customHeight="1" x14ac:dyDescent="0.25">
      <c r="A68" s="61">
        <f t="shared" si="15"/>
        <v>59</v>
      </c>
      <c r="B68" s="77" t="s">
        <v>131</v>
      </c>
      <c r="C68" s="78">
        <v>1963</v>
      </c>
      <c r="D68" s="78">
        <v>4</v>
      </c>
      <c r="E68" s="78">
        <v>48</v>
      </c>
      <c r="F68" s="78">
        <v>2024.5</v>
      </c>
      <c r="G68" s="78">
        <v>3</v>
      </c>
      <c r="H68" s="63">
        <v>5.84</v>
      </c>
      <c r="I68" s="63">
        <v>6.21</v>
      </c>
      <c r="J68" s="63">
        <f t="shared" si="3"/>
        <v>70938.48</v>
      </c>
      <c r="K68" s="63">
        <f t="shared" si="4"/>
        <v>75432.87</v>
      </c>
      <c r="L68" s="79">
        <v>123.39660000000001</v>
      </c>
      <c r="M68" s="80">
        <f t="shared" si="18"/>
        <v>117.65865810000001</v>
      </c>
      <c r="N68" s="66">
        <f t="shared" si="1"/>
        <v>6.0951642380834778</v>
      </c>
      <c r="O68" s="67">
        <f t="shared" si="5"/>
        <v>146.37134999999998</v>
      </c>
      <c r="P68" s="67">
        <f t="shared" si="6"/>
        <v>139.56508222499997</v>
      </c>
      <c r="Q68" s="68">
        <v>6.21</v>
      </c>
      <c r="R68" s="69"/>
      <c r="S68" s="69">
        <f t="shared" si="7"/>
        <v>150.86573999999999</v>
      </c>
      <c r="T68" s="69">
        <f t="shared" si="8"/>
        <v>143.85048308999998</v>
      </c>
      <c r="U68" s="69">
        <v>6.31</v>
      </c>
      <c r="V68" s="69"/>
      <c r="W68" s="69">
        <f t="shared" si="9"/>
        <v>153.29513999999998</v>
      </c>
      <c r="X68" s="67">
        <f t="shared" si="10"/>
        <v>146.16691598999998</v>
      </c>
      <c r="Y68" s="75"/>
      <c r="Z68" s="81"/>
      <c r="AA68" s="857"/>
      <c r="AB68" s="75"/>
      <c r="AC68" s="81"/>
      <c r="AD68" s="75"/>
      <c r="AE68" s="81"/>
      <c r="AF68" s="75"/>
      <c r="AG68" s="81"/>
      <c r="AH68" s="861"/>
      <c r="AI68" s="81"/>
      <c r="AJ68" s="75"/>
      <c r="AK68" s="82"/>
      <c r="AL68" s="81"/>
      <c r="AM68" s="75"/>
      <c r="AN68" s="81"/>
      <c r="AO68" s="75"/>
      <c r="AP68" s="81"/>
      <c r="AQ68" s="75"/>
      <c r="AR68" s="76"/>
      <c r="AS68" s="75"/>
      <c r="AT68" s="81"/>
      <c r="AU68" s="75"/>
      <c r="AV68" s="81"/>
      <c r="AW68" s="75"/>
      <c r="AX68" s="81"/>
      <c r="AY68" s="75"/>
      <c r="AZ68" s="81"/>
      <c r="BA68" s="83">
        <v>6</v>
      </c>
      <c r="BB68" s="84">
        <v>3.274907199999999</v>
      </c>
      <c r="BC68" s="861"/>
      <c r="BD68" s="85"/>
      <c r="BE68" s="85"/>
      <c r="BF68" s="75"/>
      <c r="BG68" s="81"/>
      <c r="BH68" s="85"/>
      <c r="BI68" s="861"/>
      <c r="BJ68" s="81"/>
      <c r="BK68" s="82"/>
      <c r="BL68" s="81"/>
      <c r="BM68" s="85">
        <v>58.482008310546817</v>
      </c>
      <c r="BN68" s="560"/>
      <c r="BO68" s="874"/>
      <c r="BP68" s="74">
        <v>5.0000000000000001E-4</v>
      </c>
      <c r="BQ68" s="874">
        <v>0.49206749999999999</v>
      </c>
      <c r="BR68" s="74">
        <v>3.0000000000000001E-3</v>
      </c>
      <c r="BS68" s="874">
        <v>7.6130944186046392</v>
      </c>
      <c r="BT68" s="74"/>
      <c r="BU68" s="874"/>
      <c r="BV68" s="74"/>
      <c r="BW68" s="874"/>
      <c r="BX68" s="74">
        <v>24</v>
      </c>
      <c r="BY68" s="874">
        <v>12.558</v>
      </c>
      <c r="BZ68" s="74"/>
      <c r="CA68" s="874"/>
      <c r="CB68" s="74">
        <v>1</v>
      </c>
      <c r="CC68" s="874">
        <v>0.70143822199999994</v>
      </c>
      <c r="CD68" s="74">
        <v>1</v>
      </c>
      <c r="CE68" s="874">
        <v>3.0334500000000002</v>
      </c>
      <c r="CF68" s="74">
        <f t="shared" si="11"/>
        <v>61.756915510546818</v>
      </c>
      <c r="CG68" s="75">
        <f t="shared" si="12"/>
        <v>20.663161918604636</v>
      </c>
      <c r="CH68" s="76">
        <f t="shared" si="13"/>
        <v>3.7348882220000004</v>
      </c>
      <c r="CI68" s="60">
        <f t="shared" si="14"/>
        <v>86.154965651151457</v>
      </c>
    </row>
    <row r="69" spans="1:87" ht="18.75" customHeight="1" x14ac:dyDescent="0.25">
      <c r="A69" s="61">
        <f t="shared" si="15"/>
        <v>60</v>
      </c>
      <c r="B69" s="77" t="s">
        <v>132</v>
      </c>
      <c r="C69" s="78">
        <v>1964</v>
      </c>
      <c r="D69" s="78">
        <v>5</v>
      </c>
      <c r="E69" s="78">
        <v>56</v>
      </c>
      <c r="F69" s="78">
        <v>2496.6</v>
      </c>
      <c r="G69" s="78">
        <v>3</v>
      </c>
      <c r="H69" s="63">
        <v>5.84</v>
      </c>
      <c r="I69" s="63">
        <v>6.21</v>
      </c>
      <c r="J69" s="63">
        <f t="shared" si="3"/>
        <v>87480.863999999987</v>
      </c>
      <c r="K69" s="63">
        <f t="shared" si="4"/>
        <v>93023.315999999992</v>
      </c>
      <c r="L69" s="79">
        <v>143.38534999999999</v>
      </c>
      <c r="M69" s="80">
        <f t="shared" si="18"/>
        <v>136.717931225</v>
      </c>
      <c r="N69" s="66">
        <f t="shared" si="1"/>
        <v>5.7432247857085637</v>
      </c>
      <c r="O69" s="67">
        <f t="shared" si="5"/>
        <v>180.50417999999999</v>
      </c>
      <c r="P69" s="67">
        <f t="shared" si="6"/>
        <v>172.11073562999999</v>
      </c>
      <c r="Q69" s="68">
        <v>6.21</v>
      </c>
      <c r="R69" s="69"/>
      <c r="S69" s="69">
        <f t="shared" si="7"/>
        <v>186.04663199999999</v>
      </c>
      <c r="T69" s="69">
        <f t="shared" si="8"/>
        <v>177.39546361199999</v>
      </c>
      <c r="U69" s="69">
        <v>6.31</v>
      </c>
      <c r="V69" s="69"/>
      <c r="W69" s="69">
        <f t="shared" si="9"/>
        <v>189.04255199999997</v>
      </c>
      <c r="X69" s="67">
        <f t="shared" si="10"/>
        <v>180.25207333199998</v>
      </c>
      <c r="Y69" s="75"/>
      <c r="Z69" s="81"/>
      <c r="AA69" s="857"/>
      <c r="AB69" s="75">
        <v>1.6000000000000001E-3</v>
      </c>
      <c r="AC69" s="81">
        <v>0.57132000000000005</v>
      </c>
      <c r="AD69" s="75"/>
      <c r="AE69" s="81"/>
      <c r="AF69" s="75"/>
      <c r="AG69" s="81"/>
      <c r="AH69" s="861"/>
      <c r="AI69" s="81"/>
      <c r="AJ69" s="75"/>
      <c r="AK69" s="82"/>
      <c r="AL69" s="81"/>
      <c r="AM69" s="75"/>
      <c r="AN69" s="81"/>
      <c r="AO69" s="75"/>
      <c r="AP69" s="81"/>
      <c r="AQ69" s="75"/>
      <c r="AR69" s="76"/>
      <c r="AS69" s="75"/>
      <c r="AT69" s="81"/>
      <c r="AU69" s="75"/>
      <c r="AV69" s="81"/>
      <c r="AW69" s="75"/>
      <c r="AX69" s="81"/>
      <c r="AY69" s="75"/>
      <c r="AZ69" s="81"/>
      <c r="BA69" s="83">
        <v>4</v>
      </c>
      <c r="BB69" s="84">
        <v>4.2822172748538003</v>
      </c>
      <c r="BC69" s="861"/>
      <c r="BD69" s="85"/>
      <c r="BE69" s="85"/>
      <c r="BF69" s="75"/>
      <c r="BG69" s="81"/>
      <c r="BH69" s="85"/>
      <c r="BI69" s="861"/>
      <c r="BJ69" s="81"/>
      <c r="BK69" s="82"/>
      <c r="BL69" s="81"/>
      <c r="BM69" s="85">
        <v>10.460424594824985</v>
      </c>
      <c r="BN69" s="560"/>
      <c r="BO69" s="874"/>
      <c r="BP69" s="74"/>
      <c r="BQ69" s="874"/>
      <c r="BR69" s="74"/>
      <c r="BS69" s="874"/>
      <c r="BT69" s="74"/>
      <c r="BU69" s="874"/>
      <c r="BV69" s="74"/>
      <c r="BW69" s="874"/>
      <c r="BX69" s="74">
        <v>14</v>
      </c>
      <c r="BY69" s="874">
        <v>10.268000000000001</v>
      </c>
      <c r="BZ69" s="74">
        <v>0.06</v>
      </c>
      <c r="CA69" s="874">
        <v>11.270404999999981</v>
      </c>
      <c r="CB69" s="74">
        <v>14</v>
      </c>
      <c r="CC69" s="874">
        <v>10.767482915877553</v>
      </c>
      <c r="CD69" s="74">
        <v>4</v>
      </c>
      <c r="CE69" s="874">
        <v>7.3196599999999998</v>
      </c>
      <c r="CF69" s="74">
        <f t="shared" si="11"/>
        <v>15.313961869678785</v>
      </c>
      <c r="CG69" s="75">
        <f t="shared" si="12"/>
        <v>10.268000000000001</v>
      </c>
      <c r="CH69" s="76">
        <f t="shared" si="13"/>
        <v>29.357547915877532</v>
      </c>
      <c r="CI69" s="60">
        <f t="shared" si="14"/>
        <v>54.939509785556318</v>
      </c>
    </row>
    <row r="70" spans="1:87" ht="18.75" customHeight="1" x14ac:dyDescent="0.25">
      <c r="A70" s="61">
        <f t="shared" si="15"/>
        <v>61</v>
      </c>
      <c r="B70" s="77" t="s">
        <v>133</v>
      </c>
      <c r="C70" s="78" t="s">
        <v>134</v>
      </c>
      <c r="D70" s="78">
        <v>2</v>
      </c>
      <c r="E70" s="78">
        <v>8</v>
      </c>
      <c r="F70" s="78">
        <v>504.1</v>
      </c>
      <c r="G70" s="78">
        <v>1</v>
      </c>
      <c r="H70" s="63">
        <v>5.84</v>
      </c>
      <c r="I70" s="63">
        <v>6.21</v>
      </c>
      <c r="J70" s="63">
        <f t="shared" si="3"/>
        <v>17663.664000000001</v>
      </c>
      <c r="K70" s="63">
        <f t="shared" si="4"/>
        <v>18782.766000000003</v>
      </c>
      <c r="L70" s="79">
        <v>30.729839999999999</v>
      </c>
      <c r="M70" s="80">
        <f t="shared" si="18"/>
        <v>29.300902440000002</v>
      </c>
      <c r="N70" s="66">
        <f t="shared" si="1"/>
        <v>6.095980956159492</v>
      </c>
      <c r="O70" s="67">
        <f t="shared" si="5"/>
        <v>36.446430000000007</v>
      </c>
      <c r="P70" s="67">
        <f t="shared" si="6"/>
        <v>34.751671005000006</v>
      </c>
      <c r="Q70" s="68">
        <v>6.21</v>
      </c>
      <c r="R70" s="69"/>
      <c r="S70" s="69">
        <f t="shared" si="7"/>
        <v>37.565532000000005</v>
      </c>
      <c r="T70" s="69">
        <f t="shared" si="8"/>
        <v>35.818734762000005</v>
      </c>
      <c r="U70" s="69">
        <v>6.31</v>
      </c>
      <c r="V70" s="69"/>
      <c r="W70" s="69">
        <f t="shared" si="9"/>
        <v>38.170452000000004</v>
      </c>
      <c r="X70" s="67">
        <f t="shared" si="10"/>
        <v>36.395525982000002</v>
      </c>
      <c r="Y70" s="75"/>
      <c r="Z70" s="81"/>
      <c r="AA70" s="857"/>
      <c r="AB70" s="75">
        <v>0.58916000000000002</v>
      </c>
      <c r="AC70" s="81">
        <v>322.72723000000002</v>
      </c>
      <c r="AD70" s="75"/>
      <c r="AE70" s="81"/>
      <c r="AF70" s="75"/>
      <c r="AG70" s="81"/>
      <c r="AH70" s="861"/>
      <c r="AI70" s="81"/>
      <c r="AJ70" s="75"/>
      <c r="AK70" s="82"/>
      <c r="AL70" s="81"/>
      <c r="AM70" s="75"/>
      <c r="AN70" s="81"/>
      <c r="AO70" s="75"/>
      <c r="AP70" s="81"/>
      <c r="AQ70" s="75"/>
      <c r="AR70" s="76"/>
      <c r="AS70" s="75"/>
      <c r="AT70" s="81"/>
      <c r="AU70" s="75"/>
      <c r="AV70" s="81"/>
      <c r="AW70" s="75"/>
      <c r="AX70" s="81"/>
      <c r="AY70" s="75"/>
      <c r="AZ70" s="81"/>
      <c r="BA70" s="83"/>
      <c r="BB70" s="84"/>
      <c r="BC70" s="861"/>
      <c r="BD70" s="85"/>
      <c r="BE70" s="85"/>
      <c r="BF70" s="75"/>
      <c r="BG70" s="81"/>
      <c r="BH70" s="85"/>
      <c r="BI70" s="861"/>
      <c r="BJ70" s="81"/>
      <c r="BK70" s="82"/>
      <c r="BL70" s="81"/>
      <c r="BM70" s="85">
        <v>33.328994000000002</v>
      </c>
      <c r="BN70" s="560"/>
      <c r="BO70" s="874"/>
      <c r="BP70" s="74"/>
      <c r="BQ70" s="874"/>
      <c r="BR70" s="74"/>
      <c r="BS70" s="874"/>
      <c r="BT70" s="74"/>
      <c r="BU70" s="874"/>
      <c r="BV70" s="74"/>
      <c r="BW70" s="874"/>
      <c r="BX70" s="74">
        <v>7</v>
      </c>
      <c r="BY70" s="874">
        <v>7.8029999999999999</v>
      </c>
      <c r="BZ70" s="74">
        <v>5.0000000000000001E-3</v>
      </c>
      <c r="CA70" s="874">
        <v>0.65513925373134496</v>
      </c>
      <c r="CB70" s="74"/>
      <c r="CC70" s="874"/>
      <c r="CD70" s="74"/>
      <c r="CE70" s="874"/>
      <c r="CF70" s="74">
        <f t="shared" si="11"/>
        <v>356.05622400000004</v>
      </c>
      <c r="CG70" s="75">
        <f t="shared" si="12"/>
        <v>7.8029999999999999</v>
      </c>
      <c r="CH70" s="76">
        <f t="shared" si="13"/>
        <v>0.65513925373134496</v>
      </c>
      <c r="CI70" s="60">
        <f t="shared" si="14"/>
        <v>364.5143632537314</v>
      </c>
    </row>
    <row r="71" spans="1:87" ht="20.25" customHeight="1" x14ac:dyDescent="0.25">
      <c r="A71" s="61">
        <f t="shared" si="15"/>
        <v>62</v>
      </c>
      <c r="B71" s="77" t="s">
        <v>135</v>
      </c>
      <c r="C71" s="78">
        <v>1974</v>
      </c>
      <c r="D71" s="78">
        <v>5</v>
      </c>
      <c r="E71" s="78">
        <v>60</v>
      </c>
      <c r="F71" s="78">
        <v>2717.6</v>
      </c>
      <c r="G71" s="78">
        <v>4</v>
      </c>
      <c r="H71" s="63">
        <v>5.84</v>
      </c>
      <c r="I71" s="63">
        <v>6.21</v>
      </c>
      <c r="J71" s="63">
        <f t="shared" si="3"/>
        <v>95224.703999999998</v>
      </c>
      <c r="K71" s="63">
        <f t="shared" si="4"/>
        <v>101257.77599999998</v>
      </c>
      <c r="L71" s="79">
        <v>165.66666000000001</v>
      </c>
      <c r="M71" s="80">
        <f t="shared" si="18"/>
        <v>157.96316031000001</v>
      </c>
      <c r="N71" s="66">
        <f t="shared" si="1"/>
        <v>6.0960649102148965</v>
      </c>
      <c r="O71" s="67">
        <f t="shared" si="5"/>
        <v>196.48247999999998</v>
      </c>
      <c r="P71" s="67">
        <f t="shared" si="6"/>
        <v>187.34604467999998</v>
      </c>
      <c r="Q71" s="68">
        <v>6.21</v>
      </c>
      <c r="R71" s="69"/>
      <c r="S71" s="69">
        <f t="shared" si="7"/>
        <v>202.51555199999996</v>
      </c>
      <c r="T71" s="69">
        <f t="shared" si="8"/>
        <v>193.09857883199996</v>
      </c>
      <c r="U71" s="69">
        <v>6.31</v>
      </c>
      <c r="V71" s="69"/>
      <c r="W71" s="69">
        <f t="shared" si="9"/>
        <v>205.77667199999996</v>
      </c>
      <c r="X71" s="67">
        <f t="shared" si="10"/>
        <v>196.20805675199998</v>
      </c>
      <c r="Y71" s="75">
        <v>5.0000000000000001E-3</v>
      </c>
      <c r="Z71" s="81">
        <v>1.6745089943431799</v>
      </c>
      <c r="AA71" s="857"/>
      <c r="AB71" s="75"/>
      <c r="AC71" s="81"/>
      <c r="AD71" s="75">
        <v>3.0000000000000001E-3</v>
      </c>
      <c r="AE71" s="81">
        <v>6.9154109677419324</v>
      </c>
      <c r="AF71" s="75"/>
      <c r="AG71" s="81"/>
      <c r="AH71" s="861"/>
      <c r="AI71" s="81"/>
      <c r="AJ71" s="75"/>
      <c r="AK71" s="82"/>
      <c r="AL71" s="81"/>
      <c r="AM71" s="75"/>
      <c r="AN71" s="81"/>
      <c r="AO71" s="75"/>
      <c r="AP71" s="81"/>
      <c r="AQ71" s="75"/>
      <c r="AR71" s="76"/>
      <c r="AS71" s="75"/>
      <c r="AT71" s="81"/>
      <c r="AU71" s="75"/>
      <c r="AV71" s="81"/>
      <c r="AW71" s="75"/>
      <c r="AX71" s="81"/>
      <c r="AY71" s="75"/>
      <c r="AZ71" s="81"/>
      <c r="BA71" s="83"/>
      <c r="BB71" s="84"/>
      <c r="BC71" s="861"/>
      <c r="BD71" s="85"/>
      <c r="BE71" s="85"/>
      <c r="BF71" s="75"/>
      <c r="BG71" s="81"/>
      <c r="BH71" s="85"/>
      <c r="BI71" s="861"/>
      <c r="BJ71" s="81"/>
      <c r="BK71" s="82"/>
      <c r="BL71" s="81"/>
      <c r="BM71" s="85">
        <v>1.0098367713004481</v>
      </c>
      <c r="BN71" s="560">
        <v>1.4000000000000002E-2</v>
      </c>
      <c r="BO71" s="874">
        <v>18.677605189817218</v>
      </c>
      <c r="BP71" s="74"/>
      <c r="BQ71" s="874"/>
      <c r="BR71" s="74">
        <v>1E-3</v>
      </c>
      <c r="BS71" s="874">
        <v>1.337</v>
      </c>
      <c r="BT71" s="74"/>
      <c r="BU71" s="874"/>
      <c r="BV71" s="74"/>
      <c r="BW71" s="874"/>
      <c r="BX71" s="74">
        <v>31</v>
      </c>
      <c r="BY71" s="874">
        <v>19.998000000000001</v>
      </c>
      <c r="BZ71" s="74"/>
      <c r="CA71" s="874"/>
      <c r="CB71" s="74"/>
      <c r="CC71" s="874"/>
      <c r="CD71" s="74">
        <v>7</v>
      </c>
      <c r="CE71" s="874">
        <v>12.34445</v>
      </c>
      <c r="CF71" s="74">
        <f t="shared" si="11"/>
        <v>9.5997567333855596</v>
      </c>
      <c r="CG71" s="75">
        <f t="shared" si="12"/>
        <v>40.012605189817222</v>
      </c>
      <c r="CH71" s="76">
        <f t="shared" si="13"/>
        <v>12.34445</v>
      </c>
      <c r="CI71" s="60">
        <f t="shared" si="14"/>
        <v>61.956811923202785</v>
      </c>
    </row>
    <row r="72" spans="1:87" ht="20.25" customHeight="1" x14ac:dyDescent="0.25">
      <c r="A72" s="61">
        <f t="shared" si="15"/>
        <v>63</v>
      </c>
      <c r="B72" s="77" t="s">
        <v>136</v>
      </c>
      <c r="C72" s="78">
        <v>1972</v>
      </c>
      <c r="D72" s="78">
        <v>5</v>
      </c>
      <c r="E72" s="78">
        <v>60</v>
      </c>
      <c r="F72" s="78">
        <v>2698.4</v>
      </c>
      <c r="G72" s="78">
        <v>4</v>
      </c>
      <c r="H72" s="63">
        <v>5.84</v>
      </c>
      <c r="I72" s="63">
        <v>6.21</v>
      </c>
      <c r="J72" s="63">
        <f t="shared" si="3"/>
        <v>94551.936000000002</v>
      </c>
      <c r="K72" s="63">
        <f t="shared" si="4"/>
        <v>100542.38400000002</v>
      </c>
      <c r="L72" s="79">
        <v>152.66830999999999</v>
      </c>
      <c r="M72" s="80">
        <f t="shared" si="18"/>
        <v>145.56923358500001</v>
      </c>
      <c r="N72" s="66">
        <f t="shared" si="1"/>
        <v>5.6577345834568629</v>
      </c>
      <c r="O72" s="67">
        <f t="shared" si="5"/>
        <v>195.09432000000001</v>
      </c>
      <c r="P72" s="67">
        <f t="shared" si="6"/>
        <v>186.02243412000001</v>
      </c>
      <c r="Q72" s="68">
        <v>6.21</v>
      </c>
      <c r="R72" s="69"/>
      <c r="S72" s="69">
        <f t="shared" si="7"/>
        <v>201.08476800000005</v>
      </c>
      <c r="T72" s="69">
        <f t="shared" si="8"/>
        <v>191.73432628800006</v>
      </c>
      <c r="U72" s="69">
        <v>6.31</v>
      </c>
      <c r="V72" s="69"/>
      <c r="W72" s="69">
        <f t="shared" si="9"/>
        <v>204.32284799999999</v>
      </c>
      <c r="X72" s="67">
        <f t="shared" si="10"/>
        <v>194.82183556799998</v>
      </c>
      <c r="Y72" s="75"/>
      <c r="Z72" s="81"/>
      <c r="AA72" s="857"/>
      <c r="AB72" s="75"/>
      <c r="AC72" s="81"/>
      <c r="AD72" s="75"/>
      <c r="AE72" s="81"/>
      <c r="AF72" s="75"/>
      <c r="AG72" s="81"/>
      <c r="AH72" s="861"/>
      <c r="AI72" s="81"/>
      <c r="AJ72" s="75"/>
      <c r="AK72" s="82"/>
      <c r="AL72" s="81"/>
      <c r="AM72" s="75"/>
      <c r="AN72" s="81"/>
      <c r="AO72" s="75"/>
      <c r="AP72" s="81"/>
      <c r="AQ72" s="75"/>
      <c r="AR72" s="76"/>
      <c r="AS72" s="75"/>
      <c r="AT72" s="81"/>
      <c r="AU72" s="75"/>
      <c r="AV72" s="81"/>
      <c r="AW72" s="75">
        <v>1</v>
      </c>
      <c r="AX72" s="81">
        <v>1.51515076923077</v>
      </c>
      <c r="AY72" s="75"/>
      <c r="AZ72" s="81"/>
      <c r="BA72" s="83"/>
      <c r="BB72" s="84"/>
      <c r="BC72" s="861"/>
      <c r="BD72" s="85"/>
      <c r="BE72" s="85"/>
      <c r="BF72" s="75"/>
      <c r="BG72" s="81"/>
      <c r="BH72" s="85"/>
      <c r="BI72" s="861"/>
      <c r="BJ72" s="81"/>
      <c r="BK72" s="82"/>
      <c r="BL72" s="81"/>
      <c r="BM72" s="85"/>
      <c r="BN72" s="560">
        <v>5.5000000000000005E-3</v>
      </c>
      <c r="BO72" s="874">
        <v>7.3549837568850851</v>
      </c>
      <c r="BP72" s="74"/>
      <c r="BQ72" s="874"/>
      <c r="BR72" s="74"/>
      <c r="BS72" s="874"/>
      <c r="BT72" s="74">
        <v>1E-3</v>
      </c>
      <c r="BU72" s="874">
        <v>2.12444285714286</v>
      </c>
      <c r="BV72" s="74"/>
      <c r="BW72" s="874"/>
      <c r="BX72" s="74">
        <v>20</v>
      </c>
      <c r="BY72" s="874">
        <v>26.335000000000001</v>
      </c>
      <c r="BZ72" s="74"/>
      <c r="CA72" s="874"/>
      <c r="CB72" s="74"/>
      <c r="CC72" s="874"/>
      <c r="CD72" s="74">
        <v>4</v>
      </c>
      <c r="CE72" s="874">
        <v>6.8045419999999996</v>
      </c>
      <c r="CF72" s="74">
        <f t="shared" si="11"/>
        <v>1.51515076923077</v>
      </c>
      <c r="CG72" s="75">
        <f t="shared" si="12"/>
        <v>35.814426614027944</v>
      </c>
      <c r="CH72" s="76">
        <f t="shared" si="13"/>
        <v>6.8045419999999996</v>
      </c>
      <c r="CI72" s="60">
        <f t="shared" si="14"/>
        <v>44.134119383258714</v>
      </c>
    </row>
    <row r="73" spans="1:87" ht="18.75" customHeight="1" x14ac:dyDescent="0.25">
      <c r="A73" s="61">
        <f t="shared" si="15"/>
        <v>64</v>
      </c>
      <c r="B73" s="77" t="s">
        <v>137</v>
      </c>
      <c r="C73" s="78">
        <v>1973</v>
      </c>
      <c r="D73" s="78">
        <v>5</v>
      </c>
      <c r="E73" s="78">
        <v>90</v>
      </c>
      <c r="F73" s="78">
        <v>4611.3</v>
      </c>
      <c r="G73" s="78">
        <v>6</v>
      </c>
      <c r="H73" s="63">
        <v>5.84</v>
      </c>
      <c r="I73" s="63">
        <v>6.21</v>
      </c>
      <c r="J73" s="63">
        <f t="shared" si="3"/>
        <v>161579.95200000002</v>
      </c>
      <c r="K73" s="63">
        <f t="shared" si="4"/>
        <v>171817.038</v>
      </c>
      <c r="L73" s="79">
        <v>274.85061999999999</v>
      </c>
      <c r="M73" s="80">
        <f t="shared" si="18"/>
        <v>262.07006617000002</v>
      </c>
      <c r="N73" s="66">
        <f t="shared" si="1"/>
        <v>5.9603716956172876</v>
      </c>
      <c r="O73" s="67">
        <f t="shared" si="5"/>
        <v>333.39699000000002</v>
      </c>
      <c r="P73" s="67">
        <f t="shared" si="6"/>
        <v>317.89402996500002</v>
      </c>
      <c r="Q73" s="68">
        <v>6.21</v>
      </c>
      <c r="R73" s="69"/>
      <c r="S73" s="69">
        <f t="shared" si="7"/>
        <v>343.63407599999999</v>
      </c>
      <c r="T73" s="69">
        <f t="shared" si="8"/>
        <v>327.65509146599999</v>
      </c>
      <c r="U73" s="69">
        <v>6.31</v>
      </c>
      <c r="V73" s="69"/>
      <c r="W73" s="69">
        <f t="shared" si="9"/>
        <v>349.16763600000002</v>
      </c>
      <c r="X73" s="67">
        <f t="shared" si="10"/>
        <v>332.93134092600002</v>
      </c>
      <c r="Y73" s="75">
        <v>1E-3</v>
      </c>
      <c r="Z73" s="81">
        <v>0.254</v>
      </c>
      <c r="AA73" s="857"/>
      <c r="AB73" s="75"/>
      <c r="AC73" s="81"/>
      <c r="AD73" s="75"/>
      <c r="AE73" s="81"/>
      <c r="AF73" s="75">
        <v>0.33</v>
      </c>
      <c r="AG73" s="81">
        <v>122.58754106250004</v>
      </c>
      <c r="AH73" s="861"/>
      <c r="AI73" s="81"/>
      <c r="AJ73" s="75"/>
      <c r="AK73" s="82"/>
      <c r="AL73" s="81"/>
      <c r="AM73" s="75"/>
      <c r="AN73" s="81"/>
      <c r="AO73" s="75"/>
      <c r="AP73" s="81"/>
      <c r="AQ73" s="75"/>
      <c r="AR73" s="76"/>
      <c r="AS73" s="75"/>
      <c r="AT73" s="81"/>
      <c r="AU73" s="75"/>
      <c r="AV73" s="81"/>
      <c r="AW73" s="75"/>
      <c r="AX73" s="81"/>
      <c r="AY73" s="75"/>
      <c r="AZ73" s="81"/>
      <c r="BA73" s="83">
        <v>8</v>
      </c>
      <c r="BB73" s="84">
        <v>2.5274453140752233</v>
      </c>
      <c r="BC73" s="861"/>
      <c r="BD73" s="85"/>
      <c r="BE73" s="85"/>
      <c r="BF73" s="75"/>
      <c r="BG73" s="81"/>
      <c r="BH73" s="85"/>
      <c r="BI73" s="861"/>
      <c r="BJ73" s="81"/>
      <c r="BK73" s="82"/>
      <c r="BL73" s="81"/>
      <c r="BM73" s="85">
        <v>0.254049390243902</v>
      </c>
      <c r="BN73" s="560">
        <v>1.7600000000000001E-2</v>
      </c>
      <c r="BO73" s="874">
        <v>27.256451485905391</v>
      </c>
      <c r="BP73" s="74">
        <v>4.0000000000000001E-3</v>
      </c>
      <c r="BQ73" s="874">
        <v>4.9857820000000004</v>
      </c>
      <c r="BR73" s="74">
        <v>6.0000000000000001E-3</v>
      </c>
      <c r="BS73" s="874">
        <v>6.7804747967479804</v>
      </c>
      <c r="BT73" s="74"/>
      <c r="BU73" s="874"/>
      <c r="BV73" s="74"/>
      <c r="BW73" s="874"/>
      <c r="BX73" s="74">
        <v>44</v>
      </c>
      <c r="BY73" s="874">
        <v>33.555999999999997</v>
      </c>
      <c r="BZ73" s="74"/>
      <c r="CA73" s="874"/>
      <c r="CB73" s="74">
        <v>1</v>
      </c>
      <c r="CC73" s="874">
        <v>0.75438000000000005</v>
      </c>
      <c r="CD73" s="74">
        <v>19</v>
      </c>
      <c r="CE73" s="874">
        <v>39.578609999999998</v>
      </c>
      <c r="CF73" s="74">
        <f t="shared" si="11"/>
        <v>125.62303576681917</v>
      </c>
      <c r="CG73" s="75">
        <f t="shared" si="12"/>
        <v>72.578708282653366</v>
      </c>
      <c r="CH73" s="76">
        <f t="shared" si="13"/>
        <v>40.332989999999995</v>
      </c>
      <c r="CI73" s="60">
        <f t="shared" si="14"/>
        <v>238.53473404947255</v>
      </c>
    </row>
    <row r="74" spans="1:87" ht="18.75" customHeight="1" x14ac:dyDescent="0.25">
      <c r="A74" s="61"/>
      <c r="B74" s="77" t="s">
        <v>477</v>
      </c>
      <c r="C74" s="78"/>
      <c r="D74" s="78"/>
      <c r="E74" s="78"/>
      <c r="F74" s="78"/>
      <c r="G74" s="78"/>
      <c r="H74" s="63"/>
      <c r="I74" s="63"/>
      <c r="J74" s="63"/>
      <c r="K74" s="63"/>
      <c r="L74" s="79"/>
      <c r="M74" s="80"/>
      <c r="N74" s="66"/>
      <c r="O74" s="67"/>
      <c r="P74" s="67"/>
      <c r="Q74" s="68"/>
      <c r="R74" s="69"/>
      <c r="S74" s="69"/>
      <c r="T74" s="69"/>
      <c r="U74" s="69"/>
      <c r="V74" s="69"/>
      <c r="W74" s="69"/>
      <c r="X74" s="67"/>
      <c r="Y74" s="75">
        <v>0.04</v>
      </c>
      <c r="Z74" s="81">
        <v>10.1220680958386</v>
      </c>
      <c r="AA74" s="857"/>
      <c r="AB74" s="75"/>
      <c r="AC74" s="81"/>
      <c r="AD74" s="75"/>
      <c r="AE74" s="81"/>
      <c r="AF74" s="75"/>
      <c r="AG74" s="81"/>
      <c r="AH74" s="861"/>
      <c r="AI74" s="81"/>
      <c r="AJ74" s="75"/>
      <c r="AK74" s="82"/>
      <c r="AL74" s="81"/>
      <c r="AM74" s="75"/>
      <c r="AN74" s="81"/>
      <c r="AO74" s="75"/>
      <c r="AP74" s="81"/>
      <c r="AQ74" s="75"/>
      <c r="AR74" s="76"/>
      <c r="AS74" s="75"/>
      <c r="AT74" s="81"/>
      <c r="AU74" s="75"/>
      <c r="AV74" s="81"/>
      <c r="AW74" s="75"/>
      <c r="AX74" s="81"/>
      <c r="AY74" s="75"/>
      <c r="AZ74" s="81"/>
      <c r="BA74" s="83"/>
      <c r="BB74" s="84"/>
      <c r="BC74" s="861"/>
      <c r="BD74" s="85"/>
      <c r="BE74" s="85"/>
      <c r="BF74" s="75"/>
      <c r="BG74" s="81"/>
      <c r="BH74" s="85"/>
      <c r="BI74" s="861"/>
      <c r="BJ74" s="81"/>
      <c r="BK74" s="82"/>
      <c r="BL74" s="81"/>
      <c r="BM74" s="85"/>
      <c r="BN74" s="560"/>
      <c r="BO74" s="874"/>
      <c r="BP74" s="74"/>
      <c r="BQ74" s="874"/>
      <c r="BR74" s="74"/>
      <c r="BS74" s="874"/>
      <c r="BT74" s="74"/>
      <c r="BU74" s="874"/>
      <c r="BV74" s="74"/>
      <c r="BW74" s="874"/>
      <c r="BX74" s="74"/>
      <c r="BY74" s="874"/>
      <c r="BZ74" s="74"/>
      <c r="CA74" s="874"/>
      <c r="CB74" s="74"/>
      <c r="CC74" s="874"/>
      <c r="CD74" s="74"/>
      <c r="CE74" s="874"/>
      <c r="CF74" s="74">
        <f t="shared" si="11"/>
        <v>10.1220680958386</v>
      </c>
      <c r="CG74" s="75">
        <f t="shared" si="12"/>
        <v>0</v>
      </c>
      <c r="CH74" s="76">
        <f t="shared" si="13"/>
        <v>0</v>
      </c>
      <c r="CI74" s="60">
        <f t="shared" si="14"/>
        <v>10.1220680958386</v>
      </c>
    </row>
    <row r="75" spans="1:87" ht="23.25" customHeight="1" x14ac:dyDescent="0.25">
      <c r="A75" s="61">
        <f>A73+1</f>
        <v>65</v>
      </c>
      <c r="B75" s="77" t="s">
        <v>138</v>
      </c>
      <c r="C75" s="78">
        <v>1982</v>
      </c>
      <c r="D75" s="78">
        <v>9</v>
      </c>
      <c r="E75" s="78">
        <v>33</v>
      </c>
      <c r="F75" s="78">
        <v>1690.2</v>
      </c>
      <c r="G75" s="78">
        <v>1</v>
      </c>
      <c r="H75" s="63">
        <v>5.84</v>
      </c>
      <c r="I75" s="63">
        <v>6.21</v>
      </c>
      <c r="J75" s="63">
        <f t="shared" si="3"/>
        <v>59224.608</v>
      </c>
      <c r="K75" s="63">
        <f t="shared" si="4"/>
        <v>62976.851999999999</v>
      </c>
      <c r="L75" s="79">
        <v>93.591719999999995</v>
      </c>
      <c r="M75" s="80">
        <f t="shared" si="18"/>
        <v>89.239705020000002</v>
      </c>
      <c r="N75" s="66">
        <f t="shared" ref="N75:N139" si="19">L75/F75*100</f>
        <v>5.5373162939297123</v>
      </c>
      <c r="O75" s="67">
        <f t="shared" si="5"/>
        <v>122.20146</v>
      </c>
      <c r="P75" s="67">
        <f t="shared" si="6"/>
        <v>116.51909211</v>
      </c>
      <c r="Q75" s="68">
        <v>6.21</v>
      </c>
      <c r="R75" s="69"/>
      <c r="S75" s="69">
        <f t="shared" si="7"/>
        <v>125.953704</v>
      </c>
      <c r="T75" s="69">
        <f t="shared" si="8"/>
        <v>120.09685676400001</v>
      </c>
      <c r="U75" s="69">
        <v>6.31</v>
      </c>
      <c r="V75" s="69"/>
      <c r="W75" s="69">
        <f t="shared" si="9"/>
        <v>127.981944</v>
      </c>
      <c r="X75" s="67">
        <f t="shared" si="10"/>
        <v>122.03078360400001</v>
      </c>
      <c r="Y75" s="75"/>
      <c r="Z75" s="81"/>
      <c r="AA75" s="857"/>
      <c r="AB75" s="75"/>
      <c r="AC75" s="81"/>
      <c r="AD75" s="75"/>
      <c r="AE75" s="81"/>
      <c r="AF75" s="75"/>
      <c r="AG75" s="81"/>
      <c r="AH75" s="861"/>
      <c r="AI75" s="81"/>
      <c r="AJ75" s="75"/>
      <c r="AK75" s="82"/>
      <c r="AL75" s="81"/>
      <c r="AM75" s="75"/>
      <c r="AN75" s="81"/>
      <c r="AO75" s="75"/>
      <c r="AP75" s="81"/>
      <c r="AQ75" s="75"/>
      <c r="AR75" s="76"/>
      <c r="AS75" s="75"/>
      <c r="AT75" s="81"/>
      <c r="AU75" s="75"/>
      <c r="AV75" s="81"/>
      <c r="AW75" s="75">
        <v>1</v>
      </c>
      <c r="AX75" s="81">
        <v>0.88700000000000001</v>
      </c>
      <c r="AY75" s="75"/>
      <c r="AZ75" s="81"/>
      <c r="BA75" s="83">
        <v>10</v>
      </c>
      <c r="BB75" s="84">
        <v>1.805485192982456</v>
      </c>
      <c r="BC75" s="861"/>
      <c r="BD75" s="85"/>
      <c r="BE75" s="85"/>
      <c r="BF75" s="75"/>
      <c r="BG75" s="81"/>
      <c r="BH75" s="85"/>
      <c r="BI75" s="861"/>
      <c r="BJ75" s="81"/>
      <c r="BK75" s="82"/>
      <c r="BL75" s="81"/>
      <c r="BM75" s="85">
        <v>9.1578429999999997</v>
      </c>
      <c r="BN75" s="560">
        <v>5.0000000000000001E-3</v>
      </c>
      <c r="BO75" s="874">
        <v>6.8663559999999997</v>
      </c>
      <c r="BP75" s="74"/>
      <c r="BQ75" s="874"/>
      <c r="BR75" s="74"/>
      <c r="BS75" s="874"/>
      <c r="BT75" s="74"/>
      <c r="BU75" s="874"/>
      <c r="BV75" s="74"/>
      <c r="BW75" s="874"/>
      <c r="BX75" s="74">
        <v>17</v>
      </c>
      <c r="BY75" s="874">
        <v>22.193999999999999</v>
      </c>
      <c r="BZ75" s="74"/>
      <c r="CA75" s="874"/>
      <c r="CB75" s="74"/>
      <c r="CC75" s="874"/>
      <c r="CD75" s="74">
        <v>8</v>
      </c>
      <c r="CE75" s="874">
        <v>16.201450000000001</v>
      </c>
      <c r="CF75" s="74">
        <f t="shared" ref="CF75:CF138" si="20">Z75+AA75+AC75+AE75+AG75+AI75+AL75+AN75+AP75+AR75+AT75+AV75+AX75+AZ75+BB75+BC75+BD75+BE75+BG75+BH75+BJ75+BL75+BM75</f>
        <v>11.850328192982456</v>
      </c>
      <c r="CG75" s="75">
        <f t="shared" ref="CG75:CG138" si="21">BO75+BQ75+BS75+BU75+BW75+BY75</f>
        <v>29.060355999999999</v>
      </c>
      <c r="CH75" s="76">
        <f t="shared" ref="CH75:CH138" si="22">CA75+CC75+CE75</f>
        <v>16.201450000000001</v>
      </c>
      <c r="CI75" s="60">
        <f t="shared" ref="CI75:CI138" si="23">CF75+CG75+CH75</f>
        <v>57.11213419298246</v>
      </c>
    </row>
    <row r="76" spans="1:87" ht="21" customHeight="1" x14ac:dyDescent="0.25">
      <c r="A76" s="61">
        <f t="shared" si="15"/>
        <v>66</v>
      </c>
      <c r="B76" s="77" t="s">
        <v>139</v>
      </c>
      <c r="C76" s="78">
        <v>1982</v>
      </c>
      <c r="D76" s="78">
        <v>8</v>
      </c>
      <c r="E76" s="78">
        <v>28</v>
      </c>
      <c r="F76" s="78">
        <v>1741.6</v>
      </c>
      <c r="G76" s="78">
        <v>1</v>
      </c>
      <c r="H76" s="63">
        <v>5.84</v>
      </c>
      <c r="I76" s="63">
        <v>6.21</v>
      </c>
      <c r="J76" s="63">
        <f t="shared" ref="J76:J140" si="24">F76*H76*6</f>
        <v>61025.663999999997</v>
      </c>
      <c r="K76" s="63">
        <f t="shared" ref="K76:K140" si="25">F76*I76*6</f>
        <v>64892.015999999996</v>
      </c>
      <c r="L76" s="79">
        <v>77.663160000000005</v>
      </c>
      <c r="M76" s="80">
        <f t="shared" si="18"/>
        <v>74.051823060000004</v>
      </c>
      <c r="N76" s="66">
        <f t="shared" si="19"/>
        <v>4.4592994947175013</v>
      </c>
      <c r="O76" s="67">
        <f t="shared" ref="O76:O140" si="26">(J76+K76)/1000</f>
        <v>125.91767999999999</v>
      </c>
      <c r="P76" s="67">
        <f t="shared" ref="P76:P140" si="27">O76*0.9535</f>
        <v>120.06250788</v>
      </c>
      <c r="Q76" s="68">
        <v>6.21</v>
      </c>
      <c r="R76" s="69"/>
      <c r="S76" s="69">
        <f t="shared" ref="S76:S140" si="28">F76*Q76*12/1000</f>
        <v>129.784032</v>
      </c>
      <c r="T76" s="69">
        <f t="shared" ref="T76:T140" si="29">S76*0.9535</f>
        <v>123.74907451199999</v>
      </c>
      <c r="U76" s="69">
        <v>6.31</v>
      </c>
      <c r="V76" s="69"/>
      <c r="W76" s="69">
        <f t="shared" ref="W76:W140" si="30">F76*U76*12/1000</f>
        <v>131.873952</v>
      </c>
      <c r="X76" s="67">
        <f t="shared" ref="X76:X140" si="31">W76*0.9535</f>
        <v>125.741813232</v>
      </c>
      <c r="Y76" s="75"/>
      <c r="Z76" s="81"/>
      <c r="AA76" s="857"/>
      <c r="AB76" s="75"/>
      <c r="AC76" s="81"/>
      <c r="AD76" s="75"/>
      <c r="AE76" s="81"/>
      <c r="AF76" s="75"/>
      <c r="AG76" s="81"/>
      <c r="AH76" s="861"/>
      <c r="AI76" s="81"/>
      <c r="AJ76" s="75"/>
      <c r="AK76" s="82"/>
      <c r="AL76" s="81"/>
      <c r="AM76" s="75"/>
      <c r="AN76" s="81"/>
      <c r="AO76" s="75"/>
      <c r="AP76" s="81"/>
      <c r="AQ76" s="75"/>
      <c r="AR76" s="76"/>
      <c r="AS76" s="75"/>
      <c r="AT76" s="81"/>
      <c r="AU76" s="75"/>
      <c r="AV76" s="81"/>
      <c r="AW76" s="75"/>
      <c r="AX76" s="81"/>
      <c r="AY76" s="75"/>
      <c r="AZ76" s="81"/>
      <c r="BA76" s="83">
        <v>1</v>
      </c>
      <c r="BB76" s="84">
        <v>0.45200000000000001</v>
      </c>
      <c r="BC76" s="861"/>
      <c r="BD76" s="85"/>
      <c r="BE76" s="85"/>
      <c r="BF76" s="75"/>
      <c r="BG76" s="81"/>
      <c r="BH76" s="85"/>
      <c r="BI76" s="861"/>
      <c r="BJ76" s="81"/>
      <c r="BK76" s="82"/>
      <c r="BL76" s="81"/>
      <c r="BM76" s="85">
        <v>2.7377327874953399</v>
      </c>
      <c r="BN76" s="560">
        <v>1E-3</v>
      </c>
      <c r="BO76" s="874">
        <v>1.3729728571428601</v>
      </c>
      <c r="BP76" s="74"/>
      <c r="BQ76" s="874"/>
      <c r="BR76" s="74"/>
      <c r="BS76" s="874"/>
      <c r="BT76" s="74"/>
      <c r="BU76" s="874"/>
      <c r="BV76" s="74"/>
      <c r="BW76" s="874"/>
      <c r="BX76" s="74"/>
      <c r="BY76" s="874"/>
      <c r="BZ76" s="74"/>
      <c r="CA76" s="874"/>
      <c r="CB76" s="74"/>
      <c r="CC76" s="874"/>
      <c r="CD76" s="74">
        <v>2</v>
      </c>
      <c r="CE76" s="874">
        <v>2.98645</v>
      </c>
      <c r="CF76" s="74">
        <f t="shared" si="20"/>
        <v>3.1897327874953398</v>
      </c>
      <c r="CG76" s="75">
        <f t="shared" si="21"/>
        <v>1.3729728571428601</v>
      </c>
      <c r="CH76" s="76">
        <f t="shared" si="22"/>
        <v>2.98645</v>
      </c>
      <c r="CI76" s="60">
        <f t="shared" si="23"/>
        <v>7.5491556446381995</v>
      </c>
    </row>
    <row r="77" spans="1:87" ht="18.75" customHeight="1" x14ac:dyDescent="0.25">
      <c r="A77" s="61">
        <f t="shared" ref="A77:A141" si="32">A76+1</f>
        <v>67</v>
      </c>
      <c r="B77" s="77" t="s">
        <v>140</v>
      </c>
      <c r="C77" s="78">
        <v>1995</v>
      </c>
      <c r="D77" s="78">
        <v>5</v>
      </c>
      <c r="E77" s="78">
        <v>182</v>
      </c>
      <c r="F77" s="78">
        <v>10240.299999999999</v>
      </c>
      <c r="G77" s="78">
        <v>14</v>
      </c>
      <c r="H77" s="63">
        <v>5.84</v>
      </c>
      <c r="I77" s="63">
        <v>6.21</v>
      </c>
      <c r="J77" s="63">
        <f t="shared" si="24"/>
        <v>358820.11199999996</v>
      </c>
      <c r="K77" s="63">
        <f t="shared" si="25"/>
        <v>381553.57799999998</v>
      </c>
      <c r="L77" s="79">
        <v>580.75241000000005</v>
      </c>
      <c r="M77" s="80">
        <f t="shared" si="18"/>
        <v>553.74742293500003</v>
      </c>
      <c r="N77" s="66">
        <f t="shared" si="19"/>
        <v>5.6712441041766359</v>
      </c>
      <c r="O77" s="67">
        <f t="shared" si="26"/>
        <v>740.3736899999999</v>
      </c>
      <c r="P77" s="67">
        <f t="shared" si="27"/>
        <v>705.94631341499996</v>
      </c>
      <c r="Q77" s="68">
        <v>6.21</v>
      </c>
      <c r="R77" s="69"/>
      <c r="S77" s="69">
        <f t="shared" si="28"/>
        <v>763.10715599999992</v>
      </c>
      <c r="T77" s="69">
        <f t="shared" si="29"/>
        <v>727.62267324599998</v>
      </c>
      <c r="U77" s="69">
        <v>6.31</v>
      </c>
      <c r="V77" s="69"/>
      <c r="W77" s="69">
        <f t="shared" si="30"/>
        <v>775.39551599999982</v>
      </c>
      <c r="X77" s="67">
        <f t="shared" si="31"/>
        <v>739.33962450599984</v>
      </c>
      <c r="Y77" s="75"/>
      <c r="Z77" s="81"/>
      <c r="AA77" s="857"/>
      <c r="AB77" s="75">
        <v>3.0000000000000001E-3</v>
      </c>
      <c r="AC77" s="81">
        <v>2.665215107913669</v>
      </c>
      <c r="AD77" s="75"/>
      <c r="AE77" s="81"/>
      <c r="AF77" s="75"/>
      <c r="AG77" s="81"/>
      <c r="AH77" s="861"/>
      <c r="AI77" s="81"/>
      <c r="AJ77" s="75"/>
      <c r="AK77" s="82"/>
      <c r="AL77" s="81"/>
      <c r="AM77" s="75"/>
      <c r="AN77" s="81"/>
      <c r="AO77" s="75"/>
      <c r="AP77" s="81"/>
      <c r="AQ77" s="75"/>
      <c r="AR77" s="76"/>
      <c r="AS77" s="75"/>
      <c r="AT77" s="81"/>
      <c r="AU77" s="75"/>
      <c r="AV77" s="81"/>
      <c r="AW77" s="75">
        <v>1</v>
      </c>
      <c r="AX77" s="81">
        <v>0.942888888888888</v>
      </c>
      <c r="AY77" s="75"/>
      <c r="AZ77" s="81"/>
      <c r="BA77" s="83">
        <v>9</v>
      </c>
      <c r="BB77" s="84">
        <v>7.97342163052401</v>
      </c>
      <c r="BC77" s="861"/>
      <c r="BD77" s="85"/>
      <c r="BE77" s="85"/>
      <c r="BF77" s="75"/>
      <c r="BG77" s="81"/>
      <c r="BH77" s="85"/>
      <c r="BI77" s="861"/>
      <c r="BJ77" s="81"/>
      <c r="BK77" s="82"/>
      <c r="BL77" s="81"/>
      <c r="BM77" s="85">
        <v>40.420263555194815</v>
      </c>
      <c r="BN77" s="560">
        <v>1E-3</v>
      </c>
      <c r="BO77" s="874">
        <v>1.9681690000000001</v>
      </c>
      <c r="BP77" s="74"/>
      <c r="BQ77" s="874"/>
      <c r="BR77" s="74">
        <v>1.2000000000000001E-3</v>
      </c>
      <c r="BS77" s="874">
        <v>0.81156861244019163</v>
      </c>
      <c r="BT77" s="74">
        <v>1.35E-2</v>
      </c>
      <c r="BU77" s="874">
        <v>15.0356204535394</v>
      </c>
      <c r="BV77" s="74"/>
      <c r="BW77" s="874"/>
      <c r="BX77" s="74">
        <v>108</v>
      </c>
      <c r="BY77" s="874">
        <v>77.005499999999998</v>
      </c>
      <c r="BZ77" s="74">
        <v>7.0000000000000001E-3</v>
      </c>
      <c r="CA77" s="874">
        <v>0.91719495522388295</v>
      </c>
      <c r="CB77" s="74">
        <v>6</v>
      </c>
      <c r="CC77" s="874">
        <v>4.9932095639591836</v>
      </c>
      <c r="CD77" s="74">
        <v>21</v>
      </c>
      <c r="CE77" s="874">
        <v>38.367710000000002</v>
      </c>
      <c r="CF77" s="74">
        <f t="shared" si="20"/>
        <v>52.001789182521378</v>
      </c>
      <c r="CG77" s="75">
        <f t="shared" si="21"/>
        <v>94.820858065979593</v>
      </c>
      <c r="CH77" s="76">
        <f t="shared" si="22"/>
        <v>44.27811451918307</v>
      </c>
      <c r="CI77" s="60">
        <f t="shared" si="23"/>
        <v>191.10076176768405</v>
      </c>
    </row>
    <row r="78" spans="1:87" ht="18" customHeight="1" x14ac:dyDescent="0.25">
      <c r="A78" s="61">
        <f t="shared" si="32"/>
        <v>68</v>
      </c>
      <c r="B78" s="77" t="s">
        <v>141</v>
      </c>
      <c r="C78" s="78">
        <v>1956</v>
      </c>
      <c r="D78" s="78">
        <v>1</v>
      </c>
      <c r="E78" s="78">
        <v>12</v>
      </c>
      <c r="F78" s="78">
        <v>607.29999999999995</v>
      </c>
      <c r="G78" s="78">
        <v>2</v>
      </c>
      <c r="H78" s="63">
        <v>5.84</v>
      </c>
      <c r="I78" s="63">
        <v>6.21</v>
      </c>
      <c r="J78" s="63">
        <f t="shared" si="24"/>
        <v>21279.791999999998</v>
      </c>
      <c r="K78" s="63">
        <f t="shared" si="25"/>
        <v>22627.998</v>
      </c>
      <c r="L78" s="79">
        <v>5.84</v>
      </c>
      <c r="M78" s="80">
        <f t="shared" si="18"/>
        <v>5.5684399999999998</v>
      </c>
      <c r="N78" s="66">
        <f t="shared" si="19"/>
        <v>0.96163345957516877</v>
      </c>
      <c r="O78" s="67">
        <f t="shared" si="26"/>
        <v>43.907789999999991</v>
      </c>
      <c r="P78" s="67">
        <f t="shared" si="27"/>
        <v>41.866077764999993</v>
      </c>
      <c r="Q78" s="68">
        <v>6.21</v>
      </c>
      <c r="R78" s="69"/>
      <c r="S78" s="69">
        <f t="shared" si="28"/>
        <v>45.255995999999996</v>
      </c>
      <c r="T78" s="69">
        <f t="shared" si="29"/>
        <v>43.151592185999995</v>
      </c>
      <c r="U78" s="69">
        <v>6.31</v>
      </c>
      <c r="V78" s="69"/>
      <c r="W78" s="69">
        <f t="shared" si="30"/>
        <v>45.984755999999997</v>
      </c>
      <c r="X78" s="67">
        <f t="shared" si="31"/>
        <v>43.846464845999996</v>
      </c>
      <c r="Y78" s="75"/>
      <c r="Z78" s="81"/>
      <c r="AA78" s="857"/>
      <c r="AB78" s="75"/>
      <c r="AC78" s="81"/>
      <c r="AD78" s="75"/>
      <c r="AE78" s="81"/>
      <c r="AF78" s="75"/>
      <c r="AG78" s="81"/>
      <c r="AH78" s="861"/>
      <c r="AI78" s="81"/>
      <c r="AJ78" s="75">
        <v>4.9399999999999999E-2</v>
      </c>
      <c r="AK78" s="82">
        <v>2</v>
      </c>
      <c r="AL78" s="81">
        <v>96.937880000000007</v>
      </c>
      <c r="AM78" s="75"/>
      <c r="AN78" s="81"/>
      <c r="AO78" s="75"/>
      <c r="AP78" s="81"/>
      <c r="AQ78" s="75"/>
      <c r="AR78" s="76"/>
      <c r="AS78" s="75"/>
      <c r="AT78" s="81"/>
      <c r="AU78" s="75"/>
      <c r="AV78" s="81"/>
      <c r="AW78" s="75">
        <v>1</v>
      </c>
      <c r="AX78" s="81">
        <v>0.77600000000000002</v>
      </c>
      <c r="AY78" s="75"/>
      <c r="AZ78" s="81"/>
      <c r="BA78" s="83"/>
      <c r="BB78" s="84"/>
      <c r="BC78" s="861"/>
      <c r="BD78" s="85"/>
      <c r="BE78" s="85"/>
      <c r="BF78" s="75"/>
      <c r="BG78" s="81"/>
      <c r="BH78" s="85"/>
      <c r="BI78" s="861"/>
      <c r="BJ78" s="81"/>
      <c r="BK78" s="82"/>
      <c r="BL78" s="81"/>
      <c r="BM78" s="85">
        <v>3.4304212265331691</v>
      </c>
      <c r="BN78" s="560"/>
      <c r="BO78" s="874"/>
      <c r="BP78" s="74"/>
      <c r="BQ78" s="874"/>
      <c r="BR78" s="74"/>
      <c r="BS78" s="874"/>
      <c r="BT78" s="74"/>
      <c r="BU78" s="874"/>
      <c r="BV78" s="74"/>
      <c r="BW78" s="874"/>
      <c r="BX78" s="74">
        <v>3</v>
      </c>
      <c r="BY78" s="874">
        <v>3.2446198732525602</v>
      </c>
      <c r="BZ78" s="74"/>
      <c r="CA78" s="874"/>
      <c r="CB78" s="74">
        <v>1</v>
      </c>
      <c r="CC78" s="874">
        <v>0.73176235294117598</v>
      </c>
      <c r="CD78" s="74"/>
      <c r="CE78" s="874"/>
      <c r="CF78" s="74">
        <f t="shared" si="20"/>
        <v>101.14430122653317</v>
      </c>
      <c r="CG78" s="75">
        <f t="shared" si="21"/>
        <v>3.2446198732525602</v>
      </c>
      <c r="CH78" s="76">
        <f t="shared" si="22"/>
        <v>0.73176235294117598</v>
      </c>
      <c r="CI78" s="60">
        <f t="shared" si="23"/>
        <v>105.12068345272691</v>
      </c>
    </row>
    <row r="79" spans="1:87" ht="18.75" customHeight="1" x14ac:dyDescent="0.25">
      <c r="A79" s="61">
        <f t="shared" si="32"/>
        <v>69</v>
      </c>
      <c r="B79" s="77" t="s">
        <v>142</v>
      </c>
      <c r="C79" s="78">
        <v>1960</v>
      </c>
      <c r="D79" s="78">
        <v>2</v>
      </c>
      <c r="E79" s="78">
        <v>12</v>
      </c>
      <c r="F79" s="78">
        <v>449.3</v>
      </c>
      <c r="G79" s="78">
        <v>2</v>
      </c>
      <c r="H79" s="63">
        <v>5.84</v>
      </c>
      <c r="I79" s="63">
        <v>6.21</v>
      </c>
      <c r="J79" s="63">
        <f t="shared" si="24"/>
        <v>15743.471999999998</v>
      </c>
      <c r="K79" s="63">
        <f t="shared" si="25"/>
        <v>16740.918000000001</v>
      </c>
      <c r="L79" s="79">
        <v>5.84</v>
      </c>
      <c r="M79" s="80">
        <f t="shared" si="18"/>
        <v>5.5684399999999998</v>
      </c>
      <c r="N79" s="66">
        <f t="shared" si="19"/>
        <v>1.2997996884041843</v>
      </c>
      <c r="O79" s="67">
        <f t="shared" si="26"/>
        <v>32.484389999999998</v>
      </c>
      <c r="P79" s="67">
        <f t="shared" si="27"/>
        <v>30.973865864999997</v>
      </c>
      <c r="Q79" s="68">
        <v>6.21</v>
      </c>
      <c r="R79" s="69"/>
      <c r="S79" s="69">
        <f t="shared" si="28"/>
        <v>33.481836000000001</v>
      </c>
      <c r="T79" s="69">
        <f t="shared" si="29"/>
        <v>31.924930626000002</v>
      </c>
      <c r="U79" s="69">
        <v>6.31</v>
      </c>
      <c r="V79" s="69"/>
      <c r="W79" s="69">
        <f t="shared" si="30"/>
        <v>34.020995999999997</v>
      </c>
      <c r="X79" s="67">
        <f t="shared" si="31"/>
        <v>32.439019685999995</v>
      </c>
      <c r="Y79" s="75"/>
      <c r="Z79" s="81"/>
      <c r="AA79" s="857"/>
      <c r="AB79" s="75"/>
      <c r="AC79" s="81"/>
      <c r="AD79" s="75"/>
      <c r="AE79" s="81"/>
      <c r="AF79" s="75"/>
      <c r="AG79" s="81"/>
      <c r="AH79" s="861"/>
      <c r="AI79" s="81"/>
      <c r="AJ79" s="75"/>
      <c r="AK79" s="82"/>
      <c r="AL79" s="81"/>
      <c r="AM79" s="75"/>
      <c r="AN79" s="81"/>
      <c r="AO79" s="75"/>
      <c r="AP79" s="81"/>
      <c r="AQ79" s="75"/>
      <c r="AR79" s="76"/>
      <c r="AS79" s="75"/>
      <c r="AT79" s="81"/>
      <c r="AU79" s="75"/>
      <c r="AV79" s="81"/>
      <c r="AW79" s="75"/>
      <c r="AX79" s="81"/>
      <c r="AY79" s="75"/>
      <c r="AZ79" s="81"/>
      <c r="BA79" s="83"/>
      <c r="BB79" s="84"/>
      <c r="BC79" s="861"/>
      <c r="BD79" s="85"/>
      <c r="BE79" s="85"/>
      <c r="BF79" s="75"/>
      <c r="BG79" s="81"/>
      <c r="BH79" s="85"/>
      <c r="BI79" s="861"/>
      <c r="BJ79" s="81"/>
      <c r="BK79" s="82"/>
      <c r="BL79" s="81"/>
      <c r="BM79" s="85">
        <v>4.3549208959101886</v>
      </c>
      <c r="BN79" s="560"/>
      <c r="BO79" s="874"/>
      <c r="BP79" s="74"/>
      <c r="BQ79" s="874"/>
      <c r="BR79" s="74"/>
      <c r="BS79" s="874"/>
      <c r="BT79" s="74"/>
      <c r="BU79" s="874"/>
      <c r="BV79" s="74"/>
      <c r="BW79" s="874"/>
      <c r="BX79" s="74">
        <v>17</v>
      </c>
      <c r="BY79" s="874">
        <v>15.244080029499358</v>
      </c>
      <c r="BZ79" s="74"/>
      <c r="CA79" s="874"/>
      <c r="CB79" s="74"/>
      <c r="CC79" s="874"/>
      <c r="CD79" s="74"/>
      <c r="CE79" s="874"/>
      <c r="CF79" s="74">
        <f t="shared" si="20"/>
        <v>4.3549208959101886</v>
      </c>
      <c r="CG79" s="75">
        <f t="shared" si="21"/>
        <v>15.244080029499358</v>
      </c>
      <c r="CH79" s="76">
        <f t="shared" si="22"/>
        <v>0</v>
      </c>
      <c r="CI79" s="60">
        <f t="shared" si="23"/>
        <v>19.599000925409548</v>
      </c>
    </row>
    <row r="80" spans="1:87" ht="18.75" customHeight="1" x14ac:dyDescent="0.25">
      <c r="A80" s="61">
        <f t="shared" si="32"/>
        <v>70</v>
      </c>
      <c r="B80" s="77" t="s">
        <v>143</v>
      </c>
      <c r="C80" s="78" t="s">
        <v>102</v>
      </c>
      <c r="D80" s="78">
        <v>2</v>
      </c>
      <c r="E80" s="78">
        <v>16</v>
      </c>
      <c r="F80" s="78">
        <v>630.6</v>
      </c>
      <c r="G80" s="78">
        <v>2</v>
      </c>
      <c r="H80" s="63">
        <v>5.84</v>
      </c>
      <c r="I80" s="63">
        <v>6.21</v>
      </c>
      <c r="J80" s="63">
        <f t="shared" si="24"/>
        <v>22096.224000000002</v>
      </c>
      <c r="K80" s="63">
        <f t="shared" si="25"/>
        <v>23496.156000000003</v>
      </c>
      <c r="L80" s="79">
        <v>5.84</v>
      </c>
      <c r="M80" s="80">
        <f t="shared" si="18"/>
        <v>5.5684399999999998</v>
      </c>
      <c r="N80" s="66">
        <f t="shared" si="19"/>
        <v>0.92610212496035504</v>
      </c>
      <c r="O80" s="67">
        <f t="shared" si="26"/>
        <v>45.592380000000006</v>
      </c>
      <c r="P80" s="67">
        <f t="shared" si="27"/>
        <v>43.47233433000001</v>
      </c>
      <c r="Q80" s="68">
        <v>6.21</v>
      </c>
      <c r="R80" s="69"/>
      <c r="S80" s="69">
        <f t="shared" si="28"/>
        <v>46.992312000000005</v>
      </c>
      <c r="T80" s="69">
        <f t="shared" si="29"/>
        <v>44.807169492000007</v>
      </c>
      <c r="U80" s="69">
        <v>6.31</v>
      </c>
      <c r="V80" s="69"/>
      <c r="W80" s="69">
        <f t="shared" si="30"/>
        <v>47.749032</v>
      </c>
      <c r="X80" s="67">
        <f t="shared" si="31"/>
        <v>45.528702012000004</v>
      </c>
      <c r="Y80" s="75">
        <v>4.0000000000000001E-3</v>
      </c>
      <c r="Z80" s="81">
        <v>1.0122068095838601</v>
      </c>
      <c r="AA80" s="857"/>
      <c r="AB80" s="75"/>
      <c r="AC80" s="81"/>
      <c r="AD80" s="75"/>
      <c r="AE80" s="81"/>
      <c r="AF80" s="75"/>
      <c r="AG80" s="81"/>
      <c r="AH80" s="861"/>
      <c r="AI80" s="81"/>
      <c r="AJ80" s="75">
        <v>4.2450000000000002E-2</v>
      </c>
      <c r="AK80" s="82">
        <v>2</v>
      </c>
      <c r="AL80" s="81">
        <v>102.05909</v>
      </c>
      <c r="AM80" s="75"/>
      <c r="AN80" s="81"/>
      <c r="AO80" s="75">
        <v>2.9000000000000002E-3</v>
      </c>
      <c r="AP80" s="81">
        <v>3.9516470778000001</v>
      </c>
      <c r="AQ80" s="75"/>
      <c r="AR80" s="76"/>
      <c r="AS80" s="75"/>
      <c r="AT80" s="81"/>
      <c r="AU80" s="75"/>
      <c r="AV80" s="81"/>
      <c r="AW80" s="75">
        <v>1</v>
      </c>
      <c r="AX80" s="81">
        <v>2.7862200000000001</v>
      </c>
      <c r="AY80" s="75"/>
      <c r="AZ80" s="81"/>
      <c r="BA80" s="83">
        <v>3</v>
      </c>
      <c r="BB80" s="84">
        <v>3.0211433213572829</v>
      </c>
      <c r="BC80" s="861"/>
      <c r="BD80" s="85"/>
      <c r="BE80" s="85"/>
      <c r="BF80" s="75"/>
      <c r="BG80" s="81"/>
      <c r="BH80" s="85"/>
      <c r="BI80" s="861"/>
      <c r="BJ80" s="81"/>
      <c r="BK80" s="82"/>
      <c r="BL80" s="81"/>
      <c r="BM80" s="85">
        <v>13.73522</v>
      </c>
      <c r="BN80" s="560"/>
      <c r="BO80" s="874"/>
      <c r="BP80" s="74"/>
      <c r="BQ80" s="874"/>
      <c r="BR80" s="74"/>
      <c r="BS80" s="874"/>
      <c r="BT80" s="74"/>
      <c r="BU80" s="874"/>
      <c r="BV80" s="74"/>
      <c r="BW80" s="874"/>
      <c r="BX80" s="74">
        <v>6</v>
      </c>
      <c r="BY80" s="874">
        <v>5.722094129911782</v>
      </c>
      <c r="BZ80" s="74"/>
      <c r="CA80" s="874"/>
      <c r="CB80" s="74"/>
      <c r="CC80" s="874"/>
      <c r="CD80" s="74">
        <v>6</v>
      </c>
      <c r="CE80" s="874">
        <v>12.151490000000001</v>
      </c>
      <c r="CF80" s="74">
        <f t="shared" si="20"/>
        <v>126.56552720874114</v>
      </c>
      <c r="CG80" s="75">
        <f t="shared" si="21"/>
        <v>5.722094129911782</v>
      </c>
      <c r="CH80" s="76">
        <f t="shared" si="22"/>
        <v>12.151490000000001</v>
      </c>
      <c r="CI80" s="60">
        <f t="shared" si="23"/>
        <v>144.43911133865294</v>
      </c>
    </row>
    <row r="81" spans="1:87" ht="18.75" customHeight="1" x14ac:dyDescent="0.25">
      <c r="A81" s="61">
        <f t="shared" si="32"/>
        <v>71</v>
      </c>
      <c r="B81" s="77" t="s">
        <v>144</v>
      </c>
      <c r="C81" s="78" t="s">
        <v>71</v>
      </c>
      <c r="D81" s="78">
        <v>3</v>
      </c>
      <c r="E81" s="78">
        <v>12</v>
      </c>
      <c r="F81" s="78">
        <v>594.6</v>
      </c>
      <c r="G81" s="78">
        <v>1</v>
      </c>
      <c r="H81" s="63">
        <v>5.84</v>
      </c>
      <c r="I81" s="63">
        <v>6.21</v>
      </c>
      <c r="J81" s="63">
        <f t="shared" si="24"/>
        <v>20834.784</v>
      </c>
      <c r="K81" s="63">
        <f t="shared" si="25"/>
        <v>22154.795999999998</v>
      </c>
      <c r="L81" s="79">
        <v>5.84</v>
      </c>
      <c r="M81" s="80">
        <f t="shared" si="18"/>
        <v>5.5684399999999998</v>
      </c>
      <c r="N81" s="66">
        <f t="shared" si="19"/>
        <v>0.98217288933736957</v>
      </c>
      <c r="O81" s="67">
        <f t="shared" si="26"/>
        <v>42.989580000000004</v>
      </c>
      <c r="P81" s="67">
        <f t="shared" si="27"/>
        <v>40.990564530000007</v>
      </c>
      <c r="Q81" s="68">
        <v>6.21</v>
      </c>
      <c r="R81" s="69"/>
      <c r="S81" s="69">
        <f t="shared" si="28"/>
        <v>44.309591999999995</v>
      </c>
      <c r="T81" s="69">
        <f t="shared" si="29"/>
        <v>42.249195971999995</v>
      </c>
      <c r="U81" s="69">
        <v>6.31</v>
      </c>
      <c r="V81" s="69"/>
      <c r="W81" s="69">
        <f t="shared" si="30"/>
        <v>45.023111999999998</v>
      </c>
      <c r="X81" s="67">
        <f t="shared" si="31"/>
        <v>42.929537291999999</v>
      </c>
      <c r="Y81" s="75"/>
      <c r="Z81" s="81"/>
      <c r="AA81" s="857"/>
      <c r="AB81" s="75"/>
      <c r="AC81" s="81"/>
      <c r="AD81" s="75"/>
      <c r="AE81" s="81"/>
      <c r="AF81" s="75"/>
      <c r="AG81" s="81"/>
      <c r="AH81" s="861"/>
      <c r="AI81" s="81"/>
      <c r="AJ81" s="75"/>
      <c r="AK81" s="82"/>
      <c r="AL81" s="81"/>
      <c r="AM81" s="75"/>
      <c r="AN81" s="81"/>
      <c r="AO81" s="75"/>
      <c r="AP81" s="81"/>
      <c r="AQ81" s="75"/>
      <c r="AR81" s="76"/>
      <c r="AS81" s="75"/>
      <c r="AT81" s="81"/>
      <c r="AU81" s="75"/>
      <c r="AV81" s="81"/>
      <c r="AW81" s="75"/>
      <c r="AX81" s="81"/>
      <c r="AY81" s="75"/>
      <c r="AZ81" s="81"/>
      <c r="BA81" s="83">
        <v>2</v>
      </c>
      <c r="BB81" s="84">
        <v>1.400996183085246</v>
      </c>
      <c r="BC81" s="861"/>
      <c r="BD81" s="85"/>
      <c r="BE81" s="85"/>
      <c r="BF81" s="75"/>
      <c r="BG81" s="81"/>
      <c r="BH81" s="85"/>
      <c r="BI81" s="861"/>
      <c r="BJ81" s="81"/>
      <c r="BK81" s="82"/>
      <c r="BL81" s="81"/>
      <c r="BM81" s="85"/>
      <c r="BN81" s="560"/>
      <c r="BO81" s="874"/>
      <c r="BP81" s="74">
        <v>5.0000000000000001E-3</v>
      </c>
      <c r="BQ81" s="874">
        <v>5.01</v>
      </c>
      <c r="BR81" s="74"/>
      <c r="BS81" s="874"/>
      <c r="BT81" s="74"/>
      <c r="BU81" s="874"/>
      <c r="BV81" s="74"/>
      <c r="BW81" s="874"/>
      <c r="BX81" s="74">
        <v>7</v>
      </c>
      <c r="BY81" s="874">
        <v>7.7034398220244604</v>
      </c>
      <c r="BZ81" s="74"/>
      <c r="CA81" s="874"/>
      <c r="CB81" s="74"/>
      <c r="CC81" s="874"/>
      <c r="CD81" s="74"/>
      <c r="CE81" s="874"/>
      <c r="CF81" s="74">
        <f t="shared" si="20"/>
        <v>1.400996183085246</v>
      </c>
      <c r="CG81" s="75">
        <f t="shared" si="21"/>
        <v>12.71343982202446</v>
      </c>
      <c r="CH81" s="76">
        <f t="shared" si="22"/>
        <v>0</v>
      </c>
      <c r="CI81" s="60">
        <f t="shared" si="23"/>
        <v>14.114436005109706</v>
      </c>
    </row>
    <row r="82" spans="1:87" ht="18.75" customHeight="1" x14ac:dyDescent="0.25">
      <c r="A82" s="61">
        <f t="shared" si="32"/>
        <v>72</v>
      </c>
      <c r="B82" s="77" t="s">
        <v>145</v>
      </c>
      <c r="C82" s="78">
        <v>1959</v>
      </c>
      <c r="D82" s="78">
        <v>2</v>
      </c>
      <c r="E82" s="78">
        <v>8</v>
      </c>
      <c r="F82" s="78">
        <v>276.8</v>
      </c>
      <c r="G82" s="78">
        <v>1</v>
      </c>
      <c r="H82" s="63">
        <v>5.84</v>
      </c>
      <c r="I82" s="63">
        <v>6.21</v>
      </c>
      <c r="J82" s="63">
        <f t="shared" si="24"/>
        <v>9699.0720000000001</v>
      </c>
      <c r="K82" s="63">
        <f t="shared" si="25"/>
        <v>10313.568000000001</v>
      </c>
      <c r="L82" s="79">
        <v>5.84</v>
      </c>
      <c r="M82" s="80">
        <f t="shared" si="18"/>
        <v>5.5684399999999998</v>
      </c>
      <c r="N82" s="66">
        <f t="shared" si="19"/>
        <v>2.1098265895953756</v>
      </c>
      <c r="O82" s="67">
        <f t="shared" si="26"/>
        <v>20.012640000000001</v>
      </c>
      <c r="P82" s="67">
        <f t="shared" si="27"/>
        <v>19.082052240000003</v>
      </c>
      <c r="Q82" s="68">
        <v>6.21</v>
      </c>
      <c r="R82" s="69"/>
      <c r="S82" s="69">
        <f t="shared" si="28"/>
        <v>20.627136000000004</v>
      </c>
      <c r="T82" s="69">
        <f t="shared" si="29"/>
        <v>19.667974176000005</v>
      </c>
      <c r="U82" s="69">
        <v>6.31</v>
      </c>
      <c r="V82" s="69"/>
      <c r="W82" s="69">
        <f t="shared" si="30"/>
        <v>20.959295999999998</v>
      </c>
      <c r="X82" s="67">
        <f t="shared" si="31"/>
        <v>19.984688735999999</v>
      </c>
      <c r="Y82" s="75"/>
      <c r="Z82" s="81"/>
      <c r="AA82" s="857"/>
      <c r="AB82" s="75"/>
      <c r="AC82" s="81"/>
      <c r="AD82" s="75"/>
      <c r="AE82" s="81"/>
      <c r="AF82" s="75"/>
      <c r="AG82" s="81"/>
      <c r="AH82" s="861"/>
      <c r="AI82" s="81"/>
      <c r="AJ82" s="75"/>
      <c r="AK82" s="82"/>
      <c r="AL82" s="81"/>
      <c r="AM82" s="75"/>
      <c r="AN82" s="81"/>
      <c r="AO82" s="75"/>
      <c r="AP82" s="81"/>
      <c r="AQ82" s="75"/>
      <c r="AR82" s="76"/>
      <c r="AS82" s="75"/>
      <c r="AT82" s="81"/>
      <c r="AU82" s="75"/>
      <c r="AV82" s="81"/>
      <c r="AW82" s="75"/>
      <c r="AX82" s="81"/>
      <c r="AY82" s="75"/>
      <c r="AZ82" s="81"/>
      <c r="BA82" s="83">
        <v>6</v>
      </c>
      <c r="BB82" s="84">
        <v>3.8071258903335221</v>
      </c>
      <c r="BC82" s="861"/>
      <c r="BD82" s="85"/>
      <c r="BE82" s="85"/>
      <c r="BF82" s="75"/>
      <c r="BG82" s="81"/>
      <c r="BH82" s="85"/>
      <c r="BI82" s="861"/>
      <c r="BJ82" s="81"/>
      <c r="BK82" s="82"/>
      <c r="BL82" s="81"/>
      <c r="BM82" s="85">
        <v>4.781809715284723</v>
      </c>
      <c r="BN82" s="560"/>
      <c r="BO82" s="874"/>
      <c r="BP82" s="74">
        <v>6.0000000000000001E-3</v>
      </c>
      <c r="BQ82" s="874">
        <v>6.1636769999999999</v>
      </c>
      <c r="BR82" s="74"/>
      <c r="BS82" s="874"/>
      <c r="BT82" s="74"/>
      <c r="BU82" s="874"/>
      <c r="BV82" s="74"/>
      <c r="BW82" s="874"/>
      <c r="BX82" s="74">
        <v>11</v>
      </c>
      <c r="BY82" s="874">
        <v>9.3433251352313604</v>
      </c>
      <c r="BZ82" s="74"/>
      <c r="CA82" s="874"/>
      <c r="CB82" s="74">
        <v>1</v>
      </c>
      <c r="CC82" s="874">
        <v>0.71969761904761897</v>
      </c>
      <c r="CD82" s="74"/>
      <c r="CE82" s="874"/>
      <c r="CF82" s="74">
        <f t="shared" si="20"/>
        <v>8.5889356056182447</v>
      </c>
      <c r="CG82" s="75">
        <f t="shared" si="21"/>
        <v>15.50700213523136</v>
      </c>
      <c r="CH82" s="76">
        <f t="shared" si="22"/>
        <v>0.71969761904761897</v>
      </c>
      <c r="CI82" s="60">
        <f t="shared" si="23"/>
        <v>24.815635359897225</v>
      </c>
    </row>
    <row r="83" spans="1:87" ht="18.75" customHeight="1" x14ac:dyDescent="0.25">
      <c r="A83" s="61">
        <f t="shared" si="32"/>
        <v>73</v>
      </c>
      <c r="B83" s="77" t="s">
        <v>146</v>
      </c>
      <c r="C83" s="78">
        <v>1950</v>
      </c>
      <c r="D83" s="78">
        <v>2</v>
      </c>
      <c r="E83" s="78">
        <v>8</v>
      </c>
      <c r="F83" s="78">
        <v>370.8</v>
      </c>
      <c r="G83" s="78">
        <v>2</v>
      </c>
      <c r="H83" s="63">
        <v>5.84</v>
      </c>
      <c r="I83" s="63">
        <v>6.21</v>
      </c>
      <c r="J83" s="63">
        <f t="shared" si="24"/>
        <v>12992.832000000002</v>
      </c>
      <c r="K83" s="63">
        <f t="shared" si="25"/>
        <v>13816.008000000002</v>
      </c>
      <c r="L83" s="79">
        <v>22.603967999999998</v>
      </c>
      <c r="M83" s="80">
        <v>21.552883487999999</v>
      </c>
      <c r="N83" s="66">
        <f t="shared" si="19"/>
        <v>6.0959999999999992</v>
      </c>
      <c r="O83" s="67">
        <f t="shared" si="26"/>
        <v>26.808840000000004</v>
      </c>
      <c r="P83" s="67">
        <f t="shared" si="27"/>
        <v>25.562228940000004</v>
      </c>
      <c r="Q83" s="68">
        <v>6.21</v>
      </c>
      <c r="R83" s="69"/>
      <c r="S83" s="69">
        <f t="shared" si="28"/>
        <v>27.632016000000004</v>
      </c>
      <c r="T83" s="69">
        <f t="shared" si="29"/>
        <v>26.347127256000004</v>
      </c>
      <c r="U83" s="69">
        <v>6.31</v>
      </c>
      <c r="V83" s="69"/>
      <c r="W83" s="69">
        <f t="shared" si="30"/>
        <v>28.076976000000002</v>
      </c>
      <c r="X83" s="67">
        <f t="shared" si="31"/>
        <v>26.771396616000001</v>
      </c>
      <c r="Y83" s="75"/>
      <c r="Z83" s="81"/>
      <c r="AA83" s="857"/>
      <c r="AB83" s="75">
        <v>0.40799999999999997</v>
      </c>
      <c r="AC83" s="81">
        <v>260.65499999999997</v>
      </c>
      <c r="AD83" s="75">
        <v>6.5000000000000002E-2</v>
      </c>
      <c r="AE83" s="81">
        <v>58.302</v>
      </c>
      <c r="AF83" s="75"/>
      <c r="AG83" s="81"/>
      <c r="AH83" s="861"/>
      <c r="AI83" s="81"/>
      <c r="AJ83" s="75"/>
      <c r="AK83" s="82"/>
      <c r="AL83" s="81"/>
      <c r="AM83" s="75"/>
      <c r="AN83" s="81"/>
      <c r="AO83" s="75"/>
      <c r="AP83" s="81"/>
      <c r="AQ83" s="75"/>
      <c r="AR83" s="76"/>
      <c r="AS83" s="75"/>
      <c r="AT83" s="81"/>
      <c r="AU83" s="75"/>
      <c r="AV83" s="81"/>
      <c r="AW83" s="75"/>
      <c r="AX83" s="81"/>
      <c r="AY83" s="75"/>
      <c r="AZ83" s="81"/>
      <c r="BA83" s="83"/>
      <c r="BB83" s="84"/>
      <c r="BC83" s="861"/>
      <c r="BD83" s="85"/>
      <c r="BE83" s="85"/>
      <c r="BF83" s="75"/>
      <c r="BG83" s="81"/>
      <c r="BH83" s="85"/>
      <c r="BI83" s="861"/>
      <c r="BJ83" s="81"/>
      <c r="BK83" s="82"/>
      <c r="BL83" s="81"/>
      <c r="BM83" s="85">
        <v>2.7270048332833099</v>
      </c>
      <c r="BN83" s="560"/>
      <c r="BO83" s="874"/>
      <c r="BP83" s="74"/>
      <c r="BQ83" s="874"/>
      <c r="BR83" s="74"/>
      <c r="BS83" s="874"/>
      <c r="BT83" s="74"/>
      <c r="BU83" s="874"/>
      <c r="BV83" s="74"/>
      <c r="BW83" s="874"/>
      <c r="BX83" s="74">
        <v>8</v>
      </c>
      <c r="BY83" s="874">
        <v>3.294177488372096</v>
      </c>
      <c r="BZ83" s="74"/>
      <c r="CA83" s="874"/>
      <c r="CB83" s="74">
        <v>1</v>
      </c>
      <c r="CC83" s="874">
        <v>0.71969761904761897</v>
      </c>
      <c r="CD83" s="74"/>
      <c r="CE83" s="874"/>
      <c r="CF83" s="74">
        <f t="shared" si="20"/>
        <v>321.68400483328332</v>
      </c>
      <c r="CG83" s="75">
        <f t="shared" si="21"/>
        <v>3.294177488372096</v>
      </c>
      <c r="CH83" s="76">
        <f t="shared" si="22"/>
        <v>0.71969761904761897</v>
      </c>
      <c r="CI83" s="60">
        <f t="shared" si="23"/>
        <v>325.69787994070305</v>
      </c>
    </row>
    <row r="84" spans="1:87" ht="18.75" customHeight="1" x14ac:dyDescent="0.25">
      <c r="A84" s="61">
        <f t="shared" si="32"/>
        <v>74</v>
      </c>
      <c r="B84" s="77" t="s">
        <v>147</v>
      </c>
      <c r="C84" s="78" t="s">
        <v>148</v>
      </c>
      <c r="D84" s="78">
        <v>2</v>
      </c>
      <c r="E84" s="78">
        <v>12</v>
      </c>
      <c r="F84" s="78">
        <v>813.6</v>
      </c>
      <c r="G84" s="78">
        <v>2</v>
      </c>
      <c r="H84" s="63">
        <v>5.84</v>
      </c>
      <c r="I84" s="63">
        <v>6.21</v>
      </c>
      <c r="J84" s="63">
        <f t="shared" si="24"/>
        <v>28508.544000000002</v>
      </c>
      <c r="K84" s="63">
        <f t="shared" si="25"/>
        <v>30314.736000000001</v>
      </c>
      <c r="L84" s="79">
        <v>45.365850000000002</v>
      </c>
      <c r="M84" s="80">
        <f t="shared" ref="M84:M107" si="33">L84*$M$2</f>
        <v>43.256337975000001</v>
      </c>
      <c r="N84" s="66">
        <f t="shared" si="19"/>
        <v>5.5759402654867261</v>
      </c>
      <c r="O84" s="67">
        <f t="shared" si="26"/>
        <v>58.823279999999997</v>
      </c>
      <c r="P84" s="67">
        <f t="shared" si="27"/>
        <v>56.087997479999999</v>
      </c>
      <c r="Q84" s="68">
        <v>6.21</v>
      </c>
      <c r="R84" s="69"/>
      <c r="S84" s="69">
        <f t="shared" si="28"/>
        <v>60.629472</v>
      </c>
      <c r="T84" s="69">
        <f t="shared" si="29"/>
        <v>57.810201552000002</v>
      </c>
      <c r="U84" s="69">
        <v>6.31</v>
      </c>
      <c r="V84" s="69"/>
      <c r="W84" s="69">
        <f t="shared" si="30"/>
        <v>61.605792000000001</v>
      </c>
      <c r="X84" s="67">
        <f t="shared" si="31"/>
        <v>58.741122672000003</v>
      </c>
      <c r="Y84" s="75"/>
      <c r="Z84" s="81"/>
      <c r="AA84" s="857">
        <v>34.209820000000001</v>
      </c>
      <c r="AB84" s="75"/>
      <c r="AC84" s="81"/>
      <c r="AD84" s="75"/>
      <c r="AE84" s="81"/>
      <c r="AF84" s="75"/>
      <c r="AG84" s="81"/>
      <c r="AH84" s="861"/>
      <c r="AI84" s="81"/>
      <c r="AJ84" s="75"/>
      <c r="AK84" s="82"/>
      <c r="AL84" s="81"/>
      <c r="AM84" s="75"/>
      <c r="AN84" s="81"/>
      <c r="AO84" s="75"/>
      <c r="AP84" s="81"/>
      <c r="AQ84" s="75"/>
      <c r="AR84" s="76"/>
      <c r="AS84" s="75"/>
      <c r="AT84" s="81"/>
      <c r="AU84" s="75"/>
      <c r="AV84" s="81"/>
      <c r="AW84" s="75"/>
      <c r="AX84" s="81"/>
      <c r="AY84" s="75"/>
      <c r="AZ84" s="81"/>
      <c r="BA84" s="83"/>
      <c r="BB84" s="84"/>
      <c r="BC84" s="861"/>
      <c r="BD84" s="85"/>
      <c r="BE84" s="85"/>
      <c r="BF84" s="75"/>
      <c r="BG84" s="81"/>
      <c r="BH84" s="85"/>
      <c r="BI84" s="861"/>
      <c r="BJ84" s="81"/>
      <c r="BK84" s="82"/>
      <c r="BL84" s="81"/>
      <c r="BM84" s="85"/>
      <c r="BN84" s="560"/>
      <c r="BO84" s="874"/>
      <c r="BP84" s="74">
        <v>1.5E-3</v>
      </c>
      <c r="BQ84" s="874">
        <v>1.7652899999999998</v>
      </c>
      <c r="BR84" s="74"/>
      <c r="BS84" s="874"/>
      <c r="BT84" s="74"/>
      <c r="BU84" s="874"/>
      <c r="BV84" s="74"/>
      <c r="BW84" s="874"/>
      <c r="BX84" s="74">
        <v>10</v>
      </c>
      <c r="BY84" s="874">
        <v>5.613884947831556</v>
      </c>
      <c r="BZ84" s="74"/>
      <c r="CA84" s="874"/>
      <c r="CB84" s="74"/>
      <c r="CC84" s="874"/>
      <c r="CD84" s="74">
        <v>3</v>
      </c>
      <c r="CE84" s="874">
        <v>5.6354499999999996</v>
      </c>
      <c r="CF84" s="74">
        <f t="shared" si="20"/>
        <v>34.209820000000001</v>
      </c>
      <c r="CG84" s="75">
        <f t="shared" si="21"/>
        <v>7.3791749478315563</v>
      </c>
      <c r="CH84" s="76">
        <f t="shared" si="22"/>
        <v>5.6354499999999996</v>
      </c>
      <c r="CI84" s="60">
        <f t="shared" si="23"/>
        <v>47.224444947831557</v>
      </c>
    </row>
    <row r="85" spans="1:87" ht="18.75" customHeight="1" x14ac:dyDescent="0.25">
      <c r="A85" s="61">
        <f t="shared" si="32"/>
        <v>75</v>
      </c>
      <c r="B85" s="77" t="s">
        <v>149</v>
      </c>
      <c r="C85" s="78">
        <v>1955</v>
      </c>
      <c r="D85" s="78">
        <v>2</v>
      </c>
      <c r="E85" s="78">
        <v>12</v>
      </c>
      <c r="F85" s="78">
        <v>671</v>
      </c>
      <c r="G85" s="78">
        <v>2</v>
      </c>
      <c r="H85" s="63">
        <v>5.84</v>
      </c>
      <c r="I85" s="63">
        <v>6.21</v>
      </c>
      <c r="J85" s="63">
        <f t="shared" si="24"/>
        <v>23511.84</v>
      </c>
      <c r="K85" s="63">
        <f t="shared" si="25"/>
        <v>25001.46</v>
      </c>
      <c r="L85" s="79">
        <v>40.537979999999997</v>
      </c>
      <c r="M85" s="80">
        <f t="shared" si="33"/>
        <v>38.652963929999999</v>
      </c>
      <c r="N85" s="66">
        <f t="shared" si="19"/>
        <v>6.0414277198211623</v>
      </c>
      <c r="O85" s="67">
        <f t="shared" si="26"/>
        <v>48.513300000000001</v>
      </c>
      <c r="P85" s="67">
        <f t="shared" si="27"/>
        <v>46.25743155</v>
      </c>
      <c r="Q85" s="68">
        <v>6.21</v>
      </c>
      <c r="R85" s="69"/>
      <c r="S85" s="69">
        <f t="shared" si="28"/>
        <v>50.002919999999996</v>
      </c>
      <c r="T85" s="69">
        <f t="shared" si="29"/>
        <v>47.677784219999999</v>
      </c>
      <c r="U85" s="69">
        <v>6.31</v>
      </c>
      <c r="V85" s="69"/>
      <c r="W85" s="69">
        <f t="shared" si="30"/>
        <v>50.808119999999995</v>
      </c>
      <c r="X85" s="67">
        <f t="shared" si="31"/>
        <v>48.445542419999995</v>
      </c>
      <c r="Y85" s="75"/>
      <c r="Z85" s="81"/>
      <c r="AA85" s="857"/>
      <c r="AB85" s="75"/>
      <c r="AC85" s="81"/>
      <c r="AD85" s="75"/>
      <c r="AE85" s="81"/>
      <c r="AF85" s="75"/>
      <c r="AG85" s="81"/>
      <c r="AH85" s="861"/>
      <c r="AI85" s="81"/>
      <c r="AJ85" s="75">
        <v>5.305E-2</v>
      </c>
      <c r="AK85" s="82">
        <v>2</v>
      </c>
      <c r="AL85" s="81">
        <v>171.79498999999998</v>
      </c>
      <c r="AM85" s="75"/>
      <c r="AN85" s="81"/>
      <c r="AO85" s="75"/>
      <c r="AP85" s="81"/>
      <c r="AQ85" s="75"/>
      <c r="AR85" s="76"/>
      <c r="AS85" s="75"/>
      <c r="AT85" s="81"/>
      <c r="AU85" s="75"/>
      <c r="AV85" s="81"/>
      <c r="AW85" s="75"/>
      <c r="AX85" s="81"/>
      <c r="AY85" s="75"/>
      <c r="AZ85" s="81"/>
      <c r="BA85" s="83"/>
      <c r="BB85" s="84"/>
      <c r="BC85" s="861"/>
      <c r="BD85" s="85"/>
      <c r="BE85" s="85"/>
      <c r="BF85" s="75"/>
      <c r="BG85" s="81"/>
      <c r="BH85" s="85"/>
      <c r="BI85" s="861"/>
      <c r="BJ85" s="81"/>
      <c r="BK85" s="82"/>
      <c r="BL85" s="81"/>
      <c r="BM85" s="85">
        <v>3.6237384619999999</v>
      </c>
      <c r="BN85" s="560"/>
      <c r="BO85" s="874"/>
      <c r="BP85" s="74">
        <v>2E-3</v>
      </c>
      <c r="BQ85" s="874">
        <v>1.96827</v>
      </c>
      <c r="BR85" s="74">
        <v>3.0000000000000001E-3</v>
      </c>
      <c r="BS85" s="874">
        <v>3.4465317073170598</v>
      </c>
      <c r="BT85" s="74"/>
      <c r="BU85" s="874"/>
      <c r="BV85" s="74"/>
      <c r="BW85" s="874"/>
      <c r="BX85" s="74">
        <v>13</v>
      </c>
      <c r="BY85" s="874">
        <v>6.5461989082292362</v>
      </c>
      <c r="BZ85" s="74"/>
      <c r="CA85" s="874"/>
      <c r="CB85" s="74"/>
      <c r="CC85" s="874"/>
      <c r="CD85" s="74"/>
      <c r="CE85" s="874"/>
      <c r="CF85" s="74">
        <f t="shared" si="20"/>
        <v>175.41872846199999</v>
      </c>
      <c r="CG85" s="75">
        <f t="shared" si="21"/>
        <v>11.961000615546297</v>
      </c>
      <c r="CH85" s="76">
        <f t="shared" si="22"/>
        <v>0</v>
      </c>
      <c r="CI85" s="60">
        <f t="shared" si="23"/>
        <v>187.3797290775463</v>
      </c>
    </row>
    <row r="86" spans="1:87" ht="18.75" customHeight="1" x14ac:dyDescent="0.25">
      <c r="A86" s="61">
        <f t="shared" si="32"/>
        <v>76</v>
      </c>
      <c r="B86" s="77" t="s">
        <v>150</v>
      </c>
      <c r="C86" s="78" t="s">
        <v>151</v>
      </c>
      <c r="D86" s="78">
        <v>5</v>
      </c>
      <c r="E86" s="78">
        <v>105</v>
      </c>
      <c r="F86" s="78">
        <v>5382.8</v>
      </c>
      <c r="G86" s="78">
        <v>7</v>
      </c>
      <c r="H86" s="63">
        <v>5.84</v>
      </c>
      <c r="I86" s="63">
        <v>6.21</v>
      </c>
      <c r="J86" s="63">
        <f t="shared" si="24"/>
        <v>188613.31200000001</v>
      </c>
      <c r="K86" s="63">
        <f t="shared" si="25"/>
        <v>200563.12800000003</v>
      </c>
      <c r="L86" s="79">
        <v>294.41095000000001</v>
      </c>
      <c r="M86" s="80">
        <f t="shared" si="33"/>
        <v>280.72084082500004</v>
      </c>
      <c r="N86" s="66">
        <f t="shared" si="19"/>
        <v>5.469475923311288</v>
      </c>
      <c r="O86" s="67">
        <f t="shared" si="26"/>
        <v>389.17644000000007</v>
      </c>
      <c r="P86" s="67">
        <f t="shared" si="27"/>
        <v>371.07973554000006</v>
      </c>
      <c r="Q86" s="68">
        <v>6.21</v>
      </c>
      <c r="R86" s="69"/>
      <c r="S86" s="69">
        <f t="shared" si="28"/>
        <v>401.12625600000007</v>
      </c>
      <c r="T86" s="69">
        <f t="shared" si="29"/>
        <v>382.47388509600006</v>
      </c>
      <c r="U86" s="69">
        <v>6.31</v>
      </c>
      <c r="V86" s="69"/>
      <c r="W86" s="69">
        <f t="shared" si="30"/>
        <v>407.58561600000002</v>
      </c>
      <c r="X86" s="67">
        <f t="shared" si="31"/>
        <v>388.63288485600003</v>
      </c>
      <c r="Y86" s="75"/>
      <c r="Z86" s="81"/>
      <c r="AA86" s="857"/>
      <c r="AB86" s="75">
        <v>2.0249999999999999E-3</v>
      </c>
      <c r="AC86" s="81">
        <v>1.8395369999999991</v>
      </c>
      <c r="AD86" s="75"/>
      <c r="AE86" s="81"/>
      <c r="AF86" s="75"/>
      <c r="AG86" s="81"/>
      <c r="AH86" s="861"/>
      <c r="AI86" s="81"/>
      <c r="AJ86" s="75"/>
      <c r="AK86" s="82"/>
      <c r="AL86" s="81"/>
      <c r="AM86" s="75"/>
      <c r="AN86" s="81"/>
      <c r="AO86" s="75"/>
      <c r="AP86" s="81"/>
      <c r="AQ86" s="75"/>
      <c r="AR86" s="76"/>
      <c r="AS86" s="75"/>
      <c r="AT86" s="81"/>
      <c r="AU86" s="75"/>
      <c r="AV86" s="81"/>
      <c r="AW86" s="75">
        <v>1</v>
      </c>
      <c r="AX86" s="81">
        <v>3.2823651162790601</v>
      </c>
      <c r="AY86" s="75"/>
      <c r="AZ86" s="81"/>
      <c r="BA86" s="83">
        <v>4</v>
      </c>
      <c r="BB86" s="84">
        <v>3.4897726899029102</v>
      </c>
      <c r="BC86" s="861"/>
      <c r="BD86" s="85"/>
      <c r="BE86" s="85"/>
      <c r="BF86" s="75"/>
      <c r="BG86" s="81"/>
      <c r="BH86" s="85"/>
      <c r="BI86" s="861"/>
      <c r="BJ86" s="81"/>
      <c r="BK86" s="82">
        <v>15</v>
      </c>
      <c r="BL86" s="81">
        <v>5.4186805970149194</v>
      </c>
      <c r="BM86" s="85">
        <v>3.1345180962517531</v>
      </c>
      <c r="BN86" s="560">
        <v>1.5E-3</v>
      </c>
      <c r="BO86" s="874">
        <v>2.9686099999999951</v>
      </c>
      <c r="BP86" s="74"/>
      <c r="BQ86" s="874"/>
      <c r="BR86" s="74"/>
      <c r="BS86" s="874"/>
      <c r="BT86" s="74"/>
      <c r="BU86" s="874"/>
      <c r="BV86" s="74"/>
      <c r="BW86" s="874"/>
      <c r="BX86" s="74">
        <v>18</v>
      </c>
      <c r="BY86" s="874">
        <v>15.722524250936887</v>
      </c>
      <c r="BZ86" s="74"/>
      <c r="CA86" s="874"/>
      <c r="CB86" s="74">
        <v>2</v>
      </c>
      <c r="CC86" s="874">
        <v>2.3819999999999997</v>
      </c>
      <c r="CD86" s="74">
        <v>8</v>
      </c>
      <c r="CE86" s="874">
        <v>13.570845</v>
      </c>
      <c r="CF86" s="74">
        <f t="shared" si="20"/>
        <v>17.164873499448642</v>
      </c>
      <c r="CG86" s="75">
        <f t="shared" si="21"/>
        <v>18.691134250936884</v>
      </c>
      <c r="CH86" s="76">
        <f t="shared" si="22"/>
        <v>15.952845</v>
      </c>
      <c r="CI86" s="60">
        <f t="shared" si="23"/>
        <v>51.808852750385526</v>
      </c>
    </row>
    <row r="87" spans="1:87" ht="18.75" customHeight="1" x14ac:dyDescent="0.25">
      <c r="A87" s="61">
        <f t="shared" si="32"/>
        <v>77</v>
      </c>
      <c r="B87" s="77" t="s">
        <v>152</v>
      </c>
      <c r="C87" s="78">
        <v>1956</v>
      </c>
      <c r="D87" s="78">
        <v>2</v>
      </c>
      <c r="E87" s="78">
        <v>16</v>
      </c>
      <c r="F87" s="78">
        <v>844.1</v>
      </c>
      <c r="G87" s="78">
        <v>1</v>
      </c>
      <c r="H87" s="63">
        <v>5.84</v>
      </c>
      <c r="I87" s="63">
        <v>6.21</v>
      </c>
      <c r="J87" s="63">
        <f t="shared" si="24"/>
        <v>29577.263999999999</v>
      </c>
      <c r="K87" s="63">
        <f t="shared" si="25"/>
        <v>31451.165999999997</v>
      </c>
      <c r="L87" s="79">
        <v>51.30988</v>
      </c>
      <c r="M87" s="80">
        <f t="shared" si="33"/>
        <v>48.923970580000002</v>
      </c>
      <c r="N87" s="66">
        <f t="shared" si="19"/>
        <v>6.0786494491174032</v>
      </c>
      <c r="O87" s="67">
        <f t="shared" si="26"/>
        <v>61.028429999999993</v>
      </c>
      <c r="P87" s="67">
        <f t="shared" si="27"/>
        <v>58.190608004999994</v>
      </c>
      <c r="Q87" s="68">
        <v>6.21</v>
      </c>
      <c r="R87" s="69"/>
      <c r="S87" s="69">
        <f t="shared" si="28"/>
        <v>62.902331999999994</v>
      </c>
      <c r="T87" s="69">
        <f t="shared" si="29"/>
        <v>59.977373561999997</v>
      </c>
      <c r="U87" s="69">
        <v>6.31</v>
      </c>
      <c r="V87" s="69"/>
      <c r="W87" s="69">
        <f t="shared" si="30"/>
        <v>63.915251999999995</v>
      </c>
      <c r="X87" s="67">
        <f t="shared" si="31"/>
        <v>60.943192781999997</v>
      </c>
      <c r="Y87" s="75">
        <v>3.5999999999999999E-3</v>
      </c>
      <c r="Z87" s="81">
        <v>2.007664615384614</v>
      </c>
      <c r="AA87" s="857"/>
      <c r="AB87" s="75"/>
      <c r="AC87" s="81"/>
      <c r="AD87" s="75"/>
      <c r="AE87" s="81"/>
      <c r="AF87" s="75"/>
      <c r="AG87" s="81"/>
      <c r="AH87" s="861"/>
      <c r="AI87" s="81"/>
      <c r="AJ87" s="75"/>
      <c r="AK87" s="82"/>
      <c r="AL87" s="81"/>
      <c r="AM87" s="75"/>
      <c r="AN87" s="81"/>
      <c r="AO87" s="75"/>
      <c r="AP87" s="81"/>
      <c r="AQ87" s="75">
        <v>4</v>
      </c>
      <c r="AR87" s="76">
        <v>4.7467843478260798</v>
      </c>
      <c r="AS87" s="75"/>
      <c r="AT87" s="81"/>
      <c r="AU87" s="75"/>
      <c r="AV87" s="81"/>
      <c r="AW87" s="75"/>
      <c r="AX87" s="81"/>
      <c r="AY87" s="75"/>
      <c r="AZ87" s="81"/>
      <c r="BA87" s="83"/>
      <c r="BB87" s="84"/>
      <c r="BC87" s="861"/>
      <c r="BD87" s="85"/>
      <c r="BE87" s="85"/>
      <c r="BF87" s="75"/>
      <c r="BG87" s="81"/>
      <c r="BH87" s="85"/>
      <c r="BI87" s="861"/>
      <c r="BJ87" s="81"/>
      <c r="BK87" s="82"/>
      <c r="BL87" s="81"/>
      <c r="BM87" s="85">
        <v>66.580524166188184</v>
      </c>
      <c r="BN87" s="560"/>
      <c r="BO87" s="874"/>
      <c r="BP87" s="74"/>
      <c r="BQ87" s="874"/>
      <c r="BR87" s="74"/>
      <c r="BS87" s="874"/>
      <c r="BT87" s="74"/>
      <c r="BU87" s="874"/>
      <c r="BV87" s="74"/>
      <c r="BW87" s="874"/>
      <c r="BX87" s="74">
        <v>6</v>
      </c>
      <c r="BY87" s="874">
        <v>5.5225913091187389</v>
      </c>
      <c r="BZ87" s="74"/>
      <c r="CA87" s="874"/>
      <c r="CB87" s="74"/>
      <c r="CC87" s="874"/>
      <c r="CD87" s="74"/>
      <c r="CE87" s="874"/>
      <c r="CF87" s="74">
        <f t="shared" si="20"/>
        <v>73.334973129398875</v>
      </c>
      <c r="CG87" s="75">
        <f t="shared" si="21"/>
        <v>5.5225913091187389</v>
      </c>
      <c r="CH87" s="76">
        <f t="shared" si="22"/>
        <v>0</v>
      </c>
      <c r="CI87" s="60">
        <f t="shared" si="23"/>
        <v>78.857564438517613</v>
      </c>
    </row>
    <row r="88" spans="1:87" ht="19.5" customHeight="1" x14ac:dyDescent="0.25">
      <c r="A88" s="61">
        <f t="shared" si="32"/>
        <v>78</v>
      </c>
      <c r="B88" s="77" t="s">
        <v>153</v>
      </c>
      <c r="C88" s="78" t="s">
        <v>154</v>
      </c>
      <c r="D88" s="78">
        <v>3</v>
      </c>
      <c r="E88" s="78">
        <v>24</v>
      </c>
      <c r="F88" s="78">
        <v>972.6</v>
      </c>
      <c r="G88" s="78">
        <v>2</v>
      </c>
      <c r="H88" s="63">
        <v>5.84</v>
      </c>
      <c r="I88" s="63">
        <v>6.21</v>
      </c>
      <c r="J88" s="63">
        <f t="shared" si="24"/>
        <v>34079.904000000002</v>
      </c>
      <c r="K88" s="63">
        <f t="shared" si="25"/>
        <v>36239.076000000001</v>
      </c>
      <c r="L88" s="79">
        <v>59.246099999999998</v>
      </c>
      <c r="M88" s="80">
        <f t="shared" si="33"/>
        <v>56.491156349999997</v>
      </c>
      <c r="N88" s="66">
        <f t="shared" si="19"/>
        <v>6.0915175817396667</v>
      </c>
      <c r="O88" s="67">
        <f t="shared" si="26"/>
        <v>70.31898000000001</v>
      </c>
      <c r="P88" s="67">
        <f t="shared" si="27"/>
        <v>67.049147430000005</v>
      </c>
      <c r="Q88" s="68">
        <v>6.21</v>
      </c>
      <c r="R88" s="69"/>
      <c r="S88" s="69">
        <f t="shared" si="28"/>
        <v>72.478152000000009</v>
      </c>
      <c r="T88" s="69">
        <f t="shared" si="29"/>
        <v>69.107917932000007</v>
      </c>
      <c r="U88" s="69">
        <v>6.31</v>
      </c>
      <c r="V88" s="69"/>
      <c r="W88" s="69">
        <f t="shared" si="30"/>
        <v>73.645271999999991</v>
      </c>
      <c r="X88" s="67">
        <f t="shared" si="31"/>
        <v>70.220766851999997</v>
      </c>
      <c r="Y88" s="75"/>
      <c r="Z88" s="81"/>
      <c r="AA88" s="857">
        <v>339.82781</v>
      </c>
      <c r="AB88" s="75">
        <v>0.1565</v>
      </c>
      <c r="AC88" s="81">
        <v>94.080129999999997</v>
      </c>
      <c r="AD88" s="75">
        <v>2.5999999999999999E-2</v>
      </c>
      <c r="AE88" s="81">
        <v>64.69144</v>
      </c>
      <c r="AF88" s="75"/>
      <c r="AG88" s="81"/>
      <c r="AH88" s="861"/>
      <c r="AI88" s="81"/>
      <c r="AJ88" s="75">
        <v>7.2599999999999998E-2</v>
      </c>
      <c r="AK88" s="82">
        <v>2</v>
      </c>
      <c r="AL88" s="81">
        <v>145.77798000000001</v>
      </c>
      <c r="AM88" s="75"/>
      <c r="AN88" s="81"/>
      <c r="AO88" s="75"/>
      <c r="AP88" s="81"/>
      <c r="AQ88" s="75">
        <v>16</v>
      </c>
      <c r="AR88" s="76">
        <v>28.0275225</v>
      </c>
      <c r="AS88" s="75"/>
      <c r="AT88" s="81"/>
      <c r="AU88" s="75"/>
      <c r="AV88" s="81"/>
      <c r="AW88" s="75"/>
      <c r="AX88" s="81"/>
      <c r="AY88" s="75"/>
      <c r="AZ88" s="81"/>
      <c r="BA88" s="83">
        <v>2</v>
      </c>
      <c r="BB88" s="84">
        <v>1.5720000000000001</v>
      </c>
      <c r="BC88" s="861"/>
      <c r="BD88" s="85"/>
      <c r="BE88" s="85"/>
      <c r="BF88" s="75">
        <v>6</v>
      </c>
      <c r="BG88" s="81">
        <v>53.649259999999998</v>
      </c>
      <c r="BH88" s="85"/>
      <c r="BI88" s="861">
        <v>0.18315770000000001</v>
      </c>
      <c r="BJ88" s="81">
        <v>135.75628163761115</v>
      </c>
      <c r="BK88" s="82"/>
      <c r="BL88" s="81"/>
      <c r="BM88" s="85"/>
      <c r="BN88" s="560"/>
      <c r="BO88" s="874"/>
      <c r="BP88" s="74"/>
      <c r="BQ88" s="874"/>
      <c r="BR88" s="74"/>
      <c r="BS88" s="874"/>
      <c r="BT88" s="74"/>
      <c r="BU88" s="874"/>
      <c r="BV88" s="74"/>
      <c r="BW88" s="874"/>
      <c r="BX88" s="74">
        <v>9</v>
      </c>
      <c r="BY88" s="874">
        <v>4.616880069017256</v>
      </c>
      <c r="BZ88" s="74"/>
      <c r="CA88" s="874"/>
      <c r="CB88" s="74">
        <v>4</v>
      </c>
      <c r="CC88" s="874">
        <v>8.0938987755102012</v>
      </c>
      <c r="CD88" s="74"/>
      <c r="CE88" s="874"/>
      <c r="CF88" s="74">
        <f t="shared" si="20"/>
        <v>863.38242413761122</v>
      </c>
      <c r="CG88" s="75">
        <f t="shared" si="21"/>
        <v>4.616880069017256</v>
      </c>
      <c r="CH88" s="76">
        <f t="shared" si="22"/>
        <v>8.0938987755102012</v>
      </c>
      <c r="CI88" s="60">
        <f t="shared" si="23"/>
        <v>876.09320298213868</v>
      </c>
    </row>
    <row r="89" spans="1:87" ht="20.25" customHeight="1" x14ac:dyDescent="0.25">
      <c r="A89" s="61">
        <f t="shared" si="32"/>
        <v>79</v>
      </c>
      <c r="B89" s="77" t="s">
        <v>155</v>
      </c>
      <c r="C89" s="78">
        <v>1958</v>
      </c>
      <c r="D89" s="78">
        <v>2</v>
      </c>
      <c r="E89" s="78">
        <v>4</v>
      </c>
      <c r="F89" s="78">
        <v>270.7</v>
      </c>
      <c r="G89" s="78">
        <v>1</v>
      </c>
      <c r="H89" s="63">
        <v>5.84</v>
      </c>
      <c r="I89" s="63">
        <v>6.21</v>
      </c>
      <c r="J89" s="63">
        <f t="shared" si="24"/>
        <v>9485.3279999999995</v>
      </c>
      <c r="K89" s="63">
        <f t="shared" si="25"/>
        <v>10086.281999999999</v>
      </c>
      <c r="L89" s="79">
        <v>16.491209999999999</v>
      </c>
      <c r="M89" s="80">
        <f t="shared" si="33"/>
        <v>15.724368734999999</v>
      </c>
      <c r="N89" s="66">
        <f t="shared" si="19"/>
        <v>6.0920613224972291</v>
      </c>
      <c r="O89" s="67">
        <f t="shared" si="26"/>
        <v>19.57161</v>
      </c>
      <c r="P89" s="67">
        <f t="shared" si="27"/>
        <v>18.661530135</v>
      </c>
      <c r="Q89" s="68">
        <v>6.21</v>
      </c>
      <c r="R89" s="69"/>
      <c r="S89" s="69">
        <f t="shared" si="28"/>
        <v>20.172563999999998</v>
      </c>
      <c r="T89" s="69">
        <f t="shared" si="29"/>
        <v>19.234539773999998</v>
      </c>
      <c r="U89" s="69">
        <v>6.31</v>
      </c>
      <c r="V89" s="69"/>
      <c r="W89" s="69">
        <f t="shared" si="30"/>
        <v>20.497403999999996</v>
      </c>
      <c r="X89" s="67">
        <f t="shared" si="31"/>
        <v>19.544274713999997</v>
      </c>
      <c r="Y89" s="75"/>
      <c r="Z89" s="81"/>
      <c r="AA89" s="857">
        <v>188.65520000000001</v>
      </c>
      <c r="AB89" s="75"/>
      <c r="AC89" s="81"/>
      <c r="AD89" s="75"/>
      <c r="AE89" s="81"/>
      <c r="AF89" s="75"/>
      <c r="AG89" s="81"/>
      <c r="AH89" s="861"/>
      <c r="AI89" s="81"/>
      <c r="AJ89" s="75"/>
      <c r="AK89" s="82"/>
      <c r="AL89" s="81"/>
      <c r="AM89" s="75"/>
      <c r="AN89" s="81"/>
      <c r="AO89" s="75"/>
      <c r="AP89" s="81"/>
      <c r="AQ89" s="75"/>
      <c r="AR89" s="76"/>
      <c r="AS89" s="75"/>
      <c r="AT89" s="81"/>
      <c r="AU89" s="75"/>
      <c r="AV89" s="81"/>
      <c r="AW89" s="75"/>
      <c r="AX89" s="81"/>
      <c r="AY89" s="75"/>
      <c r="AZ89" s="81"/>
      <c r="BA89" s="83"/>
      <c r="BB89" s="84"/>
      <c r="BC89" s="861"/>
      <c r="BD89" s="85"/>
      <c r="BE89" s="85"/>
      <c r="BF89" s="75"/>
      <c r="BG89" s="81"/>
      <c r="BH89" s="85"/>
      <c r="BI89" s="861"/>
      <c r="BJ89" s="81"/>
      <c r="BK89" s="82"/>
      <c r="BL89" s="81"/>
      <c r="BM89" s="85">
        <v>0.90421633638103838</v>
      </c>
      <c r="BN89" s="560"/>
      <c r="BO89" s="874"/>
      <c r="BP89" s="74"/>
      <c r="BQ89" s="874"/>
      <c r="BR89" s="74"/>
      <c r="BS89" s="874"/>
      <c r="BT89" s="74"/>
      <c r="BU89" s="874"/>
      <c r="BV89" s="74"/>
      <c r="BW89" s="874"/>
      <c r="BX89" s="74">
        <v>8</v>
      </c>
      <c r="BY89" s="874">
        <v>6.0749381773398934</v>
      </c>
      <c r="BZ89" s="74"/>
      <c r="CA89" s="874"/>
      <c r="CB89" s="74">
        <v>1</v>
      </c>
      <c r="CC89" s="874">
        <v>1.3853562500000001</v>
      </c>
      <c r="CD89" s="74"/>
      <c r="CE89" s="874"/>
      <c r="CF89" s="74">
        <f t="shared" si="20"/>
        <v>189.55941633638105</v>
      </c>
      <c r="CG89" s="75">
        <f t="shared" si="21"/>
        <v>6.0749381773398934</v>
      </c>
      <c r="CH89" s="76">
        <f t="shared" si="22"/>
        <v>1.3853562500000001</v>
      </c>
      <c r="CI89" s="60">
        <f t="shared" si="23"/>
        <v>197.01971076372095</v>
      </c>
    </row>
    <row r="90" spans="1:87" ht="22.5" customHeight="1" x14ac:dyDescent="0.25">
      <c r="A90" s="61">
        <f t="shared" si="32"/>
        <v>80</v>
      </c>
      <c r="B90" s="77" t="s">
        <v>156</v>
      </c>
      <c r="C90" s="78">
        <v>1964</v>
      </c>
      <c r="D90" s="78">
        <v>2</v>
      </c>
      <c r="E90" s="78">
        <v>8</v>
      </c>
      <c r="F90" s="78">
        <v>424.8</v>
      </c>
      <c r="G90" s="78">
        <v>1</v>
      </c>
      <c r="H90" s="63">
        <v>5.84</v>
      </c>
      <c r="I90" s="63">
        <v>6.21</v>
      </c>
      <c r="J90" s="63">
        <f t="shared" si="24"/>
        <v>14884.991999999998</v>
      </c>
      <c r="K90" s="63">
        <f t="shared" si="25"/>
        <v>15828.048000000003</v>
      </c>
      <c r="L90" s="79">
        <v>22.926400000000001</v>
      </c>
      <c r="M90" s="80">
        <f t="shared" si="33"/>
        <v>21.860322400000001</v>
      </c>
      <c r="N90" s="66">
        <f t="shared" si="19"/>
        <v>5.3969868173258</v>
      </c>
      <c r="O90" s="67">
        <f t="shared" si="26"/>
        <v>30.713039999999999</v>
      </c>
      <c r="P90" s="67">
        <f t="shared" si="27"/>
        <v>29.28488364</v>
      </c>
      <c r="Q90" s="68">
        <v>6.21</v>
      </c>
      <c r="R90" s="69"/>
      <c r="S90" s="69">
        <f t="shared" si="28"/>
        <v>31.656096000000005</v>
      </c>
      <c r="T90" s="69">
        <f t="shared" si="29"/>
        <v>30.184087536000007</v>
      </c>
      <c r="U90" s="69">
        <v>6.31</v>
      </c>
      <c r="V90" s="69"/>
      <c r="W90" s="69">
        <f t="shared" si="30"/>
        <v>32.165855999999998</v>
      </c>
      <c r="X90" s="67">
        <f t="shared" si="31"/>
        <v>30.670143696</v>
      </c>
      <c r="Y90" s="75"/>
      <c r="Z90" s="81"/>
      <c r="AA90" s="857"/>
      <c r="AB90" s="75"/>
      <c r="AC90" s="81"/>
      <c r="AD90" s="75"/>
      <c r="AE90" s="81"/>
      <c r="AF90" s="75"/>
      <c r="AG90" s="81"/>
      <c r="AH90" s="861"/>
      <c r="AI90" s="81"/>
      <c r="AJ90" s="75"/>
      <c r="AK90" s="82"/>
      <c r="AL90" s="81"/>
      <c r="AM90" s="75"/>
      <c r="AN90" s="81"/>
      <c r="AO90" s="75"/>
      <c r="AP90" s="81"/>
      <c r="AQ90" s="75"/>
      <c r="AR90" s="76"/>
      <c r="AS90" s="75"/>
      <c r="AT90" s="81"/>
      <c r="AU90" s="75"/>
      <c r="AV90" s="81"/>
      <c r="AW90" s="75"/>
      <c r="AX90" s="81"/>
      <c r="AY90" s="75"/>
      <c r="AZ90" s="81"/>
      <c r="BA90" s="83"/>
      <c r="BB90" s="84"/>
      <c r="BC90" s="861"/>
      <c r="BD90" s="85"/>
      <c r="BE90" s="85"/>
      <c r="BF90" s="75"/>
      <c r="BG90" s="81"/>
      <c r="BH90" s="85"/>
      <c r="BI90" s="861"/>
      <c r="BJ90" s="81"/>
      <c r="BK90" s="82"/>
      <c r="BL90" s="81"/>
      <c r="BM90" s="85">
        <v>3.4435885929785406</v>
      </c>
      <c r="BN90" s="560"/>
      <c r="BO90" s="874"/>
      <c r="BP90" s="74"/>
      <c r="BQ90" s="874"/>
      <c r="BR90" s="74"/>
      <c r="BS90" s="874"/>
      <c r="BT90" s="74"/>
      <c r="BU90" s="874"/>
      <c r="BV90" s="74"/>
      <c r="BW90" s="874"/>
      <c r="BX90" s="74">
        <v>2</v>
      </c>
      <c r="BY90" s="874">
        <v>0.89504772700000002</v>
      </c>
      <c r="BZ90" s="74"/>
      <c r="CA90" s="874"/>
      <c r="CB90" s="74">
        <v>3</v>
      </c>
      <c r="CC90" s="874">
        <v>2.788378367346938</v>
      </c>
      <c r="CD90" s="74"/>
      <c r="CE90" s="874"/>
      <c r="CF90" s="74">
        <f t="shared" si="20"/>
        <v>3.4435885929785406</v>
      </c>
      <c r="CG90" s="75">
        <f t="shared" si="21"/>
        <v>0.89504772700000002</v>
      </c>
      <c r="CH90" s="76">
        <f t="shared" si="22"/>
        <v>2.788378367346938</v>
      </c>
      <c r="CI90" s="60">
        <f t="shared" si="23"/>
        <v>7.1270146873254792</v>
      </c>
    </row>
    <row r="91" spans="1:87" ht="18.75" customHeight="1" x14ac:dyDescent="0.25">
      <c r="A91" s="61">
        <f t="shared" si="32"/>
        <v>81</v>
      </c>
      <c r="B91" s="77" t="s">
        <v>157</v>
      </c>
      <c r="C91" s="78" t="s">
        <v>158</v>
      </c>
      <c r="D91" s="78">
        <v>5</v>
      </c>
      <c r="E91" s="78">
        <v>80</v>
      </c>
      <c r="F91" s="78">
        <v>3200.3</v>
      </c>
      <c r="G91" s="78">
        <v>4</v>
      </c>
      <c r="H91" s="63">
        <v>5.84</v>
      </c>
      <c r="I91" s="63">
        <v>6.21</v>
      </c>
      <c r="J91" s="63">
        <f t="shared" si="24"/>
        <v>112138.512</v>
      </c>
      <c r="K91" s="63">
        <f t="shared" si="25"/>
        <v>119243.17800000001</v>
      </c>
      <c r="L91" s="79">
        <v>194.99734000000001</v>
      </c>
      <c r="M91" s="80">
        <f t="shared" si="33"/>
        <v>185.92996369000002</v>
      </c>
      <c r="N91" s="66">
        <f t="shared" si="19"/>
        <v>6.0930956472830671</v>
      </c>
      <c r="O91" s="67">
        <f t="shared" si="26"/>
        <v>231.38168999999999</v>
      </c>
      <c r="P91" s="67">
        <f t="shared" si="27"/>
        <v>220.622441415</v>
      </c>
      <c r="Q91" s="68">
        <v>6.21</v>
      </c>
      <c r="R91" s="69"/>
      <c r="S91" s="69">
        <f t="shared" si="28"/>
        <v>238.48635600000003</v>
      </c>
      <c r="T91" s="69">
        <f t="shared" si="29"/>
        <v>227.39674044600002</v>
      </c>
      <c r="U91" s="69">
        <v>6.31</v>
      </c>
      <c r="V91" s="69"/>
      <c r="W91" s="69">
        <f t="shared" si="30"/>
        <v>242.326716</v>
      </c>
      <c r="X91" s="67">
        <f t="shared" si="31"/>
        <v>231.05852370600002</v>
      </c>
      <c r="Y91" s="75"/>
      <c r="Z91" s="81"/>
      <c r="AA91" s="857"/>
      <c r="AB91" s="75"/>
      <c r="AC91" s="81"/>
      <c r="AD91" s="75"/>
      <c r="AE91" s="81"/>
      <c r="AF91" s="75"/>
      <c r="AG91" s="81"/>
      <c r="AH91" s="861"/>
      <c r="AI91" s="81"/>
      <c r="AJ91" s="75"/>
      <c r="AK91" s="82"/>
      <c r="AL91" s="81"/>
      <c r="AM91" s="75"/>
      <c r="AN91" s="81"/>
      <c r="AO91" s="75"/>
      <c r="AP91" s="81"/>
      <c r="AQ91" s="75"/>
      <c r="AR91" s="76"/>
      <c r="AS91" s="75"/>
      <c r="AT91" s="81"/>
      <c r="AU91" s="75"/>
      <c r="AV91" s="81"/>
      <c r="AW91" s="75"/>
      <c r="AX91" s="81"/>
      <c r="AY91" s="75"/>
      <c r="AZ91" s="81"/>
      <c r="BA91" s="83"/>
      <c r="BB91" s="84"/>
      <c r="BC91" s="861"/>
      <c r="BD91" s="85"/>
      <c r="BE91" s="85"/>
      <c r="BF91" s="75"/>
      <c r="BG91" s="81"/>
      <c r="BH91" s="85"/>
      <c r="BI91" s="861"/>
      <c r="BJ91" s="81"/>
      <c r="BK91" s="82"/>
      <c r="BL91" s="81"/>
      <c r="BM91" s="85">
        <v>4.8713649906442971</v>
      </c>
      <c r="BN91" s="560">
        <v>1E-3</v>
      </c>
      <c r="BO91" s="874">
        <v>0.75251500000000004</v>
      </c>
      <c r="BP91" s="74">
        <v>2.5000000000000001E-3</v>
      </c>
      <c r="BQ91" s="874">
        <v>2.5067720000000002</v>
      </c>
      <c r="BR91" s="74">
        <v>1.5E-3</v>
      </c>
      <c r="BS91" s="874">
        <v>1.75192887931035</v>
      </c>
      <c r="BT91" s="74"/>
      <c r="BU91" s="874"/>
      <c r="BV91" s="74"/>
      <c r="BW91" s="874"/>
      <c r="BX91" s="74">
        <v>9</v>
      </c>
      <c r="BY91" s="874">
        <v>5.9674413669009834</v>
      </c>
      <c r="BZ91" s="74"/>
      <c r="CA91" s="874"/>
      <c r="CB91" s="74">
        <v>1</v>
      </c>
      <c r="CC91" s="874">
        <v>0.76151489795918403</v>
      </c>
      <c r="CD91" s="74">
        <v>2</v>
      </c>
      <c r="CE91" s="874">
        <v>3.6005046666666702</v>
      </c>
      <c r="CF91" s="74">
        <f t="shared" si="20"/>
        <v>4.8713649906442971</v>
      </c>
      <c r="CG91" s="75">
        <f t="shared" si="21"/>
        <v>10.978657246211334</v>
      </c>
      <c r="CH91" s="76">
        <f t="shared" si="22"/>
        <v>4.3620195646258546</v>
      </c>
      <c r="CI91" s="60">
        <f t="shared" si="23"/>
        <v>20.212041801481487</v>
      </c>
    </row>
    <row r="92" spans="1:87" ht="18.75" customHeight="1" x14ac:dyDescent="0.25">
      <c r="A92" s="61">
        <f t="shared" si="32"/>
        <v>82</v>
      </c>
      <c r="B92" s="77" t="s">
        <v>159</v>
      </c>
      <c r="C92" s="78">
        <v>1978</v>
      </c>
      <c r="D92" s="78">
        <v>5</v>
      </c>
      <c r="E92" s="78">
        <v>60</v>
      </c>
      <c r="F92" s="78">
        <v>2869.2</v>
      </c>
      <c r="G92" s="78">
        <v>4</v>
      </c>
      <c r="H92" s="63">
        <v>5.84</v>
      </c>
      <c r="I92" s="63">
        <v>6.21</v>
      </c>
      <c r="J92" s="63">
        <f t="shared" si="24"/>
        <v>100536.76799999998</v>
      </c>
      <c r="K92" s="63">
        <f t="shared" si="25"/>
        <v>106906.39199999999</v>
      </c>
      <c r="L92" s="79">
        <v>175.00321</v>
      </c>
      <c r="M92" s="80">
        <f t="shared" si="33"/>
        <v>166.865560735</v>
      </c>
      <c r="N92" s="66">
        <f t="shared" si="19"/>
        <v>6.0993729959570615</v>
      </c>
      <c r="O92" s="67">
        <f t="shared" si="26"/>
        <v>207.44315999999998</v>
      </c>
      <c r="P92" s="67">
        <f t="shared" si="27"/>
        <v>197.79705305999997</v>
      </c>
      <c r="Q92" s="68">
        <v>6.21</v>
      </c>
      <c r="R92" s="69"/>
      <c r="S92" s="69">
        <f t="shared" si="28"/>
        <v>213.81278399999999</v>
      </c>
      <c r="T92" s="69">
        <f t="shared" si="29"/>
        <v>203.87048954400001</v>
      </c>
      <c r="U92" s="69">
        <v>6.31</v>
      </c>
      <c r="V92" s="69"/>
      <c r="W92" s="69">
        <f t="shared" si="30"/>
        <v>217.25582399999996</v>
      </c>
      <c r="X92" s="67">
        <f t="shared" si="31"/>
        <v>207.15342818399998</v>
      </c>
      <c r="Y92" s="75"/>
      <c r="Z92" s="81"/>
      <c r="AA92" s="857"/>
      <c r="AB92" s="75"/>
      <c r="AC92" s="81"/>
      <c r="AD92" s="75"/>
      <c r="AE92" s="81"/>
      <c r="AF92" s="75"/>
      <c r="AG92" s="81"/>
      <c r="AH92" s="861"/>
      <c r="AI92" s="81"/>
      <c r="AJ92" s="75"/>
      <c r="AK92" s="82"/>
      <c r="AL92" s="81"/>
      <c r="AM92" s="75"/>
      <c r="AN92" s="81"/>
      <c r="AO92" s="75"/>
      <c r="AP92" s="81"/>
      <c r="AQ92" s="75">
        <v>3</v>
      </c>
      <c r="AR92" s="76">
        <v>1.996</v>
      </c>
      <c r="AS92" s="75"/>
      <c r="AT92" s="81"/>
      <c r="AU92" s="75"/>
      <c r="AV92" s="81"/>
      <c r="AW92" s="75"/>
      <c r="AX92" s="81"/>
      <c r="AY92" s="75"/>
      <c r="AZ92" s="81"/>
      <c r="BA92" s="83">
        <v>1</v>
      </c>
      <c r="BB92" s="84">
        <v>8.3501249999999999E-2</v>
      </c>
      <c r="BC92" s="861"/>
      <c r="BD92" s="85"/>
      <c r="BE92" s="85"/>
      <c r="BF92" s="75"/>
      <c r="BG92" s="81"/>
      <c r="BH92" s="85"/>
      <c r="BI92" s="861">
        <v>1.2999999999999999E-2</v>
      </c>
      <c r="BJ92" s="81">
        <v>8.1214088096987549</v>
      </c>
      <c r="BK92" s="82"/>
      <c r="BL92" s="81"/>
      <c r="BM92" s="85">
        <v>74.43508363825454</v>
      </c>
      <c r="BN92" s="560"/>
      <c r="BO92" s="874"/>
      <c r="BP92" s="74"/>
      <c r="BQ92" s="874"/>
      <c r="BR92" s="74"/>
      <c r="BS92" s="874"/>
      <c r="BT92" s="74"/>
      <c r="BU92" s="874"/>
      <c r="BV92" s="74"/>
      <c r="BW92" s="874"/>
      <c r="BX92" s="74">
        <v>33</v>
      </c>
      <c r="BY92" s="874">
        <v>15.454352854213376</v>
      </c>
      <c r="BZ92" s="74"/>
      <c r="CA92" s="874"/>
      <c r="CB92" s="74"/>
      <c r="CC92" s="874"/>
      <c r="CD92" s="74">
        <v>6</v>
      </c>
      <c r="CE92" s="874">
        <v>13.808450000000001</v>
      </c>
      <c r="CF92" s="74">
        <f t="shared" si="20"/>
        <v>84.635993697953296</v>
      </c>
      <c r="CG92" s="75">
        <f t="shared" si="21"/>
        <v>15.454352854213376</v>
      </c>
      <c r="CH92" s="76">
        <f t="shared" si="22"/>
        <v>13.808450000000001</v>
      </c>
      <c r="CI92" s="60">
        <f t="shared" si="23"/>
        <v>113.89879655216666</v>
      </c>
    </row>
    <row r="93" spans="1:87" ht="18.75" customHeight="1" x14ac:dyDescent="0.25">
      <c r="A93" s="61">
        <f t="shared" si="32"/>
        <v>83</v>
      </c>
      <c r="B93" s="77" t="s">
        <v>160</v>
      </c>
      <c r="C93" s="78">
        <v>1964</v>
      </c>
      <c r="D93" s="78">
        <v>5</v>
      </c>
      <c r="E93" s="78">
        <v>80</v>
      </c>
      <c r="F93" s="78">
        <v>3181.3</v>
      </c>
      <c r="G93" s="78">
        <v>4</v>
      </c>
      <c r="H93" s="63">
        <v>5.84</v>
      </c>
      <c r="I93" s="63">
        <v>6.21</v>
      </c>
      <c r="J93" s="63">
        <f t="shared" si="24"/>
        <v>111472.75200000001</v>
      </c>
      <c r="K93" s="63">
        <f t="shared" si="25"/>
        <v>118535.238</v>
      </c>
      <c r="L93" s="79">
        <v>193.99055999999999</v>
      </c>
      <c r="M93" s="80">
        <f t="shared" si="33"/>
        <v>184.96999896</v>
      </c>
      <c r="N93" s="66">
        <f t="shared" si="19"/>
        <v>6.0978392481061201</v>
      </c>
      <c r="O93" s="67">
        <f t="shared" si="26"/>
        <v>230.00798999999998</v>
      </c>
      <c r="P93" s="67">
        <f t="shared" si="27"/>
        <v>219.31261846499999</v>
      </c>
      <c r="Q93" s="68">
        <v>6.21</v>
      </c>
      <c r="R93" s="69"/>
      <c r="S93" s="69">
        <f t="shared" si="28"/>
        <v>237.07047599999999</v>
      </c>
      <c r="T93" s="69">
        <f t="shared" si="29"/>
        <v>226.04669886599999</v>
      </c>
      <c r="U93" s="69">
        <v>6.31</v>
      </c>
      <c r="V93" s="69"/>
      <c r="W93" s="69">
        <f t="shared" si="30"/>
        <v>240.88803600000003</v>
      </c>
      <c r="X93" s="67">
        <f t="shared" si="31"/>
        <v>229.68674232600003</v>
      </c>
      <c r="Y93" s="75"/>
      <c r="Z93" s="81"/>
      <c r="AA93" s="857"/>
      <c r="AB93" s="75">
        <v>0.114</v>
      </c>
      <c r="AC93" s="81">
        <v>203.92509999999999</v>
      </c>
      <c r="AD93" s="75"/>
      <c r="AE93" s="81"/>
      <c r="AF93" s="75"/>
      <c r="AG93" s="81"/>
      <c r="AH93" s="861"/>
      <c r="AI93" s="81"/>
      <c r="AJ93" s="75"/>
      <c r="AK93" s="82"/>
      <c r="AL93" s="81"/>
      <c r="AM93" s="75"/>
      <c r="AN93" s="81"/>
      <c r="AO93" s="75"/>
      <c r="AP93" s="81"/>
      <c r="AQ93" s="75"/>
      <c r="AR93" s="76"/>
      <c r="AS93" s="75"/>
      <c r="AT93" s="81"/>
      <c r="AU93" s="75"/>
      <c r="AV93" s="81"/>
      <c r="AW93" s="75">
        <v>2</v>
      </c>
      <c r="AX93" s="81">
        <v>0.91392937499999993</v>
      </c>
      <c r="AY93" s="75"/>
      <c r="AZ93" s="81"/>
      <c r="BA93" s="83">
        <v>15</v>
      </c>
      <c r="BB93" s="84">
        <v>4.0009375223005357</v>
      </c>
      <c r="BC93" s="861"/>
      <c r="BD93" s="85"/>
      <c r="BE93" s="85"/>
      <c r="BF93" s="75"/>
      <c r="BG93" s="81"/>
      <c r="BH93" s="85"/>
      <c r="BI93" s="861"/>
      <c r="BJ93" s="81"/>
      <c r="BK93" s="82"/>
      <c r="BL93" s="81"/>
      <c r="BM93" s="85">
        <v>1.8459896103896161</v>
      </c>
      <c r="BN93" s="560"/>
      <c r="BO93" s="874"/>
      <c r="BP93" s="74"/>
      <c r="BQ93" s="874"/>
      <c r="BR93" s="74">
        <v>1.5E-3</v>
      </c>
      <c r="BS93" s="874">
        <v>1.6116430434782552</v>
      </c>
      <c r="BT93" s="74"/>
      <c r="BU93" s="874"/>
      <c r="BV93" s="74"/>
      <c r="BW93" s="874"/>
      <c r="BX93" s="74">
        <v>24</v>
      </c>
      <c r="BY93" s="874">
        <v>16.099540372953314</v>
      </c>
      <c r="BZ93" s="74"/>
      <c r="CA93" s="874"/>
      <c r="CB93" s="74"/>
      <c r="CC93" s="874"/>
      <c r="CD93" s="74">
        <v>8</v>
      </c>
      <c r="CE93" s="874">
        <v>16.65249</v>
      </c>
      <c r="CF93" s="74">
        <f t="shared" si="20"/>
        <v>210.68595650769015</v>
      </c>
      <c r="CG93" s="75">
        <f t="shared" si="21"/>
        <v>17.71118341643157</v>
      </c>
      <c r="CH93" s="76">
        <f t="shared" si="22"/>
        <v>16.65249</v>
      </c>
      <c r="CI93" s="60">
        <f t="shared" si="23"/>
        <v>245.04962992412172</v>
      </c>
    </row>
    <row r="94" spans="1:87" ht="18.75" customHeight="1" x14ac:dyDescent="0.25">
      <c r="A94" s="61">
        <f t="shared" si="32"/>
        <v>84</v>
      </c>
      <c r="B94" s="77" t="s">
        <v>161</v>
      </c>
      <c r="C94" s="78">
        <v>1964</v>
      </c>
      <c r="D94" s="78">
        <v>5</v>
      </c>
      <c r="E94" s="78">
        <v>80</v>
      </c>
      <c r="F94" s="78">
        <v>3172.8</v>
      </c>
      <c r="G94" s="78">
        <v>4</v>
      </c>
      <c r="H94" s="63">
        <v>5.84</v>
      </c>
      <c r="I94" s="63">
        <v>6.21</v>
      </c>
      <c r="J94" s="63">
        <f t="shared" si="24"/>
        <v>111174.91200000001</v>
      </c>
      <c r="K94" s="63">
        <f t="shared" si="25"/>
        <v>118218.52799999999</v>
      </c>
      <c r="L94" s="79">
        <v>193.37907000000001</v>
      </c>
      <c r="M94" s="80">
        <f t="shared" si="33"/>
        <v>184.38694324500003</v>
      </c>
      <c r="N94" s="66">
        <f t="shared" si="19"/>
        <v>6.0949026096822996</v>
      </c>
      <c r="O94" s="67">
        <f t="shared" si="26"/>
        <v>229.39344</v>
      </c>
      <c r="P94" s="67">
        <f t="shared" si="27"/>
        <v>218.72664503999999</v>
      </c>
      <c r="Q94" s="68">
        <v>6.21</v>
      </c>
      <c r="R94" s="69"/>
      <c r="S94" s="69">
        <f t="shared" si="28"/>
        <v>236.43705599999998</v>
      </c>
      <c r="T94" s="69">
        <f t="shared" si="29"/>
        <v>225.442732896</v>
      </c>
      <c r="U94" s="69">
        <v>6.31</v>
      </c>
      <c r="V94" s="69"/>
      <c r="W94" s="69">
        <f t="shared" si="30"/>
        <v>240.24441599999997</v>
      </c>
      <c r="X94" s="67">
        <f t="shared" si="31"/>
        <v>229.07305065599996</v>
      </c>
      <c r="Y94" s="75"/>
      <c r="Z94" s="81"/>
      <c r="AA94" s="857"/>
      <c r="AB94" s="75">
        <v>0.11</v>
      </c>
      <c r="AC94" s="81">
        <v>201.41274999999999</v>
      </c>
      <c r="AD94" s="75"/>
      <c r="AE94" s="81"/>
      <c r="AF94" s="75"/>
      <c r="AG94" s="81"/>
      <c r="AH94" s="861"/>
      <c r="AI94" s="81"/>
      <c r="AJ94" s="75"/>
      <c r="AK94" s="82"/>
      <c r="AL94" s="81"/>
      <c r="AM94" s="75"/>
      <c r="AN94" s="81"/>
      <c r="AO94" s="75"/>
      <c r="AP94" s="81"/>
      <c r="AQ94" s="75"/>
      <c r="AR94" s="76"/>
      <c r="AS94" s="75"/>
      <c r="AT94" s="81"/>
      <c r="AU94" s="75"/>
      <c r="AV94" s="81"/>
      <c r="AW94" s="75">
        <v>1</v>
      </c>
      <c r="AX94" s="81">
        <v>8.7035584415584406</v>
      </c>
      <c r="AY94" s="75">
        <v>2</v>
      </c>
      <c r="AZ94" s="81">
        <v>24.393000000000001</v>
      </c>
      <c r="BA94" s="83">
        <v>4</v>
      </c>
      <c r="BB94" s="84">
        <v>11.461994398976984</v>
      </c>
      <c r="BC94" s="861"/>
      <c r="BD94" s="85"/>
      <c r="BE94" s="85"/>
      <c r="BF94" s="75"/>
      <c r="BG94" s="81"/>
      <c r="BH94" s="85"/>
      <c r="BI94" s="861"/>
      <c r="BJ94" s="81"/>
      <c r="BK94" s="82"/>
      <c r="BL94" s="81"/>
      <c r="BM94" s="85">
        <v>19.907678582999999</v>
      </c>
      <c r="BN94" s="560"/>
      <c r="BO94" s="874"/>
      <c r="BP94" s="74"/>
      <c r="BQ94" s="874"/>
      <c r="BR94" s="74">
        <v>2.5000000000000001E-3</v>
      </c>
      <c r="BS94" s="874">
        <v>2.9359930144927446</v>
      </c>
      <c r="BT94" s="74"/>
      <c r="BU94" s="874"/>
      <c r="BV94" s="74"/>
      <c r="BW94" s="874"/>
      <c r="BX94" s="74">
        <v>24</v>
      </c>
      <c r="BY94" s="874">
        <v>15.613347372619872</v>
      </c>
      <c r="BZ94" s="74"/>
      <c r="CA94" s="874"/>
      <c r="CB94" s="74"/>
      <c r="CC94" s="874"/>
      <c r="CD94" s="74"/>
      <c r="CE94" s="874"/>
      <c r="CF94" s="74">
        <f t="shared" si="20"/>
        <v>265.87898142353544</v>
      </c>
      <c r="CG94" s="75">
        <f t="shared" si="21"/>
        <v>18.549340387112615</v>
      </c>
      <c r="CH94" s="76">
        <f t="shared" si="22"/>
        <v>0</v>
      </c>
      <c r="CI94" s="60">
        <f t="shared" si="23"/>
        <v>284.42832181064807</v>
      </c>
    </row>
    <row r="95" spans="1:87" ht="18.75" customHeight="1" x14ac:dyDescent="0.25">
      <c r="A95" s="61">
        <f t="shared" si="32"/>
        <v>85</v>
      </c>
      <c r="B95" s="77" t="s">
        <v>162</v>
      </c>
      <c r="C95" s="78">
        <v>1970</v>
      </c>
      <c r="D95" s="78">
        <v>5</v>
      </c>
      <c r="E95" s="78">
        <v>78</v>
      </c>
      <c r="F95" s="78">
        <v>3591.1</v>
      </c>
      <c r="G95" s="78">
        <v>4</v>
      </c>
      <c r="H95" s="63">
        <v>5.84</v>
      </c>
      <c r="I95" s="63">
        <v>6.21</v>
      </c>
      <c r="J95" s="63">
        <f t="shared" si="24"/>
        <v>125832.14399999999</v>
      </c>
      <c r="K95" s="63">
        <f t="shared" si="25"/>
        <v>133804.386</v>
      </c>
      <c r="L95" s="79">
        <v>214.34164000000001</v>
      </c>
      <c r="M95" s="80">
        <f t="shared" si="33"/>
        <v>204.37475374000002</v>
      </c>
      <c r="N95" s="66">
        <f t="shared" si="19"/>
        <v>5.9686903734231853</v>
      </c>
      <c r="O95" s="67">
        <f t="shared" si="26"/>
        <v>259.63652999999999</v>
      </c>
      <c r="P95" s="67">
        <f t="shared" si="27"/>
        <v>247.56343135500001</v>
      </c>
      <c r="Q95" s="68">
        <v>6.21</v>
      </c>
      <c r="R95" s="69"/>
      <c r="S95" s="69">
        <f t="shared" si="28"/>
        <v>267.60877199999999</v>
      </c>
      <c r="T95" s="69">
        <f t="shared" si="29"/>
        <v>255.164964102</v>
      </c>
      <c r="U95" s="69">
        <v>6.31</v>
      </c>
      <c r="V95" s="69"/>
      <c r="W95" s="69">
        <f t="shared" si="30"/>
        <v>271.91809199999994</v>
      </c>
      <c r="X95" s="67">
        <f t="shared" si="31"/>
        <v>259.27390072199995</v>
      </c>
      <c r="Y95" s="75"/>
      <c r="Z95" s="81"/>
      <c r="AA95" s="857"/>
      <c r="AB95" s="75">
        <v>0.121</v>
      </c>
      <c r="AC95" s="81">
        <v>208.53942000000001</v>
      </c>
      <c r="AD95" s="75"/>
      <c r="AE95" s="81"/>
      <c r="AF95" s="75"/>
      <c r="AG95" s="81"/>
      <c r="AH95" s="861"/>
      <c r="AI95" s="81"/>
      <c r="AJ95" s="75">
        <v>0.36699999999999999</v>
      </c>
      <c r="AK95" s="82">
        <v>4</v>
      </c>
      <c r="AL95" s="81">
        <v>400.00151</v>
      </c>
      <c r="AM95" s="75"/>
      <c r="AN95" s="81"/>
      <c r="AO95" s="75"/>
      <c r="AP95" s="81"/>
      <c r="AQ95" s="75"/>
      <c r="AR95" s="76"/>
      <c r="AS95" s="75"/>
      <c r="AT95" s="81"/>
      <c r="AU95" s="75"/>
      <c r="AV95" s="81"/>
      <c r="AW95" s="75"/>
      <c r="AX95" s="81"/>
      <c r="AY95" s="75"/>
      <c r="AZ95" s="81"/>
      <c r="BA95" s="83">
        <v>2</v>
      </c>
      <c r="BB95" s="84">
        <v>1.0734296371938545</v>
      </c>
      <c r="BC95" s="861"/>
      <c r="BD95" s="85"/>
      <c r="BE95" s="85"/>
      <c r="BF95" s="75"/>
      <c r="BG95" s="81"/>
      <c r="BH95" s="85"/>
      <c r="BI95" s="861"/>
      <c r="BJ95" s="81"/>
      <c r="BK95" s="82"/>
      <c r="BL95" s="81"/>
      <c r="BM95" s="85"/>
      <c r="BN95" s="560"/>
      <c r="BO95" s="874"/>
      <c r="BP95" s="74"/>
      <c r="BQ95" s="874"/>
      <c r="BR95" s="74"/>
      <c r="BS95" s="874"/>
      <c r="BT95" s="74"/>
      <c r="BU95" s="874"/>
      <c r="BV95" s="74"/>
      <c r="BW95" s="874"/>
      <c r="BX95" s="74">
        <v>31</v>
      </c>
      <c r="BY95" s="874">
        <v>17.289487451159857</v>
      </c>
      <c r="BZ95" s="74"/>
      <c r="CA95" s="874"/>
      <c r="CB95" s="74">
        <v>1</v>
      </c>
      <c r="CC95" s="874">
        <v>0.84247235294117695</v>
      </c>
      <c r="CD95" s="74">
        <v>4</v>
      </c>
      <c r="CE95" s="874">
        <v>8.5514500000000009</v>
      </c>
      <c r="CF95" s="74">
        <f t="shared" si="20"/>
        <v>609.61435963719384</v>
      </c>
      <c r="CG95" s="75">
        <f t="shared" si="21"/>
        <v>17.289487451159857</v>
      </c>
      <c r="CH95" s="76">
        <f t="shared" si="22"/>
        <v>9.3939223529411784</v>
      </c>
      <c r="CI95" s="60">
        <f t="shared" si="23"/>
        <v>636.29776944129492</v>
      </c>
    </row>
    <row r="96" spans="1:87" ht="18.75" customHeight="1" x14ac:dyDescent="0.25">
      <c r="A96" s="61">
        <f t="shared" si="32"/>
        <v>86</v>
      </c>
      <c r="B96" s="77" t="s">
        <v>163</v>
      </c>
      <c r="C96" s="78">
        <v>1972</v>
      </c>
      <c r="D96" s="78">
        <v>5</v>
      </c>
      <c r="E96" s="78">
        <v>78</v>
      </c>
      <c r="F96" s="78">
        <v>3562.3</v>
      </c>
      <c r="G96" s="78">
        <v>4</v>
      </c>
      <c r="H96" s="63">
        <v>5.84</v>
      </c>
      <c r="I96" s="63">
        <v>6.21</v>
      </c>
      <c r="J96" s="63">
        <f t="shared" si="24"/>
        <v>124822.99200000001</v>
      </c>
      <c r="K96" s="63">
        <f t="shared" si="25"/>
        <v>132731.29800000001</v>
      </c>
      <c r="L96" s="79">
        <v>213.37204</v>
      </c>
      <c r="M96" s="80">
        <f t="shared" si="33"/>
        <v>203.45024014000001</v>
      </c>
      <c r="N96" s="66">
        <f t="shared" si="19"/>
        <v>5.9897268618589106</v>
      </c>
      <c r="O96" s="67">
        <f t="shared" si="26"/>
        <v>257.55429000000004</v>
      </c>
      <c r="P96" s="67">
        <f t="shared" si="27"/>
        <v>245.57801551500003</v>
      </c>
      <c r="Q96" s="68">
        <v>6.21</v>
      </c>
      <c r="R96" s="69"/>
      <c r="S96" s="69">
        <f t="shared" si="28"/>
        <v>265.46259600000002</v>
      </c>
      <c r="T96" s="69">
        <f t="shared" si="29"/>
        <v>253.11858528600001</v>
      </c>
      <c r="U96" s="69">
        <v>6.31</v>
      </c>
      <c r="V96" s="69"/>
      <c r="W96" s="69">
        <f t="shared" si="30"/>
        <v>269.73735600000003</v>
      </c>
      <c r="X96" s="67">
        <f t="shared" si="31"/>
        <v>257.19456894600006</v>
      </c>
      <c r="Y96" s="75"/>
      <c r="Z96" s="81"/>
      <c r="AA96" s="857"/>
      <c r="AB96" s="75">
        <v>0.121</v>
      </c>
      <c r="AC96" s="81">
        <v>212.62595999999999</v>
      </c>
      <c r="AD96" s="75"/>
      <c r="AE96" s="81"/>
      <c r="AF96" s="75"/>
      <c r="AG96" s="81"/>
      <c r="AH96" s="861"/>
      <c r="AI96" s="81"/>
      <c r="AJ96" s="75"/>
      <c r="AK96" s="82"/>
      <c r="AL96" s="81"/>
      <c r="AM96" s="75"/>
      <c r="AN96" s="81"/>
      <c r="AO96" s="75"/>
      <c r="AP96" s="81"/>
      <c r="AQ96" s="75">
        <v>5</v>
      </c>
      <c r="AR96" s="76">
        <v>5.9334804347825996</v>
      </c>
      <c r="AS96" s="75"/>
      <c r="AT96" s="81"/>
      <c r="AU96" s="75"/>
      <c r="AV96" s="81"/>
      <c r="AW96" s="75">
        <v>2</v>
      </c>
      <c r="AX96" s="81">
        <v>12.496960769230769</v>
      </c>
      <c r="AY96" s="75"/>
      <c r="AZ96" s="81"/>
      <c r="BA96" s="83">
        <v>5</v>
      </c>
      <c r="BB96" s="84">
        <v>3.4119713333280908</v>
      </c>
      <c r="BC96" s="861"/>
      <c r="BD96" s="85"/>
      <c r="BE96" s="85"/>
      <c r="BF96" s="75"/>
      <c r="BG96" s="81"/>
      <c r="BH96" s="85"/>
      <c r="BI96" s="861"/>
      <c r="BJ96" s="81"/>
      <c r="BK96" s="82">
        <v>34</v>
      </c>
      <c r="BL96" s="81">
        <v>10.892023470149248</v>
      </c>
      <c r="BM96" s="85">
        <v>20.569205542688611</v>
      </c>
      <c r="BN96" s="560"/>
      <c r="BO96" s="874"/>
      <c r="BP96" s="74"/>
      <c r="BQ96" s="874"/>
      <c r="BR96" s="74">
        <v>1E-3</v>
      </c>
      <c r="BS96" s="874">
        <v>1.1993893333333299</v>
      </c>
      <c r="BT96" s="74"/>
      <c r="BU96" s="874"/>
      <c r="BV96" s="74"/>
      <c r="BW96" s="874"/>
      <c r="BX96" s="74">
        <v>14</v>
      </c>
      <c r="BY96" s="874">
        <v>7.2105153067008576</v>
      </c>
      <c r="BZ96" s="74"/>
      <c r="CA96" s="874"/>
      <c r="CB96" s="74">
        <v>1</v>
      </c>
      <c r="CC96" s="874">
        <v>0.84247235294117695</v>
      </c>
      <c r="CD96" s="74">
        <v>2</v>
      </c>
      <c r="CE96" s="874">
        <v>3.6019367250673899</v>
      </c>
      <c r="CF96" s="74">
        <f t="shared" si="20"/>
        <v>265.92960155017931</v>
      </c>
      <c r="CG96" s="75">
        <f t="shared" si="21"/>
        <v>8.4099046400341884</v>
      </c>
      <c r="CH96" s="76">
        <f t="shared" si="22"/>
        <v>4.444409078008567</v>
      </c>
      <c r="CI96" s="60">
        <f t="shared" si="23"/>
        <v>278.78391526822207</v>
      </c>
    </row>
    <row r="97" spans="1:87" ht="20.25" customHeight="1" x14ac:dyDescent="0.25">
      <c r="A97" s="61">
        <f t="shared" si="32"/>
        <v>87</v>
      </c>
      <c r="B97" s="77" t="s">
        <v>164</v>
      </c>
      <c r="C97" s="78">
        <v>1963</v>
      </c>
      <c r="D97" s="78">
        <v>3</v>
      </c>
      <c r="E97" s="78">
        <v>24</v>
      </c>
      <c r="F97" s="78">
        <v>969.2</v>
      </c>
      <c r="G97" s="78">
        <v>2</v>
      </c>
      <c r="H97" s="63">
        <v>5.84</v>
      </c>
      <c r="I97" s="63">
        <v>6.21</v>
      </c>
      <c r="J97" s="63">
        <f t="shared" si="24"/>
        <v>33960.767999999996</v>
      </c>
      <c r="K97" s="63">
        <f t="shared" si="25"/>
        <v>36112.392</v>
      </c>
      <c r="L97" s="79">
        <v>59.083590000000001</v>
      </c>
      <c r="M97" s="80">
        <f t="shared" si="33"/>
        <v>56.336203064999999</v>
      </c>
      <c r="N97" s="66">
        <f t="shared" si="19"/>
        <v>6.0961194799834919</v>
      </c>
      <c r="O97" s="67">
        <f t="shared" si="26"/>
        <v>70.073160000000001</v>
      </c>
      <c r="P97" s="67">
        <f t="shared" si="27"/>
        <v>66.814758060000003</v>
      </c>
      <c r="Q97" s="68">
        <v>6.21</v>
      </c>
      <c r="R97" s="69"/>
      <c r="S97" s="69">
        <f t="shared" si="28"/>
        <v>72.224784</v>
      </c>
      <c r="T97" s="69">
        <f t="shared" si="29"/>
        <v>68.866331544000005</v>
      </c>
      <c r="U97" s="69">
        <v>6.31</v>
      </c>
      <c r="V97" s="69"/>
      <c r="W97" s="69">
        <f t="shared" si="30"/>
        <v>73.387823999999995</v>
      </c>
      <c r="X97" s="67">
        <f t="shared" si="31"/>
        <v>69.975290184000002</v>
      </c>
      <c r="Y97" s="75">
        <v>8.9999999999999993E-3</v>
      </c>
      <c r="Z97" s="81">
        <v>2.4507317647058846</v>
      </c>
      <c r="AA97" s="857">
        <v>343.97085000000004</v>
      </c>
      <c r="AB97" s="75"/>
      <c r="AC97" s="81"/>
      <c r="AD97" s="75"/>
      <c r="AE97" s="81"/>
      <c r="AF97" s="75"/>
      <c r="AG97" s="81"/>
      <c r="AH97" s="861"/>
      <c r="AI97" s="81"/>
      <c r="AJ97" s="75"/>
      <c r="AK97" s="82"/>
      <c r="AL97" s="81"/>
      <c r="AM97" s="75"/>
      <c r="AN97" s="81"/>
      <c r="AO97" s="75"/>
      <c r="AP97" s="81"/>
      <c r="AQ97" s="75">
        <v>4</v>
      </c>
      <c r="AR97" s="76">
        <v>2.661</v>
      </c>
      <c r="AS97" s="75"/>
      <c r="AT97" s="81"/>
      <c r="AU97" s="75"/>
      <c r="AV97" s="81"/>
      <c r="AW97" s="75"/>
      <c r="AX97" s="81"/>
      <c r="AY97" s="75"/>
      <c r="AZ97" s="81"/>
      <c r="BA97" s="83">
        <v>2</v>
      </c>
      <c r="BB97" s="84">
        <v>2.8174259649122799</v>
      </c>
      <c r="BC97" s="861"/>
      <c r="BD97" s="85"/>
      <c r="BE97" s="85"/>
      <c r="BF97" s="75"/>
      <c r="BG97" s="81"/>
      <c r="BH97" s="85"/>
      <c r="BI97" s="861"/>
      <c r="BJ97" s="81"/>
      <c r="BK97" s="82"/>
      <c r="BL97" s="81"/>
      <c r="BM97" s="85">
        <v>5.4801152593793905</v>
      </c>
      <c r="BN97" s="560"/>
      <c r="BO97" s="874"/>
      <c r="BP97" s="74"/>
      <c r="BQ97" s="874"/>
      <c r="BR97" s="74">
        <v>1E-3</v>
      </c>
      <c r="BS97" s="874">
        <v>1.08419140625</v>
      </c>
      <c r="BT97" s="74"/>
      <c r="BU97" s="874"/>
      <c r="BV97" s="74"/>
      <c r="BW97" s="874"/>
      <c r="BX97" s="74">
        <v>23</v>
      </c>
      <c r="BY97" s="874">
        <v>16.201184126652638</v>
      </c>
      <c r="BZ97" s="74">
        <v>0.06</v>
      </c>
      <c r="CA97" s="874">
        <v>11.270404999999981</v>
      </c>
      <c r="CB97" s="74"/>
      <c r="CC97" s="874"/>
      <c r="CD97" s="74">
        <v>8</v>
      </c>
      <c r="CE97" s="874">
        <v>17.528236541142562</v>
      </c>
      <c r="CF97" s="74">
        <f t="shared" si="20"/>
        <v>357.38012298899758</v>
      </c>
      <c r="CG97" s="75">
        <f t="shared" si="21"/>
        <v>17.285375532902638</v>
      </c>
      <c r="CH97" s="76">
        <f t="shared" si="22"/>
        <v>28.798641541142544</v>
      </c>
      <c r="CI97" s="60">
        <f t="shared" si="23"/>
        <v>403.46414006304281</v>
      </c>
    </row>
    <row r="98" spans="1:87" ht="18.75" customHeight="1" x14ac:dyDescent="0.25">
      <c r="A98" s="61">
        <f t="shared" si="32"/>
        <v>88</v>
      </c>
      <c r="B98" s="77" t="s">
        <v>165</v>
      </c>
      <c r="C98" s="78">
        <v>1964</v>
      </c>
      <c r="D98" s="78">
        <v>4</v>
      </c>
      <c r="E98" s="78">
        <v>48</v>
      </c>
      <c r="F98" s="78">
        <v>2045.3</v>
      </c>
      <c r="G98" s="78">
        <v>3</v>
      </c>
      <c r="H98" s="63">
        <v>5.84</v>
      </c>
      <c r="I98" s="63">
        <v>6.21</v>
      </c>
      <c r="J98" s="63">
        <f t="shared" si="24"/>
        <v>71667.312000000005</v>
      </c>
      <c r="K98" s="63">
        <f t="shared" si="25"/>
        <v>76207.877999999997</v>
      </c>
      <c r="L98" s="79">
        <v>124.77552</v>
      </c>
      <c r="M98" s="80">
        <f t="shared" si="33"/>
        <v>118.97345832000001</v>
      </c>
      <c r="N98" s="66">
        <f t="shared" si="19"/>
        <v>6.1005974673642012</v>
      </c>
      <c r="O98" s="67">
        <f t="shared" si="26"/>
        <v>147.87519</v>
      </c>
      <c r="P98" s="67">
        <f t="shared" si="27"/>
        <v>140.998993665</v>
      </c>
      <c r="Q98" s="68">
        <v>6.21</v>
      </c>
      <c r="R98" s="69"/>
      <c r="S98" s="69">
        <f t="shared" si="28"/>
        <v>152.41575599999999</v>
      </c>
      <c r="T98" s="69">
        <f t="shared" si="29"/>
        <v>145.32842334599999</v>
      </c>
      <c r="U98" s="69">
        <v>6.31</v>
      </c>
      <c r="V98" s="69"/>
      <c r="W98" s="69">
        <f t="shared" si="30"/>
        <v>154.87011599999997</v>
      </c>
      <c r="X98" s="67">
        <f t="shared" si="31"/>
        <v>147.66865560599996</v>
      </c>
      <c r="Y98" s="75"/>
      <c r="Z98" s="81"/>
      <c r="AA98" s="857">
        <v>514.95428000000004</v>
      </c>
      <c r="AB98" s="75">
        <v>0.21845000000000001</v>
      </c>
      <c r="AC98" s="81">
        <v>118.78570999999999</v>
      </c>
      <c r="AD98" s="75">
        <v>5.7799999999999997E-2</v>
      </c>
      <c r="AE98" s="81">
        <v>100.64140373056995</v>
      </c>
      <c r="AF98" s="75"/>
      <c r="AG98" s="81"/>
      <c r="AH98" s="861"/>
      <c r="AI98" s="81"/>
      <c r="AJ98" s="75"/>
      <c r="AK98" s="82"/>
      <c r="AL98" s="81"/>
      <c r="AM98" s="75"/>
      <c r="AN98" s="81"/>
      <c r="AO98" s="75"/>
      <c r="AP98" s="81"/>
      <c r="AQ98" s="75">
        <v>87</v>
      </c>
      <c r="AR98" s="76">
        <v>153.71799999999999</v>
      </c>
      <c r="AS98" s="75"/>
      <c r="AT98" s="81"/>
      <c r="AU98" s="75">
        <v>5.0000000000000001E-4</v>
      </c>
      <c r="AV98" s="81">
        <v>0.88472249999999986</v>
      </c>
      <c r="AW98" s="75">
        <v>1</v>
      </c>
      <c r="AX98" s="81">
        <v>4.5782776470588198</v>
      </c>
      <c r="AY98" s="75"/>
      <c r="AZ98" s="81"/>
      <c r="BA98" s="83">
        <v>9</v>
      </c>
      <c r="BB98" s="84">
        <v>6.6090038372522795</v>
      </c>
      <c r="BC98" s="861"/>
      <c r="BD98" s="85"/>
      <c r="BE98" s="85"/>
      <c r="BF98" s="75">
        <v>9</v>
      </c>
      <c r="BG98" s="81">
        <v>178.36597</v>
      </c>
      <c r="BH98" s="85"/>
      <c r="BI98" s="861">
        <v>0.1752737</v>
      </c>
      <c r="BJ98" s="81">
        <v>123.56806815189682</v>
      </c>
      <c r="BK98" s="82"/>
      <c r="BL98" s="81"/>
      <c r="BM98" s="85">
        <v>11.726623071738539</v>
      </c>
      <c r="BN98" s="560"/>
      <c r="BO98" s="874"/>
      <c r="BP98" s="74"/>
      <c r="BQ98" s="874"/>
      <c r="BR98" s="74"/>
      <c r="BS98" s="874"/>
      <c r="BT98" s="74"/>
      <c r="BU98" s="874"/>
      <c r="BV98" s="74"/>
      <c r="BW98" s="874"/>
      <c r="BX98" s="74">
        <v>12</v>
      </c>
      <c r="BY98" s="874">
        <v>5.3579999999999997</v>
      </c>
      <c r="BZ98" s="74">
        <v>1.2E-2</v>
      </c>
      <c r="CA98" s="874">
        <v>1.879</v>
      </c>
      <c r="CB98" s="74">
        <v>5</v>
      </c>
      <c r="CC98" s="874">
        <v>9.5574234813925525</v>
      </c>
      <c r="CD98" s="74">
        <v>3</v>
      </c>
      <c r="CE98" s="874">
        <v>5.71641118055555</v>
      </c>
      <c r="CF98" s="74">
        <f t="shared" si="20"/>
        <v>1213.8320589385162</v>
      </c>
      <c r="CG98" s="75">
        <f t="shared" si="21"/>
        <v>5.3579999999999997</v>
      </c>
      <c r="CH98" s="76">
        <f t="shared" si="22"/>
        <v>17.152834661948102</v>
      </c>
      <c r="CI98" s="60">
        <f t="shared" si="23"/>
        <v>1236.3428936004643</v>
      </c>
    </row>
    <row r="99" spans="1:87" ht="18.75" customHeight="1" x14ac:dyDescent="0.25">
      <c r="A99" s="61">
        <f t="shared" si="32"/>
        <v>89</v>
      </c>
      <c r="B99" s="77" t="s">
        <v>166</v>
      </c>
      <c r="C99" s="78" t="s">
        <v>167</v>
      </c>
      <c r="D99" s="78">
        <v>4</v>
      </c>
      <c r="E99" s="78">
        <v>32</v>
      </c>
      <c r="F99" s="78">
        <v>2888.6</v>
      </c>
      <c r="G99" s="78">
        <v>4</v>
      </c>
      <c r="H99" s="63">
        <v>5.84</v>
      </c>
      <c r="I99" s="63">
        <v>6.21</v>
      </c>
      <c r="J99" s="63">
        <f t="shared" si="24"/>
        <v>101216.54399999999</v>
      </c>
      <c r="K99" s="63">
        <f t="shared" si="25"/>
        <v>107629.23599999999</v>
      </c>
      <c r="L99" s="79">
        <v>174.08946</v>
      </c>
      <c r="M99" s="80">
        <f t="shared" si="33"/>
        <v>165.99430011000001</v>
      </c>
      <c r="N99" s="66">
        <f t="shared" si="19"/>
        <v>6.026776293013917</v>
      </c>
      <c r="O99" s="67">
        <f t="shared" si="26"/>
        <v>208.84577999999996</v>
      </c>
      <c r="P99" s="67">
        <f t="shared" si="27"/>
        <v>199.13445122999997</v>
      </c>
      <c r="Q99" s="68">
        <v>6.21</v>
      </c>
      <c r="R99" s="69"/>
      <c r="S99" s="69">
        <f t="shared" si="28"/>
        <v>215.25847199999998</v>
      </c>
      <c r="T99" s="69">
        <f t="shared" si="29"/>
        <v>205.24895305199999</v>
      </c>
      <c r="U99" s="69">
        <v>6.31</v>
      </c>
      <c r="V99" s="69"/>
      <c r="W99" s="69">
        <f t="shared" si="30"/>
        <v>218.72479199999998</v>
      </c>
      <c r="X99" s="67">
        <f t="shared" si="31"/>
        <v>208.55408917199998</v>
      </c>
      <c r="Y99" s="75">
        <v>1.6E-2</v>
      </c>
      <c r="Z99" s="81">
        <v>2.8245287435456161</v>
      </c>
      <c r="AA99" s="857">
        <v>405.74213999999995</v>
      </c>
      <c r="AB99" s="75">
        <v>0.38145000000000001</v>
      </c>
      <c r="AC99" s="81">
        <v>148.93056000000001</v>
      </c>
      <c r="AD99" s="75"/>
      <c r="AE99" s="81"/>
      <c r="AF99" s="75"/>
      <c r="AG99" s="81"/>
      <c r="AH99" s="861"/>
      <c r="AI99" s="81"/>
      <c r="AJ99" s="75"/>
      <c r="AK99" s="82"/>
      <c r="AL99" s="81"/>
      <c r="AM99" s="75"/>
      <c r="AN99" s="81"/>
      <c r="AO99" s="75"/>
      <c r="AP99" s="81"/>
      <c r="AQ99" s="75"/>
      <c r="AR99" s="76"/>
      <c r="AS99" s="75"/>
      <c r="AT99" s="81"/>
      <c r="AU99" s="75"/>
      <c r="AV99" s="81"/>
      <c r="AW99" s="75">
        <v>1</v>
      </c>
      <c r="AX99" s="81">
        <v>0.65800000000000003</v>
      </c>
      <c r="AY99" s="75"/>
      <c r="AZ99" s="81"/>
      <c r="BA99" s="83">
        <v>14</v>
      </c>
      <c r="BB99" s="84">
        <v>10.689834621904641</v>
      </c>
      <c r="BC99" s="861"/>
      <c r="BD99" s="85"/>
      <c r="BE99" s="85"/>
      <c r="BF99" s="75"/>
      <c r="BG99" s="81"/>
      <c r="BH99" s="85"/>
      <c r="BI99" s="861"/>
      <c r="BJ99" s="81"/>
      <c r="BK99" s="82">
        <v>8</v>
      </c>
      <c r="BL99" s="81">
        <v>2.8899629850746238</v>
      </c>
      <c r="BM99" s="85">
        <v>12.148947184380908</v>
      </c>
      <c r="BN99" s="560"/>
      <c r="BO99" s="874"/>
      <c r="BP99" s="74">
        <v>1.2E-2</v>
      </c>
      <c r="BQ99" s="874">
        <v>13.81183</v>
      </c>
      <c r="BR99" s="74">
        <v>1.5E-3</v>
      </c>
      <c r="BS99" s="874">
        <v>3.8065472093023196</v>
      </c>
      <c r="BT99" s="74">
        <v>1E-3</v>
      </c>
      <c r="BU99" s="874">
        <v>1.39575368421053</v>
      </c>
      <c r="BV99" s="74"/>
      <c r="BW99" s="874"/>
      <c r="BX99" s="74">
        <v>35</v>
      </c>
      <c r="BY99" s="874">
        <v>30.702365005548483</v>
      </c>
      <c r="BZ99" s="74">
        <v>0.02</v>
      </c>
      <c r="CA99" s="874">
        <v>2.6205570149253798</v>
      </c>
      <c r="CB99" s="74">
        <v>1</v>
      </c>
      <c r="CC99" s="874">
        <v>0.75438000000000005</v>
      </c>
      <c r="CD99" s="74"/>
      <c r="CE99" s="874"/>
      <c r="CF99" s="74">
        <f t="shared" si="20"/>
        <v>583.88397353490564</v>
      </c>
      <c r="CG99" s="75">
        <f t="shared" si="21"/>
        <v>49.716495899061329</v>
      </c>
      <c r="CH99" s="76">
        <f t="shared" si="22"/>
        <v>3.3749370149253801</v>
      </c>
      <c r="CI99" s="60">
        <f t="shared" si="23"/>
        <v>636.97540644889239</v>
      </c>
    </row>
    <row r="100" spans="1:87" ht="18.75" customHeight="1" x14ac:dyDescent="0.25">
      <c r="A100" s="61">
        <f t="shared" si="32"/>
        <v>90</v>
      </c>
      <c r="B100" s="77" t="s">
        <v>168</v>
      </c>
      <c r="C100" s="78">
        <v>1959</v>
      </c>
      <c r="D100" s="78">
        <v>5</v>
      </c>
      <c r="E100" s="78">
        <v>60</v>
      </c>
      <c r="F100" s="78">
        <v>2559.6</v>
      </c>
      <c r="G100" s="78">
        <v>3</v>
      </c>
      <c r="H100" s="63">
        <v>5.84</v>
      </c>
      <c r="I100" s="63">
        <v>6.21</v>
      </c>
      <c r="J100" s="63">
        <f t="shared" si="24"/>
        <v>89688.383999999991</v>
      </c>
      <c r="K100" s="63">
        <f t="shared" si="25"/>
        <v>95370.695999999996</v>
      </c>
      <c r="L100" s="79">
        <v>156.01694000000001</v>
      </c>
      <c r="M100" s="80">
        <f t="shared" si="33"/>
        <v>148.76215229000002</v>
      </c>
      <c r="N100" s="66">
        <f t="shared" si="19"/>
        <v>6.0953641193936559</v>
      </c>
      <c r="O100" s="67">
        <f t="shared" si="26"/>
        <v>185.05907999999999</v>
      </c>
      <c r="P100" s="67">
        <f t="shared" si="27"/>
        <v>176.45383278</v>
      </c>
      <c r="Q100" s="68">
        <v>6.21</v>
      </c>
      <c r="R100" s="69"/>
      <c r="S100" s="69">
        <f t="shared" si="28"/>
        <v>190.74139199999999</v>
      </c>
      <c r="T100" s="69">
        <f t="shared" si="29"/>
        <v>181.87191727199999</v>
      </c>
      <c r="U100" s="69">
        <v>6.31</v>
      </c>
      <c r="V100" s="69"/>
      <c r="W100" s="69">
        <f t="shared" si="30"/>
        <v>193.81291199999998</v>
      </c>
      <c r="X100" s="67">
        <f t="shared" si="31"/>
        <v>184.800611592</v>
      </c>
      <c r="Y100" s="75">
        <v>1.4E-2</v>
      </c>
      <c r="Z100" s="81">
        <v>4.8630477777777701</v>
      </c>
      <c r="AA100" s="857"/>
      <c r="AB100" s="75"/>
      <c r="AC100" s="81"/>
      <c r="AD100" s="75">
        <v>3.0000000000000001E-3</v>
      </c>
      <c r="AE100" s="81">
        <v>5.6920000000000002</v>
      </c>
      <c r="AF100" s="75"/>
      <c r="AG100" s="81"/>
      <c r="AH100" s="861"/>
      <c r="AI100" s="81"/>
      <c r="AJ100" s="75"/>
      <c r="AK100" s="82"/>
      <c r="AL100" s="81"/>
      <c r="AM100" s="75"/>
      <c r="AN100" s="81"/>
      <c r="AO100" s="75"/>
      <c r="AP100" s="81"/>
      <c r="AQ100" s="75">
        <v>20</v>
      </c>
      <c r="AR100" s="76">
        <v>17.320273636</v>
      </c>
      <c r="AS100" s="75"/>
      <c r="AT100" s="81"/>
      <c r="AU100" s="75"/>
      <c r="AV100" s="81"/>
      <c r="AW100" s="75">
        <v>1</v>
      </c>
      <c r="AX100" s="81">
        <v>3.2823651162790601</v>
      </c>
      <c r="AY100" s="75"/>
      <c r="AZ100" s="81"/>
      <c r="BA100" s="83">
        <v>4</v>
      </c>
      <c r="BB100" s="84">
        <v>1.20938621154278</v>
      </c>
      <c r="BC100" s="861"/>
      <c r="BD100" s="85"/>
      <c r="BE100" s="85"/>
      <c r="BF100" s="75"/>
      <c r="BG100" s="81"/>
      <c r="BH100" s="85"/>
      <c r="BI100" s="861"/>
      <c r="BJ100" s="81"/>
      <c r="BK100" s="82"/>
      <c r="BL100" s="81"/>
      <c r="BM100" s="85"/>
      <c r="BN100" s="560"/>
      <c r="BO100" s="874"/>
      <c r="BP100" s="74">
        <v>5.0000000000000001E-4</v>
      </c>
      <c r="BQ100" s="874">
        <v>0.89900333333333504</v>
      </c>
      <c r="BR100" s="74"/>
      <c r="BS100" s="874"/>
      <c r="BT100" s="74"/>
      <c r="BU100" s="874"/>
      <c r="BV100" s="74"/>
      <c r="BW100" s="874"/>
      <c r="BX100" s="74">
        <v>5</v>
      </c>
      <c r="BY100" s="874">
        <v>7.0654962749944801</v>
      </c>
      <c r="BZ100" s="74"/>
      <c r="CA100" s="874"/>
      <c r="CB100" s="74">
        <v>1</v>
      </c>
      <c r="CC100" s="874">
        <v>1.0089999999999999</v>
      </c>
      <c r="CD100" s="74">
        <v>10</v>
      </c>
      <c r="CE100" s="874">
        <v>21.231622044573619</v>
      </c>
      <c r="CF100" s="74">
        <f t="shared" si="20"/>
        <v>32.367072741599607</v>
      </c>
      <c r="CG100" s="75">
        <f t="shared" si="21"/>
        <v>7.9644996083278148</v>
      </c>
      <c r="CH100" s="76">
        <f t="shared" si="22"/>
        <v>22.24062204457362</v>
      </c>
      <c r="CI100" s="60">
        <f t="shared" si="23"/>
        <v>62.572194394501039</v>
      </c>
    </row>
    <row r="101" spans="1:87" ht="18.75" customHeight="1" x14ac:dyDescent="0.25">
      <c r="A101" s="61">
        <f t="shared" si="32"/>
        <v>91</v>
      </c>
      <c r="B101" s="77" t="s">
        <v>169</v>
      </c>
      <c r="C101" s="78">
        <v>1960</v>
      </c>
      <c r="D101" s="78">
        <v>5</v>
      </c>
      <c r="E101" s="78">
        <v>60</v>
      </c>
      <c r="F101" s="78">
        <v>2587.6</v>
      </c>
      <c r="G101" s="78">
        <v>3</v>
      </c>
      <c r="H101" s="63">
        <v>5.84</v>
      </c>
      <c r="I101" s="63">
        <v>6.21</v>
      </c>
      <c r="J101" s="63">
        <f t="shared" si="24"/>
        <v>90669.503999999986</v>
      </c>
      <c r="K101" s="63">
        <f t="shared" si="25"/>
        <v>96413.975999999995</v>
      </c>
      <c r="L101" s="79">
        <v>157.78946999999999</v>
      </c>
      <c r="M101" s="80">
        <f t="shared" si="33"/>
        <v>150.452259645</v>
      </c>
      <c r="N101" s="66">
        <f t="shared" si="19"/>
        <v>6.0979081001700415</v>
      </c>
      <c r="O101" s="67">
        <f t="shared" si="26"/>
        <v>187.08347999999998</v>
      </c>
      <c r="P101" s="67">
        <f t="shared" si="27"/>
        <v>178.38409818</v>
      </c>
      <c r="Q101" s="68">
        <v>6.21</v>
      </c>
      <c r="R101" s="69"/>
      <c r="S101" s="69">
        <f t="shared" si="28"/>
        <v>192.82795199999998</v>
      </c>
      <c r="T101" s="69">
        <f t="shared" si="29"/>
        <v>183.86145223199998</v>
      </c>
      <c r="U101" s="69">
        <v>6.31</v>
      </c>
      <c r="V101" s="69"/>
      <c r="W101" s="69">
        <f t="shared" si="30"/>
        <v>195.93307199999998</v>
      </c>
      <c r="X101" s="67">
        <f t="shared" si="31"/>
        <v>186.82218415199998</v>
      </c>
      <c r="Y101" s="75"/>
      <c r="Z101" s="81"/>
      <c r="AA101" s="857"/>
      <c r="AB101" s="75"/>
      <c r="AC101" s="81"/>
      <c r="AD101" s="75"/>
      <c r="AE101" s="81"/>
      <c r="AF101" s="75"/>
      <c r="AG101" s="81"/>
      <c r="AH101" s="861"/>
      <c r="AI101" s="81"/>
      <c r="AJ101" s="75"/>
      <c r="AK101" s="82"/>
      <c r="AL101" s="81"/>
      <c r="AM101" s="75"/>
      <c r="AN101" s="81"/>
      <c r="AO101" s="75">
        <v>3.0000000000000001E-3</v>
      </c>
      <c r="AP101" s="81">
        <v>1.6244499999999999</v>
      </c>
      <c r="AQ101" s="75">
        <v>12</v>
      </c>
      <c r="AR101" s="76">
        <v>15.352547272000001</v>
      </c>
      <c r="AS101" s="75"/>
      <c r="AT101" s="81"/>
      <c r="AU101" s="75"/>
      <c r="AV101" s="81"/>
      <c r="AW101" s="75"/>
      <c r="AX101" s="81"/>
      <c r="AY101" s="75"/>
      <c r="AZ101" s="81"/>
      <c r="BA101" s="83">
        <v>4</v>
      </c>
      <c r="BB101" s="84">
        <v>3.3160530760233908</v>
      </c>
      <c r="BC101" s="861"/>
      <c r="BD101" s="85"/>
      <c r="BE101" s="85"/>
      <c r="BF101" s="75"/>
      <c r="BG101" s="81"/>
      <c r="BH101" s="85"/>
      <c r="BI101" s="861"/>
      <c r="BJ101" s="81"/>
      <c r="BK101" s="82"/>
      <c r="BL101" s="81"/>
      <c r="BM101" s="85">
        <v>3.4651592524260422</v>
      </c>
      <c r="BN101" s="560"/>
      <c r="BO101" s="874"/>
      <c r="BP101" s="74"/>
      <c r="BQ101" s="874"/>
      <c r="BR101" s="74">
        <v>3.0000000000000001E-3</v>
      </c>
      <c r="BS101" s="874">
        <v>2.6179999999999999</v>
      </c>
      <c r="BT101" s="74"/>
      <c r="BU101" s="874"/>
      <c r="BV101" s="74"/>
      <c r="BW101" s="874"/>
      <c r="BX101" s="74">
        <v>8</v>
      </c>
      <c r="BY101" s="874">
        <v>6.7128356077188904</v>
      </c>
      <c r="BZ101" s="74"/>
      <c r="CA101" s="874"/>
      <c r="CB101" s="74">
        <v>2</v>
      </c>
      <c r="CC101" s="874">
        <v>1.5968523529411769</v>
      </c>
      <c r="CD101" s="74"/>
      <c r="CE101" s="874"/>
      <c r="CF101" s="74">
        <f t="shared" si="20"/>
        <v>23.758209600449433</v>
      </c>
      <c r="CG101" s="75">
        <f t="shared" si="21"/>
        <v>9.3308356077188908</v>
      </c>
      <c r="CH101" s="76">
        <f t="shared" si="22"/>
        <v>1.5968523529411769</v>
      </c>
      <c r="CI101" s="60">
        <f t="shared" si="23"/>
        <v>34.685897561109499</v>
      </c>
    </row>
    <row r="102" spans="1:87" ht="18.75" customHeight="1" x14ac:dyDescent="0.25">
      <c r="A102" s="61">
        <f t="shared" si="32"/>
        <v>92</v>
      </c>
      <c r="B102" s="77" t="s">
        <v>170</v>
      </c>
      <c r="C102" s="78" t="s">
        <v>171</v>
      </c>
      <c r="D102" s="78">
        <v>5</v>
      </c>
      <c r="E102" s="78">
        <v>70</v>
      </c>
      <c r="F102" s="78">
        <v>3426.2</v>
      </c>
      <c r="G102" s="78">
        <v>5</v>
      </c>
      <c r="H102" s="63">
        <v>5.84</v>
      </c>
      <c r="I102" s="63">
        <v>6.21</v>
      </c>
      <c r="J102" s="63">
        <f t="shared" si="24"/>
        <v>120054.04799999998</v>
      </c>
      <c r="K102" s="63">
        <f t="shared" si="25"/>
        <v>127660.21199999998</v>
      </c>
      <c r="L102" s="79">
        <v>207.92708999999999</v>
      </c>
      <c r="M102" s="80">
        <f t="shared" si="33"/>
        <v>198.25848031499999</v>
      </c>
      <c r="N102" s="66">
        <f t="shared" si="19"/>
        <v>6.0687376685540837</v>
      </c>
      <c r="O102" s="67">
        <f t="shared" si="26"/>
        <v>247.71425999999994</v>
      </c>
      <c r="P102" s="67">
        <f t="shared" si="27"/>
        <v>236.19554690999993</v>
      </c>
      <c r="Q102" s="68">
        <v>6.21</v>
      </c>
      <c r="R102" s="69"/>
      <c r="S102" s="69">
        <f t="shared" si="28"/>
        <v>255.32042399999997</v>
      </c>
      <c r="T102" s="69">
        <f t="shared" si="29"/>
        <v>243.44802428399998</v>
      </c>
      <c r="U102" s="69">
        <v>6.31</v>
      </c>
      <c r="V102" s="69"/>
      <c r="W102" s="69">
        <f t="shared" si="30"/>
        <v>259.43186399999996</v>
      </c>
      <c r="X102" s="67">
        <f t="shared" si="31"/>
        <v>247.36828232399998</v>
      </c>
      <c r="Y102" s="75"/>
      <c r="Z102" s="81"/>
      <c r="AA102" s="857"/>
      <c r="AB102" s="75"/>
      <c r="AC102" s="81"/>
      <c r="AD102" s="75"/>
      <c r="AE102" s="81"/>
      <c r="AF102" s="75"/>
      <c r="AG102" s="81"/>
      <c r="AH102" s="861"/>
      <c r="AI102" s="81"/>
      <c r="AJ102" s="75"/>
      <c r="AK102" s="82"/>
      <c r="AL102" s="81"/>
      <c r="AM102" s="75"/>
      <c r="AN102" s="81"/>
      <c r="AO102" s="75"/>
      <c r="AP102" s="81"/>
      <c r="AQ102" s="75"/>
      <c r="AR102" s="76"/>
      <c r="AS102" s="75"/>
      <c r="AT102" s="81"/>
      <c r="AU102" s="75"/>
      <c r="AV102" s="81"/>
      <c r="AW102" s="75"/>
      <c r="AX102" s="81"/>
      <c r="AY102" s="75"/>
      <c r="AZ102" s="81"/>
      <c r="BA102" s="83">
        <v>8</v>
      </c>
      <c r="BB102" s="84">
        <v>2.7174477874321932</v>
      </c>
      <c r="BC102" s="861"/>
      <c r="BD102" s="85"/>
      <c r="BE102" s="85"/>
      <c r="BF102" s="75"/>
      <c r="BG102" s="81"/>
      <c r="BH102" s="85"/>
      <c r="BI102" s="861"/>
      <c r="BJ102" s="81"/>
      <c r="BK102" s="82"/>
      <c r="BL102" s="81"/>
      <c r="BM102" s="85">
        <v>1.042</v>
      </c>
      <c r="BN102" s="560"/>
      <c r="BO102" s="874"/>
      <c r="BP102" s="74"/>
      <c r="BQ102" s="874"/>
      <c r="BR102" s="74"/>
      <c r="BS102" s="874"/>
      <c r="BT102" s="74"/>
      <c r="BU102" s="874"/>
      <c r="BV102" s="74"/>
      <c r="BW102" s="874"/>
      <c r="BX102" s="74">
        <v>3</v>
      </c>
      <c r="BY102" s="874">
        <v>2.0501432390117218</v>
      </c>
      <c r="BZ102" s="74">
        <v>3.0000000000000001E-3</v>
      </c>
      <c r="CA102" s="874">
        <v>0.39308355223880698</v>
      </c>
      <c r="CB102" s="74"/>
      <c r="CC102" s="874"/>
      <c r="CD102" s="74">
        <v>11</v>
      </c>
      <c r="CE102" s="874">
        <v>20.962827971803893</v>
      </c>
      <c r="CF102" s="74">
        <f t="shared" si="20"/>
        <v>3.759447787432193</v>
      </c>
      <c r="CG102" s="75">
        <f t="shared" si="21"/>
        <v>2.0501432390117218</v>
      </c>
      <c r="CH102" s="76">
        <f t="shared" si="22"/>
        <v>21.3559115240427</v>
      </c>
      <c r="CI102" s="60">
        <f t="shared" si="23"/>
        <v>27.165502550486615</v>
      </c>
    </row>
    <row r="103" spans="1:87" ht="18.75" customHeight="1" x14ac:dyDescent="0.25">
      <c r="A103" s="61">
        <f t="shared" si="32"/>
        <v>93</v>
      </c>
      <c r="B103" s="77" t="s">
        <v>172</v>
      </c>
      <c r="C103" s="78" t="s">
        <v>167</v>
      </c>
      <c r="D103" s="78">
        <v>4</v>
      </c>
      <c r="E103" s="78">
        <v>32</v>
      </c>
      <c r="F103" s="78">
        <v>2873.4</v>
      </c>
      <c r="G103" s="78">
        <v>4</v>
      </c>
      <c r="H103" s="63">
        <v>5.84</v>
      </c>
      <c r="I103" s="63">
        <v>6.21</v>
      </c>
      <c r="J103" s="63">
        <f t="shared" si="24"/>
        <v>100683.93599999999</v>
      </c>
      <c r="K103" s="63">
        <f t="shared" si="25"/>
        <v>107062.88400000002</v>
      </c>
      <c r="L103" s="79">
        <v>174.66264000000001</v>
      </c>
      <c r="M103" s="80">
        <f t="shared" si="33"/>
        <v>166.54082724</v>
      </c>
      <c r="N103" s="66">
        <f t="shared" si="19"/>
        <v>6.0786051367717686</v>
      </c>
      <c r="O103" s="67">
        <f t="shared" si="26"/>
        <v>207.74682000000001</v>
      </c>
      <c r="P103" s="67">
        <f t="shared" si="27"/>
        <v>198.08659287</v>
      </c>
      <c r="Q103" s="68">
        <v>6.21</v>
      </c>
      <c r="R103" s="69"/>
      <c r="S103" s="69">
        <f t="shared" si="28"/>
        <v>214.12576800000005</v>
      </c>
      <c r="T103" s="69">
        <f t="shared" si="29"/>
        <v>204.16891978800004</v>
      </c>
      <c r="U103" s="69">
        <v>6.31</v>
      </c>
      <c r="V103" s="69"/>
      <c r="W103" s="69">
        <f t="shared" si="30"/>
        <v>217.573848</v>
      </c>
      <c r="X103" s="67">
        <f t="shared" si="31"/>
        <v>207.45666406800001</v>
      </c>
      <c r="Y103" s="75">
        <v>6.5000000000000002E-2</v>
      </c>
      <c r="Z103" s="81">
        <v>118.21145</v>
      </c>
      <c r="AA103" s="857"/>
      <c r="AB103" s="75"/>
      <c r="AC103" s="81"/>
      <c r="AD103" s="75"/>
      <c r="AE103" s="81"/>
      <c r="AF103" s="75"/>
      <c r="AG103" s="81"/>
      <c r="AH103" s="861"/>
      <c r="AI103" s="81"/>
      <c r="AJ103" s="75"/>
      <c r="AK103" s="82"/>
      <c r="AL103" s="81"/>
      <c r="AM103" s="75"/>
      <c r="AN103" s="81"/>
      <c r="AO103" s="75">
        <v>2E-3</v>
      </c>
      <c r="AP103" s="81">
        <v>2.09836</v>
      </c>
      <c r="AQ103" s="75"/>
      <c r="AR103" s="76"/>
      <c r="AS103" s="75"/>
      <c r="AT103" s="81"/>
      <c r="AU103" s="75"/>
      <c r="AV103" s="81"/>
      <c r="AW103" s="75">
        <v>4</v>
      </c>
      <c r="AX103" s="81">
        <v>4.3778464957264962</v>
      </c>
      <c r="AY103" s="75"/>
      <c r="AZ103" s="81"/>
      <c r="BA103" s="83">
        <v>5</v>
      </c>
      <c r="BB103" s="84">
        <v>6.2467771581350595</v>
      </c>
      <c r="BC103" s="861"/>
      <c r="BD103" s="85"/>
      <c r="BE103" s="85"/>
      <c r="BF103" s="75"/>
      <c r="BG103" s="81"/>
      <c r="BH103" s="85"/>
      <c r="BI103" s="861"/>
      <c r="BJ103" s="81"/>
      <c r="BK103" s="82"/>
      <c r="BL103" s="81"/>
      <c r="BM103" s="85">
        <v>54.118723396226414</v>
      </c>
      <c r="BN103" s="560"/>
      <c r="BO103" s="874"/>
      <c r="BP103" s="74"/>
      <c r="BQ103" s="874"/>
      <c r="BR103" s="74"/>
      <c r="BS103" s="874"/>
      <c r="BT103" s="74">
        <v>6.0000000000000001E-3</v>
      </c>
      <c r="BU103" s="874">
        <v>7.0958046511628012</v>
      </c>
      <c r="BV103" s="74"/>
      <c r="BW103" s="874"/>
      <c r="BX103" s="74">
        <v>28</v>
      </c>
      <c r="BY103" s="874">
        <v>23.060592045657533</v>
      </c>
      <c r="BZ103" s="74"/>
      <c r="CA103" s="874"/>
      <c r="CB103" s="74"/>
      <c r="CC103" s="874"/>
      <c r="CD103" s="74">
        <v>2</v>
      </c>
      <c r="CE103" s="874">
        <v>2.8084952083333299</v>
      </c>
      <c r="CF103" s="74">
        <f t="shared" si="20"/>
        <v>185.05315705008798</v>
      </c>
      <c r="CG103" s="75">
        <f t="shared" si="21"/>
        <v>30.156396696820334</v>
      </c>
      <c r="CH103" s="76">
        <f t="shared" si="22"/>
        <v>2.8084952083333299</v>
      </c>
      <c r="CI103" s="60">
        <f t="shared" si="23"/>
        <v>218.01804895524165</v>
      </c>
    </row>
    <row r="104" spans="1:87" ht="18.75" customHeight="1" x14ac:dyDescent="0.25">
      <c r="A104" s="61">
        <f t="shared" si="32"/>
        <v>94</v>
      </c>
      <c r="B104" s="77" t="s">
        <v>173</v>
      </c>
      <c r="C104" s="78">
        <v>1968</v>
      </c>
      <c r="D104" s="78">
        <v>5</v>
      </c>
      <c r="E104" s="78">
        <v>70</v>
      </c>
      <c r="F104" s="78">
        <v>3939.2</v>
      </c>
      <c r="G104" s="78">
        <v>7</v>
      </c>
      <c r="H104" s="63">
        <v>5.84</v>
      </c>
      <c r="I104" s="63">
        <v>6.21</v>
      </c>
      <c r="J104" s="63">
        <f t="shared" si="24"/>
        <v>138029.568</v>
      </c>
      <c r="K104" s="63">
        <f t="shared" si="25"/>
        <v>146774.59199999998</v>
      </c>
      <c r="L104" s="79">
        <v>194.78276</v>
      </c>
      <c r="M104" s="80">
        <f t="shared" si="33"/>
        <v>185.72536166</v>
      </c>
      <c r="N104" s="66">
        <f t="shared" si="19"/>
        <v>4.9447288789601949</v>
      </c>
      <c r="O104" s="67">
        <f t="shared" si="26"/>
        <v>284.80415999999997</v>
      </c>
      <c r="P104" s="67">
        <f t="shared" si="27"/>
        <v>271.56076655999999</v>
      </c>
      <c r="Q104" s="68">
        <v>6.21</v>
      </c>
      <c r="R104" s="69"/>
      <c r="S104" s="69">
        <f t="shared" si="28"/>
        <v>293.54918399999997</v>
      </c>
      <c r="T104" s="69">
        <f t="shared" si="29"/>
        <v>279.89914694399999</v>
      </c>
      <c r="U104" s="69">
        <v>6.31</v>
      </c>
      <c r="V104" s="69"/>
      <c r="W104" s="69">
        <f t="shared" si="30"/>
        <v>298.27622400000001</v>
      </c>
      <c r="X104" s="67">
        <f t="shared" si="31"/>
        <v>284.40637958400004</v>
      </c>
      <c r="Y104" s="75">
        <v>2E-3</v>
      </c>
      <c r="Z104" s="81">
        <v>1.2204895348837199</v>
      </c>
      <c r="AA104" s="857"/>
      <c r="AB104" s="75">
        <v>0.24</v>
      </c>
      <c r="AC104" s="81">
        <v>188.07247000000001</v>
      </c>
      <c r="AD104" s="75"/>
      <c r="AE104" s="81"/>
      <c r="AF104" s="75"/>
      <c r="AG104" s="81"/>
      <c r="AH104" s="861"/>
      <c r="AI104" s="81"/>
      <c r="AJ104" s="75"/>
      <c r="AK104" s="82"/>
      <c r="AL104" s="81"/>
      <c r="AM104" s="75"/>
      <c r="AN104" s="81"/>
      <c r="AO104" s="75"/>
      <c r="AP104" s="81"/>
      <c r="AQ104" s="75">
        <v>3</v>
      </c>
      <c r="AR104" s="76">
        <v>4.1989999999999998</v>
      </c>
      <c r="AS104" s="75"/>
      <c r="AT104" s="81"/>
      <c r="AU104" s="75"/>
      <c r="AV104" s="81"/>
      <c r="AW104" s="75">
        <v>1</v>
      </c>
      <c r="AX104" s="81">
        <v>2.79620151515152</v>
      </c>
      <c r="AY104" s="75"/>
      <c r="AZ104" s="81"/>
      <c r="BA104" s="83">
        <v>20</v>
      </c>
      <c r="BB104" s="84">
        <v>9.464828854230614</v>
      </c>
      <c r="BC104" s="861"/>
      <c r="BD104" s="85"/>
      <c r="BE104" s="85"/>
      <c r="BF104" s="75"/>
      <c r="BG104" s="81"/>
      <c r="BH104" s="85"/>
      <c r="BI104" s="861"/>
      <c r="BJ104" s="81"/>
      <c r="BK104" s="82"/>
      <c r="BL104" s="81"/>
      <c r="BM104" s="85">
        <v>8.8515149999999991</v>
      </c>
      <c r="BN104" s="560">
        <v>3.5000000000000001E-3</v>
      </c>
      <c r="BO104" s="874">
        <v>5.479528260869575</v>
      </c>
      <c r="BP104" s="74">
        <v>6.0000000000000001E-3</v>
      </c>
      <c r="BQ104" s="874">
        <v>6.0336750000000006</v>
      </c>
      <c r="BR104" s="74">
        <v>2.5000000000000001E-3</v>
      </c>
      <c r="BS104" s="874">
        <v>2.7330582502651048</v>
      </c>
      <c r="BT104" s="74"/>
      <c r="BU104" s="874"/>
      <c r="BV104" s="74"/>
      <c r="BW104" s="874"/>
      <c r="BX104" s="74">
        <v>23</v>
      </c>
      <c r="BY104" s="874">
        <v>11.660353828765816</v>
      </c>
      <c r="BZ104" s="74"/>
      <c r="CA104" s="874"/>
      <c r="CB104" s="74">
        <v>11</v>
      </c>
      <c r="CC104" s="874">
        <v>8.9375272509003612</v>
      </c>
      <c r="CD104" s="74">
        <v>15</v>
      </c>
      <c r="CE104" s="874">
        <v>29.769520625000002</v>
      </c>
      <c r="CF104" s="74">
        <f t="shared" si="20"/>
        <v>214.60450490426587</v>
      </c>
      <c r="CG104" s="75">
        <f t="shared" si="21"/>
        <v>25.906615339900497</v>
      </c>
      <c r="CH104" s="76">
        <f t="shared" si="22"/>
        <v>38.707047875900365</v>
      </c>
      <c r="CI104" s="60">
        <f t="shared" si="23"/>
        <v>279.21816812006671</v>
      </c>
    </row>
    <row r="105" spans="1:87" ht="18.75" customHeight="1" x14ac:dyDescent="0.25">
      <c r="A105" s="61">
        <f t="shared" si="32"/>
        <v>95</v>
      </c>
      <c r="B105" s="77" t="s">
        <v>174</v>
      </c>
      <c r="C105" s="78">
        <v>1968</v>
      </c>
      <c r="D105" s="78">
        <v>5</v>
      </c>
      <c r="E105" s="78">
        <v>80</v>
      </c>
      <c r="F105" s="78">
        <v>3515.2</v>
      </c>
      <c r="G105" s="78">
        <v>4</v>
      </c>
      <c r="H105" s="63">
        <v>5.84</v>
      </c>
      <c r="I105" s="63">
        <v>6.21</v>
      </c>
      <c r="J105" s="63">
        <f t="shared" si="24"/>
        <v>123172.60800000001</v>
      </c>
      <c r="K105" s="63">
        <f t="shared" si="25"/>
        <v>130976.352</v>
      </c>
      <c r="L105" s="79">
        <v>212.1216</v>
      </c>
      <c r="M105" s="80">
        <f t="shared" si="33"/>
        <v>202.2579456</v>
      </c>
      <c r="N105" s="66">
        <f t="shared" si="19"/>
        <v>6.0344105598543472</v>
      </c>
      <c r="O105" s="67">
        <f t="shared" si="26"/>
        <v>254.14896000000002</v>
      </c>
      <c r="P105" s="67">
        <f t="shared" si="27"/>
        <v>242.33103336000002</v>
      </c>
      <c r="Q105" s="68">
        <v>6.21</v>
      </c>
      <c r="R105" s="69"/>
      <c r="S105" s="69">
        <f t="shared" si="28"/>
        <v>261.95270399999998</v>
      </c>
      <c r="T105" s="69">
        <f t="shared" si="29"/>
        <v>249.77190326399997</v>
      </c>
      <c r="U105" s="69">
        <v>6.31</v>
      </c>
      <c r="V105" s="69"/>
      <c r="W105" s="69">
        <f t="shared" si="30"/>
        <v>266.17094399999996</v>
      </c>
      <c r="X105" s="67">
        <f t="shared" si="31"/>
        <v>253.79399510399998</v>
      </c>
      <c r="Y105" s="75">
        <v>4.0000000000000001E-3</v>
      </c>
      <c r="Z105" s="81">
        <v>2.3528697435897441</v>
      </c>
      <c r="AA105" s="857"/>
      <c r="AB105" s="75">
        <v>0.13300000000000001</v>
      </c>
      <c r="AC105" s="81">
        <v>59.08231</v>
      </c>
      <c r="AD105" s="75">
        <v>8.0000000000000002E-3</v>
      </c>
      <c r="AE105" s="81">
        <v>4.8768288311688321</v>
      </c>
      <c r="AF105" s="75">
        <v>0.13200000000000001</v>
      </c>
      <c r="AG105" s="81">
        <v>57.551656352022079</v>
      </c>
      <c r="AH105" s="861"/>
      <c r="AI105" s="81"/>
      <c r="AJ105" s="75"/>
      <c r="AK105" s="82"/>
      <c r="AL105" s="81"/>
      <c r="AM105" s="75"/>
      <c r="AN105" s="81"/>
      <c r="AO105" s="75"/>
      <c r="AP105" s="81"/>
      <c r="AQ105" s="75"/>
      <c r="AR105" s="76"/>
      <c r="AS105" s="75"/>
      <c r="AT105" s="81"/>
      <c r="AU105" s="75"/>
      <c r="AV105" s="81"/>
      <c r="AW105" s="75"/>
      <c r="AX105" s="81"/>
      <c r="AY105" s="75"/>
      <c r="AZ105" s="81"/>
      <c r="BA105" s="83">
        <v>48</v>
      </c>
      <c r="BB105" s="84">
        <v>49.702689139752501</v>
      </c>
      <c r="BC105" s="861"/>
      <c r="BD105" s="85"/>
      <c r="BE105" s="85"/>
      <c r="BF105" s="75"/>
      <c r="BG105" s="81"/>
      <c r="BH105" s="85"/>
      <c r="BI105" s="861"/>
      <c r="BJ105" s="81"/>
      <c r="BK105" s="82"/>
      <c r="BL105" s="81"/>
      <c r="BM105" s="85">
        <v>110.25507969267142</v>
      </c>
      <c r="BN105" s="560">
        <v>1.5E-3</v>
      </c>
      <c r="BO105" s="874">
        <v>2.9686099999999951</v>
      </c>
      <c r="BP105" s="74"/>
      <c r="BQ105" s="874"/>
      <c r="BR105" s="74"/>
      <c r="BS105" s="874"/>
      <c r="BT105" s="74"/>
      <c r="BU105" s="874"/>
      <c r="BV105" s="74">
        <v>4</v>
      </c>
      <c r="BW105" s="874">
        <v>8.9019999999999992</v>
      </c>
      <c r="BX105" s="74">
        <v>19</v>
      </c>
      <c r="BY105" s="874">
        <v>8.5477400596681434</v>
      </c>
      <c r="BZ105" s="74"/>
      <c r="CA105" s="874"/>
      <c r="CB105" s="74">
        <v>1</v>
      </c>
      <c r="CC105" s="874">
        <v>0.76151489795918403</v>
      </c>
      <c r="CD105" s="74">
        <v>16</v>
      </c>
      <c r="CE105" s="874">
        <v>30.658425623135827</v>
      </c>
      <c r="CF105" s="74">
        <f t="shared" si="20"/>
        <v>283.82143375920458</v>
      </c>
      <c r="CG105" s="75">
        <f t="shared" si="21"/>
        <v>20.418350059668136</v>
      </c>
      <c r="CH105" s="76">
        <f t="shared" si="22"/>
        <v>31.419940521095011</v>
      </c>
      <c r="CI105" s="60">
        <f t="shared" si="23"/>
        <v>335.65972433996768</v>
      </c>
    </row>
    <row r="106" spans="1:87" ht="17.25" customHeight="1" x14ac:dyDescent="0.25">
      <c r="A106" s="61">
        <f t="shared" si="32"/>
        <v>96</v>
      </c>
      <c r="B106" s="77" t="s">
        <v>175</v>
      </c>
      <c r="C106" s="78">
        <v>1988</v>
      </c>
      <c r="D106" s="78">
        <v>5</v>
      </c>
      <c r="E106" s="78">
        <v>74</v>
      </c>
      <c r="F106" s="78">
        <v>4431.2</v>
      </c>
      <c r="G106" s="78">
        <v>6</v>
      </c>
      <c r="H106" s="63">
        <v>5.84</v>
      </c>
      <c r="I106" s="63">
        <v>6.21</v>
      </c>
      <c r="J106" s="63">
        <f t="shared" si="24"/>
        <v>155269.24799999999</v>
      </c>
      <c r="K106" s="63">
        <f t="shared" si="25"/>
        <v>165106.51199999999</v>
      </c>
      <c r="L106" s="79">
        <v>216.65271000000001</v>
      </c>
      <c r="M106" s="80">
        <f t="shared" si="33"/>
        <v>206.57835898500002</v>
      </c>
      <c r="N106" s="66">
        <f t="shared" si="19"/>
        <v>4.8892559577541084</v>
      </c>
      <c r="O106" s="67">
        <f t="shared" si="26"/>
        <v>320.37576000000001</v>
      </c>
      <c r="P106" s="67">
        <f t="shared" si="27"/>
        <v>305.47828716000004</v>
      </c>
      <c r="Q106" s="68">
        <v>6.21</v>
      </c>
      <c r="R106" s="69"/>
      <c r="S106" s="69">
        <f t="shared" si="28"/>
        <v>330.21302399999996</v>
      </c>
      <c r="T106" s="69">
        <f t="shared" si="29"/>
        <v>314.85811838399997</v>
      </c>
      <c r="U106" s="69">
        <v>6.31</v>
      </c>
      <c r="V106" s="69"/>
      <c r="W106" s="69">
        <f t="shared" si="30"/>
        <v>335.53046399999994</v>
      </c>
      <c r="X106" s="67">
        <f t="shared" si="31"/>
        <v>319.92829742399994</v>
      </c>
      <c r="Y106" s="75"/>
      <c r="Z106" s="81"/>
      <c r="AA106" s="857"/>
      <c r="AB106" s="75">
        <v>8.199999999999999E-2</v>
      </c>
      <c r="AC106" s="81">
        <v>63.941699999999997</v>
      </c>
      <c r="AD106" s="75">
        <v>5.0000000000000001E-3</v>
      </c>
      <c r="AE106" s="81">
        <v>8.5635000000000012</v>
      </c>
      <c r="AF106" s="75"/>
      <c r="AG106" s="81"/>
      <c r="AH106" s="861">
        <v>1</v>
      </c>
      <c r="AI106" s="81">
        <v>0.90279361702127603</v>
      </c>
      <c r="AJ106" s="75"/>
      <c r="AK106" s="82"/>
      <c r="AL106" s="81"/>
      <c r="AM106" s="75"/>
      <c r="AN106" s="81"/>
      <c r="AO106" s="75"/>
      <c r="AP106" s="81"/>
      <c r="AQ106" s="75"/>
      <c r="AR106" s="76"/>
      <c r="AS106" s="75"/>
      <c r="AT106" s="81"/>
      <c r="AU106" s="75"/>
      <c r="AV106" s="81"/>
      <c r="AW106" s="75">
        <v>1</v>
      </c>
      <c r="AX106" s="81">
        <v>0.94185874999999997</v>
      </c>
      <c r="AY106" s="75"/>
      <c r="AZ106" s="81"/>
      <c r="BA106" s="83"/>
      <c r="BB106" s="84"/>
      <c r="BC106" s="861"/>
      <c r="BD106" s="85"/>
      <c r="BE106" s="85"/>
      <c r="BF106" s="75"/>
      <c r="BG106" s="81"/>
      <c r="BH106" s="85"/>
      <c r="BI106" s="861">
        <v>1.2E-2</v>
      </c>
      <c r="BJ106" s="81">
        <v>5.5029399999999997</v>
      </c>
      <c r="BK106" s="82"/>
      <c r="BL106" s="81"/>
      <c r="BM106" s="85">
        <v>0.63244266666666793</v>
      </c>
      <c r="BN106" s="560">
        <v>1E-3</v>
      </c>
      <c r="BO106" s="874">
        <v>1.5005500000000001</v>
      </c>
      <c r="BP106" s="74"/>
      <c r="BQ106" s="874"/>
      <c r="BR106" s="74">
        <v>2E-3</v>
      </c>
      <c r="BS106" s="874">
        <v>2.5908733333333398</v>
      </c>
      <c r="BT106" s="74"/>
      <c r="BU106" s="874"/>
      <c r="BV106" s="74">
        <v>1</v>
      </c>
      <c r="BW106" s="874">
        <v>1.8294874999999999</v>
      </c>
      <c r="BX106" s="74">
        <v>35</v>
      </c>
      <c r="BY106" s="874">
        <v>39.530155974600952</v>
      </c>
      <c r="BZ106" s="74"/>
      <c r="CA106" s="874"/>
      <c r="CB106" s="74">
        <v>5</v>
      </c>
      <c r="CC106" s="874">
        <v>4.410187825841537</v>
      </c>
      <c r="CD106" s="74">
        <v>7</v>
      </c>
      <c r="CE106" s="874">
        <v>13.480253173480101</v>
      </c>
      <c r="CF106" s="74">
        <f t="shared" si="20"/>
        <v>80.485235033687928</v>
      </c>
      <c r="CG106" s="75">
        <f t="shared" si="21"/>
        <v>45.451066807934289</v>
      </c>
      <c r="CH106" s="76">
        <f t="shared" si="22"/>
        <v>17.890440999321637</v>
      </c>
      <c r="CI106" s="60">
        <f t="shared" si="23"/>
        <v>143.82674284094387</v>
      </c>
    </row>
    <row r="107" spans="1:87" ht="18.75" customHeight="1" x14ac:dyDescent="0.25">
      <c r="A107" s="61">
        <f t="shared" si="32"/>
        <v>97</v>
      </c>
      <c r="B107" s="77" t="s">
        <v>176</v>
      </c>
      <c r="C107" s="78" t="s">
        <v>167</v>
      </c>
      <c r="D107" s="78">
        <v>4</v>
      </c>
      <c r="E107" s="78">
        <v>32</v>
      </c>
      <c r="F107" s="78">
        <v>2872.2</v>
      </c>
      <c r="G107" s="78">
        <v>4</v>
      </c>
      <c r="H107" s="63">
        <v>5.84</v>
      </c>
      <c r="I107" s="63">
        <v>6.21</v>
      </c>
      <c r="J107" s="63">
        <f t="shared" si="24"/>
        <v>100641.88799999998</v>
      </c>
      <c r="K107" s="63">
        <f t="shared" si="25"/>
        <v>107018.17199999999</v>
      </c>
      <c r="L107" s="79">
        <v>171.59129999999999</v>
      </c>
      <c r="M107" s="80">
        <f t="shared" si="33"/>
        <v>163.61230455</v>
      </c>
      <c r="N107" s="66">
        <f t="shared" si="19"/>
        <v>5.974211405890955</v>
      </c>
      <c r="O107" s="67">
        <f t="shared" si="26"/>
        <v>207.66005999999996</v>
      </c>
      <c r="P107" s="67">
        <f t="shared" si="27"/>
        <v>198.00386720999995</v>
      </c>
      <c r="Q107" s="68">
        <v>6.21</v>
      </c>
      <c r="R107" s="69"/>
      <c r="S107" s="69">
        <f t="shared" si="28"/>
        <v>214.03634399999999</v>
      </c>
      <c r="T107" s="69">
        <f t="shared" si="29"/>
        <v>204.08365400399998</v>
      </c>
      <c r="U107" s="69">
        <v>6.31</v>
      </c>
      <c r="V107" s="69"/>
      <c r="W107" s="69">
        <f t="shared" si="30"/>
        <v>217.48298399999999</v>
      </c>
      <c r="X107" s="67">
        <f t="shared" si="31"/>
        <v>207.370025244</v>
      </c>
      <c r="Y107" s="75"/>
      <c r="Z107" s="81"/>
      <c r="AA107" s="857"/>
      <c r="AB107" s="75">
        <v>9.7000000000000003E-2</v>
      </c>
      <c r="AC107" s="81">
        <v>61.796140000000001</v>
      </c>
      <c r="AD107" s="75"/>
      <c r="AE107" s="81"/>
      <c r="AF107" s="75"/>
      <c r="AG107" s="81"/>
      <c r="AH107" s="861"/>
      <c r="AI107" s="81"/>
      <c r="AJ107" s="75"/>
      <c r="AK107" s="82"/>
      <c r="AL107" s="81"/>
      <c r="AM107" s="75"/>
      <c r="AN107" s="81"/>
      <c r="AO107" s="75">
        <v>5.0000000000000001E-4</v>
      </c>
      <c r="AP107" s="81">
        <v>0.78114880952380994</v>
      </c>
      <c r="AQ107" s="75"/>
      <c r="AR107" s="76"/>
      <c r="AS107" s="75"/>
      <c r="AT107" s="81"/>
      <c r="AU107" s="75"/>
      <c r="AV107" s="81"/>
      <c r="AW107" s="75">
        <v>2</v>
      </c>
      <c r="AX107" s="81">
        <v>1.1099999999999999</v>
      </c>
      <c r="AY107" s="75"/>
      <c r="AZ107" s="81"/>
      <c r="BA107" s="83">
        <v>28</v>
      </c>
      <c r="BB107" s="84">
        <v>15.597586451126265</v>
      </c>
      <c r="BC107" s="861"/>
      <c r="BD107" s="85"/>
      <c r="BE107" s="85"/>
      <c r="BF107" s="75"/>
      <c r="BG107" s="81"/>
      <c r="BH107" s="85"/>
      <c r="BI107" s="861"/>
      <c r="BJ107" s="81"/>
      <c r="BK107" s="82"/>
      <c r="BL107" s="81"/>
      <c r="BM107" s="85">
        <v>5.4221004050187087</v>
      </c>
      <c r="BN107" s="560"/>
      <c r="BO107" s="874"/>
      <c r="BP107" s="74">
        <v>2E-3</v>
      </c>
      <c r="BQ107" s="874">
        <v>2.0054175999999999</v>
      </c>
      <c r="BR107" s="74"/>
      <c r="BS107" s="874"/>
      <c r="BT107" s="74">
        <v>7.0000000000000001E-3</v>
      </c>
      <c r="BU107" s="874">
        <v>9.3800787500000009</v>
      </c>
      <c r="BV107" s="74"/>
      <c r="BW107" s="874"/>
      <c r="BX107" s="74">
        <v>11</v>
      </c>
      <c r="BY107" s="874">
        <v>5.4094343552696724</v>
      </c>
      <c r="BZ107" s="74"/>
      <c r="CA107" s="874"/>
      <c r="CB107" s="74"/>
      <c r="CC107" s="874"/>
      <c r="CD107" s="74">
        <v>1</v>
      </c>
      <c r="CE107" s="874">
        <v>1.7286835709999999</v>
      </c>
      <c r="CF107" s="74">
        <f t="shared" si="20"/>
        <v>84.706975665668793</v>
      </c>
      <c r="CG107" s="75">
        <f t="shared" si="21"/>
        <v>16.794930705269671</v>
      </c>
      <c r="CH107" s="76">
        <f t="shared" si="22"/>
        <v>1.7286835709999999</v>
      </c>
      <c r="CI107" s="60">
        <f t="shared" si="23"/>
        <v>103.23058994193846</v>
      </c>
    </row>
    <row r="108" spans="1:87" ht="18" customHeight="1" x14ac:dyDescent="0.25">
      <c r="A108" s="61">
        <f t="shared" si="32"/>
        <v>98</v>
      </c>
      <c r="B108" s="77" t="s">
        <v>177</v>
      </c>
      <c r="C108" s="78" t="s">
        <v>178</v>
      </c>
      <c r="D108" s="78">
        <v>5</v>
      </c>
      <c r="E108" s="78">
        <v>42</v>
      </c>
      <c r="F108" s="78">
        <v>4822.8999999999996</v>
      </c>
      <c r="G108" s="78">
        <v>2</v>
      </c>
      <c r="H108" s="63">
        <v>5.84</v>
      </c>
      <c r="I108" s="63">
        <v>6.21</v>
      </c>
      <c r="J108" s="63">
        <f t="shared" si="24"/>
        <v>168994.41599999997</v>
      </c>
      <c r="K108" s="63">
        <f t="shared" si="25"/>
        <v>179701.25399999999</v>
      </c>
      <c r="L108" s="79">
        <v>238.63764</v>
      </c>
      <c r="M108" s="80">
        <v>227.54098974000001</v>
      </c>
      <c r="N108" s="66">
        <f t="shared" si="19"/>
        <v>4.9480113624582724</v>
      </c>
      <c r="O108" s="67">
        <f t="shared" si="26"/>
        <v>348.69566999999995</v>
      </c>
      <c r="P108" s="67">
        <f t="shared" si="27"/>
        <v>332.48132134499997</v>
      </c>
      <c r="Q108" s="68">
        <v>6.21</v>
      </c>
      <c r="R108" s="69"/>
      <c r="S108" s="69">
        <f t="shared" si="28"/>
        <v>359.40250799999995</v>
      </c>
      <c r="T108" s="69">
        <f t="shared" si="29"/>
        <v>342.69029137799998</v>
      </c>
      <c r="U108" s="69">
        <v>6.31</v>
      </c>
      <c r="V108" s="69"/>
      <c r="W108" s="69">
        <f t="shared" si="30"/>
        <v>365.18998799999997</v>
      </c>
      <c r="X108" s="67">
        <f t="shared" si="31"/>
        <v>348.20865355799998</v>
      </c>
      <c r="Y108" s="75">
        <v>4.0000000000000001E-3</v>
      </c>
      <c r="Z108" s="81">
        <v>1.204</v>
      </c>
      <c r="AA108" s="857"/>
      <c r="AB108" s="75">
        <v>0.13830000000000001</v>
      </c>
      <c r="AC108" s="81">
        <v>129.71198999999999</v>
      </c>
      <c r="AD108" s="75"/>
      <c r="AE108" s="81"/>
      <c r="AF108" s="75"/>
      <c r="AG108" s="81"/>
      <c r="AH108" s="861">
        <v>1</v>
      </c>
      <c r="AI108" s="81">
        <v>11.28492021276595</v>
      </c>
      <c r="AJ108" s="75"/>
      <c r="AK108" s="82"/>
      <c r="AL108" s="81"/>
      <c r="AM108" s="75"/>
      <c r="AN108" s="81"/>
      <c r="AO108" s="75"/>
      <c r="AP108" s="81"/>
      <c r="AQ108" s="75"/>
      <c r="AR108" s="76"/>
      <c r="AS108" s="75"/>
      <c r="AT108" s="81"/>
      <c r="AU108" s="75"/>
      <c r="AV108" s="81"/>
      <c r="AW108" s="75">
        <v>2</v>
      </c>
      <c r="AX108" s="81">
        <v>1.786</v>
      </c>
      <c r="AY108" s="75">
        <v>1</v>
      </c>
      <c r="AZ108" s="81">
        <v>15.634</v>
      </c>
      <c r="BA108" s="83">
        <v>4</v>
      </c>
      <c r="BB108" s="84">
        <v>14.361000000000001</v>
      </c>
      <c r="BC108" s="861"/>
      <c r="BD108" s="85"/>
      <c r="BE108" s="85"/>
      <c r="BF108" s="75">
        <v>1</v>
      </c>
      <c r="BG108" s="81">
        <v>0.67013</v>
      </c>
      <c r="BH108" s="85"/>
      <c r="BI108" s="861"/>
      <c r="BJ108" s="81"/>
      <c r="BK108" s="82"/>
      <c r="BL108" s="81"/>
      <c r="BM108" s="85">
        <v>17.555695647644498</v>
      </c>
      <c r="BN108" s="560"/>
      <c r="BO108" s="874"/>
      <c r="BP108" s="74"/>
      <c r="BQ108" s="874"/>
      <c r="BR108" s="74"/>
      <c r="BS108" s="874"/>
      <c r="BT108" s="74"/>
      <c r="BU108" s="874"/>
      <c r="BV108" s="74"/>
      <c r="BW108" s="874"/>
      <c r="BX108" s="74">
        <v>35</v>
      </c>
      <c r="BY108" s="874">
        <v>34.409813865830117</v>
      </c>
      <c r="BZ108" s="74">
        <v>7.0000000000000001E-3</v>
      </c>
      <c r="CA108" s="874">
        <v>1.0974843481000001</v>
      </c>
      <c r="CB108" s="74">
        <v>6</v>
      </c>
      <c r="CC108" s="874">
        <v>5.9568857231225811</v>
      </c>
      <c r="CD108" s="74">
        <v>8</v>
      </c>
      <c r="CE108" s="874">
        <v>17.924410445997609</v>
      </c>
      <c r="CF108" s="74">
        <f t="shared" si="20"/>
        <v>192.20773586041042</v>
      </c>
      <c r="CG108" s="75">
        <f t="shared" si="21"/>
        <v>34.409813865830117</v>
      </c>
      <c r="CH108" s="76">
        <f t="shared" si="22"/>
        <v>24.978780517220191</v>
      </c>
      <c r="CI108" s="60">
        <f t="shared" si="23"/>
        <v>251.59633024346076</v>
      </c>
    </row>
    <row r="109" spans="1:87" ht="18.75" customHeight="1" x14ac:dyDescent="0.25">
      <c r="A109" s="61">
        <f t="shared" si="32"/>
        <v>99</v>
      </c>
      <c r="B109" s="77" t="s">
        <v>179</v>
      </c>
      <c r="C109" s="78" t="s">
        <v>180</v>
      </c>
      <c r="D109" s="78">
        <v>4</v>
      </c>
      <c r="E109" s="78">
        <v>37</v>
      </c>
      <c r="F109" s="78">
        <v>2951</v>
      </c>
      <c r="G109" s="78">
        <v>4</v>
      </c>
      <c r="H109" s="63">
        <v>5.84</v>
      </c>
      <c r="I109" s="63">
        <v>6.21</v>
      </c>
      <c r="J109" s="63">
        <f t="shared" si="24"/>
        <v>103403.04000000001</v>
      </c>
      <c r="K109" s="63">
        <f t="shared" si="25"/>
        <v>109954.26</v>
      </c>
      <c r="L109" s="79">
        <v>160.29248999999999</v>
      </c>
      <c r="M109" s="80">
        <f t="shared" ref="M109:M118" si="34">L109*$M$2</f>
        <v>152.83888921499999</v>
      </c>
      <c r="N109" s="66">
        <f t="shared" si="19"/>
        <v>5.4318024398508973</v>
      </c>
      <c r="O109" s="67">
        <f t="shared" si="26"/>
        <v>213.35729999999998</v>
      </c>
      <c r="P109" s="67">
        <f t="shared" si="27"/>
        <v>203.43618554999998</v>
      </c>
      <c r="Q109" s="68">
        <v>6.21</v>
      </c>
      <c r="R109" s="69"/>
      <c r="S109" s="69">
        <f t="shared" si="28"/>
        <v>219.90851999999998</v>
      </c>
      <c r="T109" s="69">
        <f t="shared" si="29"/>
        <v>209.68277381999999</v>
      </c>
      <c r="U109" s="69">
        <v>6.31</v>
      </c>
      <c r="V109" s="69"/>
      <c r="W109" s="69">
        <f t="shared" si="30"/>
        <v>223.44971999999999</v>
      </c>
      <c r="X109" s="67">
        <f t="shared" si="31"/>
        <v>213.05930801999997</v>
      </c>
      <c r="Y109" s="75"/>
      <c r="Z109" s="81"/>
      <c r="AA109" s="857"/>
      <c r="AB109" s="75"/>
      <c r="AC109" s="81"/>
      <c r="AD109" s="75"/>
      <c r="AE109" s="81"/>
      <c r="AF109" s="75"/>
      <c r="AG109" s="81"/>
      <c r="AH109" s="861"/>
      <c r="AI109" s="81"/>
      <c r="AJ109" s="75"/>
      <c r="AK109" s="82"/>
      <c r="AL109" s="81"/>
      <c r="AM109" s="75"/>
      <c r="AN109" s="81"/>
      <c r="AO109" s="75"/>
      <c r="AP109" s="81"/>
      <c r="AQ109" s="75">
        <v>12</v>
      </c>
      <c r="AR109" s="76">
        <v>16.873641815999999</v>
      </c>
      <c r="AS109" s="75"/>
      <c r="AT109" s="81"/>
      <c r="AU109" s="75"/>
      <c r="AV109" s="81"/>
      <c r="AW109" s="75"/>
      <c r="AX109" s="81"/>
      <c r="AY109" s="75"/>
      <c r="AZ109" s="81"/>
      <c r="BA109" s="83"/>
      <c r="BB109" s="84"/>
      <c r="BC109" s="861"/>
      <c r="BD109" s="85"/>
      <c r="BE109" s="85"/>
      <c r="BF109" s="75"/>
      <c r="BG109" s="81"/>
      <c r="BH109" s="85"/>
      <c r="BI109" s="861"/>
      <c r="BJ109" s="81"/>
      <c r="BK109" s="82"/>
      <c r="BL109" s="81"/>
      <c r="BM109" s="85">
        <v>1.2099686440677959</v>
      </c>
      <c r="BN109" s="560"/>
      <c r="BO109" s="874"/>
      <c r="BP109" s="74"/>
      <c r="BQ109" s="874"/>
      <c r="BR109" s="74"/>
      <c r="BS109" s="874"/>
      <c r="BT109" s="74">
        <v>8.0000000000000002E-3</v>
      </c>
      <c r="BU109" s="874">
        <v>8.0163291103421201</v>
      </c>
      <c r="BV109" s="74"/>
      <c r="BW109" s="874"/>
      <c r="BX109" s="74">
        <v>8</v>
      </c>
      <c r="BY109" s="874">
        <v>8.0895887151859771</v>
      </c>
      <c r="BZ109" s="74"/>
      <c r="CA109" s="874"/>
      <c r="CB109" s="74"/>
      <c r="CC109" s="874"/>
      <c r="CD109" s="74">
        <v>2</v>
      </c>
      <c r="CE109" s="874">
        <v>2.7961787793333297</v>
      </c>
      <c r="CF109" s="74">
        <f t="shared" si="20"/>
        <v>18.083610460067796</v>
      </c>
      <c r="CG109" s="75">
        <f t="shared" si="21"/>
        <v>16.105917825528095</v>
      </c>
      <c r="CH109" s="76">
        <f t="shared" si="22"/>
        <v>2.7961787793333297</v>
      </c>
      <c r="CI109" s="60">
        <f t="shared" si="23"/>
        <v>36.985707064929223</v>
      </c>
    </row>
    <row r="110" spans="1:87" ht="18" customHeight="1" x14ac:dyDescent="0.25">
      <c r="A110" s="61">
        <f t="shared" si="32"/>
        <v>100</v>
      </c>
      <c r="B110" s="77" t="s">
        <v>181</v>
      </c>
      <c r="C110" s="78" t="s">
        <v>182</v>
      </c>
      <c r="D110" s="78">
        <v>4</v>
      </c>
      <c r="E110" s="78">
        <v>36</v>
      </c>
      <c r="F110" s="78">
        <v>2156.3000000000002</v>
      </c>
      <c r="G110" s="78">
        <v>3</v>
      </c>
      <c r="H110" s="63">
        <v>5.84</v>
      </c>
      <c r="I110" s="63">
        <v>6.21</v>
      </c>
      <c r="J110" s="63">
        <f t="shared" si="24"/>
        <v>75556.752000000008</v>
      </c>
      <c r="K110" s="63">
        <f t="shared" si="25"/>
        <v>80343.738000000012</v>
      </c>
      <c r="L110" s="79">
        <v>131.31197</v>
      </c>
      <c r="M110" s="80">
        <f t="shared" si="34"/>
        <v>125.205963395</v>
      </c>
      <c r="N110" s="66">
        <f t="shared" si="19"/>
        <v>6.0896892825673605</v>
      </c>
      <c r="O110" s="67">
        <f t="shared" si="26"/>
        <v>155.90049000000002</v>
      </c>
      <c r="P110" s="67">
        <f t="shared" si="27"/>
        <v>148.65111721500003</v>
      </c>
      <c r="Q110" s="68">
        <v>6.21</v>
      </c>
      <c r="R110" s="69"/>
      <c r="S110" s="69">
        <f t="shared" si="28"/>
        <v>160.68747600000003</v>
      </c>
      <c r="T110" s="69">
        <f t="shared" si="29"/>
        <v>153.21550836600002</v>
      </c>
      <c r="U110" s="69">
        <v>6.31</v>
      </c>
      <c r="V110" s="69"/>
      <c r="W110" s="69">
        <f t="shared" si="30"/>
        <v>163.27503600000003</v>
      </c>
      <c r="X110" s="67">
        <f t="shared" si="31"/>
        <v>155.68274682600003</v>
      </c>
      <c r="Y110" s="75"/>
      <c r="Z110" s="81"/>
      <c r="AA110" s="857">
        <v>93.431049999999999</v>
      </c>
      <c r="AB110" s="75">
        <v>1.2999999999999999E-2</v>
      </c>
      <c r="AC110" s="81">
        <v>34.615000000000002</v>
      </c>
      <c r="AD110" s="75"/>
      <c r="AE110" s="81"/>
      <c r="AF110" s="75"/>
      <c r="AG110" s="81"/>
      <c r="AH110" s="861"/>
      <c r="AI110" s="81"/>
      <c r="AJ110" s="75"/>
      <c r="AK110" s="82"/>
      <c r="AL110" s="81"/>
      <c r="AM110" s="75"/>
      <c r="AN110" s="81"/>
      <c r="AO110" s="75"/>
      <c r="AP110" s="81"/>
      <c r="AQ110" s="75"/>
      <c r="AR110" s="76"/>
      <c r="AS110" s="75"/>
      <c r="AT110" s="81"/>
      <c r="AU110" s="75"/>
      <c r="AV110" s="81"/>
      <c r="AW110" s="75"/>
      <c r="AX110" s="81"/>
      <c r="AY110" s="75"/>
      <c r="AZ110" s="81"/>
      <c r="BA110" s="83"/>
      <c r="BB110" s="84"/>
      <c r="BC110" s="861"/>
      <c r="BD110" s="85"/>
      <c r="BE110" s="85"/>
      <c r="BF110" s="75"/>
      <c r="BG110" s="81"/>
      <c r="BH110" s="85"/>
      <c r="BI110" s="861"/>
      <c r="BJ110" s="81"/>
      <c r="BK110" s="82"/>
      <c r="BL110" s="81"/>
      <c r="BM110" s="85">
        <v>3.9915305688382063</v>
      </c>
      <c r="BN110" s="560"/>
      <c r="BO110" s="874"/>
      <c r="BP110" s="74"/>
      <c r="BQ110" s="874"/>
      <c r="BR110" s="74"/>
      <c r="BS110" s="874"/>
      <c r="BT110" s="74"/>
      <c r="BU110" s="874"/>
      <c r="BV110" s="74"/>
      <c r="BW110" s="874"/>
      <c r="BX110" s="74">
        <v>4</v>
      </c>
      <c r="BY110" s="874">
        <v>4.7581483853853888</v>
      </c>
      <c r="BZ110" s="74"/>
      <c r="CA110" s="874"/>
      <c r="CB110" s="74">
        <v>6</v>
      </c>
      <c r="CC110" s="874">
        <v>4.6875627238007223</v>
      </c>
      <c r="CD110" s="74">
        <v>3</v>
      </c>
      <c r="CE110" s="874">
        <v>4.9746044444444397</v>
      </c>
      <c r="CF110" s="74">
        <f t="shared" si="20"/>
        <v>132.03758056883822</v>
      </c>
      <c r="CG110" s="75">
        <f t="shared" si="21"/>
        <v>4.7581483853853888</v>
      </c>
      <c r="CH110" s="76">
        <f t="shared" si="22"/>
        <v>9.662167168245162</v>
      </c>
      <c r="CI110" s="60">
        <f t="shared" si="23"/>
        <v>146.45789612246878</v>
      </c>
    </row>
    <row r="111" spans="1:87" ht="18.75" customHeight="1" x14ac:dyDescent="0.25">
      <c r="A111" s="61">
        <f t="shared" si="32"/>
        <v>101</v>
      </c>
      <c r="B111" s="77" t="s">
        <v>183</v>
      </c>
      <c r="C111" s="78">
        <v>1956</v>
      </c>
      <c r="D111" s="78">
        <v>4</v>
      </c>
      <c r="E111" s="78">
        <v>45</v>
      </c>
      <c r="F111" s="78">
        <v>3493.7</v>
      </c>
      <c r="G111" s="78">
        <v>4</v>
      </c>
      <c r="H111" s="63">
        <v>5.84</v>
      </c>
      <c r="I111" s="63">
        <v>6.21</v>
      </c>
      <c r="J111" s="63">
        <f t="shared" si="24"/>
        <v>122419.24799999999</v>
      </c>
      <c r="K111" s="63">
        <f t="shared" si="25"/>
        <v>130175.262</v>
      </c>
      <c r="L111" s="79">
        <v>194.58223000000001</v>
      </c>
      <c r="M111" s="80">
        <f t="shared" si="34"/>
        <v>185.53415630500001</v>
      </c>
      <c r="N111" s="66">
        <f t="shared" si="19"/>
        <v>5.5695174170650033</v>
      </c>
      <c r="O111" s="67">
        <f t="shared" si="26"/>
        <v>252.59451000000001</v>
      </c>
      <c r="P111" s="67">
        <f t="shared" si="27"/>
        <v>240.84886528500002</v>
      </c>
      <c r="Q111" s="68">
        <v>6.21</v>
      </c>
      <c r="R111" s="69"/>
      <c r="S111" s="69">
        <f t="shared" si="28"/>
        <v>260.35052400000001</v>
      </c>
      <c r="T111" s="69">
        <f t="shared" si="29"/>
        <v>248.24422463400001</v>
      </c>
      <c r="U111" s="69">
        <v>6.31</v>
      </c>
      <c r="V111" s="69"/>
      <c r="W111" s="69">
        <f t="shared" si="30"/>
        <v>264.54296399999993</v>
      </c>
      <c r="X111" s="67">
        <f t="shared" si="31"/>
        <v>252.24171617399995</v>
      </c>
      <c r="Y111" s="75">
        <v>1.6E-2</v>
      </c>
      <c r="Z111" s="81">
        <v>3.7629999999999999</v>
      </c>
      <c r="AA111" s="857"/>
      <c r="AB111" s="75">
        <v>5.0000000000000001E-4</v>
      </c>
      <c r="AC111" s="81">
        <v>0.2482</v>
      </c>
      <c r="AD111" s="75"/>
      <c r="AE111" s="81"/>
      <c r="AF111" s="75"/>
      <c r="AG111" s="81"/>
      <c r="AH111" s="861"/>
      <c r="AI111" s="81"/>
      <c r="AJ111" s="75"/>
      <c r="AK111" s="82"/>
      <c r="AL111" s="81"/>
      <c r="AM111" s="75"/>
      <c r="AN111" s="81"/>
      <c r="AO111" s="75"/>
      <c r="AP111" s="81"/>
      <c r="AQ111" s="75"/>
      <c r="AR111" s="76"/>
      <c r="AS111" s="75"/>
      <c r="AT111" s="81"/>
      <c r="AU111" s="75"/>
      <c r="AV111" s="81"/>
      <c r="AW111" s="75"/>
      <c r="AX111" s="81"/>
      <c r="AY111" s="75"/>
      <c r="AZ111" s="81"/>
      <c r="BA111" s="83"/>
      <c r="BB111" s="84"/>
      <c r="BC111" s="861"/>
      <c r="BD111" s="85"/>
      <c r="BE111" s="85"/>
      <c r="BF111" s="75"/>
      <c r="BG111" s="81"/>
      <c r="BH111" s="85"/>
      <c r="BI111" s="861"/>
      <c r="BJ111" s="81"/>
      <c r="BK111" s="82"/>
      <c r="BL111" s="81"/>
      <c r="BM111" s="85"/>
      <c r="BN111" s="560"/>
      <c r="BO111" s="874"/>
      <c r="BP111" s="74"/>
      <c r="BQ111" s="874"/>
      <c r="BR111" s="74"/>
      <c r="BS111" s="874"/>
      <c r="BT111" s="74"/>
      <c r="BU111" s="874"/>
      <c r="BV111" s="74"/>
      <c r="BW111" s="874"/>
      <c r="BX111" s="74">
        <v>10</v>
      </c>
      <c r="BY111" s="874">
        <v>8.4777142112933266</v>
      </c>
      <c r="BZ111" s="74">
        <v>0.02</v>
      </c>
      <c r="CA111" s="874">
        <v>2.6205570149253798</v>
      </c>
      <c r="CB111" s="74">
        <v>2</v>
      </c>
      <c r="CC111" s="874">
        <v>1.7633799999999999</v>
      </c>
      <c r="CD111" s="74"/>
      <c r="CE111" s="874"/>
      <c r="CF111" s="74">
        <f t="shared" si="20"/>
        <v>4.0111999999999997</v>
      </c>
      <c r="CG111" s="75">
        <f t="shared" si="21"/>
        <v>8.4777142112933266</v>
      </c>
      <c r="CH111" s="76">
        <f t="shared" si="22"/>
        <v>4.3839370149253796</v>
      </c>
      <c r="CI111" s="60">
        <f t="shared" si="23"/>
        <v>16.872851226218707</v>
      </c>
    </row>
    <row r="112" spans="1:87" ht="18.75" customHeight="1" x14ac:dyDescent="0.25">
      <c r="A112" s="61">
        <f t="shared" si="32"/>
        <v>102</v>
      </c>
      <c r="B112" s="77" t="s">
        <v>184</v>
      </c>
      <c r="C112" s="78">
        <v>1969</v>
      </c>
      <c r="D112" s="78">
        <v>5</v>
      </c>
      <c r="E112" s="78">
        <v>56</v>
      </c>
      <c r="F112" s="78">
        <v>3661.6</v>
      </c>
      <c r="G112" s="78">
        <v>4</v>
      </c>
      <c r="H112" s="63">
        <v>5.84</v>
      </c>
      <c r="I112" s="63">
        <v>6.21</v>
      </c>
      <c r="J112" s="63">
        <f t="shared" si="24"/>
        <v>128302.46399999999</v>
      </c>
      <c r="K112" s="63">
        <f t="shared" si="25"/>
        <v>136431.21600000001</v>
      </c>
      <c r="L112" s="79">
        <v>170.13361</v>
      </c>
      <c r="M112" s="80">
        <f t="shared" si="34"/>
        <v>162.22239713499999</v>
      </c>
      <c r="N112" s="66">
        <f t="shared" si="19"/>
        <v>4.6464280642342146</v>
      </c>
      <c r="O112" s="67">
        <f t="shared" si="26"/>
        <v>264.73367999999999</v>
      </c>
      <c r="P112" s="67">
        <f t="shared" si="27"/>
        <v>252.42356387999999</v>
      </c>
      <c r="Q112" s="68">
        <v>6.21</v>
      </c>
      <c r="R112" s="69"/>
      <c r="S112" s="69">
        <f t="shared" si="28"/>
        <v>272.86243200000001</v>
      </c>
      <c r="T112" s="69">
        <f t="shared" si="29"/>
        <v>260.17432891200002</v>
      </c>
      <c r="U112" s="69">
        <v>6.31</v>
      </c>
      <c r="V112" s="69"/>
      <c r="W112" s="69">
        <f t="shared" si="30"/>
        <v>277.25635199999994</v>
      </c>
      <c r="X112" s="67">
        <f t="shared" si="31"/>
        <v>264.36393163199995</v>
      </c>
      <c r="Y112" s="75"/>
      <c r="Z112" s="81"/>
      <c r="AA112" s="857"/>
      <c r="AB112" s="75"/>
      <c r="AC112" s="81"/>
      <c r="AD112" s="75"/>
      <c r="AE112" s="81"/>
      <c r="AF112" s="75"/>
      <c r="AG112" s="81"/>
      <c r="AH112" s="861"/>
      <c r="AI112" s="81"/>
      <c r="AJ112" s="75"/>
      <c r="AK112" s="82"/>
      <c r="AL112" s="81"/>
      <c r="AM112" s="75"/>
      <c r="AN112" s="81"/>
      <c r="AO112" s="75"/>
      <c r="AP112" s="81"/>
      <c r="AQ112" s="75"/>
      <c r="AR112" s="76"/>
      <c r="AS112" s="75"/>
      <c r="AT112" s="81"/>
      <c r="AU112" s="75"/>
      <c r="AV112" s="81"/>
      <c r="AW112" s="75">
        <v>1</v>
      </c>
      <c r="AX112" s="81">
        <v>2.87</v>
      </c>
      <c r="AY112" s="75"/>
      <c r="AZ112" s="81"/>
      <c r="BA112" s="83"/>
      <c r="BB112" s="84"/>
      <c r="BC112" s="861"/>
      <c r="BD112" s="85"/>
      <c r="BE112" s="85"/>
      <c r="BF112" s="75"/>
      <c r="BG112" s="81"/>
      <c r="BH112" s="85"/>
      <c r="BI112" s="861"/>
      <c r="BJ112" s="81"/>
      <c r="BK112" s="82"/>
      <c r="BL112" s="81"/>
      <c r="BM112" s="85">
        <v>1.8410933333333279</v>
      </c>
      <c r="BN112" s="560"/>
      <c r="BO112" s="874"/>
      <c r="BP112" s="74"/>
      <c r="BQ112" s="874"/>
      <c r="BR112" s="74">
        <v>7.0000000000000001E-3</v>
      </c>
      <c r="BS112" s="874">
        <v>8.0419073170731394</v>
      </c>
      <c r="BT112" s="74"/>
      <c r="BU112" s="874"/>
      <c r="BV112" s="74"/>
      <c r="BW112" s="874"/>
      <c r="BX112" s="74">
        <v>5</v>
      </c>
      <c r="BY112" s="874">
        <v>4.6372558968968978</v>
      </c>
      <c r="BZ112" s="74"/>
      <c r="CA112" s="874"/>
      <c r="CB112" s="74">
        <v>3</v>
      </c>
      <c r="CC112" s="874">
        <v>2.4648182219999999</v>
      </c>
      <c r="CD112" s="74">
        <v>9</v>
      </c>
      <c r="CE112" s="874">
        <v>17.61015579938271</v>
      </c>
      <c r="CF112" s="74">
        <f t="shared" si="20"/>
        <v>4.711093333333328</v>
      </c>
      <c r="CG112" s="75">
        <f t="shared" si="21"/>
        <v>12.679163213970037</v>
      </c>
      <c r="CH112" s="76">
        <f t="shared" si="22"/>
        <v>20.074974021382708</v>
      </c>
      <c r="CI112" s="60">
        <f t="shared" si="23"/>
        <v>37.465230568686074</v>
      </c>
    </row>
    <row r="113" spans="1:87" ht="18.75" customHeight="1" x14ac:dyDescent="0.25">
      <c r="A113" s="61">
        <f t="shared" si="32"/>
        <v>103</v>
      </c>
      <c r="B113" s="77" t="s">
        <v>185</v>
      </c>
      <c r="C113" s="78">
        <v>1967</v>
      </c>
      <c r="D113" s="78">
        <v>5</v>
      </c>
      <c r="E113" s="78">
        <v>80</v>
      </c>
      <c r="F113" s="78">
        <v>3245.1</v>
      </c>
      <c r="G113" s="78">
        <v>4</v>
      </c>
      <c r="H113" s="63">
        <v>5.84</v>
      </c>
      <c r="I113" s="63">
        <v>6.21</v>
      </c>
      <c r="J113" s="63">
        <f t="shared" si="24"/>
        <v>113708.30399999999</v>
      </c>
      <c r="K113" s="63">
        <f t="shared" si="25"/>
        <v>120912.42600000001</v>
      </c>
      <c r="L113" s="79">
        <v>197.76381000000001</v>
      </c>
      <c r="M113" s="80">
        <f t="shared" si="34"/>
        <v>188.56779283500001</v>
      </c>
      <c r="N113" s="66">
        <f t="shared" si="19"/>
        <v>6.0942285291670517</v>
      </c>
      <c r="O113" s="67">
        <f t="shared" si="26"/>
        <v>234.62072999999998</v>
      </c>
      <c r="P113" s="67">
        <f t="shared" si="27"/>
        <v>223.710866055</v>
      </c>
      <c r="Q113" s="68">
        <v>6.21</v>
      </c>
      <c r="R113" s="69"/>
      <c r="S113" s="69">
        <f t="shared" si="28"/>
        <v>241.82485200000002</v>
      </c>
      <c r="T113" s="69">
        <f t="shared" si="29"/>
        <v>230.57999638200002</v>
      </c>
      <c r="U113" s="69">
        <v>6.31</v>
      </c>
      <c r="V113" s="69"/>
      <c r="W113" s="69">
        <f t="shared" si="30"/>
        <v>245.71897199999998</v>
      </c>
      <c r="X113" s="67">
        <f t="shared" si="31"/>
        <v>234.29303980199998</v>
      </c>
      <c r="Y113" s="75"/>
      <c r="Z113" s="81"/>
      <c r="AA113" s="857"/>
      <c r="AB113" s="75">
        <v>7.3000000000000001E-3</v>
      </c>
      <c r="AC113" s="81">
        <v>7.8729395636792461</v>
      </c>
      <c r="AD113" s="75"/>
      <c r="AE113" s="81"/>
      <c r="AF113" s="75"/>
      <c r="AG113" s="81"/>
      <c r="AH113" s="861"/>
      <c r="AI113" s="81"/>
      <c r="AJ113" s="75"/>
      <c r="AK113" s="82"/>
      <c r="AL113" s="81"/>
      <c r="AM113" s="75"/>
      <c r="AN113" s="81"/>
      <c r="AO113" s="75"/>
      <c r="AP113" s="81"/>
      <c r="AQ113" s="75">
        <v>4</v>
      </c>
      <c r="AR113" s="76">
        <v>3.9820000000000002</v>
      </c>
      <c r="AS113" s="75"/>
      <c r="AT113" s="81"/>
      <c r="AU113" s="75"/>
      <c r="AV113" s="81"/>
      <c r="AW113" s="75"/>
      <c r="AX113" s="81"/>
      <c r="AY113" s="75"/>
      <c r="AZ113" s="81"/>
      <c r="BA113" s="83"/>
      <c r="BB113" s="84"/>
      <c r="BC113" s="861"/>
      <c r="BD113" s="85"/>
      <c r="BE113" s="85"/>
      <c r="BF113" s="75"/>
      <c r="BG113" s="81"/>
      <c r="BH113" s="85"/>
      <c r="BI113" s="861"/>
      <c r="BJ113" s="81"/>
      <c r="BK113" s="82"/>
      <c r="BL113" s="81"/>
      <c r="BM113" s="85">
        <v>4.7288449000000004</v>
      </c>
      <c r="BN113" s="560"/>
      <c r="BO113" s="874"/>
      <c r="BP113" s="74">
        <v>3.0000000000000001E-3</v>
      </c>
      <c r="BQ113" s="874">
        <v>3.6807461538461399</v>
      </c>
      <c r="BR113" s="74"/>
      <c r="BS113" s="874"/>
      <c r="BT113" s="74"/>
      <c r="BU113" s="874"/>
      <c r="BV113" s="74"/>
      <c r="BW113" s="874"/>
      <c r="BX113" s="74">
        <v>18</v>
      </c>
      <c r="BY113" s="874">
        <v>9.7430241775776292</v>
      </c>
      <c r="BZ113" s="74"/>
      <c r="CA113" s="874"/>
      <c r="CB113" s="74"/>
      <c r="CC113" s="874"/>
      <c r="CD113" s="74">
        <v>2</v>
      </c>
      <c r="CE113" s="874">
        <v>4.26427666666667</v>
      </c>
      <c r="CF113" s="74">
        <f t="shared" si="20"/>
        <v>16.583784463679244</v>
      </c>
      <c r="CG113" s="75">
        <f t="shared" si="21"/>
        <v>13.42377033142377</v>
      </c>
      <c r="CH113" s="76">
        <f t="shared" si="22"/>
        <v>4.26427666666667</v>
      </c>
      <c r="CI113" s="60">
        <f t="shared" si="23"/>
        <v>34.271831461769679</v>
      </c>
    </row>
    <row r="114" spans="1:87" ht="18" customHeight="1" x14ac:dyDescent="0.25">
      <c r="A114" s="61">
        <f t="shared" si="32"/>
        <v>104</v>
      </c>
      <c r="B114" s="77" t="s">
        <v>186</v>
      </c>
      <c r="C114" s="78">
        <v>1973</v>
      </c>
      <c r="D114" s="78">
        <v>5</v>
      </c>
      <c r="E114" s="78">
        <v>39</v>
      </c>
      <c r="F114" s="78">
        <v>1750.2</v>
      </c>
      <c r="G114" s="78">
        <v>2</v>
      </c>
      <c r="H114" s="63">
        <v>5.84</v>
      </c>
      <c r="I114" s="63">
        <v>6.21</v>
      </c>
      <c r="J114" s="63">
        <f t="shared" si="24"/>
        <v>61327.008000000002</v>
      </c>
      <c r="K114" s="63">
        <f t="shared" si="25"/>
        <v>65212.452000000005</v>
      </c>
      <c r="L114" s="79">
        <v>93.328959999999995</v>
      </c>
      <c r="M114" s="80">
        <f t="shared" si="34"/>
        <v>88.989163359999992</v>
      </c>
      <c r="N114" s="66">
        <f t="shared" si="19"/>
        <v>5.3324740029710886</v>
      </c>
      <c r="O114" s="67">
        <f t="shared" si="26"/>
        <v>126.53946000000001</v>
      </c>
      <c r="P114" s="67">
        <f t="shared" si="27"/>
        <v>120.65537511000001</v>
      </c>
      <c r="Q114" s="68">
        <v>6.21</v>
      </c>
      <c r="R114" s="69"/>
      <c r="S114" s="69">
        <f t="shared" si="28"/>
        <v>130.424904</v>
      </c>
      <c r="T114" s="69">
        <f t="shared" si="29"/>
        <v>124.360145964</v>
      </c>
      <c r="U114" s="69">
        <v>6.31</v>
      </c>
      <c r="V114" s="69"/>
      <c r="W114" s="69">
        <f t="shared" si="30"/>
        <v>132.52514399999998</v>
      </c>
      <c r="X114" s="67">
        <f t="shared" si="31"/>
        <v>126.36272480399998</v>
      </c>
      <c r="Y114" s="75"/>
      <c r="Z114" s="81"/>
      <c r="AA114" s="857"/>
      <c r="AB114" s="75"/>
      <c r="AC114" s="81"/>
      <c r="AD114" s="75"/>
      <c r="AE114" s="81"/>
      <c r="AF114" s="75"/>
      <c r="AG114" s="81"/>
      <c r="AH114" s="861"/>
      <c r="AI114" s="81"/>
      <c r="AJ114" s="75"/>
      <c r="AK114" s="82"/>
      <c r="AL114" s="81"/>
      <c r="AM114" s="75"/>
      <c r="AN114" s="81"/>
      <c r="AO114" s="75"/>
      <c r="AP114" s="81"/>
      <c r="AQ114" s="75"/>
      <c r="AR114" s="76"/>
      <c r="AS114" s="75"/>
      <c r="AT114" s="81"/>
      <c r="AU114" s="75"/>
      <c r="AV114" s="81"/>
      <c r="AW114" s="75"/>
      <c r="AX114" s="81"/>
      <c r="AY114" s="75"/>
      <c r="AZ114" s="81"/>
      <c r="BA114" s="83">
        <v>3</v>
      </c>
      <c r="BB114" s="84">
        <v>1.273008057553956</v>
      </c>
      <c r="BC114" s="861"/>
      <c r="BD114" s="85"/>
      <c r="BE114" s="85"/>
      <c r="BF114" s="75"/>
      <c r="BG114" s="81"/>
      <c r="BH114" s="85"/>
      <c r="BI114" s="861"/>
      <c r="BJ114" s="81"/>
      <c r="BK114" s="82"/>
      <c r="BL114" s="81"/>
      <c r="BM114" s="85"/>
      <c r="BN114" s="560"/>
      <c r="BO114" s="874"/>
      <c r="BP114" s="74"/>
      <c r="BQ114" s="874"/>
      <c r="BR114" s="74"/>
      <c r="BS114" s="874"/>
      <c r="BT114" s="74">
        <v>1E-3</v>
      </c>
      <c r="BU114" s="874">
        <v>1.2090000000000001</v>
      </c>
      <c r="BV114" s="74"/>
      <c r="BW114" s="874"/>
      <c r="BX114" s="74">
        <v>5</v>
      </c>
      <c r="BY114" s="874">
        <v>5.5037236492108574</v>
      </c>
      <c r="BZ114" s="74"/>
      <c r="CA114" s="874"/>
      <c r="CB114" s="74"/>
      <c r="CC114" s="874"/>
      <c r="CD114" s="74">
        <v>3</v>
      </c>
      <c r="CE114" s="874">
        <v>5.58828944817144</v>
      </c>
      <c r="CF114" s="74">
        <f t="shared" si="20"/>
        <v>1.273008057553956</v>
      </c>
      <c r="CG114" s="75">
        <f t="shared" si="21"/>
        <v>6.712723649210858</v>
      </c>
      <c r="CH114" s="76">
        <f t="shared" si="22"/>
        <v>5.58828944817144</v>
      </c>
      <c r="CI114" s="60">
        <f t="shared" si="23"/>
        <v>13.574021154936254</v>
      </c>
    </row>
    <row r="115" spans="1:87" ht="18.75" customHeight="1" x14ac:dyDescent="0.25">
      <c r="A115" s="61">
        <f t="shared" si="32"/>
        <v>105</v>
      </c>
      <c r="B115" s="77" t="s">
        <v>187</v>
      </c>
      <c r="C115" s="78">
        <v>1958</v>
      </c>
      <c r="D115" s="78">
        <v>3</v>
      </c>
      <c r="E115" s="78">
        <v>27</v>
      </c>
      <c r="F115" s="78">
        <v>1520.4</v>
      </c>
      <c r="G115" s="78">
        <v>2</v>
      </c>
      <c r="H115" s="63">
        <v>5.84</v>
      </c>
      <c r="I115" s="63">
        <v>6.21</v>
      </c>
      <c r="J115" s="63">
        <f t="shared" si="24"/>
        <v>53274.816000000006</v>
      </c>
      <c r="K115" s="63">
        <f t="shared" si="25"/>
        <v>56650.104000000007</v>
      </c>
      <c r="L115" s="79">
        <v>79.528409999999994</v>
      </c>
      <c r="M115" s="80">
        <f t="shared" si="34"/>
        <v>75.830338935</v>
      </c>
      <c r="N115" s="66">
        <f t="shared" si="19"/>
        <v>5.2307557221783734</v>
      </c>
      <c r="O115" s="67">
        <f t="shared" si="26"/>
        <v>109.92492000000001</v>
      </c>
      <c r="P115" s="67">
        <f t="shared" si="27"/>
        <v>104.81341122000002</v>
      </c>
      <c r="Q115" s="68">
        <v>6.21</v>
      </c>
      <c r="R115" s="69"/>
      <c r="S115" s="69">
        <f t="shared" si="28"/>
        <v>113.30020800000001</v>
      </c>
      <c r="T115" s="69">
        <f t="shared" si="29"/>
        <v>108.03174832800001</v>
      </c>
      <c r="U115" s="69">
        <v>6.31</v>
      </c>
      <c r="V115" s="69"/>
      <c r="W115" s="69">
        <f t="shared" si="30"/>
        <v>115.12468799999999</v>
      </c>
      <c r="X115" s="67">
        <f t="shared" si="31"/>
        <v>109.771390008</v>
      </c>
      <c r="Y115" s="75"/>
      <c r="Z115" s="81"/>
      <c r="AA115" s="857">
        <v>461.73914000000008</v>
      </c>
      <c r="AB115" s="75"/>
      <c r="AC115" s="81"/>
      <c r="AD115" s="551"/>
      <c r="AE115" s="552"/>
      <c r="AF115" s="75"/>
      <c r="AG115" s="81"/>
      <c r="AH115" s="861"/>
      <c r="AI115" s="81"/>
      <c r="AJ115" s="75"/>
      <c r="AK115" s="82"/>
      <c r="AL115" s="81"/>
      <c r="AM115" s="75"/>
      <c r="AN115" s="81"/>
      <c r="AO115" s="75"/>
      <c r="AP115" s="81"/>
      <c r="AQ115" s="75">
        <v>2</v>
      </c>
      <c r="AR115" s="76">
        <v>2.3733921739130399</v>
      </c>
      <c r="AS115" s="75"/>
      <c r="AT115" s="81"/>
      <c r="AU115" s="75"/>
      <c r="AV115" s="81"/>
      <c r="AW115" s="75"/>
      <c r="AX115" s="81"/>
      <c r="AY115" s="75"/>
      <c r="AZ115" s="81"/>
      <c r="BA115" s="83">
        <v>4</v>
      </c>
      <c r="BB115" s="84">
        <v>1.9098137931034485</v>
      </c>
      <c r="BC115" s="861"/>
      <c r="BD115" s="85"/>
      <c r="BE115" s="85"/>
      <c r="BF115" s="75"/>
      <c r="BG115" s="81"/>
      <c r="BH115" s="85"/>
      <c r="BI115" s="861"/>
      <c r="BJ115" s="81"/>
      <c r="BK115" s="82"/>
      <c r="BL115" s="81"/>
      <c r="BM115" s="85">
        <v>18.792554560975589</v>
      </c>
      <c r="BN115" s="560"/>
      <c r="BO115" s="874"/>
      <c r="BP115" s="74"/>
      <c r="BQ115" s="874"/>
      <c r="BR115" s="74"/>
      <c r="BS115" s="874"/>
      <c r="BT115" s="74"/>
      <c r="BU115" s="874"/>
      <c r="BV115" s="74"/>
      <c r="BW115" s="874"/>
      <c r="BX115" s="74">
        <v>18</v>
      </c>
      <c r="BY115" s="874">
        <v>10.976115904223953</v>
      </c>
      <c r="BZ115" s="74"/>
      <c r="CA115" s="874"/>
      <c r="CB115" s="74"/>
      <c r="CC115" s="874"/>
      <c r="CD115" s="74"/>
      <c r="CE115" s="874"/>
      <c r="CF115" s="74">
        <f t="shared" si="20"/>
        <v>484.81490052799217</v>
      </c>
      <c r="CG115" s="75">
        <f t="shared" si="21"/>
        <v>10.976115904223953</v>
      </c>
      <c r="CH115" s="76">
        <f t="shared" si="22"/>
        <v>0</v>
      </c>
      <c r="CI115" s="60">
        <f t="shared" si="23"/>
        <v>495.79101643221611</v>
      </c>
    </row>
    <row r="116" spans="1:87" ht="18.75" customHeight="1" x14ac:dyDescent="0.25">
      <c r="A116" s="61">
        <f t="shared" si="32"/>
        <v>106</v>
      </c>
      <c r="B116" s="62" t="s">
        <v>188</v>
      </c>
      <c r="C116" s="63" t="s">
        <v>148</v>
      </c>
      <c r="D116" s="63">
        <v>2</v>
      </c>
      <c r="E116" s="63">
        <v>8</v>
      </c>
      <c r="F116" s="63">
        <v>404.8</v>
      </c>
      <c r="G116" s="63">
        <v>2</v>
      </c>
      <c r="H116" s="63">
        <v>5.84</v>
      </c>
      <c r="I116" s="63">
        <v>6.21</v>
      </c>
      <c r="J116" s="63">
        <f t="shared" si="24"/>
        <v>14184.192000000001</v>
      </c>
      <c r="K116" s="63">
        <f t="shared" si="25"/>
        <v>15082.848</v>
      </c>
      <c r="L116" s="64">
        <v>24.668769999999999</v>
      </c>
      <c r="M116" s="65">
        <f t="shared" si="34"/>
        <v>23.521672195000001</v>
      </c>
      <c r="N116" s="66">
        <f t="shared" si="19"/>
        <v>6.0940637351778655</v>
      </c>
      <c r="O116" s="67">
        <f t="shared" si="26"/>
        <v>29.267040000000001</v>
      </c>
      <c r="P116" s="67">
        <f t="shared" si="27"/>
        <v>27.906122640000003</v>
      </c>
      <c r="Q116" s="68">
        <v>6.21</v>
      </c>
      <c r="R116" s="69"/>
      <c r="S116" s="69">
        <f t="shared" si="28"/>
        <v>30.165696000000001</v>
      </c>
      <c r="T116" s="69">
        <f t="shared" si="29"/>
        <v>28.762991136</v>
      </c>
      <c r="U116" s="69">
        <v>6.31</v>
      </c>
      <c r="V116" s="69"/>
      <c r="W116" s="69">
        <f t="shared" si="30"/>
        <v>30.651456</v>
      </c>
      <c r="X116" s="67">
        <f t="shared" si="31"/>
        <v>29.226163295999999</v>
      </c>
      <c r="Y116" s="75"/>
      <c r="Z116" s="81"/>
      <c r="AA116" s="857"/>
      <c r="AB116" s="75"/>
      <c r="AC116" s="81"/>
      <c r="AD116" s="75"/>
      <c r="AE116" s="81"/>
      <c r="AF116" s="75"/>
      <c r="AG116" s="81"/>
      <c r="AH116" s="861"/>
      <c r="AI116" s="81"/>
      <c r="AJ116" s="75"/>
      <c r="AK116" s="82"/>
      <c r="AL116" s="81"/>
      <c r="AM116" s="75"/>
      <c r="AN116" s="81"/>
      <c r="AO116" s="75"/>
      <c r="AP116" s="81"/>
      <c r="AQ116" s="75"/>
      <c r="AR116" s="76"/>
      <c r="AS116" s="75"/>
      <c r="AT116" s="81"/>
      <c r="AU116" s="75"/>
      <c r="AV116" s="81"/>
      <c r="AW116" s="75">
        <v>1</v>
      </c>
      <c r="AX116" s="81">
        <v>0.94185874999999997</v>
      </c>
      <c r="AY116" s="75"/>
      <c r="AZ116" s="81"/>
      <c r="BA116" s="83"/>
      <c r="BB116" s="84"/>
      <c r="BC116" s="861"/>
      <c r="BD116" s="85"/>
      <c r="BE116" s="85"/>
      <c r="BF116" s="75"/>
      <c r="BG116" s="81"/>
      <c r="BH116" s="85"/>
      <c r="BI116" s="861"/>
      <c r="BJ116" s="81"/>
      <c r="BK116" s="82"/>
      <c r="BL116" s="81"/>
      <c r="BM116" s="85"/>
      <c r="BN116" s="560"/>
      <c r="BO116" s="874"/>
      <c r="BP116" s="74"/>
      <c r="BQ116" s="874"/>
      <c r="BR116" s="74"/>
      <c r="BS116" s="874"/>
      <c r="BT116" s="74"/>
      <c r="BU116" s="874"/>
      <c r="BV116" s="74"/>
      <c r="BW116" s="874"/>
      <c r="BX116" s="74">
        <v>11</v>
      </c>
      <c r="BY116" s="874">
        <v>6.0141241781781787</v>
      </c>
      <c r="BZ116" s="74"/>
      <c r="CA116" s="874"/>
      <c r="CB116" s="74">
        <v>1</v>
      </c>
      <c r="CC116" s="874">
        <v>0.75438000000000005</v>
      </c>
      <c r="CD116" s="74"/>
      <c r="CE116" s="874"/>
      <c r="CF116" s="74">
        <f t="shared" si="20"/>
        <v>0.94185874999999997</v>
      </c>
      <c r="CG116" s="75">
        <f t="shared" si="21"/>
        <v>6.0141241781781787</v>
      </c>
      <c r="CH116" s="76">
        <f t="shared" si="22"/>
        <v>0.75438000000000005</v>
      </c>
      <c r="CI116" s="60">
        <f t="shared" si="23"/>
        <v>7.7103629281781787</v>
      </c>
    </row>
    <row r="117" spans="1:87" ht="16.5" customHeight="1" x14ac:dyDescent="0.25">
      <c r="A117" s="61">
        <f t="shared" si="32"/>
        <v>107</v>
      </c>
      <c r="B117" s="77" t="s">
        <v>189</v>
      </c>
      <c r="C117" s="78">
        <v>1955</v>
      </c>
      <c r="D117" s="78">
        <v>2</v>
      </c>
      <c r="E117" s="78">
        <v>8</v>
      </c>
      <c r="F117" s="78">
        <v>396.4</v>
      </c>
      <c r="G117" s="78">
        <v>2</v>
      </c>
      <c r="H117" s="63">
        <v>5.84</v>
      </c>
      <c r="I117" s="63">
        <v>6.21</v>
      </c>
      <c r="J117" s="63">
        <f t="shared" si="24"/>
        <v>13889.855999999998</v>
      </c>
      <c r="K117" s="63">
        <f t="shared" si="25"/>
        <v>14769.863999999998</v>
      </c>
      <c r="L117" s="79">
        <v>23.416319999999999</v>
      </c>
      <c r="M117" s="80">
        <f t="shared" si="34"/>
        <v>22.327461119999999</v>
      </c>
      <c r="N117" s="66">
        <f t="shared" si="19"/>
        <v>5.9072452068617558</v>
      </c>
      <c r="O117" s="67">
        <f t="shared" si="26"/>
        <v>28.659719999999993</v>
      </c>
      <c r="P117" s="67">
        <f t="shared" si="27"/>
        <v>27.327043019999994</v>
      </c>
      <c r="Q117" s="68">
        <v>6.21</v>
      </c>
      <c r="R117" s="69"/>
      <c r="S117" s="69">
        <f t="shared" si="28"/>
        <v>29.539727999999997</v>
      </c>
      <c r="T117" s="69">
        <f t="shared" si="29"/>
        <v>28.166130647999996</v>
      </c>
      <c r="U117" s="69">
        <v>6.31</v>
      </c>
      <c r="V117" s="69"/>
      <c r="W117" s="69">
        <f t="shared" si="30"/>
        <v>30.015407999999997</v>
      </c>
      <c r="X117" s="67">
        <f t="shared" si="31"/>
        <v>28.619691527999997</v>
      </c>
      <c r="Y117" s="75"/>
      <c r="Z117" s="81"/>
      <c r="AA117" s="857"/>
      <c r="AB117" s="75"/>
      <c r="AC117" s="81"/>
      <c r="AD117" s="75"/>
      <c r="AE117" s="81"/>
      <c r="AF117" s="75"/>
      <c r="AG117" s="81"/>
      <c r="AH117" s="861"/>
      <c r="AI117" s="81"/>
      <c r="AJ117" s="75"/>
      <c r="AK117" s="82"/>
      <c r="AL117" s="81"/>
      <c r="AM117" s="75"/>
      <c r="AN117" s="81"/>
      <c r="AO117" s="75"/>
      <c r="AP117" s="81"/>
      <c r="AQ117" s="75"/>
      <c r="AR117" s="76"/>
      <c r="AS117" s="75"/>
      <c r="AT117" s="81"/>
      <c r="AU117" s="75"/>
      <c r="AV117" s="81"/>
      <c r="AW117" s="75">
        <v>1</v>
      </c>
      <c r="AX117" s="81">
        <v>6.4203468780971198</v>
      </c>
      <c r="AY117" s="75"/>
      <c r="AZ117" s="81"/>
      <c r="BA117" s="83">
        <v>2</v>
      </c>
      <c r="BB117" s="84">
        <v>0.78488856110000005</v>
      </c>
      <c r="BC117" s="861"/>
      <c r="BD117" s="85"/>
      <c r="BE117" s="85"/>
      <c r="BF117" s="75"/>
      <c r="BG117" s="81"/>
      <c r="BH117" s="85"/>
      <c r="BI117" s="861"/>
      <c r="BJ117" s="81"/>
      <c r="BK117" s="82"/>
      <c r="BL117" s="81"/>
      <c r="BM117" s="85"/>
      <c r="BN117" s="560"/>
      <c r="BO117" s="874"/>
      <c r="BP117" s="74">
        <v>1.5E-3</v>
      </c>
      <c r="BQ117" s="874">
        <v>1.7652899999999998</v>
      </c>
      <c r="BR117" s="74"/>
      <c r="BS117" s="874"/>
      <c r="BT117" s="74"/>
      <c r="BU117" s="874"/>
      <c r="BV117" s="74"/>
      <c r="BW117" s="874"/>
      <c r="BX117" s="74">
        <v>9</v>
      </c>
      <c r="BY117" s="874">
        <v>4.2426274594594595</v>
      </c>
      <c r="BZ117" s="74"/>
      <c r="CA117" s="874"/>
      <c r="CB117" s="74"/>
      <c r="CC117" s="874"/>
      <c r="CD117" s="74"/>
      <c r="CE117" s="874"/>
      <c r="CF117" s="74">
        <f t="shared" si="20"/>
        <v>7.2052354391971196</v>
      </c>
      <c r="CG117" s="75">
        <f t="shared" si="21"/>
        <v>6.0079174594594598</v>
      </c>
      <c r="CH117" s="76">
        <f t="shared" si="22"/>
        <v>0</v>
      </c>
      <c r="CI117" s="60">
        <f t="shared" si="23"/>
        <v>13.213152898656579</v>
      </c>
    </row>
    <row r="118" spans="1:87" ht="17.25" customHeight="1" x14ac:dyDescent="0.25">
      <c r="A118" s="61">
        <f t="shared" si="32"/>
        <v>108</v>
      </c>
      <c r="B118" s="77" t="s">
        <v>190</v>
      </c>
      <c r="C118" s="78">
        <v>1955</v>
      </c>
      <c r="D118" s="78">
        <v>2</v>
      </c>
      <c r="E118" s="78">
        <v>8</v>
      </c>
      <c r="F118" s="78">
        <v>386.8</v>
      </c>
      <c r="G118" s="78">
        <v>2</v>
      </c>
      <c r="H118" s="63">
        <v>5.84</v>
      </c>
      <c r="I118" s="63">
        <v>6.21</v>
      </c>
      <c r="J118" s="63">
        <f t="shared" si="24"/>
        <v>13553.471999999998</v>
      </c>
      <c r="K118" s="63">
        <f t="shared" si="25"/>
        <v>14412.168000000001</v>
      </c>
      <c r="L118" s="79">
        <v>23.579280000000001</v>
      </c>
      <c r="M118" s="80">
        <f t="shared" si="34"/>
        <v>22.48284348</v>
      </c>
      <c r="N118" s="66">
        <f t="shared" si="19"/>
        <v>6.0959875904860388</v>
      </c>
      <c r="O118" s="67">
        <f t="shared" si="26"/>
        <v>27.96564</v>
      </c>
      <c r="P118" s="67">
        <f t="shared" si="27"/>
        <v>26.665237740000002</v>
      </c>
      <c r="Q118" s="68">
        <v>6.21</v>
      </c>
      <c r="R118" s="69"/>
      <c r="S118" s="69">
        <f t="shared" si="28"/>
        <v>28.824336000000002</v>
      </c>
      <c r="T118" s="69">
        <f t="shared" si="29"/>
        <v>27.484004376000001</v>
      </c>
      <c r="U118" s="69">
        <v>6.31</v>
      </c>
      <c r="V118" s="69"/>
      <c r="W118" s="69">
        <f t="shared" si="30"/>
        <v>29.288495999999999</v>
      </c>
      <c r="X118" s="67">
        <f t="shared" si="31"/>
        <v>27.926580936000001</v>
      </c>
      <c r="Y118" s="75"/>
      <c r="Z118" s="81"/>
      <c r="AA118" s="857"/>
      <c r="AB118" s="75"/>
      <c r="AC118" s="81"/>
      <c r="AD118" s="75"/>
      <c r="AE118" s="81"/>
      <c r="AF118" s="75"/>
      <c r="AG118" s="81"/>
      <c r="AH118" s="861"/>
      <c r="AI118" s="81"/>
      <c r="AJ118" s="75"/>
      <c r="AK118" s="82"/>
      <c r="AL118" s="81"/>
      <c r="AM118" s="75"/>
      <c r="AN118" s="81"/>
      <c r="AO118" s="75"/>
      <c r="AP118" s="81"/>
      <c r="AQ118" s="75"/>
      <c r="AR118" s="76"/>
      <c r="AS118" s="75"/>
      <c r="AT118" s="81"/>
      <c r="AU118" s="75"/>
      <c r="AV118" s="81"/>
      <c r="AW118" s="75"/>
      <c r="AX118" s="81"/>
      <c r="AY118" s="75"/>
      <c r="AZ118" s="81"/>
      <c r="BA118" s="83"/>
      <c r="BB118" s="84"/>
      <c r="BC118" s="861"/>
      <c r="BD118" s="85"/>
      <c r="BE118" s="85"/>
      <c r="BF118" s="75"/>
      <c r="BG118" s="81"/>
      <c r="BH118" s="85"/>
      <c r="BI118" s="861"/>
      <c r="BJ118" s="81"/>
      <c r="BK118" s="82"/>
      <c r="BL118" s="81"/>
      <c r="BM118" s="85"/>
      <c r="BN118" s="560"/>
      <c r="BO118" s="874"/>
      <c r="BP118" s="74"/>
      <c r="BQ118" s="874"/>
      <c r="BR118" s="74"/>
      <c r="BS118" s="874"/>
      <c r="BT118" s="74"/>
      <c r="BU118" s="874"/>
      <c r="BV118" s="74"/>
      <c r="BW118" s="874"/>
      <c r="BX118" s="74">
        <v>9</v>
      </c>
      <c r="BY118" s="874">
        <v>4.2455442776412795</v>
      </c>
      <c r="BZ118" s="74"/>
      <c r="CA118" s="874"/>
      <c r="CB118" s="74"/>
      <c r="CC118" s="874"/>
      <c r="CD118" s="74">
        <v>1</v>
      </c>
      <c r="CE118" s="874">
        <v>3.6424858329999998</v>
      </c>
      <c r="CF118" s="74">
        <f t="shared" si="20"/>
        <v>0</v>
      </c>
      <c r="CG118" s="75">
        <f t="shared" si="21"/>
        <v>4.2455442776412795</v>
      </c>
      <c r="CH118" s="76">
        <f t="shared" si="22"/>
        <v>3.6424858329999998</v>
      </c>
      <c r="CI118" s="60">
        <f t="shared" si="23"/>
        <v>7.8880301106412798</v>
      </c>
    </row>
    <row r="119" spans="1:87" ht="18" customHeight="1" x14ac:dyDescent="0.25">
      <c r="A119" s="61">
        <f t="shared" si="32"/>
        <v>109</v>
      </c>
      <c r="B119" s="77" t="s">
        <v>191</v>
      </c>
      <c r="C119" s="78">
        <v>1955</v>
      </c>
      <c r="D119" s="78">
        <v>2</v>
      </c>
      <c r="E119" s="78">
        <v>8</v>
      </c>
      <c r="F119" s="78">
        <v>383.5</v>
      </c>
      <c r="G119" s="78">
        <v>2</v>
      </c>
      <c r="H119" s="63">
        <v>5.84</v>
      </c>
      <c r="I119" s="63">
        <v>6.21</v>
      </c>
      <c r="J119" s="63">
        <f t="shared" si="24"/>
        <v>13437.84</v>
      </c>
      <c r="K119" s="63">
        <f t="shared" si="25"/>
        <v>14289.21</v>
      </c>
      <c r="L119" s="79">
        <v>23.378160000000001</v>
      </c>
      <c r="M119" s="80">
        <v>22.291075559999999</v>
      </c>
      <c r="N119" s="66">
        <f t="shared" si="19"/>
        <v>6.0960000000000001</v>
      </c>
      <c r="O119" s="67">
        <f t="shared" si="26"/>
        <v>27.727049999999998</v>
      </c>
      <c r="P119" s="67">
        <f t="shared" si="27"/>
        <v>26.437742175</v>
      </c>
      <c r="Q119" s="68">
        <v>6.21</v>
      </c>
      <c r="R119" s="69"/>
      <c r="S119" s="69">
        <f t="shared" si="28"/>
        <v>28.578419999999998</v>
      </c>
      <c r="T119" s="69">
        <f t="shared" si="29"/>
        <v>27.24952347</v>
      </c>
      <c r="U119" s="69">
        <v>6.31</v>
      </c>
      <c r="V119" s="69"/>
      <c r="W119" s="69">
        <f t="shared" si="30"/>
        <v>29.038619999999995</v>
      </c>
      <c r="X119" s="67">
        <f t="shared" si="31"/>
        <v>27.688324169999994</v>
      </c>
      <c r="Y119" s="75"/>
      <c r="Z119" s="81"/>
      <c r="AA119" s="857"/>
      <c r="AB119" s="75">
        <v>2.1000000000000001E-2</v>
      </c>
      <c r="AC119" s="81">
        <v>4.1639400000000002</v>
      </c>
      <c r="AD119" s="75">
        <v>8.0000000000000002E-3</v>
      </c>
      <c r="AE119" s="81">
        <v>2.6057899999999998</v>
      </c>
      <c r="AF119" s="75"/>
      <c r="AG119" s="81"/>
      <c r="AH119" s="861"/>
      <c r="AI119" s="81"/>
      <c r="AJ119" s="75"/>
      <c r="AK119" s="82"/>
      <c r="AL119" s="81"/>
      <c r="AM119" s="75"/>
      <c r="AN119" s="81"/>
      <c r="AO119" s="75"/>
      <c r="AP119" s="81"/>
      <c r="AQ119" s="75"/>
      <c r="AR119" s="76"/>
      <c r="AS119" s="75"/>
      <c r="AT119" s="81"/>
      <c r="AU119" s="75"/>
      <c r="AV119" s="81"/>
      <c r="AW119" s="75"/>
      <c r="AX119" s="81"/>
      <c r="AY119" s="75"/>
      <c r="AZ119" s="81"/>
      <c r="BA119" s="83">
        <v>3</v>
      </c>
      <c r="BB119" s="84">
        <v>2.8156431063819998</v>
      </c>
      <c r="BC119" s="861"/>
      <c r="BD119" s="85"/>
      <c r="BE119" s="85"/>
      <c r="BF119" s="75"/>
      <c r="BG119" s="81"/>
      <c r="BH119" s="85"/>
      <c r="BI119" s="861"/>
      <c r="BJ119" s="81"/>
      <c r="BK119" s="82"/>
      <c r="BL119" s="81"/>
      <c r="BM119" s="85"/>
      <c r="BN119" s="560"/>
      <c r="BO119" s="874"/>
      <c r="BP119" s="74"/>
      <c r="BQ119" s="874"/>
      <c r="BR119" s="74"/>
      <c r="BS119" s="874"/>
      <c r="BT119" s="74"/>
      <c r="BU119" s="874"/>
      <c r="BV119" s="74"/>
      <c r="BW119" s="874"/>
      <c r="BX119" s="74">
        <v>8</v>
      </c>
      <c r="BY119" s="874">
        <v>3.0406274594594591</v>
      </c>
      <c r="BZ119" s="74"/>
      <c r="CA119" s="874"/>
      <c r="CB119" s="74"/>
      <c r="CC119" s="874"/>
      <c r="CD119" s="74"/>
      <c r="CE119" s="874"/>
      <c r="CF119" s="74">
        <f t="shared" si="20"/>
        <v>9.5853731063820007</v>
      </c>
      <c r="CG119" s="75">
        <f t="shared" si="21"/>
        <v>3.0406274594594591</v>
      </c>
      <c r="CH119" s="76">
        <f t="shared" si="22"/>
        <v>0</v>
      </c>
      <c r="CI119" s="60">
        <f t="shared" si="23"/>
        <v>12.62600056584146</v>
      </c>
    </row>
    <row r="120" spans="1:87" ht="18.75" customHeight="1" x14ac:dyDescent="0.25">
      <c r="A120" s="61">
        <f t="shared" si="32"/>
        <v>110</v>
      </c>
      <c r="B120" s="77" t="s">
        <v>192</v>
      </c>
      <c r="C120" s="78">
        <v>1965</v>
      </c>
      <c r="D120" s="78">
        <v>5</v>
      </c>
      <c r="E120" s="78">
        <v>80</v>
      </c>
      <c r="F120" s="78">
        <v>3209.3</v>
      </c>
      <c r="G120" s="78">
        <v>4</v>
      </c>
      <c r="H120" s="63">
        <v>5.84</v>
      </c>
      <c r="I120" s="63">
        <v>6.21</v>
      </c>
      <c r="J120" s="63">
        <f t="shared" si="24"/>
        <v>112453.872</v>
      </c>
      <c r="K120" s="63">
        <f t="shared" si="25"/>
        <v>119578.51800000001</v>
      </c>
      <c r="L120" s="79">
        <v>192.63926000000001</v>
      </c>
      <c r="M120" s="80">
        <f t="shared" ref="M120:M142" si="35">L120*$M$2</f>
        <v>183.68153441000001</v>
      </c>
      <c r="N120" s="66">
        <f t="shared" si="19"/>
        <v>6.0025320163275477</v>
      </c>
      <c r="O120" s="67">
        <f t="shared" si="26"/>
        <v>232.03239000000002</v>
      </c>
      <c r="P120" s="67">
        <f t="shared" si="27"/>
        <v>221.24288386500001</v>
      </c>
      <c r="Q120" s="68">
        <v>6.21</v>
      </c>
      <c r="R120" s="69"/>
      <c r="S120" s="69">
        <f t="shared" si="28"/>
        <v>239.15703600000003</v>
      </c>
      <c r="T120" s="69">
        <f t="shared" si="29"/>
        <v>228.03623382600003</v>
      </c>
      <c r="U120" s="69">
        <v>6.31</v>
      </c>
      <c r="V120" s="69"/>
      <c r="W120" s="69">
        <f t="shared" si="30"/>
        <v>243.008196</v>
      </c>
      <c r="X120" s="67">
        <f t="shared" si="31"/>
        <v>231.70831488600001</v>
      </c>
      <c r="Y120" s="75"/>
      <c r="Z120" s="81"/>
      <c r="AA120" s="857"/>
      <c r="AB120" s="75"/>
      <c r="AC120" s="81"/>
      <c r="AD120" s="75"/>
      <c r="AE120" s="81"/>
      <c r="AF120" s="75"/>
      <c r="AG120" s="81"/>
      <c r="AH120" s="861"/>
      <c r="AI120" s="81"/>
      <c r="AJ120" s="75"/>
      <c r="AK120" s="82"/>
      <c r="AL120" s="81"/>
      <c r="AM120" s="75"/>
      <c r="AN120" s="81"/>
      <c r="AO120" s="75"/>
      <c r="AP120" s="81"/>
      <c r="AQ120" s="75"/>
      <c r="AR120" s="76"/>
      <c r="AS120" s="75"/>
      <c r="AT120" s="81"/>
      <c r="AU120" s="75"/>
      <c r="AV120" s="81"/>
      <c r="AW120" s="75"/>
      <c r="AX120" s="81"/>
      <c r="AY120" s="75"/>
      <c r="AZ120" s="81"/>
      <c r="BA120" s="83">
        <v>1</v>
      </c>
      <c r="BB120" s="84">
        <v>0.33638081190000002</v>
      </c>
      <c r="BC120" s="861"/>
      <c r="BD120" s="85"/>
      <c r="BE120" s="85"/>
      <c r="BF120" s="75">
        <v>1</v>
      </c>
      <c r="BG120" s="81">
        <v>6.1042899999999998</v>
      </c>
      <c r="BH120" s="85"/>
      <c r="BI120" s="861"/>
      <c r="BJ120" s="81"/>
      <c r="BK120" s="82"/>
      <c r="BL120" s="81"/>
      <c r="BM120" s="85"/>
      <c r="BN120" s="560"/>
      <c r="BO120" s="874"/>
      <c r="BP120" s="74"/>
      <c r="BQ120" s="874"/>
      <c r="BR120" s="74"/>
      <c r="BS120" s="874"/>
      <c r="BT120" s="74">
        <v>2.5000000000000001E-3</v>
      </c>
      <c r="BU120" s="874">
        <v>3.4893842105263251</v>
      </c>
      <c r="BV120" s="74"/>
      <c r="BW120" s="874"/>
      <c r="BX120" s="74">
        <v>31</v>
      </c>
      <c r="BY120" s="874">
        <v>20.22897301302017</v>
      </c>
      <c r="BZ120" s="74"/>
      <c r="CA120" s="874"/>
      <c r="CB120" s="74">
        <v>1</v>
      </c>
      <c r="CC120" s="874">
        <v>0.84247235294117695</v>
      </c>
      <c r="CD120" s="74">
        <v>4</v>
      </c>
      <c r="CE120" s="874">
        <v>8.5878249978858303</v>
      </c>
      <c r="CF120" s="74">
        <f t="shared" si="20"/>
        <v>6.4406708118999996</v>
      </c>
      <c r="CG120" s="75">
        <f t="shared" si="21"/>
        <v>23.718357223546494</v>
      </c>
      <c r="CH120" s="76">
        <f t="shared" si="22"/>
        <v>9.4302973508270078</v>
      </c>
      <c r="CI120" s="60">
        <f t="shared" si="23"/>
        <v>39.589325386273501</v>
      </c>
    </row>
    <row r="121" spans="1:87" ht="18.75" customHeight="1" x14ac:dyDescent="0.25">
      <c r="A121" s="61"/>
      <c r="B121" s="77" t="s">
        <v>489</v>
      </c>
      <c r="C121" s="78"/>
      <c r="D121" s="78"/>
      <c r="E121" s="78"/>
      <c r="F121" s="78"/>
      <c r="G121" s="78"/>
      <c r="H121" s="63"/>
      <c r="I121" s="63"/>
      <c r="J121" s="63"/>
      <c r="K121" s="63"/>
      <c r="L121" s="79"/>
      <c r="M121" s="80"/>
      <c r="N121" s="66"/>
      <c r="O121" s="67"/>
      <c r="P121" s="67"/>
      <c r="Q121" s="68"/>
      <c r="R121" s="69"/>
      <c r="S121" s="69"/>
      <c r="T121" s="69"/>
      <c r="U121" s="69"/>
      <c r="V121" s="69"/>
      <c r="W121" s="69"/>
      <c r="X121" s="67"/>
      <c r="Y121" s="75"/>
      <c r="Z121" s="81"/>
      <c r="AA121" s="857"/>
      <c r="AB121" s="75"/>
      <c r="AC121" s="81"/>
      <c r="AD121" s="75"/>
      <c r="AE121" s="81"/>
      <c r="AF121" s="75"/>
      <c r="AG121" s="81"/>
      <c r="AH121" s="861"/>
      <c r="AI121" s="81"/>
      <c r="AJ121" s="75"/>
      <c r="AK121" s="82"/>
      <c r="AL121" s="81"/>
      <c r="AM121" s="75"/>
      <c r="AN121" s="81"/>
      <c r="AO121" s="75"/>
      <c r="AP121" s="81"/>
      <c r="AQ121" s="75"/>
      <c r="AR121" s="76"/>
      <c r="AS121" s="75"/>
      <c r="AT121" s="81"/>
      <c r="AU121" s="75"/>
      <c r="AV121" s="81"/>
      <c r="AW121" s="75"/>
      <c r="AX121" s="81"/>
      <c r="AY121" s="75"/>
      <c r="AZ121" s="81"/>
      <c r="BA121" s="83">
        <v>1</v>
      </c>
      <c r="BB121" s="84">
        <v>2.0732272864473301E-2</v>
      </c>
      <c r="BC121" s="861"/>
      <c r="BD121" s="85"/>
      <c r="BE121" s="85"/>
      <c r="BF121" s="75">
        <v>8</v>
      </c>
      <c r="BG121" s="81">
        <v>21.47608</v>
      </c>
      <c r="BH121" s="85"/>
      <c r="BI121" s="861"/>
      <c r="BJ121" s="81"/>
      <c r="BK121" s="82">
        <v>48</v>
      </c>
      <c r="BL121" s="81">
        <v>11.560867368421055</v>
      </c>
      <c r="BM121" s="85"/>
      <c r="BN121" s="560"/>
      <c r="BO121" s="874"/>
      <c r="BP121" s="74"/>
      <c r="BQ121" s="874"/>
      <c r="BR121" s="74"/>
      <c r="BS121" s="874"/>
      <c r="BT121" s="74"/>
      <c r="BU121" s="874"/>
      <c r="BV121" s="74"/>
      <c r="BW121" s="874"/>
      <c r="BX121" s="74">
        <v>1</v>
      </c>
      <c r="BY121" s="874">
        <v>1.0634562068965501</v>
      </c>
      <c r="BZ121" s="74"/>
      <c r="CA121" s="874"/>
      <c r="CB121" s="74"/>
      <c r="CC121" s="874"/>
      <c r="CD121" s="74"/>
      <c r="CE121" s="874"/>
      <c r="CF121" s="74">
        <f t="shared" si="20"/>
        <v>33.057679641285532</v>
      </c>
      <c r="CG121" s="75">
        <f t="shared" si="21"/>
        <v>1.0634562068965501</v>
      </c>
      <c r="CH121" s="76">
        <f t="shared" si="22"/>
        <v>0</v>
      </c>
      <c r="CI121" s="60">
        <f t="shared" si="23"/>
        <v>34.121135848182078</v>
      </c>
    </row>
    <row r="122" spans="1:87" ht="19.5" customHeight="1" x14ac:dyDescent="0.25">
      <c r="A122" s="61">
        <f>A120+1</f>
        <v>111</v>
      </c>
      <c r="B122" s="77" t="s">
        <v>193</v>
      </c>
      <c r="C122" s="78" t="s">
        <v>194</v>
      </c>
      <c r="D122" s="78">
        <v>5</v>
      </c>
      <c r="E122" s="78">
        <v>133</v>
      </c>
      <c r="F122" s="78">
        <v>5718.8</v>
      </c>
      <c r="G122" s="78">
        <v>7</v>
      </c>
      <c r="H122" s="63">
        <v>5.84</v>
      </c>
      <c r="I122" s="63">
        <v>6.21</v>
      </c>
      <c r="J122" s="63">
        <f t="shared" si="24"/>
        <v>200386.75200000001</v>
      </c>
      <c r="K122" s="63">
        <f t="shared" si="25"/>
        <v>213082.48800000001</v>
      </c>
      <c r="L122" s="79">
        <v>348.77769999999998</v>
      </c>
      <c r="M122" s="80">
        <f t="shared" si="35"/>
        <v>332.55953694999999</v>
      </c>
      <c r="N122" s="66">
        <f t="shared" si="19"/>
        <v>6.0987917045534026</v>
      </c>
      <c r="O122" s="67">
        <f t="shared" si="26"/>
        <v>413.46924000000001</v>
      </c>
      <c r="P122" s="67">
        <f t="shared" si="27"/>
        <v>394.24292034000001</v>
      </c>
      <c r="Q122" s="68">
        <v>6.21</v>
      </c>
      <c r="R122" s="69"/>
      <c r="S122" s="69">
        <f t="shared" si="28"/>
        <v>426.16497600000002</v>
      </c>
      <c r="T122" s="69">
        <f t="shared" si="29"/>
        <v>406.34830461600001</v>
      </c>
      <c r="U122" s="69">
        <v>6.31</v>
      </c>
      <c r="V122" s="69"/>
      <c r="W122" s="69">
        <f t="shared" si="30"/>
        <v>433.02753599999994</v>
      </c>
      <c r="X122" s="67">
        <f t="shared" si="31"/>
        <v>412.89175557599992</v>
      </c>
      <c r="Y122" s="75"/>
      <c r="Z122" s="81"/>
      <c r="AA122" s="857"/>
      <c r="AB122" s="75"/>
      <c r="AC122" s="81"/>
      <c r="AD122" s="75">
        <v>2E-3</v>
      </c>
      <c r="AE122" s="81">
        <v>0.246</v>
      </c>
      <c r="AF122" s="75"/>
      <c r="AG122" s="81"/>
      <c r="AH122" s="861"/>
      <c r="AI122" s="81"/>
      <c r="AJ122" s="75"/>
      <c r="AK122" s="82"/>
      <c r="AL122" s="81"/>
      <c r="AM122" s="75"/>
      <c r="AN122" s="81"/>
      <c r="AO122" s="75"/>
      <c r="AP122" s="81"/>
      <c r="AQ122" s="75"/>
      <c r="AR122" s="76"/>
      <c r="AS122" s="75"/>
      <c r="AT122" s="81"/>
      <c r="AU122" s="75"/>
      <c r="AV122" s="81"/>
      <c r="AW122" s="75">
        <v>1</v>
      </c>
      <c r="AX122" s="81">
        <v>6.4203468780971198</v>
      </c>
      <c r="AY122" s="75"/>
      <c r="AZ122" s="81"/>
      <c r="BA122" s="83">
        <v>24</v>
      </c>
      <c r="BB122" s="84">
        <v>10.685396757530199</v>
      </c>
      <c r="BC122" s="861"/>
      <c r="BD122" s="85"/>
      <c r="BE122" s="85"/>
      <c r="BF122" s="75"/>
      <c r="BG122" s="81"/>
      <c r="BH122" s="85"/>
      <c r="BI122" s="861"/>
      <c r="BJ122" s="81"/>
      <c r="BK122" s="82"/>
      <c r="BL122" s="81"/>
      <c r="BM122" s="85">
        <v>5.3377431885593198</v>
      </c>
      <c r="BN122" s="560">
        <v>5.0000000000000001E-3</v>
      </c>
      <c r="BO122" s="874">
        <v>10.668179304347831</v>
      </c>
      <c r="BP122" s="74"/>
      <c r="BQ122" s="874"/>
      <c r="BR122" s="74">
        <v>2E-3</v>
      </c>
      <c r="BS122" s="874">
        <v>2.3987786666666597</v>
      </c>
      <c r="BT122" s="74">
        <v>0.04</v>
      </c>
      <c r="BU122" s="874">
        <v>51.23605949978068</v>
      </c>
      <c r="BV122" s="74"/>
      <c r="BW122" s="874"/>
      <c r="BX122" s="74">
        <v>35</v>
      </c>
      <c r="BY122" s="874">
        <v>19.894457951131205</v>
      </c>
      <c r="BZ122" s="74">
        <v>3.5000000000000003E-2</v>
      </c>
      <c r="CA122" s="874">
        <v>6.6365316666666754</v>
      </c>
      <c r="CB122" s="74">
        <v>8</v>
      </c>
      <c r="CC122" s="874">
        <v>7.5476571678743936</v>
      </c>
      <c r="CD122" s="74">
        <v>17</v>
      </c>
      <c r="CE122" s="874">
        <v>34.130431608524987</v>
      </c>
      <c r="CF122" s="74">
        <f t="shared" si="20"/>
        <v>22.689486824186638</v>
      </c>
      <c r="CG122" s="75">
        <f t="shared" si="21"/>
        <v>84.19747542192637</v>
      </c>
      <c r="CH122" s="76">
        <f t="shared" si="22"/>
        <v>48.314620443066055</v>
      </c>
      <c r="CI122" s="60">
        <f t="shared" si="23"/>
        <v>155.20158268917905</v>
      </c>
    </row>
    <row r="123" spans="1:87" ht="21.75" customHeight="1" x14ac:dyDescent="0.25">
      <c r="A123" s="61">
        <f>A122+1</f>
        <v>112</v>
      </c>
      <c r="B123" s="77" t="s">
        <v>195</v>
      </c>
      <c r="C123" s="78">
        <v>1958</v>
      </c>
      <c r="D123" s="78">
        <v>3</v>
      </c>
      <c r="E123" s="78">
        <v>16</v>
      </c>
      <c r="F123" s="78">
        <v>1569.7</v>
      </c>
      <c r="G123" s="78">
        <v>4</v>
      </c>
      <c r="H123" s="63">
        <v>5.84</v>
      </c>
      <c r="I123" s="63">
        <v>6.21</v>
      </c>
      <c r="J123" s="63">
        <f t="shared" si="24"/>
        <v>55002.288</v>
      </c>
      <c r="K123" s="63">
        <f t="shared" si="25"/>
        <v>58487.021999999997</v>
      </c>
      <c r="L123" s="79">
        <v>62.281440000000003</v>
      </c>
      <c r="M123" s="80">
        <f t="shared" si="35"/>
        <v>59.385353040000005</v>
      </c>
      <c r="N123" s="66">
        <f t="shared" si="19"/>
        <v>3.9677288653882909</v>
      </c>
      <c r="O123" s="67">
        <f t="shared" si="26"/>
        <v>113.48931</v>
      </c>
      <c r="P123" s="67">
        <f t="shared" si="27"/>
        <v>108.212057085</v>
      </c>
      <c r="Q123" s="68">
        <v>6.21</v>
      </c>
      <c r="R123" s="69"/>
      <c r="S123" s="69">
        <f t="shared" si="28"/>
        <v>116.97404399999999</v>
      </c>
      <c r="T123" s="69">
        <f t="shared" si="29"/>
        <v>111.53475095399999</v>
      </c>
      <c r="U123" s="69">
        <v>6.31</v>
      </c>
      <c r="V123" s="69"/>
      <c r="W123" s="69">
        <f t="shared" si="30"/>
        <v>118.85768399999998</v>
      </c>
      <c r="X123" s="67">
        <f t="shared" si="31"/>
        <v>113.33080169399999</v>
      </c>
      <c r="Y123" s="75"/>
      <c r="Z123" s="81"/>
      <c r="AA123" s="857"/>
      <c r="AB123" s="75"/>
      <c r="AC123" s="81"/>
      <c r="AD123" s="75"/>
      <c r="AE123" s="81"/>
      <c r="AF123" s="75"/>
      <c r="AG123" s="81"/>
      <c r="AH123" s="861"/>
      <c r="AI123" s="81"/>
      <c r="AJ123" s="75"/>
      <c r="AK123" s="82"/>
      <c r="AL123" s="81"/>
      <c r="AM123" s="75"/>
      <c r="AN123" s="81"/>
      <c r="AO123" s="75"/>
      <c r="AP123" s="81"/>
      <c r="AQ123" s="75"/>
      <c r="AR123" s="76"/>
      <c r="AS123" s="75"/>
      <c r="AT123" s="81"/>
      <c r="AU123" s="75"/>
      <c r="AV123" s="81"/>
      <c r="AW123" s="75"/>
      <c r="AX123" s="81"/>
      <c r="AY123" s="75"/>
      <c r="AZ123" s="81"/>
      <c r="BA123" s="83"/>
      <c r="BB123" s="84"/>
      <c r="BC123" s="861"/>
      <c r="BD123" s="85"/>
      <c r="BE123" s="85"/>
      <c r="BF123" s="75"/>
      <c r="BG123" s="81"/>
      <c r="BH123" s="85"/>
      <c r="BI123" s="861"/>
      <c r="BJ123" s="81"/>
      <c r="BK123" s="82"/>
      <c r="BL123" s="81"/>
      <c r="BM123" s="85"/>
      <c r="BN123" s="560"/>
      <c r="BO123" s="874"/>
      <c r="BP123" s="74"/>
      <c r="BQ123" s="874"/>
      <c r="BR123" s="74"/>
      <c r="BS123" s="874"/>
      <c r="BT123" s="74"/>
      <c r="BU123" s="874"/>
      <c r="BV123" s="74">
        <v>1</v>
      </c>
      <c r="BW123" s="874">
        <v>1.7432166666666669</v>
      </c>
      <c r="BX123" s="74">
        <v>9</v>
      </c>
      <c r="BY123" s="874">
        <v>8.7659680463184984</v>
      </c>
      <c r="BZ123" s="74">
        <v>0.159</v>
      </c>
      <c r="CA123" s="874">
        <v>101.73992266666667</v>
      </c>
      <c r="CB123" s="74">
        <v>4</v>
      </c>
      <c r="CC123" s="874">
        <v>4.3026915646258441</v>
      </c>
      <c r="CD123" s="74">
        <v>5</v>
      </c>
      <c r="CE123" s="874">
        <v>8.7050000000000001</v>
      </c>
      <c r="CF123" s="74">
        <f t="shared" si="20"/>
        <v>0</v>
      </c>
      <c r="CG123" s="75">
        <f t="shared" si="21"/>
        <v>10.509184712985165</v>
      </c>
      <c r="CH123" s="76">
        <f t="shared" si="22"/>
        <v>114.74761423129252</v>
      </c>
      <c r="CI123" s="60">
        <f t="shared" si="23"/>
        <v>125.25679894427768</v>
      </c>
    </row>
    <row r="124" spans="1:87" ht="18" customHeight="1" x14ac:dyDescent="0.25">
      <c r="A124" s="61">
        <f t="shared" si="32"/>
        <v>113</v>
      </c>
      <c r="B124" s="77" t="s">
        <v>196</v>
      </c>
      <c r="C124" s="78">
        <v>1962</v>
      </c>
      <c r="D124" s="78">
        <v>2</v>
      </c>
      <c r="E124" s="78">
        <v>16</v>
      </c>
      <c r="F124" s="78">
        <v>640.29999999999995</v>
      </c>
      <c r="G124" s="78">
        <v>2</v>
      </c>
      <c r="H124" s="63">
        <v>5.84</v>
      </c>
      <c r="I124" s="63">
        <v>6.21</v>
      </c>
      <c r="J124" s="63">
        <f t="shared" si="24"/>
        <v>22436.112000000001</v>
      </c>
      <c r="K124" s="63">
        <f t="shared" si="25"/>
        <v>23857.578000000001</v>
      </c>
      <c r="L124" s="79">
        <v>39.025500000000001</v>
      </c>
      <c r="M124" s="80">
        <f t="shared" si="35"/>
        <v>37.210814249999999</v>
      </c>
      <c r="N124" s="66">
        <f t="shared" si="19"/>
        <v>6.094877401218179</v>
      </c>
      <c r="O124" s="67">
        <f t="shared" si="26"/>
        <v>46.293690000000005</v>
      </c>
      <c r="P124" s="67">
        <f t="shared" si="27"/>
        <v>44.141033415000003</v>
      </c>
      <c r="Q124" s="68">
        <v>6.21</v>
      </c>
      <c r="R124" s="69"/>
      <c r="S124" s="69">
        <f t="shared" si="28"/>
        <v>47.715156</v>
      </c>
      <c r="T124" s="69">
        <f t="shared" si="29"/>
        <v>45.496401245999998</v>
      </c>
      <c r="U124" s="69">
        <v>6.31</v>
      </c>
      <c r="V124" s="69"/>
      <c r="W124" s="69">
        <f t="shared" si="30"/>
        <v>48.483515999999995</v>
      </c>
      <c r="X124" s="67">
        <f t="shared" si="31"/>
        <v>46.229032505999996</v>
      </c>
      <c r="Y124" s="75">
        <v>3.5000000000000003E-2</v>
      </c>
      <c r="Z124" s="81">
        <v>7.8770000000000007</v>
      </c>
      <c r="AA124" s="857"/>
      <c r="AB124" s="75"/>
      <c r="AC124" s="81"/>
      <c r="AD124" s="75">
        <v>4.0000000000000001E-3</v>
      </c>
      <c r="AE124" s="81">
        <v>7.0860000000000003</v>
      </c>
      <c r="AF124" s="75"/>
      <c r="AG124" s="81"/>
      <c r="AH124" s="861"/>
      <c r="AI124" s="81"/>
      <c r="AJ124" s="75"/>
      <c r="AK124" s="82"/>
      <c r="AL124" s="81"/>
      <c r="AM124" s="75"/>
      <c r="AN124" s="81"/>
      <c r="AO124" s="75"/>
      <c r="AP124" s="81"/>
      <c r="AQ124" s="75">
        <v>4</v>
      </c>
      <c r="AR124" s="76">
        <v>2.661</v>
      </c>
      <c r="AS124" s="75"/>
      <c r="AT124" s="81"/>
      <c r="AU124" s="75"/>
      <c r="AV124" s="81"/>
      <c r="AW124" s="75">
        <v>1</v>
      </c>
      <c r="AX124" s="81">
        <v>0.471444444444444</v>
      </c>
      <c r="AY124" s="75"/>
      <c r="AZ124" s="81"/>
      <c r="BA124" s="83"/>
      <c r="BB124" s="84"/>
      <c r="BC124" s="861"/>
      <c r="BD124" s="85"/>
      <c r="BE124" s="85"/>
      <c r="BF124" s="75"/>
      <c r="BG124" s="81"/>
      <c r="BH124" s="85">
        <v>76.84948</v>
      </c>
      <c r="BI124" s="861"/>
      <c r="BJ124" s="81"/>
      <c r="BK124" s="82"/>
      <c r="BL124" s="81"/>
      <c r="BM124" s="85"/>
      <c r="BN124" s="560"/>
      <c r="BO124" s="874"/>
      <c r="BP124" s="74"/>
      <c r="BQ124" s="874"/>
      <c r="BR124" s="74"/>
      <c r="BS124" s="874"/>
      <c r="BT124" s="74"/>
      <c r="BU124" s="874"/>
      <c r="BV124" s="74"/>
      <c r="BW124" s="874"/>
      <c r="BX124" s="74">
        <v>3</v>
      </c>
      <c r="BY124" s="874">
        <v>4.4617942397741901</v>
      </c>
      <c r="BZ124" s="74"/>
      <c r="CA124" s="874"/>
      <c r="CB124" s="74"/>
      <c r="CC124" s="874"/>
      <c r="CD124" s="74">
        <v>4</v>
      </c>
      <c r="CE124" s="874">
        <v>9.9819624066434116</v>
      </c>
      <c r="CF124" s="74">
        <f t="shared" si="20"/>
        <v>94.944924444444439</v>
      </c>
      <c r="CG124" s="75">
        <f t="shared" si="21"/>
        <v>4.4617942397741901</v>
      </c>
      <c r="CH124" s="76">
        <f t="shared" si="22"/>
        <v>9.9819624066434116</v>
      </c>
      <c r="CI124" s="60">
        <f t="shared" si="23"/>
        <v>109.38868109086204</v>
      </c>
    </row>
    <row r="125" spans="1:87" ht="19.5" customHeight="1" x14ac:dyDescent="0.25">
      <c r="A125" s="61">
        <f t="shared" si="32"/>
        <v>114</v>
      </c>
      <c r="B125" s="77" t="s">
        <v>197</v>
      </c>
      <c r="C125" s="78">
        <v>1961</v>
      </c>
      <c r="D125" s="78">
        <v>2</v>
      </c>
      <c r="E125" s="78">
        <v>16</v>
      </c>
      <c r="F125" s="78">
        <v>636.1</v>
      </c>
      <c r="G125" s="78">
        <v>2</v>
      </c>
      <c r="H125" s="63">
        <v>5.84</v>
      </c>
      <c r="I125" s="63">
        <v>6.21</v>
      </c>
      <c r="J125" s="63">
        <f t="shared" si="24"/>
        <v>22288.944</v>
      </c>
      <c r="K125" s="63">
        <f t="shared" si="25"/>
        <v>23701.085999999999</v>
      </c>
      <c r="L125" s="79">
        <v>38.955240000000003</v>
      </c>
      <c r="M125" s="80">
        <f t="shared" si="35"/>
        <v>37.143821340000002</v>
      </c>
      <c r="N125" s="66">
        <f t="shared" si="19"/>
        <v>6.1240748310014155</v>
      </c>
      <c r="O125" s="67">
        <f t="shared" si="26"/>
        <v>45.990029999999997</v>
      </c>
      <c r="P125" s="67">
        <f t="shared" si="27"/>
        <v>43.851493604999995</v>
      </c>
      <c r="Q125" s="68">
        <v>6.21</v>
      </c>
      <c r="R125" s="69"/>
      <c r="S125" s="69">
        <f t="shared" si="28"/>
        <v>47.402172</v>
      </c>
      <c r="T125" s="69">
        <f t="shared" si="29"/>
        <v>45.197971002000003</v>
      </c>
      <c r="U125" s="69">
        <v>6.31</v>
      </c>
      <c r="V125" s="69"/>
      <c r="W125" s="69">
        <f t="shared" si="30"/>
        <v>48.165492</v>
      </c>
      <c r="X125" s="67">
        <f t="shared" si="31"/>
        <v>45.925796622</v>
      </c>
      <c r="Y125" s="75"/>
      <c r="Z125" s="81"/>
      <c r="AA125" s="857"/>
      <c r="AB125" s="75">
        <v>7.1999999999999998E-3</v>
      </c>
      <c r="AC125" s="81">
        <v>14.35853</v>
      </c>
      <c r="AD125" s="75">
        <v>9.9000000000000008E-3</v>
      </c>
      <c r="AE125" s="81">
        <v>28.26393014925371</v>
      </c>
      <c r="AF125" s="75"/>
      <c r="AG125" s="81"/>
      <c r="AH125" s="861"/>
      <c r="AI125" s="81"/>
      <c r="AJ125" s="75"/>
      <c r="AK125" s="82"/>
      <c r="AL125" s="81"/>
      <c r="AM125" s="75"/>
      <c r="AN125" s="81"/>
      <c r="AO125" s="75"/>
      <c r="AP125" s="81"/>
      <c r="AQ125" s="75">
        <v>1</v>
      </c>
      <c r="AR125" s="76">
        <v>0.66500000000000004</v>
      </c>
      <c r="AS125" s="75"/>
      <c r="AT125" s="81"/>
      <c r="AU125" s="75"/>
      <c r="AV125" s="81"/>
      <c r="AW125" s="75"/>
      <c r="AX125" s="81"/>
      <c r="AY125" s="75"/>
      <c r="AZ125" s="81"/>
      <c r="BA125" s="83"/>
      <c r="BB125" s="84"/>
      <c r="BC125" s="861"/>
      <c r="BD125" s="85"/>
      <c r="BE125" s="85"/>
      <c r="BF125" s="75"/>
      <c r="BG125" s="81"/>
      <c r="BH125" s="85"/>
      <c r="BI125" s="861">
        <v>1.7000000000000001E-2</v>
      </c>
      <c r="BJ125" s="81">
        <v>19.722719999999999</v>
      </c>
      <c r="BK125" s="82"/>
      <c r="BL125" s="81"/>
      <c r="BM125" s="85">
        <v>12.425622449181498</v>
      </c>
      <c r="BN125" s="560"/>
      <c r="BO125" s="874"/>
      <c r="BP125" s="74">
        <v>1.6E-2</v>
      </c>
      <c r="BQ125" s="874">
        <v>18.9841984</v>
      </c>
      <c r="BR125" s="74"/>
      <c r="BS125" s="874"/>
      <c r="BT125" s="74">
        <v>1.15E-2</v>
      </c>
      <c r="BU125" s="874">
        <v>14.378230039682531</v>
      </c>
      <c r="BV125" s="74"/>
      <c r="BW125" s="874"/>
      <c r="BX125" s="74">
        <v>5</v>
      </c>
      <c r="BY125" s="874">
        <v>6.2751271903702479</v>
      </c>
      <c r="BZ125" s="74"/>
      <c r="CA125" s="874"/>
      <c r="CB125" s="74"/>
      <c r="CC125" s="874"/>
      <c r="CD125" s="74">
        <v>8</v>
      </c>
      <c r="CE125" s="874">
        <v>13.725794114838111</v>
      </c>
      <c r="CF125" s="74">
        <f t="shared" si="20"/>
        <v>75.435802598435217</v>
      </c>
      <c r="CG125" s="75">
        <f t="shared" si="21"/>
        <v>39.63755563005278</v>
      </c>
      <c r="CH125" s="76">
        <f t="shared" si="22"/>
        <v>13.725794114838111</v>
      </c>
      <c r="CI125" s="60">
        <f t="shared" si="23"/>
        <v>128.79915234332611</v>
      </c>
    </row>
    <row r="126" spans="1:87" ht="18.75" customHeight="1" x14ac:dyDescent="0.25">
      <c r="A126" s="61">
        <f t="shared" si="32"/>
        <v>115</v>
      </c>
      <c r="B126" s="77" t="s">
        <v>198</v>
      </c>
      <c r="C126" s="78">
        <v>1978</v>
      </c>
      <c r="D126" s="78">
        <v>5</v>
      </c>
      <c r="E126" s="78">
        <v>75</v>
      </c>
      <c r="F126" s="78">
        <v>3430</v>
      </c>
      <c r="G126" s="78">
        <v>5</v>
      </c>
      <c r="H126" s="63">
        <v>5.84</v>
      </c>
      <c r="I126" s="63">
        <v>6.21</v>
      </c>
      <c r="J126" s="63">
        <f t="shared" si="24"/>
        <v>120187.20000000001</v>
      </c>
      <c r="K126" s="63">
        <f t="shared" si="25"/>
        <v>127801.79999999999</v>
      </c>
      <c r="L126" s="79">
        <v>209.42545999999999</v>
      </c>
      <c r="M126" s="80">
        <f t="shared" si="35"/>
        <v>199.68717611</v>
      </c>
      <c r="N126" s="66">
        <f t="shared" si="19"/>
        <v>6.1056985422740526</v>
      </c>
      <c r="O126" s="67">
        <f t="shared" si="26"/>
        <v>247.989</v>
      </c>
      <c r="P126" s="67">
        <f t="shared" si="27"/>
        <v>236.45751150000001</v>
      </c>
      <c r="Q126" s="68">
        <v>6.21</v>
      </c>
      <c r="R126" s="69"/>
      <c r="S126" s="69">
        <f t="shared" si="28"/>
        <v>255.60359999999997</v>
      </c>
      <c r="T126" s="69">
        <f t="shared" si="29"/>
        <v>243.71803259999999</v>
      </c>
      <c r="U126" s="69">
        <v>6.31</v>
      </c>
      <c r="V126" s="69"/>
      <c r="W126" s="69">
        <f t="shared" si="30"/>
        <v>259.71959999999996</v>
      </c>
      <c r="X126" s="67">
        <f t="shared" si="31"/>
        <v>247.64263859999997</v>
      </c>
      <c r="Y126" s="75"/>
      <c r="Z126" s="81"/>
      <c r="AA126" s="857"/>
      <c r="AB126" s="75"/>
      <c r="AC126" s="81"/>
      <c r="AD126" s="75"/>
      <c r="AE126" s="81"/>
      <c r="AF126" s="75">
        <v>0.27290000000000003</v>
      </c>
      <c r="AG126" s="81">
        <v>129.07232468535534</v>
      </c>
      <c r="AH126" s="861"/>
      <c r="AI126" s="81"/>
      <c r="AJ126" s="75"/>
      <c r="AK126" s="82"/>
      <c r="AL126" s="81"/>
      <c r="AM126" s="75"/>
      <c r="AN126" s="81"/>
      <c r="AO126" s="75"/>
      <c r="AP126" s="81"/>
      <c r="AQ126" s="75"/>
      <c r="AR126" s="76"/>
      <c r="AS126" s="75"/>
      <c r="AT126" s="81"/>
      <c r="AU126" s="75"/>
      <c r="AV126" s="81"/>
      <c r="AW126" s="75">
        <v>3</v>
      </c>
      <c r="AX126" s="81">
        <v>9.3335984049036504</v>
      </c>
      <c r="AY126" s="75"/>
      <c r="AZ126" s="81"/>
      <c r="BA126" s="83">
        <v>58</v>
      </c>
      <c r="BB126" s="84">
        <v>16.005492938210772</v>
      </c>
      <c r="BC126" s="861"/>
      <c r="BD126" s="85"/>
      <c r="BE126" s="85"/>
      <c r="BF126" s="75"/>
      <c r="BG126" s="81"/>
      <c r="BH126" s="85"/>
      <c r="BI126" s="861"/>
      <c r="BJ126" s="81"/>
      <c r="BK126" s="82"/>
      <c r="BL126" s="81"/>
      <c r="BM126" s="85">
        <v>52.202748913670646</v>
      </c>
      <c r="BN126" s="560">
        <v>3.0000000000000001E-3</v>
      </c>
      <c r="BO126" s="874">
        <v>3.7441613168724199</v>
      </c>
      <c r="BP126" s="74">
        <v>7.4999999999999997E-3</v>
      </c>
      <c r="BQ126" s="874">
        <v>14.088486885245924</v>
      </c>
      <c r="BR126" s="74">
        <v>4.0000000000000001E-3</v>
      </c>
      <c r="BS126" s="874">
        <v>4.8248350724637703</v>
      </c>
      <c r="BT126" s="74">
        <v>8.5000000000000006E-3</v>
      </c>
      <c r="BU126" s="874">
        <v>13.342154888152464</v>
      </c>
      <c r="BV126" s="74"/>
      <c r="BW126" s="874"/>
      <c r="BX126" s="74">
        <v>40</v>
      </c>
      <c r="BY126" s="874">
        <v>30.271133541880463</v>
      </c>
      <c r="BZ126" s="74"/>
      <c r="CA126" s="874"/>
      <c r="CB126" s="74">
        <v>1</v>
      </c>
      <c r="CC126" s="874">
        <v>0.75438000000000005</v>
      </c>
      <c r="CD126" s="74">
        <v>12</v>
      </c>
      <c r="CE126" s="874">
        <v>23.24023956236897</v>
      </c>
      <c r="CF126" s="74">
        <f t="shared" si="20"/>
        <v>206.61416494214041</v>
      </c>
      <c r="CG126" s="75">
        <f t="shared" si="21"/>
        <v>66.270771704615044</v>
      </c>
      <c r="CH126" s="76">
        <f t="shared" si="22"/>
        <v>23.994619562368971</v>
      </c>
      <c r="CI126" s="60">
        <f t="shared" si="23"/>
        <v>296.87955620912447</v>
      </c>
    </row>
    <row r="127" spans="1:87" ht="18.75" customHeight="1" x14ac:dyDescent="0.25">
      <c r="A127" s="61">
        <f t="shared" si="32"/>
        <v>116</v>
      </c>
      <c r="B127" s="77" t="s">
        <v>199</v>
      </c>
      <c r="C127" s="78">
        <v>1981</v>
      </c>
      <c r="D127" s="78">
        <v>5</v>
      </c>
      <c r="E127" s="78">
        <v>75</v>
      </c>
      <c r="F127" s="78">
        <v>3452.8</v>
      </c>
      <c r="G127" s="78">
        <v>5</v>
      </c>
      <c r="H127" s="63">
        <v>5.84</v>
      </c>
      <c r="I127" s="63">
        <v>6.21</v>
      </c>
      <c r="J127" s="63">
        <f t="shared" si="24"/>
        <v>120986.11199999999</v>
      </c>
      <c r="K127" s="63">
        <f t="shared" si="25"/>
        <v>128651.32800000001</v>
      </c>
      <c r="L127" s="79">
        <v>210.46599000000001</v>
      </c>
      <c r="M127" s="80">
        <f t="shared" si="35"/>
        <v>200.67932146500002</v>
      </c>
      <c r="N127" s="66">
        <f t="shared" si="19"/>
        <v>6.0955163924930487</v>
      </c>
      <c r="O127" s="67">
        <f t="shared" si="26"/>
        <v>249.63744</v>
      </c>
      <c r="P127" s="67">
        <f t="shared" si="27"/>
        <v>238.02929904000001</v>
      </c>
      <c r="Q127" s="68">
        <v>6.21</v>
      </c>
      <c r="R127" s="69"/>
      <c r="S127" s="69">
        <f t="shared" si="28"/>
        <v>257.30265600000001</v>
      </c>
      <c r="T127" s="69">
        <f t="shared" si="29"/>
        <v>245.33808249600003</v>
      </c>
      <c r="U127" s="69">
        <v>6.31</v>
      </c>
      <c r="V127" s="69"/>
      <c r="W127" s="69">
        <f t="shared" si="30"/>
        <v>261.44601599999999</v>
      </c>
      <c r="X127" s="67">
        <f t="shared" si="31"/>
        <v>249.28877625599998</v>
      </c>
      <c r="Y127" s="75">
        <v>5.9999999999999995E-4</v>
      </c>
      <c r="Z127" s="81">
        <v>0.1059198278829606</v>
      </c>
      <c r="AA127" s="857"/>
      <c r="AB127" s="75">
        <v>1E-3</v>
      </c>
      <c r="AC127" s="81">
        <v>2.036</v>
      </c>
      <c r="AD127" s="75"/>
      <c r="AE127" s="81"/>
      <c r="AF127" s="75">
        <v>1.2E-2</v>
      </c>
      <c r="AG127" s="81">
        <v>5.8660622727272766</v>
      </c>
      <c r="AH127" s="861"/>
      <c r="AI127" s="81"/>
      <c r="AJ127" s="75"/>
      <c r="AK127" s="82"/>
      <c r="AL127" s="81"/>
      <c r="AM127" s="75"/>
      <c r="AN127" s="81"/>
      <c r="AO127" s="75"/>
      <c r="AP127" s="81"/>
      <c r="AQ127" s="75"/>
      <c r="AR127" s="76"/>
      <c r="AS127" s="75"/>
      <c r="AT127" s="81"/>
      <c r="AU127" s="75"/>
      <c r="AV127" s="81"/>
      <c r="AW127" s="75"/>
      <c r="AX127" s="81"/>
      <c r="AY127" s="75"/>
      <c r="AZ127" s="81"/>
      <c r="BA127" s="83">
        <v>38</v>
      </c>
      <c r="BB127" s="84">
        <v>26.621170332989607</v>
      </c>
      <c r="BC127" s="861"/>
      <c r="BD127" s="85"/>
      <c r="BE127" s="85"/>
      <c r="BF127" s="75"/>
      <c r="BG127" s="81"/>
      <c r="BH127" s="85"/>
      <c r="BI127" s="861"/>
      <c r="BJ127" s="81"/>
      <c r="BK127" s="82"/>
      <c r="BL127" s="81"/>
      <c r="BM127" s="85">
        <v>7.8270862499999998</v>
      </c>
      <c r="BN127" s="560">
        <v>2E-3</v>
      </c>
      <c r="BO127" s="874">
        <v>3.2325467692307699</v>
      </c>
      <c r="BP127" s="74"/>
      <c r="BQ127" s="874"/>
      <c r="BR127" s="74"/>
      <c r="BS127" s="874"/>
      <c r="BT127" s="74"/>
      <c r="BU127" s="874"/>
      <c r="BV127" s="74"/>
      <c r="BW127" s="874"/>
      <c r="BX127" s="74">
        <v>18</v>
      </c>
      <c r="BY127" s="874">
        <v>19.927880712062816</v>
      </c>
      <c r="BZ127" s="74">
        <v>3.0000000000000001E-3</v>
      </c>
      <c r="CA127" s="874">
        <v>0.51990473999999998</v>
      </c>
      <c r="CB127" s="74">
        <v>3</v>
      </c>
      <c r="CC127" s="874">
        <v>2.2631399999999999</v>
      </c>
      <c r="CD127" s="74">
        <v>3</v>
      </c>
      <c r="CE127" s="874">
        <v>5.0606249991428598</v>
      </c>
      <c r="CF127" s="74">
        <f t="shared" si="20"/>
        <v>42.456238683599842</v>
      </c>
      <c r="CG127" s="75">
        <f t="shared" si="21"/>
        <v>23.160427481293585</v>
      </c>
      <c r="CH127" s="76">
        <f t="shared" si="22"/>
        <v>7.8436697391428591</v>
      </c>
      <c r="CI127" s="60">
        <f t="shared" si="23"/>
        <v>73.460335904036285</v>
      </c>
    </row>
    <row r="128" spans="1:87" ht="18.75" customHeight="1" x14ac:dyDescent="0.25">
      <c r="A128" s="61">
        <f t="shared" si="32"/>
        <v>117</v>
      </c>
      <c r="B128" s="77" t="s">
        <v>200</v>
      </c>
      <c r="C128" s="78">
        <v>1978</v>
      </c>
      <c r="D128" s="78">
        <v>9</v>
      </c>
      <c r="E128" s="78">
        <v>179</v>
      </c>
      <c r="F128" s="78">
        <v>9832</v>
      </c>
      <c r="G128" s="78">
        <v>5</v>
      </c>
      <c r="H128" s="63">
        <v>5.84</v>
      </c>
      <c r="I128" s="63">
        <v>6.21</v>
      </c>
      <c r="J128" s="63">
        <f t="shared" si="24"/>
        <v>344513.27999999997</v>
      </c>
      <c r="K128" s="63">
        <f t="shared" si="25"/>
        <v>366340.32</v>
      </c>
      <c r="L128" s="79">
        <v>591.38455999999996</v>
      </c>
      <c r="M128" s="80">
        <f t="shared" si="35"/>
        <v>563.88517795999996</v>
      </c>
      <c r="N128" s="66">
        <f t="shared" si="19"/>
        <v>6.014895850284784</v>
      </c>
      <c r="O128" s="67">
        <f t="shared" si="26"/>
        <v>710.85360000000003</v>
      </c>
      <c r="P128" s="67">
        <f t="shared" si="27"/>
        <v>677.79890760000001</v>
      </c>
      <c r="Q128" s="68">
        <v>6.21</v>
      </c>
      <c r="R128" s="69"/>
      <c r="S128" s="69">
        <f t="shared" si="28"/>
        <v>732.68064000000004</v>
      </c>
      <c r="T128" s="69">
        <f t="shared" si="29"/>
        <v>698.61099024000009</v>
      </c>
      <c r="U128" s="69">
        <v>6.31</v>
      </c>
      <c r="V128" s="69"/>
      <c r="W128" s="69">
        <f t="shared" si="30"/>
        <v>744.47904000000005</v>
      </c>
      <c r="X128" s="67">
        <f t="shared" si="31"/>
        <v>709.86076464000007</v>
      </c>
      <c r="Y128" s="75">
        <v>1.3000000000000001E-2</v>
      </c>
      <c r="Z128" s="81">
        <v>2.6720000000000002</v>
      </c>
      <c r="AA128" s="857"/>
      <c r="AB128" s="75"/>
      <c r="AC128" s="81"/>
      <c r="AD128" s="75"/>
      <c r="AE128" s="81"/>
      <c r="AF128" s="75">
        <v>0.107</v>
      </c>
      <c r="AG128" s="81">
        <v>42.216327853860307</v>
      </c>
      <c r="AH128" s="861"/>
      <c r="AI128" s="81"/>
      <c r="AJ128" s="75"/>
      <c r="AK128" s="82"/>
      <c r="AL128" s="81"/>
      <c r="AM128" s="75"/>
      <c r="AN128" s="81"/>
      <c r="AO128" s="75"/>
      <c r="AP128" s="81"/>
      <c r="AQ128" s="75"/>
      <c r="AR128" s="76"/>
      <c r="AS128" s="75"/>
      <c r="AT128" s="81"/>
      <c r="AU128" s="75"/>
      <c r="AV128" s="81"/>
      <c r="AW128" s="75">
        <v>2</v>
      </c>
      <c r="AX128" s="81">
        <v>5.0212776470588194</v>
      </c>
      <c r="AY128" s="75"/>
      <c r="AZ128" s="81"/>
      <c r="BA128" s="83"/>
      <c r="BB128" s="84"/>
      <c r="BC128" s="861"/>
      <c r="BD128" s="85"/>
      <c r="BE128" s="85"/>
      <c r="BF128" s="75"/>
      <c r="BG128" s="81"/>
      <c r="BH128" s="85"/>
      <c r="BI128" s="861"/>
      <c r="BJ128" s="81"/>
      <c r="BK128" s="82"/>
      <c r="BL128" s="81"/>
      <c r="BM128" s="85">
        <v>10.175765692802731</v>
      </c>
      <c r="BN128" s="560">
        <v>7.0000000000000001E-3</v>
      </c>
      <c r="BO128" s="874">
        <v>9.4267266584362108</v>
      </c>
      <c r="BP128" s="74">
        <v>9.0000000000000011E-3</v>
      </c>
      <c r="BQ128" s="874">
        <v>9.5020949826087016</v>
      </c>
      <c r="BR128" s="74">
        <v>3.9E-2</v>
      </c>
      <c r="BS128" s="874">
        <v>46.883139607540699</v>
      </c>
      <c r="BT128" s="74">
        <v>2.75E-2</v>
      </c>
      <c r="BU128" s="874">
        <v>31.214049986586176</v>
      </c>
      <c r="BV128" s="74">
        <v>21</v>
      </c>
      <c r="BW128" s="874">
        <v>54.897872196078453</v>
      </c>
      <c r="BX128" s="74">
        <v>92</v>
      </c>
      <c r="BY128" s="874">
        <v>84.442436115437914</v>
      </c>
      <c r="BZ128" s="74"/>
      <c r="CA128" s="874"/>
      <c r="CB128" s="74">
        <v>2</v>
      </c>
      <c r="CC128" s="874">
        <v>2.068680748299319</v>
      </c>
      <c r="CD128" s="74">
        <v>13</v>
      </c>
      <c r="CE128" s="874">
        <v>26.20151214140072</v>
      </c>
      <c r="CF128" s="74">
        <f t="shared" si="20"/>
        <v>60.085371193721855</v>
      </c>
      <c r="CG128" s="75">
        <f t="shared" si="21"/>
        <v>236.36631954668817</v>
      </c>
      <c r="CH128" s="76">
        <f t="shared" si="22"/>
        <v>28.270192889700038</v>
      </c>
      <c r="CI128" s="60">
        <f t="shared" si="23"/>
        <v>324.72188363011003</v>
      </c>
    </row>
    <row r="129" spans="1:87" ht="18.75" customHeight="1" x14ac:dyDescent="0.25">
      <c r="A129" s="61">
        <f t="shared" si="32"/>
        <v>118</v>
      </c>
      <c r="B129" s="77" t="s">
        <v>201</v>
      </c>
      <c r="C129" s="78">
        <v>1980</v>
      </c>
      <c r="D129" s="78">
        <v>9</v>
      </c>
      <c r="E129" s="78">
        <v>54</v>
      </c>
      <c r="F129" s="78">
        <v>2962.3</v>
      </c>
      <c r="G129" s="78">
        <v>1</v>
      </c>
      <c r="H129" s="63">
        <v>5.84</v>
      </c>
      <c r="I129" s="63">
        <v>6.21</v>
      </c>
      <c r="J129" s="63">
        <f t="shared" si="24"/>
        <v>103798.99200000001</v>
      </c>
      <c r="K129" s="63">
        <f t="shared" si="25"/>
        <v>110375.29800000001</v>
      </c>
      <c r="L129" s="79">
        <v>160.97417999999999</v>
      </c>
      <c r="M129" s="80">
        <f t="shared" si="35"/>
        <v>153.48888062999998</v>
      </c>
      <c r="N129" s="66">
        <f t="shared" si="19"/>
        <v>5.4340944536340006</v>
      </c>
      <c r="O129" s="67">
        <f t="shared" si="26"/>
        <v>214.17429000000004</v>
      </c>
      <c r="P129" s="67">
        <f t="shared" si="27"/>
        <v>204.21518551500003</v>
      </c>
      <c r="Q129" s="68">
        <v>6.21</v>
      </c>
      <c r="R129" s="69"/>
      <c r="S129" s="69">
        <f t="shared" si="28"/>
        <v>220.75059600000003</v>
      </c>
      <c r="T129" s="69">
        <f t="shared" si="29"/>
        <v>210.48569328600004</v>
      </c>
      <c r="U129" s="69">
        <v>6.31</v>
      </c>
      <c r="V129" s="69"/>
      <c r="W129" s="69">
        <f t="shared" si="30"/>
        <v>224.30535600000002</v>
      </c>
      <c r="X129" s="67">
        <f t="shared" si="31"/>
        <v>213.87515694600003</v>
      </c>
      <c r="Y129" s="75"/>
      <c r="Z129" s="81"/>
      <c r="AA129" s="857"/>
      <c r="AB129" s="75"/>
      <c r="AC129" s="81"/>
      <c r="AD129" s="75"/>
      <c r="AE129" s="81"/>
      <c r="AF129" s="75"/>
      <c r="AG129" s="81"/>
      <c r="AH129" s="861"/>
      <c r="AI129" s="81"/>
      <c r="AJ129" s="75"/>
      <c r="AK129" s="82"/>
      <c r="AL129" s="81"/>
      <c r="AM129" s="75"/>
      <c r="AN129" s="81"/>
      <c r="AO129" s="75"/>
      <c r="AP129" s="81"/>
      <c r="AQ129" s="75"/>
      <c r="AR129" s="76"/>
      <c r="AS129" s="75"/>
      <c r="AT129" s="81"/>
      <c r="AU129" s="75"/>
      <c r="AV129" s="81"/>
      <c r="AW129" s="75">
        <v>2</v>
      </c>
      <c r="AX129" s="81">
        <v>13.677</v>
      </c>
      <c r="AY129" s="75"/>
      <c r="AZ129" s="81"/>
      <c r="BA129" s="83"/>
      <c r="BB129" s="84"/>
      <c r="BC129" s="861"/>
      <c r="BD129" s="85"/>
      <c r="BE129" s="85"/>
      <c r="BF129" s="75"/>
      <c r="BG129" s="81"/>
      <c r="BH129" s="85"/>
      <c r="BI129" s="861"/>
      <c r="BJ129" s="81"/>
      <c r="BK129" s="82"/>
      <c r="BL129" s="81"/>
      <c r="BM129" s="85"/>
      <c r="BN129" s="560">
        <v>2.5000000000000001E-3</v>
      </c>
      <c r="BO129" s="874">
        <v>2.8686500000000001</v>
      </c>
      <c r="BP129" s="74">
        <v>9.0000000000000011E-3</v>
      </c>
      <c r="BQ129" s="874">
        <v>14.83032670819674</v>
      </c>
      <c r="BR129" s="74"/>
      <c r="BS129" s="874"/>
      <c r="BT129" s="74">
        <v>9.4999999999999998E-3</v>
      </c>
      <c r="BU129" s="874">
        <v>8.6199705758582557</v>
      </c>
      <c r="BV129" s="74">
        <v>3</v>
      </c>
      <c r="BW129" s="874">
        <v>8.0019857254901972</v>
      </c>
      <c r="BX129" s="74">
        <v>39</v>
      </c>
      <c r="BY129" s="874">
        <v>34.092611300175577</v>
      </c>
      <c r="BZ129" s="74"/>
      <c r="CA129" s="874"/>
      <c r="CB129" s="74">
        <v>1</v>
      </c>
      <c r="CC129" s="874">
        <v>1.0089999999999999</v>
      </c>
      <c r="CD129" s="74">
        <v>4</v>
      </c>
      <c r="CE129" s="874">
        <v>6.6596997499999997</v>
      </c>
      <c r="CF129" s="74">
        <f t="shared" si="20"/>
        <v>13.677</v>
      </c>
      <c r="CG129" s="75">
        <f t="shared" si="21"/>
        <v>68.413544309720763</v>
      </c>
      <c r="CH129" s="76">
        <f t="shared" si="22"/>
        <v>7.66869975</v>
      </c>
      <c r="CI129" s="60">
        <f t="shared" si="23"/>
        <v>89.759244059720771</v>
      </c>
    </row>
    <row r="130" spans="1:87" ht="18.75" customHeight="1" x14ac:dyDescent="0.25">
      <c r="A130" s="61">
        <f t="shared" si="32"/>
        <v>119</v>
      </c>
      <c r="B130" s="77" t="s">
        <v>202</v>
      </c>
      <c r="C130" s="78">
        <v>1978</v>
      </c>
      <c r="D130" s="78">
        <v>5</v>
      </c>
      <c r="E130" s="78">
        <v>60</v>
      </c>
      <c r="F130" s="78">
        <v>3226.8</v>
      </c>
      <c r="G130" s="78">
        <v>4</v>
      </c>
      <c r="H130" s="63">
        <v>5.84</v>
      </c>
      <c r="I130" s="63">
        <v>6.21</v>
      </c>
      <c r="J130" s="63">
        <f t="shared" si="24"/>
        <v>113067.07199999999</v>
      </c>
      <c r="K130" s="63">
        <f t="shared" si="25"/>
        <v>120230.568</v>
      </c>
      <c r="L130" s="79">
        <v>196.83341999999999</v>
      </c>
      <c r="M130" s="80">
        <f t="shared" si="35"/>
        <v>187.68066597000001</v>
      </c>
      <c r="N130" s="66">
        <f t="shared" si="19"/>
        <v>6.0999572331721827</v>
      </c>
      <c r="O130" s="67">
        <f t="shared" si="26"/>
        <v>233.29763999999997</v>
      </c>
      <c r="P130" s="67">
        <f t="shared" si="27"/>
        <v>222.44929973999999</v>
      </c>
      <c r="Q130" s="68">
        <v>6.21</v>
      </c>
      <c r="R130" s="69"/>
      <c r="S130" s="69">
        <f t="shared" si="28"/>
        <v>240.46113600000001</v>
      </c>
      <c r="T130" s="69">
        <f t="shared" si="29"/>
        <v>229.27969317600002</v>
      </c>
      <c r="U130" s="69">
        <v>6.31</v>
      </c>
      <c r="V130" s="69"/>
      <c r="W130" s="69">
        <f t="shared" si="30"/>
        <v>244.33329599999999</v>
      </c>
      <c r="X130" s="67">
        <f t="shared" si="31"/>
        <v>232.97179773599998</v>
      </c>
      <c r="Y130" s="75">
        <v>2.3E-3</v>
      </c>
      <c r="Z130" s="81">
        <v>2.622345161290323</v>
      </c>
      <c r="AA130" s="857"/>
      <c r="AB130" s="75"/>
      <c r="AC130" s="81"/>
      <c r="AD130" s="75"/>
      <c r="AE130" s="81"/>
      <c r="AF130" s="75"/>
      <c r="AG130" s="81"/>
      <c r="AH130" s="861"/>
      <c r="AI130" s="81"/>
      <c r="AJ130" s="75"/>
      <c r="AK130" s="82"/>
      <c r="AL130" s="81"/>
      <c r="AM130" s="75"/>
      <c r="AN130" s="81"/>
      <c r="AO130" s="75"/>
      <c r="AP130" s="81"/>
      <c r="AQ130" s="75"/>
      <c r="AR130" s="76"/>
      <c r="AS130" s="75"/>
      <c r="AT130" s="81"/>
      <c r="AU130" s="75"/>
      <c r="AV130" s="81"/>
      <c r="AW130" s="75"/>
      <c r="AX130" s="81"/>
      <c r="AY130" s="75"/>
      <c r="AZ130" s="81"/>
      <c r="BA130" s="83"/>
      <c r="BB130" s="84"/>
      <c r="BC130" s="861"/>
      <c r="BD130" s="85"/>
      <c r="BE130" s="85"/>
      <c r="BF130" s="75"/>
      <c r="BG130" s="81"/>
      <c r="BH130" s="85"/>
      <c r="BI130" s="861"/>
      <c r="BJ130" s="81"/>
      <c r="BK130" s="82"/>
      <c r="BL130" s="81"/>
      <c r="BM130" s="85">
        <v>49.475958852562798</v>
      </c>
      <c r="BN130" s="560">
        <v>7.4999999999999997E-3</v>
      </c>
      <c r="BO130" s="874">
        <v>17.300151999999997</v>
      </c>
      <c r="BP130" s="74"/>
      <c r="BQ130" s="874"/>
      <c r="BR130" s="74">
        <v>1E-3</v>
      </c>
      <c r="BS130" s="874">
        <v>0.51700000000000002</v>
      </c>
      <c r="BT130" s="74"/>
      <c r="BU130" s="874"/>
      <c r="BV130" s="74"/>
      <c r="BW130" s="874"/>
      <c r="BX130" s="74">
        <v>50</v>
      </c>
      <c r="BY130" s="874">
        <v>35.644130893250683</v>
      </c>
      <c r="BZ130" s="74"/>
      <c r="CA130" s="874"/>
      <c r="CB130" s="74">
        <v>2</v>
      </c>
      <c r="CC130" s="874">
        <v>2.746</v>
      </c>
      <c r="CD130" s="74">
        <v>4</v>
      </c>
      <c r="CE130" s="874">
        <v>8.1266867528181805</v>
      </c>
      <c r="CF130" s="74">
        <f t="shared" si="20"/>
        <v>52.098304013853124</v>
      </c>
      <c r="CG130" s="75">
        <f t="shared" si="21"/>
        <v>53.461282893250683</v>
      </c>
      <c r="CH130" s="76">
        <f t="shared" si="22"/>
        <v>10.872686752818181</v>
      </c>
      <c r="CI130" s="60">
        <f t="shared" si="23"/>
        <v>116.43227365992199</v>
      </c>
    </row>
    <row r="131" spans="1:87" ht="18.75" customHeight="1" x14ac:dyDescent="0.25">
      <c r="A131" s="61">
        <f t="shared" si="32"/>
        <v>120</v>
      </c>
      <c r="B131" s="77" t="s">
        <v>203</v>
      </c>
      <c r="C131" s="78">
        <v>1981</v>
      </c>
      <c r="D131" s="78">
        <v>5</v>
      </c>
      <c r="E131" s="78">
        <v>60</v>
      </c>
      <c r="F131" s="78">
        <v>3243.9</v>
      </c>
      <c r="G131" s="78">
        <v>4</v>
      </c>
      <c r="H131" s="63">
        <v>5.84</v>
      </c>
      <c r="I131" s="63">
        <v>6.21</v>
      </c>
      <c r="J131" s="63">
        <f t="shared" si="24"/>
        <v>113666.25599999999</v>
      </c>
      <c r="K131" s="63">
        <f t="shared" si="25"/>
        <v>120867.71399999999</v>
      </c>
      <c r="L131" s="79">
        <v>197.7201</v>
      </c>
      <c r="M131" s="80">
        <f t="shared" si="35"/>
        <v>188.52611535</v>
      </c>
      <c r="N131" s="66">
        <f t="shared" si="19"/>
        <v>6.0951354850642741</v>
      </c>
      <c r="O131" s="67">
        <f t="shared" si="26"/>
        <v>234.53396999999998</v>
      </c>
      <c r="P131" s="67">
        <f t="shared" si="27"/>
        <v>223.62814039499997</v>
      </c>
      <c r="Q131" s="68">
        <v>6.21</v>
      </c>
      <c r="R131" s="69"/>
      <c r="S131" s="69">
        <f t="shared" si="28"/>
        <v>241.73542799999998</v>
      </c>
      <c r="T131" s="69">
        <f t="shared" si="29"/>
        <v>230.49473059799999</v>
      </c>
      <c r="U131" s="69">
        <v>6.31</v>
      </c>
      <c r="V131" s="69"/>
      <c r="W131" s="69">
        <f t="shared" si="30"/>
        <v>245.62810799999997</v>
      </c>
      <c r="X131" s="67">
        <f t="shared" si="31"/>
        <v>234.20640097799998</v>
      </c>
      <c r="Y131" s="75"/>
      <c r="Z131" s="81"/>
      <c r="AA131" s="857"/>
      <c r="AB131" s="75"/>
      <c r="AC131" s="81"/>
      <c r="AD131" s="75"/>
      <c r="AE131" s="81"/>
      <c r="AF131" s="75"/>
      <c r="AG131" s="81"/>
      <c r="AH131" s="861"/>
      <c r="AI131" s="81"/>
      <c r="AJ131" s="75"/>
      <c r="AK131" s="82"/>
      <c r="AL131" s="81"/>
      <c r="AM131" s="75"/>
      <c r="AN131" s="81"/>
      <c r="AO131" s="75"/>
      <c r="AP131" s="81"/>
      <c r="AQ131" s="75"/>
      <c r="AR131" s="76"/>
      <c r="AS131" s="75"/>
      <c r="AT131" s="81"/>
      <c r="AU131" s="75"/>
      <c r="AV131" s="81"/>
      <c r="AW131" s="75"/>
      <c r="AX131" s="81"/>
      <c r="AY131" s="75"/>
      <c r="AZ131" s="81"/>
      <c r="BA131" s="83"/>
      <c r="BB131" s="84"/>
      <c r="BC131" s="861"/>
      <c r="BD131" s="85"/>
      <c r="BE131" s="85"/>
      <c r="BF131" s="75"/>
      <c r="BG131" s="81"/>
      <c r="BH131" s="85"/>
      <c r="BI131" s="861"/>
      <c r="BJ131" s="81"/>
      <c r="BK131" s="82"/>
      <c r="BL131" s="81"/>
      <c r="BM131" s="85"/>
      <c r="BN131" s="560">
        <v>3.5000000000000001E-3</v>
      </c>
      <c r="BO131" s="874">
        <v>7.7637173333333305</v>
      </c>
      <c r="BP131" s="74"/>
      <c r="BQ131" s="874"/>
      <c r="BR131" s="74"/>
      <c r="BS131" s="874"/>
      <c r="BT131" s="74"/>
      <c r="BU131" s="874"/>
      <c r="BV131" s="74"/>
      <c r="BW131" s="874"/>
      <c r="BX131" s="74">
        <v>32</v>
      </c>
      <c r="BY131" s="874">
        <v>29.209597792950944</v>
      </c>
      <c r="BZ131" s="74"/>
      <c r="CA131" s="874"/>
      <c r="CB131" s="74"/>
      <c r="CC131" s="874"/>
      <c r="CD131" s="74"/>
      <c r="CE131" s="874"/>
      <c r="CF131" s="74">
        <f t="shared" si="20"/>
        <v>0</v>
      </c>
      <c r="CG131" s="75">
        <f t="shared" si="21"/>
        <v>36.973315126284277</v>
      </c>
      <c r="CH131" s="76">
        <f t="shared" si="22"/>
        <v>0</v>
      </c>
      <c r="CI131" s="60">
        <f t="shared" si="23"/>
        <v>36.973315126284277</v>
      </c>
    </row>
    <row r="132" spans="1:87" ht="18.75" customHeight="1" x14ac:dyDescent="0.25">
      <c r="A132" s="61">
        <f t="shared" si="32"/>
        <v>121</v>
      </c>
      <c r="B132" s="77" t="s">
        <v>204</v>
      </c>
      <c r="C132" s="78">
        <v>1978</v>
      </c>
      <c r="D132" s="78">
        <v>5</v>
      </c>
      <c r="E132" s="78">
        <v>60</v>
      </c>
      <c r="F132" s="78">
        <v>3253.4</v>
      </c>
      <c r="G132" s="78">
        <v>4</v>
      </c>
      <c r="H132" s="63">
        <v>5.84</v>
      </c>
      <c r="I132" s="63">
        <v>6.21</v>
      </c>
      <c r="J132" s="63">
        <f t="shared" si="24"/>
        <v>113999.136</v>
      </c>
      <c r="K132" s="63">
        <f t="shared" si="25"/>
        <v>121221.68400000001</v>
      </c>
      <c r="L132" s="79">
        <v>198.28139999999999</v>
      </c>
      <c r="M132" s="80">
        <f t="shared" si="35"/>
        <v>189.06131489999999</v>
      </c>
      <c r="N132" s="66">
        <f t="shared" si="19"/>
        <v>6.0945902747894509</v>
      </c>
      <c r="O132" s="67">
        <f t="shared" si="26"/>
        <v>235.22082</v>
      </c>
      <c r="P132" s="67">
        <f t="shared" si="27"/>
        <v>224.28305187000001</v>
      </c>
      <c r="Q132" s="68">
        <v>6.21</v>
      </c>
      <c r="R132" s="69"/>
      <c r="S132" s="69">
        <f t="shared" si="28"/>
        <v>242.44336800000002</v>
      </c>
      <c r="T132" s="69">
        <f t="shared" si="29"/>
        <v>231.16975138800004</v>
      </c>
      <c r="U132" s="69">
        <v>6.31</v>
      </c>
      <c r="V132" s="69"/>
      <c r="W132" s="69">
        <f t="shared" si="30"/>
        <v>246.34744799999999</v>
      </c>
      <c r="X132" s="67">
        <f t="shared" si="31"/>
        <v>234.89229166799998</v>
      </c>
      <c r="Y132" s="75">
        <v>2.9999999999999997E-4</v>
      </c>
      <c r="Z132" s="81">
        <v>5.2959913941480301E-2</v>
      </c>
      <c r="AA132" s="857"/>
      <c r="AB132" s="75"/>
      <c r="AC132" s="81"/>
      <c r="AD132" s="75"/>
      <c r="AE132" s="81"/>
      <c r="AF132" s="75"/>
      <c r="AG132" s="81"/>
      <c r="AH132" s="861"/>
      <c r="AI132" s="81"/>
      <c r="AJ132" s="75"/>
      <c r="AK132" s="82"/>
      <c r="AL132" s="81"/>
      <c r="AM132" s="75"/>
      <c r="AN132" s="81"/>
      <c r="AO132" s="75"/>
      <c r="AP132" s="81"/>
      <c r="AQ132" s="75"/>
      <c r="AR132" s="76"/>
      <c r="AS132" s="75"/>
      <c r="AT132" s="81"/>
      <c r="AU132" s="75"/>
      <c r="AV132" s="81"/>
      <c r="AW132" s="75">
        <v>2</v>
      </c>
      <c r="AX132" s="81">
        <v>25.027741538461541</v>
      </c>
      <c r="AY132" s="75"/>
      <c r="AZ132" s="81"/>
      <c r="BA132" s="83"/>
      <c r="BB132" s="84"/>
      <c r="BC132" s="861"/>
      <c r="BD132" s="85"/>
      <c r="BE132" s="85"/>
      <c r="BF132" s="75"/>
      <c r="BG132" s="81"/>
      <c r="BH132" s="85"/>
      <c r="BI132" s="861"/>
      <c r="BJ132" s="81"/>
      <c r="BK132" s="82"/>
      <c r="BL132" s="81"/>
      <c r="BM132" s="85">
        <v>1.3045143749999999</v>
      </c>
      <c r="BN132" s="560">
        <v>1.9000000000000003E-2</v>
      </c>
      <c r="BO132" s="874">
        <v>32.047994542362609</v>
      </c>
      <c r="BP132" s="74"/>
      <c r="BQ132" s="874"/>
      <c r="BR132" s="74">
        <v>3.0000000000000001E-3</v>
      </c>
      <c r="BS132" s="874">
        <v>3.3902373983739902</v>
      </c>
      <c r="BT132" s="74">
        <v>1E-3</v>
      </c>
      <c r="BU132" s="874">
        <v>0.85589809523809501</v>
      </c>
      <c r="BV132" s="74"/>
      <c r="BW132" s="874"/>
      <c r="BX132" s="74">
        <v>26</v>
      </c>
      <c r="BY132" s="874">
        <v>19.44011591078084</v>
      </c>
      <c r="BZ132" s="74"/>
      <c r="CA132" s="874"/>
      <c r="CB132" s="74"/>
      <c r="CC132" s="874"/>
      <c r="CD132" s="74">
        <v>4</v>
      </c>
      <c r="CE132" s="874">
        <v>8.5773902264211799</v>
      </c>
      <c r="CF132" s="74">
        <f t="shared" si="20"/>
        <v>26.385215827403023</v>
      </c>
      <c r="CG132" s="75">
        <f t="shared" si="21"/>
        <v>55.734245946755536</v>
      </c>
      <c r="CH132" s="76">
        <f t="shared" si="22"/>
        <v>8.5773902264211799</v>
      </c>
      <c r="CI132" s="60">
        <f t="shared" si="23"/>
        <v>90.696852000579753</v>
      </c>
    </row>
    <row r="133" spans="1:87" ht="18.75" customHeight="1" x14ac:dyDescent="0.25">
      <c r="A133" s="61">
        <f t="shared" si="32"/>
        <v>122</v>
      </c>
      <c r="B133" s="77" t="s">
        <v>205</v>
      </c>
      <c r="C133" s="78" t="s">
        <v>206</v>
      </c>
      <c r="D133" s="78" t="s">
        <v>207</v>
      </c>
      <c r="E133" s="78">
        <v>275</v>
      </c>
      <c r="F133" s="78">
        <v>15643.7</v>
      </c>
      <c r="G133" s="78">
        <v>9</v>
      </c>
      <c r="H133" s="63">
        <v>5.84</v>
      </c>
      <c r="I133" s="63">
        <v>6.21</v>
      </c>
      <c r="J133" s="63">
        <f t="shared" si="24"/>
        <v>548155.24800000002</v>
      </c>
      <c r="K133" s="63">
        <f t="shared" si="25"/>
        <v>582884.2620000001</v>
      </c>
      <c r="L133" s="79">
        <v>951.38771999999994</v>
      </c>
      <c r="M133" s="80">
        <f t="shared" si="35"/>
        <v>907.14819102000001</v>
      </c>
      <c r="N133" s="66">
        <f t="shared" si="19"/>
        <v>6.0816029455947112</v>
      </c>
      <c r="O133" s="67">
        <f t="shared" si="26"/>
        <v>1131.0395100000003</v>
      </c>
      <c r="P133" s="67">
        <f t="shared" si="27"/>
        <v>1078.4461727850003</v>
      </c>
      <c r="Q133" s="68">
        <v>6.21</v>
      </c>
      <c r="R133" s="69"/>
      <c r="S133" s="69">
        <f t="shared" si="28"/>
        <v>1165.7685240000003</v>
      </c>
      <c r="T133" s="69">
        <f t="shared" si="29"/>
        <v>1111.5602876340004</v>
      </c>
      <c r="U133" s="69">
        <v>6.31</v>
      </c>
      <c r="V133" s="69"/>
      <c r="W133" s="69">
        <f t="shared" si="30"/>
        <v>1184.5409640000003</v>
      </c>
      <c r="X133" s="67">
        <f t="shared" si="31"/>
        <v>1129.4598091740002</v>
      </c>
      <c r="Y133" s="75">
        <v>1.43E-2</v>
      </c>
      <c r="Z133" s="81">
        <v>11.564903962264152</v>
      </c>
      <c r="AA133" s="857"/>
      <c r="AB133" s="75"/>
      <c r="AC133" s="81"/>
      <c r="AD133" s="75"/>
      <c r="AE133" s="81"/>
      <c r="AF133" s="75"/>
      <c r="AG133" s="81"/>
      <c r="AH133" s="861"/>
      <c r="AI133" s="81"/>
      <c r="AJ133" s="75"/>
      <c r="AK133" s="82"/>
      <c r="AL133" s="81"/>
      <c r="AM133" s="75"/>
      <c r="AN133" s="81"/>
      <c r="AO133" s="75"/>
      <c r="AP133" s="81"/>
      <c r="AQ133" s="75"/>
      <c r="AR133" s="76"/>
      <c r="AS133" s="75"/>
      <c r="AT133" s="81"/>
      <c r="AU133" s="75"/>
      <c r="AV133" s="81"/>
      <c r="AW133" s="75">
        <v>3</v>
      </c>
      <c r="AX133" s="81">
        <v>8.3852776470588193</v>
      </c>
      <c r="AY133" s="75"/>
      <c r="AZ133" s="81"/>
      <c r="BA133" s="83">
        <v>10</v>
      </c>
      <c r="BB133" s="84">
        <v>16.557754765137801</v>
      </c>
      <c r="BC133" s="861"/>
      <c r="BD133" s="85"/>
      <c r="BE133" s="85"/>
      <c r="BF133" s="75"/>
      <c r="BG133" s="81"/>
      <c r="BH133" s="85"/>
      <c r="BI133" s="861"/>
      <c r="BJ133" s="81"/>
      <c r="BK133" s="82"/>
      <c r="BL133" s="81"/>
      <c r="BM133" s="85">
        <v>18.496702333281178</v>
      </c>
      <c r="BN133" s="560">
        <v>3.0000000000000001E-3</v>
      </c>
      <c r="BO133" s="874">
        <v>4.4496923076923096</v>
      </c>
      <c r="BP133" s="74">
        <v>3.5000000000000001E-3</v>
      </c>
      <c r="BQ133" s="874">
        <v>5.109766467958285</v>
      </c>
      <c r="BR133" s="74">
        <v>3.5000000000000001E-3</v>
      </c>
      <c r="BS133" s="874">
        <v>3.9552769647696553</v>
      </c>
      <c r="BT133" s="74">
        <v>1.5E-3</v>
      </c>
      <c r="BU133" s="874">
        <v>1.8306740909090848</v>
      </c>
      <c r="BV133" s="74">
        <v>6</v>
      </c>
      <c r="BW133" s="874">
        <v>16.383674901960788</v>
      </c>
      <c r="BX133" s="74">
        <v>29</v>
      </c>
      <c r="BY133" s="874">
        <v>35.680692056695392</v>
      </c>
      <c r="BZ133" s="74">
        <v>1.7000000000000001E-2</v>
      </c>
      <c r="CA133" s="874">
        <v>2.358421333333339</v>
      </c>
      <c r="CB133" s="74">
        <v>23</v>
      </c>
      <c r="CC133" s="874">
        <v>18.667877542517012</v>
      </c>
      <c r="CD133" s="74">
        <v>26</v>
      </c>
      <c r="CE133" s="874">
        <v>48.46528947488369</v>
      </c>
      <c r="CF133" s="74">
        <f t="shared" si="20"/>
        <v>55.004638707741947</v>
      </c>
      <c r="CG133" s="75">
        <f t="shared" si="21"/>
        <v>67.409776789985514</v>
      </c>
      <c r="CH133" s="76">
        <f t="shared" si="22"/>
        <v>69.491588350734048</v>
      </c>
      <c r="CI133" s="60">
        <f t="shared" si="23"/>
        <v>191.90600384846152</v>
      </c>
    </row>
    <row r="134" spans="1:87" ht="18" customHeight="1" x14ac:dyDescent="0.25">
      <c r="A134" s="61">
        <f t="shared" si="32"/>
        <v>123</v>
      </c>
      <c r="B134" s="77" t="s">
        <v>208</v>
      </c>
      <c r="C134" s="78">
        <v>1993</v>
      </c>
      <c r="D134" s="78">
        <v>9</v>
      </c>
      <c r="E134" s="78">
        <v>71</v>
      </c>
      <c r="F134" s="78">
        <v>3141.9</v>
      </c>
      <c r="G134" s="78">
        <v>2</v>
      </c>
      <c r="H134" s="63">
        <v>5.84</v>
      </c>
      <c r="I134" s="63">
        <v>6.21</v>
      </c>
      <c r="J134" s="63">
        <f t="shared" si="24"/>
        <v>110092.17600000001</v>
      </c>
      <c r="K134" s="63">
        <f t="shared" si="25"/>
        <v>117067.194</v>
      </c>
      <c r="L134" s="79">
        <v>190.37508</v>
      </c>
      <c r="M134" s="80">
        <f t="shared" si="35"/>
        <v>181.52263877999999</v>
      </c>
      <c r="N134" s="66">
        <f t="shared" si="19"/>
        <v>6.0592342213310415</v>
      </c>
      <c r="O134" s="67">
        <f t="shared" si="26"/>
        <v>227.15937</v>
      </c>
      <c r="P134" s="67">
        <f t="shared" si="27"/>
        <v>216.59645929499999</v>
      </c>
      <c r="Q134" s="68">
        <v>6.21</v>
      </c>
      <c r="R134" s="69"/>
      <c r="S134" s="69">
        <f t="shared" si="28"/>
        <v>234.134388</v>
      </c>
      <c r="T134" s="69">
        <f t="shared" si="29"/>
        <v>223.24713895799999</v>
      </c>
      <c r="U134" s="69">
        <v>6.31</v>
      </c>
      <c r="V134" s="69"/>
      <c r="W134" s="69">
        <f t="shared" si="30"/>
        <v>237.90466800000002</v>
      </c>
      <c r="X134" s="67">
        <f t="shared" si="31"/>
        <v>226.84210093800002</v>
      </c>
      <c r="Y134" s="75"/>
      <c r="Z134" s="81"/>
      <c r="AA134" s="857"/>
      <c r="AB134" s="75"/>
      <c r="AC134" s="81"/>
      <c r="AD134" s="75">
        <v>0.04</v>
      </c>
      <c r="AE134" s="552">
        <v>28.673806451612883</v>
      </c>
      <c r="AF134" s="75"/>
      <c r="AG134" s="81"/>
      <c r="AH134" s="861"/>
      <c r="AI134" s="81"/>
      <c r="AJ134" s="75"/>
      <c r="AK134" s="82"/>
      <c r="AL134" s="81"/>
      <c r="AM134" s="75"/>
      <c r="AN134" s="81"/>
      <c r="AO134" s="75"/>
      <c r="AP134" s="81"/>
      <c r="AQ134" s="75"/>
      <c r="AR134" s="76"/>
      <c r="AS134" s="75"/>
      <c r="AT134" s="81"/>
      <c r="AU134" s="75"/>
      <c r="AV134" s="81"/>
      <c r="AW134" s="75"/>
      <c r="AX134" s="81"/>
      <c r="AY134" s="75"/>
      <c r="AZ134" s="81"/>
      <c r="BA134" s="83">
        <v>1</v>
      </c>
      <c r="BB134" s="84">
        <v>0.31044071856287397</v>
      </c>
      <c r="BC134" s="861"/>
      <c r="BD134" s="85"/>
      <c r="BE134" s="85"/>
      <c r="BF134" s="75"/>
      <c r="BG134" s="81"/>
      <c r="BH134" s="85"/>
      <c r="BI134" s="861"/>
      <c r="BJ134" s="81"/>
      <c r="BK134" s="82"/>
      <c r="BL134" s="81"/>
      <c r="BM134" s="85">
        <v>3.8458116883117004</v>
      </c>
      <c r="BN134" s="560">
        <v>1.1000000000000001E-3</v>
      </c>
      <c r="BO134" s="874">
        <v>1.847561366459622</v>
      </c>
      <c r="BP134" s="74"/>
      <c r="BQ134" s="874"/>
      <c r="BR134" s="74">
        <v>7.0000000000000001E-3</v>
      </c>
      <c r="BS134" s="874">
        <v>9.0122671739130098</v>
      </c>
      <c r="BT134" s="74">
        <v>9.5000000000000015E-3</v>
      </c>
      <c r="BU134" s="874">
        <v>14.361675444444435</v>
      </c>
      <c r="BV134" s="74">
        <v>2</v>
      </c>
      <c r="BW134" s="874">
        <v>3.6242800000000002</v>
      </c>
      <c r="BX134" s="74">
        <v>48</v>
      </c>
      <c r="BY134" s="874">
        <v>54.122282594205139</v>
      </c>
      <c r="BZ134" s="74"/>
      <c r="CA134" s="874"/>
      <c r="CB134" s="74">
        <v>8</v>
      </c>
      <c r="CC134" s="874">
        <v>8.8042302044150951</v>
      </c>
      <c r="CD134" s="74">
        <v>6</v>
      </c>
      <c r="CE134" s="874">
        <v>11.755978575924532</v>
      </c>
      <c r="CF134" s="74">
        <f t="shared" si="20"/>
        <v>32.830058858487455</v>
      </c>
      <c r="CG134" s="75">
        <f t="shared" si="21"/>
        <v>82.968066579022206</v>
      </c>
      <c r="CH134" s="76">
        <f t="shared" si="22"/>
        <v>20.560208780339629</v>
      </c>
      <c r="CI134" s="60">
        <f t="shared" si="23"/>
        <v>136.35833421784929</v>
      </c>
    </row>
    <row r="135" spans="1:87" ht="18" customHeight="1" x14ac:dyDescent="0.25">
      <c r="A135" s="61">
        <f t="shared" si="32"/>
        <v>124</v>
      </c>
      <c r="B135" s="77" t="s">
        <v>209</v>
      </c>
      <c r="C135" s="78">
        <v>1994</v>
      </c>
      <c r="D135" s="78">
        <v>9</v>
      </c>
      <c r="E135" s="78">
        <v>54</v>
      </c>
      <c r="F135" s="78">
        <v>3167</v>
      </c>
      <c r="G135" s="78">
        <v>2</v>
      </c>
      <c r="H135" s="63">
        <v>5.84</v>
      </c>
      <c r="I135" s="63">
        <v>6.21</v>
      </c>
      <c r="J135" s="63">
        <f t="shared" si="24"/>
        <v>110971.68</v>
      </c>
      <c r="K135" s="63">
        <f t="shared" si="25"/>
        <v>118002.42</v>
      </c>
      <c r="L135" s="79">
        <v>191.79141999999999</v>
      </c>
      <c r="M135" s="80">
        <f t="shared" si="35"/>
        <v>182.87311896999998</v>
      </c>
      <c r="N135" s="66">
        <f t="shared" si="19"/>
        <v>6.0559336911904005</v>
      </c>
      <c r="O135" s="67">
        <f t="shared" si="26"/>
        <v>228.97409999999996</v>
      </c>
      <c r="P135" s="67">
        <f t="shared" si="27"/>
        <v>218.32680434999997</v>
      </c>
      <c r="Q135" s="68">
        <v>6.21</v>
      </c>
      <c r="R135" s="69"/>
      <c r="S135" s="69">
        <f t="shared" si="28"/>
        <v>236.00484</v>
      </c>
      <c r="T135" s="69">
        <f t="shared" si="29"/>
        <v>225.03061493999999</v>
      </c>
      <c r="U135" s="69">
        <v>6.31</v>
      </c>
      <c r="V135" s="69"/>
      <c r="W135" s="69">
        <f t="shared" si="30"/>
        <v>239.80524</v>
      </c>
      <c r="X135" s="67">
        <f t="shared" si="31"/>
        <v>228.65429634</v>
      </c>
      <c r="Y135" s="75"/>
      <c r="Z135" s="81"/>
      <c r="AA135" s="857"/>
      <c r="AB135" s="75"/>
      <c r="AC135" s="81"/>
      <c r="AD135" s="75">
        <v>7.0999999999999994E-2</v>
      </c>
      <c r="AE135" s="552">
        <v>32.036705501571944</v>
      </c>
      <c r="AF135" s="75"/>
      <c r="AG135" s="81"/>
      <c r="AH135" s="861"/>
      <c r="AI135" s="81"/>
      <c r="AJ135" s="75"/>
      <c r="AK135" s="82"/>
      <c r="AL135" s="81"/>
      <c r="AM135" s="75"/>
      <c r="AN135" s="81"/>
      <c r="AO135" s="75"/>
      <c r="AP135" s="81"/>
      <c r="AQ135" s="75"/>
      <c r="AR135" s="76"/>
      <c r="AS135" s="75"/>
      <c r="AT135" s="81"/>
      <c r="AU135" s="75"/>
      <c r="AV135" s="81"/>
      <c r="AW135" s="75"/>
      <c r="AX135" s="81"/>
      <c r="AY135" s="75"/>
      <c r="AZ135" s="81"/>
      <c r="BA135" s="83"/>
      <c r="BB135" s="84"/>
      <c r="BC135" s="861"/>
      <c r="BD135" s="85"/>
      <c r="BE135" s="85"/>
      <c r="BF135" s="75"/>
      <c r="BG135" s="81"/>
      <c r="BH135" s="85"/>
      <c r="BI135" s="861"/>
      <c r="BJ135" s="81"/>
      <c r="BK135" s="82"/>
      <c r="BL135" s="81"/>
      <c r="BM135" s="85">
        <v>4.9640435623978796</v>
      </c>
      <c r="BN135" s="560"/>
      <c r="BO135" s="874"/>
      <c r="BP135" s="74"/>
      <c r="BQ135" s="874"/>
      <c r="BR135" s="74"/>
      <c r="BS135" s="874"/>
      <c r="BT135" s="74"/>
      <c r="BU135" s="874"/>
      <c r="BV135" s="74"/>
      <c r="BW135" s="874"/>
      <c r="BX135" s="74">
        <v>20</v>
      </c>
      <c r="BY135" s="874">
        <v>25.234101323269734</v>
      </c>
      <c r="BZ135" s="74"/>
      <c r="CA135" s="874"/>
      <c r="CB135" s="74"/>
      <c r="CC135" s="874"/>
      <c r="CD135" s="74">
        <v>8</v>
      </c>
      <c r="CE135" s="874">
        <v>13.05294473584906</v>
      </c>
      <c r="CF135" s="74">
        <f t="shared" si="20"/>
        <v>37.00074906396982</v>
      </c>
      <c r="CG135" s="75">
        <f t="shared" si="21"/>
        <v>25.234101323269734</v>
      </c>
      <c r="CH135" s="76">
        <f t="shared" si="22"/>
        <v>13.05294473584906</v>
      </c>
      <c r="CI135" s="60">
        <f t="shared" si="23"/>
        <v>75.287795123088614</v>
      </c>
    </row>
    <row r="136" spans="1:87" ht="18.75" customHeight="1" x14ac:dyDescent="0.25">
      <c r="A136" s="61">
        <f t="shared" si="32"/>
        <v>125</v>
      </c>
      <c r="B136" s="77" t="s">
        <v>210</v>
      </c>
      <c r="C136" s="78">
        <v>1994</v>
      </c>
      <c r="D136" s="78">
        <v>9</v>
      </c>
      <c r="E136" s="78">
        <v>36</v>
      </c>
      <c r="F136" s="78">
        <v>1563.4</v>
      </c>
      <c r="G136" s="78">
        <v>1</v>
      </c>
      <c r="H136" s="63">
        <v>5.84</v>
      </c>
      <c r="I136" s="63">
        <v>6.21</v>
      </c>
      <c r="J136" s="63">
        <f t="shared" si="24"/>
        <v>54781.535999999993</v>
      </c>
      <c r="K136" s="63">
        <f t="shared" si="25"/>
        <v>58252.284</v>
      </c>
      <c r="L136" s="79">
        <v>94.375439999999998</v>
      </c>
      <c r="M136" s="80">
        <f t="shared" si="35"/>
        <v>89.986982040000001</v>
      </c>
      <c r="N136" s="66">
        <f t="shared" si="19"/>
        <v>6.0365511065626194</v>
      </c>
      <c r="O136" s="67">
        <f t="shared" si="26"/>
        <v>113.03381999999999</v>
      </c>
      <c r="P136" s="67">
        <f t="shared" si="27"/>
        <v>107.77774737</v>
      </c>
      <c r="Q136" s="68">
        <v>6.21</v>
      </c>
      <c r="R136" s="69"/>
      <c r="S136" s="69">
        <f t="shared" si="28"/>
        <v>116.50456800000001</v>
      </c>
      <c r="T136" s="69">
        <f t="shared" si="29"/>
        <v>111.08710558800001</v>
      </c>
      <c r="U136" s="69">
        <v>6.31</v>
      </c>
      <c r="V136" s="69"/>
      <c r="W136" s="69">
        <f t="shared" si="30"/>
        <v>118.38064800000001</v>
      </c>
      <c r="X136" s="67">
        <f t="shared" si="31"/>
        <v>112.87594786800001</v>
      </c>
      <c r="Y136" s="75"/>
      <c r="Z136" s="81"/>
      <c r="AA136" s="857"/>
      <c r="AB136" s="75"/>
      <c r="AC136" s="81"/>
      <c r="AD136" s="75">
        <v>1E-3</v>
      </c>
      <c r="AE136" s="552">
        <v>0.71199999999999997</v>
      </c>
      <c r="AF136" s="75"/>
      <c r="AG136" s="81"/>
      <c r="AH136" s="861"/>
      <c r="AI136" s="81"/>
      <c r="AJ136" s="75"/>
      <c r="AK136" s="82"/>
      <c r="AL136" s="81"/>
      <c r="AM136" s="75"/>
      <c r="AN136" s="81"/>
      <c r="AO136" s="75"/>
      <c r="AP136" s="81"/>
      <c r="AQ136" s="75"/>
      <c r="AR136" s="76"/>
      <c r="AS136" s="75"/>
      <c r="AT136" s="81"/>
      <c r="AU136" s="75"/>
      <c r="AV136" s="81"/>
      <c r="AW136" s="75"/>
      <c r="AX136" s="81"/>
      <c r="AY136" s="75"/>
      <c r="AZ136" s="81"/>
      <c r="BA136" s="83">
        <v>1</v>
      </c>
      <c r="BB136" s="84">
        <v>0.86827466666666597</v>
      </c>
      <c r="BC136" s="861"/>
      <c r="BD136" s="85"/>
      <c r="BE136" s="85"/>
      <c r="BF136" s="75"/>
      <c r="BG136" s="81"/>
      <c r="BH136" s="85"/>
      <c r="BI136" s="861"/>
      <c r="BJ136" s="81"/>
      <c r="BK136" s="82"/>
      <c r="BL136" s="81"/>
      <c r="BM136" s="85">
        <v>3.976487220226594</v>
      </c>
      <c r="BN136" s="560">
        <v>2E-3</v>
      </c>
      <c r="BO136" s="874">
        <v>2.7363820000000003</v>
      </c>
      <c r="BP136" s="74"/>
      <c r="BQ136" s="874"/>
      <c r="BR136" s="74">
        <v>1E-3</v>
      </c>
      <c r="BS136" s="874">
        <v>1.17912277777778</v>
      </c>
      <c r="BT136" s="74">
        <v>5.0000000000000001E-4</v>
      </c>
      <c r="BU136" s="874">
        <v>0.63115253521126502</v>
      </c>
      <c r="BV136" s="74"/>
      <c r="BW136" s="874"/>
      <c r="BX136" s="74">
        <v>23</v>
      </c>
      <c r="BY136" s="874">
        <v>23.689927534440194</v>
      </c>
      <c r="BZ136" s="74"/>
      <c r="CA136" s="874"/>
      <c r="CB136" s="74"/>
      <c r="CC136" s="874"/>
      <c r="CD136" s="74">
        <v>9</v>
      </c>
      <c r="CE136" s="874">
        <v>17.446345972222218</v>
      </c>
      <c r="CF136" s="74">
        <f t="shared" si="20"/>
        <v>5.55676188689326</v>
      </c>
      <c r="CG136" s="75">
        <f t="shared" si="21"/>
        <v>28.236584847429238</v>
      </c>
      <c r="CH136" s="76">
        <f t="shared" si="22"/>
        <v>17.446345972222218</v>
      </c>
      <c r="CI136" s="60">
        <f t="shared" si="23"/>
        <v>51.239692706544716</v>
      </c>
    </row>
    <row r="137" spans="1:87" ht="18.75" customHeight="1" x14ac:dyDescent="0.25">
      <c r="A137" s="61">
        <f t="shared" si="32"/>
        <v>126</v>
      </c>
      <c r="B137" s="77" t="s">
        <v>211</v>
      </c>
      <c r="C137" s="78">
        <v>1982</v>
      </c>
      <c r="D137" s="78">
        <v>9</v>
      </c>
      <c r="E137" s="78">
        <v>358</v>
      </c>
      <c r="F137" s="78">
        <v>17418.400000000001</v>
      </c>
      <c r="G137" s="78">
        <v>10</v>
      </c>
      <c r="H137" s="63">
        <v>5.84</v>
      </c>
      <c r="I137" s="63">
        <v>6.21</v>
      </c>
      <c r="J137" s="63">
        <f t="shared" si="24"/>
        <v>610340.73600000003</v>
      </c>
      <c r="K137" s="63">
        <f t="shared" si="25"/>
        <v>649009.58400000003</v>
      </c>
      <c r="L137" s="79">
        <v>1060.1355900000001</v>
      </c>
      <c r="M137" s="80">
        <f t="shared" si="35"/>
        <v>1010.8392850650001</v>
      </c>
      <c r="N137" s="66">
        <f t="shared" si="19"/>
        <v>6.0862971914756807</v>
      </c>
      <c r="O137" s="67">
        <f t="shared" si="26"/>
        <v>1259.35032</v>
      </c>
      <c r="P137" s="67">
        <f t="shared" si="27"/>
        <v>1200.7905301200001</v>
      </c>
      <c r="Q137" s="68">
        <v>6.21</v>
      </c>
      <c r="R137" s="69"/>
      <c r="S137" s="69">
        <f t="shared" si="28"/>
        <v>1298.019168</v>
      </c>
      <c r="T137" s="69">
        <f t="shared" si="29"/>
        <v>1237.661276688</v>
      </c>
      <c r="U137" s="69">
        <v>6.31</v>
      </c>
      <c r="V137" s="69"/>
      <c r="W137" s="69">
        <f t="shared" si="30"/>
        <v>1318.9212480000001</v>
      </c>
      <c r="X137" s="67">
        <f t="shared" si="31"/>
        <v>1257.5914099680001</v>
      </c>
      <c r="Y137" s="75"/>
      <c r="Z137" s="81"/>
      <c r="AA137" s="857"/>
      <c r="AB137" s="75">
        <v>1E-3</v>
      </c>
      <c r="AC137" s="81">
        <v>0.49640000000000001</v>
      </c>
      <c r="AD137" s="75"/>
      <c r="AE137" s="552"/>
      <c r="AF137" s="75"/>
      <c r="AG137" s="81"/>
      <c r="AH137" s="861"/>
      <c r="AI137" s="81"/>
      <c r="AJ137" s="75"/>
      <c r="AK137" s="82"/>
      <c r="AL137" s="81"/>
      <c r="AM137" s="75"/>
      <c r="AN137" s="81"/>
      <c r="AO137" s="75"/>
      <c r="AP137" s="81"/>
      <c r="AQ137" s="75"/>
      <c r="AR137" s="76"/>
      <c r="AS137" s="75"/>
      <c r="AT137" s="81"/>
      <c r="AU137" s="75"/>
      <c r="AV137" s="81"/>
      <c r="AW137" s="75">
        <v>9</v>
      </c>
      <c r="AX137" s="81">
        <v>7.2090511273662239</v>
      </c>
      <c r="AY137" s="75"/>
      <c r="AZ137" s="81"/>
      <c r="BA137" s="83">
        <v>40</v>
      </c>
      <c r="BB137" s="84">
        <v>33.974372882898678</v>
      </c>
      <c r="BC137" s="870"/>
      <c r="BD137" s="85"/>
      <c r="BE137" s="85"/>
      <c r="BF137" s="75"/>
      <c r="BG137" s="81"/>
      <c r="BH137" s="85"/>
      <c r="BI137" s="861">
        <v>6.8000000000000005E-2</v>
      </c>
      <c r="BJ137" s="81">
        <v>42.481215312270422</v>
      </c>
      <c r="BK137" s="82">
        <v>18</v>
      </c>
      <c r="BL137" s="81">
        <v>6.5024167164179039</v>
      </c>
      <c r="BM137" s="85">
        <f>112.387561255605+48.016</f>
        <v>160.40356125560498</v>
      </c>
      <c r="BN137" s="560">
        <v>5.0000000000000001E-3</v>
      </c>
      <c r="BO137" s="874">
        <v>8.1293962083333327</v>
      </c>
      <c r="BP137" s="74">
        <v>5.4999999999999997E-3</v>
      </c>
      <c r="BQ137" s="874">
        <v>7.2005402777777752</v>
      </c>
      <c r="BR137" s="74">
        <v>5.1000000000000004E-2</v>
      </c>
      <c r="BS137" s="874">
        <v>61.788415874755344</v>
      </c>
      <c r="BT137" s="74">
        <v>1.4000000000000002E-2</v>
      </c>
      <c r="BU137" s="874">
        <v>18.760452122258169</v>
      </c>
      <c r="BV137" s="74">
        <v>3</v>
      </c>
      <c r="BW137" s="874">
        <v>8.7558848366013109</v>
      </c>
      <c r="BX137" s="74">
        <v>57</v>
      </c>
      <c r="BY137" s="874">
        <v>82.404597154869492</v>
      </c>
      <c r="BZ137" s="74">
        <v>5.0000000000000001E-3</v>
      </c>
      <c r="CA137" s="874">
        <v>0.78300000000000003</v>
      </c>
      <c r="CB137" s="74"/>
      <c r="CC137" s="874"/>
      <c r="CD137" s="74">
        <v>34</v>
      </c>
      <c r="CE137" s="874">
        <v>68.033063737701767</v>
      </c>
      <c r="CF137" s="74">
        <f t="shared" si="20"/>
        <v>251.06701729455818</v>
      </c>
      <c r="CG137" s="75">
        <f t="shared" si="21"/>
        <v>187.03928647459543</v>
      </c>
      <c r="CH137" s="76">
        <f t="shared" si="22"/>
        <v>68.816063737701768</v>
      </c>
      <c r="CI137" s="60">
        <f t="shared" si="23"/>
        <v>506.92236750685538</v>
      </c>
    </row>
    <row r="138" spans="1:87" ht="18.75" customHeight="1" x14ac:dyDescent="0.25">
      <c r="A138" s="61">
        <f t="shared" si="32"/>
        <v>127</v>
      </c>
      <c r="B138" s="77" t="s">
        <v>212</v>
      </c>
      <c r="C138" s="78">
        <v>1983</v>
      </c>
      <c r="D138" s="78">
        <v>5</v>
      </c>
      <c r="E138" s="78">
        <v>75</v>
      </c>
      <c r="F138" s="78">
        <v>3444</v>
      </c>
      <c r="G138" s="78">
        <v>5</v>
      </c>
      <c r="H138" s="63">
        <v>5.84</v>
      </c>
      <c r="I138" s="63">
        <v>6.21</v>
      </c>
      <c r="J138" s="63">
        <f t="shared" si="24"/>
        <v>120677.75999999999</v>
      </c>
      <c r="K138" s="63">
        <f t="shared" si="25"/>
        <v>128323.44</v>
      </c>
      <c r="L138" s="79">
        <v>208.90788000000001</v>
      </c>
      <c r="M138" s="80">
        <f t="shared" si="35"/>
        <v>199.19366358000002</v>
      </c>
      <c r="N138" s="66">
        <f t="shared" si="19"/>
        <v>6.0658501742160285</v>
      </c>
      <c r="O138" s="67">
        <f t="shared" si="26"/>
        <v>249.00120000000001</v>
      </c>
      <c r="P138" s="67">
        <f t="shared" si="27"/>
        <v>237.42264420000001</v>
      </c>
      <c r="Q138" s="68">
        <v>6.21</v>
      </c>
      <c r="R138" s="69"/>
      <c r="S138" s="69">
        <f t="shared" si="28"/>
        <v>256.64688000000001</v>
      </c>
      <c r="T138" s="69">
        <f t="shared" si="29"/>
        <v>244.71280008000002</v>
      </c>
      <c r="U138" s="69">
        <v>6.31</v>
      </c>
      <c r="V138" s="69"/>
      <c r="W138" s="69">
        <f t="shared" si="30"/>
        <v>260.77967999999998</v>
      </c>
      <c r="X138" s="67">
        <f t="shared" si="31"/>
        <v>248.65342487999999</v>
      </c>
      <c r="Y138" s="75"/>
      <c r="Z138" s="81"/>
      <c r="AA138" s="857"/>
      <c r="AB138" s="75"/>
      <c r="AC138" s="81"/>
      <c r="AD138" s="75"/>
      <c r="AE138" s="552"/>
      <c r="AF138" s="75"/>
      <c r="AG138" s="81"/>
      <c r="AH138" s="861"/>
      <c r="AI138" s="81"/>
      <c r="AJ138" s="75"/>
      <c r="AK138" s="82"/>
      <c r="AL138" s="81"/>
      <c r="AM138" s="75"/>
      <c r="AN138" s="81"/>
      <c r="AO138" s="75"/>
      <c r="AP138" s="81"/>
      <c r="AQ138" s="75"/>
      <c r="AR138" s="76"/>
      <c r="AS138" s="75"/>
      <c r="AT138" s="81"/>
      <c r="AU138" s="75"/>
      <c r="AV138" s="81"/>
      <c r="AW138" s="75"/>
      <c r="AX138" s="81"/>
      <c r="AY138" s="75"/>
      <c r="AZ138" s="81"/>
      <c r="BA138" s="83">
        <v>5</v>
      </c>
      <c r="BB138" s="84">
        <v>4.7749076491228051</v>
      </c>
      <c r="BC138" s="861"/>
      <c r="BD138" s="85"/>
      <c r="BE138" s="85"/>
      <c r="BF138" s="75"/>
      <c r="BG138" s="81"/>
      <c r="BH138" s="85"/>
      <c r="BI138" s="861"/>
      <c r="BJ138" s="81"/>
      <c r="BK138" s="82">
        <v>1</v>
      </c>
      <c r="BL138" s="81">
        <v>1.7040325000000001</v>
      </c>
      <c r="BM138" s="85"/>
      <c r="BN138" s="560">
        <v>5.5000000000000005E-3</v>
      </c>
      <c r="BO138" s="874">
        <v>9.8866483333333299</v>
      </c>
      <c r="BP138" s="74">
        <v>4.0000000000000001E-3</v>
      </c>
      <c r="BQ138" s="874">
        <v>7.5138596721311597</v>
      </c>
      <c r="BR138" s="74">
        <v>6.0000000000000001E-3</v>
      </c>
      <c r="BS138" s="874">
        <v>6.7804747967479804</v>
      </c>
      <c r="BT138" s="74">
        <v>1.4499999999999999E-2</v>
      </c>
      <c r="BU138" s="874">
        <v>17.759299726845864</v>
      </c>
      <c r="BV138" s="74"/>
      <c r="BW138" s="874"/>
      <c r="BX138" s="74">
        <v>16</v>
      </c>
      <c r="BY138" s="874">
        <v>11.563246192438793</v>
      </c>
      <c r="BZ138" s="74"/>
      <c r="CA138" s="874"/>
      <c r="CB138" s="74">
        <v>1</v>
      </c>
      <c r="CC138" s="874">
        <v>0.73176235294117598</v>
      </c>
      <c r="CD138" s="74">
        <v>30</v>
      </c>
      <c r="CE138" s="874">
        <v>60.10192742348012</v>
      </c>
      <c r="CF138" s="74">
        <f t="shared" si="20"/>
        <v>6.4789401491228054</v>
      </c>
      <c r="CG138" s="75">
        <f t="shared" si="21"/>
        <v>53.503528721497133</v>
      </c>
      <c r="CH138" s="76">
        <f t="shared" si="22"/>
        <v>60.833689776421295</v>
      </c>
      <c r="CI138" s="60">
        <f t="shared" si="23"/>
        <v>120.81615864704123</v>
      </c>
    </row>
    <row r="139" spans="1:87" ht="18.75" customHeight="1" x14ac:dyDescent="0.25">
      <c r="A139" s="61">
        <f t="shared" si="32"/>
        <v>128</v>
      </c>
      <c r="B139" s="77" t="s">
        <v>213</v>
      </c>
      <c r="C139" s="78">
        <v>1983</v>
      </c>
      <c r="D139" s="78">
        <v>5</v>
      </c>
      <c r="E139" s="78">
        <v>75</v>
      </c>
      <c r="F139" s="78">
        <v>3498.3</v>
      </c>
      <c r="G139" s="78">
        <v>5</v>
      </c>
      <c r="H139" s="63">
        <v>5.84</v>
      </c>
      <c r="I139" s="63">
        <v>6.21</v>
      </c>
      <c r="J139" s="63">
        <f t="shared" si="24"/>
        <v>122580.432</v>
      </c>
      <c r="K139" s="63">
        <f t="shared" si="25"/>
        <v>130346.658</v>
      </c>
      <c r="L139" s="79">
        <v>213.24148</v>
      </c>
      <c r="M139" s="80">
        <f t="shared" si="35"/>
        <v>203.32575118</v>
      </c>
      <c r="N139" s="66">
        <f t="shared" si="19"/>
        <v>6.0955744218620467</v>
      </c>
      <c r="O139" s="67">
        <f t="shared" si="26"/>
        <v>252.92708999999999</v>
      </c>
      <c r="P139" s="67">
        <f t="shared" si="27"/>
        <v>241.16598031499998</v>
      </c>
      <c r="Q139" s="68">
        <v>6.21</v>
      </c>
      <c r="R139" s="69"/>
      <c r="S139" s="69">
        <f t="shared" si="28"/>
        <v>260.69331599999998</v>
      </c>
      <c r="T139" s="69">
        <f t="shared" si="29"/>
        <v>248.57107680599998</v>
      </c>
      <c r="U139" s="69">
        <v>6.31</v>
      </c>
      <c r="V139" s="69"/>
      <c r="W139" s="69">
        <f t="shared" si="30"/>
        <v>264.891276</v>
      </c>
      <c r="X139" s="67">
        <f t="shared" si="31"/>
        <v>252.57383166600002</v>
      </c>
      <c r="Y139" s="75"/>
      <c r="Z139" s="81"/>
      <c r="AA139" s="857"/>
      <c r="AB139" s="75"/>
      <c r="AC139" s="81"/>
      <c r="AD139" s="75"/>
      <c r="AE139" s="552"/>
      <c r="AF139" s="75"/>
      <c r="AG139" s="81"/>
      <c r="AH139" s="861"/>
      <c r="AI139" s="81"/>
      <c r="AJ139" s="75"/>
      <c r="AK139" s="82"/>
      <c r="AL139" s="81"/>
      <c r="AM139" s="75"/>
      <c r="AN139" s="81"/>
      <c r="AO139" s="75"/>
      <c r="AP139" s="81"/>
      <c r="AQ139" s="75"/>
      <c r="AR139" s="76"/>
      <c r="AS139" s="75"/>
      <c r="AT139" s="81"/>
      <c r="AU139" s="75"/>
      <c r="AV139" s="81"/>
      <c r="AW139" s="75">
        <v>2</v>
      </c>
      <c r="AX139" s="81">
        <v>1.5122733339999999</v>
      </c>
      <c r="AY139" s="75"/>
      <c r="AZ139" s="81"/>
      <c r="BA139" s="83">
        <v>1</v>
      </c>
      <c r="BB139" s="84">
        <v>7.9066339619999999</v>
      </c>
      <c r="BC139" s="861"/>
      <c r="BD139" s="85"/>
      <c r="BE139" s="85"/>
      <c r="BF139" s="75"/>
      <c r="BG139" s="81"/>
      <c r="BH139" s="85"/>
      <c r="BI139" s="861"/>
      <c r="BJ139" s="81"/>
      <c r="BK139" s="82"/>
      <c r="BL139" s="81"/>
      <c r="BM139" s="85">
        <f>0.531367271407837+0.218</f>
        <v>0.74936727140783699</v>
      </c>
      <c r="BN139" s="560">
        <v>3.1300000000000008E-2</v>
      </c>
      <c r="BO139" s="874">
        <v>50.991768270222529</v>
      </c>
      <c r="BP139" s="74"/>
      <c r="BQ139" s="874"/>
      <c r="BR139" s="74"/>
      <c r="BS139" s="874"/>
      <c r="BT139" s="74">
        <v>3.5000000000000001E-3</v>
      </c>
      <c r="BU139" s="874">
        <v>7.2496193137254847</v>
      </c>
      <c r="BV139" s="74"/>
      <c r="BW139" s="874"/>
      <c r="BX139" s="74">
        <v>48</v>
      </c>
      <c r="BY139" s="874">
        <v>41.814155071470047</v>
      </c>
      <c r="BZ139" s="74"/>
      <c r="CA139" s="874"/>
      <c r="CB139" s="74">
        <v>1</v>
      </c>
      <c r="CC139" s="874">
        <v>0.73176235294117598</v>
      </c>
      <c r="CD139" s="74">
        <v>6</v>
      </c>
      <c r="CE139" s="874">
        <v>10.211593917166951</v>
      </c>
      <c r="CF139" s="74">
        <f t="shared" ref="CF139:CF202" si="36">Z139+AA139+AC139+AE139+AG139+AI139+AL139+AN139+AP139+AR139+AT139+AV139+AX139+AZ139+BB139+BC139+BD139+BE139+BG139+BH139+BJ139+BL139+BM139</f>
        <v>10.168274567407838</v>
      </c>
      <c r="CG139" s="75">
        <f t="shared" ref="CG139:CG202" si="37">BO139+BQ139+BS139+BU139+BW139+BY139</f>
        <v>100.05554265541807</v>
      </c>
      <c r="CH139" s="76">
        <f t="shared" ref="CH139:CH202" si="38">CA139+CC139+CE139</f>
        <v>10.943356270108128</v>
      </c>
      <c r="CI139" s="60">
        <f t="shared" ref="CI139:CI202" si="39">CF139+CG139+CH139</f>
        <v>121.16717349293403</v>
      </c>
    </row>
    <row r="140" spans="1:87" ht="18.75" customHeight="1" x14ac:dyDescent="0.25">
      <c r="A140" s="61">
        <f t="shared" si="32"/>
        <v>129</v>
      </c>
      <c r="B140" s="77" t="s">
        <v>214</v>
      </c>
      <c r="C140" s="78">
        <v>1983</v>
      </c>
      <c r="D140" s="78">
        <v>9</v>
      </c>
      <c r="E140" s="78">
        <v>287</v>
      </c>
      <c r="F140" s="78">
        <v>14116.9</v>
      </c>
      <c r="G140" s="78">
        <v>8</v>
      </c>
      <c r="H140" s="63">
        <v>5.84</v>
      </c>
      <c r="I140" s="63">
        <v>6.21</v>
      </c>
      <c r="J140" s="63">
        <f t="shared" si="24"/>
        <v>494656.17599999998</v>
      </c>
      <c r="K140" s="63">
        <f t="shared" si="25"/>
        <v>525995.6939999999</v>
      </c>
      <c r="L140" s="79">
        <v>859.02309000000002</v>
      </c>
      <c r="M140" s="80">
        <f t="shared" si="35"/>
        <v>819.078516315</v>
      </c>
      <c r="N140" s="66">
        <f t="shared" ref="N140:N212" si="40">L140/F140*100</f>
        <v>6.0850688890620468</v>
      </c>
      <c r="O140" s="67">
        <f t="shared" si="26"/>
        <v>1020.6518699999999</v>
      </c>
      <c r="P140" s="67">
        <f t="shared" si="27"/>
        <v>973.19155804499997</v>
      </c>
      <c r="Q140" s="68">
        <v>6.21</v>
      </c>
      <c r="R140" s="69"/>
      <c r="S140" s="69">
        <f t="shared" si="28"/>
        <v>1051.9913879999999</v>
      </c>
      <c r="T140" s="69">
        <f t="shared" si="29"/>
        <v>1003.073788458</v>
      </c>
      <c r="U140" s="69">
        <v>6.31</v>
      </c>
      <c r="V140" s="69"/>
      <c r="W140" s="69">
        <f t="shared" si="30"/>
        <v>1068.9316680000002</v>
      </c>
      <c r="X140" s="67">
        <f t="shared" si="31"/>
        <v>1019.2263454380002</v>
      </c>
      <c r="Y140" s="75"/>
      <c r="Z140" s="81"/>
      <c r="AA140" s="857"/>
      <c r="AB140" s="75">
        <v>2.7000000000000001E-3</v>
      </c>
      <c r="AC140" s="81">
        <v>4.6360799999999998</v>
      </c>
      <c r="AD140" s="75"/>
      <c r="AE140" s="552"/>
      <c r="AF140" s="75">
        <v>0.42799999999999999</v>
      </c>
      <c r="AG140" s="81">
        <v>147.78077765179791</v>
      </c>
      <c r="AH140" s="861"/>
      <c r="AI140" s="81"/>
      <c r="AJ140" s="75"/>
      <c r="AK140" s="82"/>
      <c r="AL140" s="81"/>
      <c r="AM140" s="75"/>
      <c r="AN140" s="81"/>
      <c r="AO140" s="75"/>
      <c r="AP140" s="81"/>
      <c r="AQ140" s="75"/>
      <c r="AR140" s="76"/>
      <c r="AS140" s="75"/>
      <c r="AT140" s="81"/>
      <c r="AU140" s="75"/>
      <c r="AV140" s="81"/>
      <c r="AW140" s="75">
        <v>4</v>
      </c>
      <c r="AX140" s="81">
        <v>3.0765480833333338</v>
      </c>
      <c r="AY140" s="75"/>
      <c r="AZ140" s="81"/>
      <c r="BA140" s="83">
        <v>10</v>
      </c>
      <c r="BB140" s="84">
        <v>47.23742408135297</v>
      </c>
      <c r="BC140" s="861"/>
      <c r="BD140" s="85"/>
      <c r="BE140" s="85"/>
      <c r="BF140" s="75"/>
      <c r="BG140" s="81"/>
      <c r="BH140" s="85"/>
      <c r="BI140" s="861"/>
      <c r="BJ140" s="81"/>
      <c r="BK140" s="82"/>
      <c r="BL140" s="81"/>
      <c r="BM140" s="85">
        <v>30.58312238372093</v>
      </c>
      <c r="BN140" s="560">
        <v>7.4999999999999997E-3</v>
      </c>
      <c r="BO140" s="874">
        <v>11.99322814156127</v>
      </c>
      <c r="BP140" s="74">
        <v>5.5000000000000005E-3</v>
      </c>
      <c r="BQ140" s="874">
        <v>9.0833730391225291</v>
      </c>
      <c r="BR140" s="74">
        <v>2.5000000000000001E-2</v>
      </c>
      <c r="BS140" s="874">
        <v>32.443077375201192</v>
      </c>
      <c r="BT140" s="74">
        <v>1.8000000000000002E-2</v>
      </c>
      <c r="BU140" s="874">
        <v>27.437896980620145</v>
      </c>
      <c r="BV140" s="74">
        <v>4</v>
      </c>
      <c r="BW140" s="874">
        <v>7.2485600000000003</v>
      </c>
      <c r="BX140" s="74">
        <v>99</v>
      </c>
      <c r="BY140" s="874">
        <v>106.87780309531128</v>
      </c>
      <c r="BZ140" s="74"/>
      <c r="CA140" s="874"/>
      <c r="CB140" s="74">
        <v>3</v>
      </c>
      <c r="CC140" s="874">
        <v>2.2869100000000002</v>
      </c>
      <c r="CD140" s="74">
        <v>29</v>
      </c>
      <c r="CE140" s="874">
        <v>54.205592862741085</v>
      </c>
      <c r="CF140" s="74">
        <f t="shared" si="36"/>
        <v>233.31395220020514</v>
      </c>
      <c r="CG140" s="75">
        <f t="shared" si="37"/>
        <v>195.08393863181641</v>
      </c>
      <c r="CH140" s="76">
        <f t="shared" si="38"/>
        <v>56.492502862741084</v>
      </c>
      <c r="CI140" s="60">
        <f t="shared" si="39"/>
        <v>484.89039369476262</v>
      </c>
    </row>
    <row r="141" spans="1:87" ht="18.75" customHeight="1" x14ac:dyDescent="0.25">
      <c r="A141" s="61">
        <f t="shared" si="32"/>
        <v>130</v>
      </c>
      <c r="B141" s="77" t="s">
        <v>215</v>
      </c>
      <c r="C141" s="78">
        <v>1997</v>
      </c>
      <c r="D141" s="78">
        <v>9</v>
      </c>
      <c r="E141" s="78">
        <v>36</v>
      </c>
      <c r="F141" s="78">
        <v>2204.1</v>
      </c>
      <c r="G141" s="78">
        <v>1</v>
      </c>
      <c r="H141" s="63">
        <v>5.84</v>
      </c>
      <c r="I141" s="63">
        <v>6.21</v>
      </c>
      <c r="J141" s="63">
        <f t="shared" ref="J141:J213" si="41">F141*H141*6</f>
        <v>77231.66399999999</v>
      </c>
      <c r="K141" s="63">
        <f t="shared" ref="K141:K213" si="42">F141*I141*6</f>
        <v>82124.766000000003</v>
      </c>
      <c r="L141" s="79">
        <v>127.0074</v>
      </c>
      <c r="M141" s="80">
        <f t="shared" si="35"/>
        <v>121.10155590000001</v>
      </c>
      <c r="N141" s="66">
        <f t="shared" si="40"/>
        <v>5.7623247584047919</v>
      </c>
      <c r="O141" s="67">
        <f t="shared" ref="O141:O213" si="43">(J141+K141)/1000</f>
        <v>159.35642999999999</v>
      </c>
      <c r="P141" s="67">
        <f t="shared" ref="P141:P213" si="44">O141*0.9535</f>
        <v>151.94635600499998</v>
      </c>
      <c r="Q141" s="68">
        <v>6.21</v>
      </c>
      <c r="R141" s="69"/>
      <c r="S141" s="69">
        <f t="shared" ref="S141:S213" si="45">F141*Q141*12/1000</f>
        <v>164.24953200000002</v>
      </c>
      <c r="T141" s="69">
        <f t="shared" ref="T141:T213" si="46">S141*0.9535</f>
        <v>156.61192876200002</v>
      </c>
      <c r="U141" s="69">
        <v>6.31</v>
      </c>
      <c r="V141" s="69"/>
      <c r="W141" s="69">
        <f t="shared" ref="W141:W213" si="47">F141*U141*12/1000</f>
        <v>166.894452</v>
      </c>
      <c r="X141" s="67">
        <f t="shared" ref="X141:X213" si="48">W141*0.9535</f>
        <v>159.13385998199999</v>
      </c>
      <c r="Y141" s="75"/>
      <c r="Z141" s="81"/>
      <c r="AA141" s="857"/>
      <c r="AB141" s="75"/>
      <c r="AC141" s="81"/>
      <c r="AD141" s="75">
        <v>1E-3</v>
      </c>
      <c r="AE141" s="552">
        <v>0.71684516129032205</v>
      </c>
      <c r="AF141" s="75">
        <v>0.223</v>
      </c>
      <c r="AG141" s="81">
        <v>81.34183784881489</v>
      </c>
      <c r="AH141" s="861"/>
      <c r="AI141" s="81"/>
      <c r="AJ141" s="75"/>
      <c r="AK141" s="82"/>
      <c r="AL141" s="81"/>
      <c r="AM141" s="75"/>
      <c r="AN141" s="81"/>
      <c r="AO141" s="75"/>
      <c r="AP141" s="81"/>
      <c r="AQ141" s="75"/>
      <c r="AR141" s="76"/>
      <c r="AS141" s="75"/>
      <c r="AT141" s="81"/>
      <c r="AU141" s="75"/>
      <c r="AV141" s="81"/>
      <c r="AW141" s="75"/>
      <c r="AX141" s="81"/>
      <c r="AY141" s="75"/>
      <c r="AZ141" s="81"/>
      <c r="BA141" s="83">
        <v>2</v>
      </c>
      <c r="BB141" s="84">
        <v>1.5887364371257475</v>
      </c>
      <c r="BC141" s="861"/>
      <c r="BD141" s="85"/>
      <c r="BE141" s="85"/>
      <c r="BF141" s="75"/>
      <c r="BG141" s="81"/>
      <c r="BH141" s="85"/>
      <c r="BI141" s="861"/>
      <c r="BJ141" s="81"/>
      <c r="BK141" s="82"/>
      <c r="BL141" s="81"/>
      <c r="BM141" s="85">
        <v>0.68102918918918998</v>
      </c>
      <c r="BN141" s="560"/>
      <c r="BO141" s="874"/>
      <c r="BP141" s="74"/>
      <c r="BQ141" s="874"/>
      <c r="BR141" s="74">
        <v>5.0000000000000001E-3</v>
      </c>
      <c r="BS141" s="874">
        <v>5.8956138888888994</v>
      </c>
      <c r="BT141" s="74">
        <v>1.5E-3</v>
      </c>
      <c r="BU141" s="874">
        <v>2.4369957692307751</v>
      </c>
      <c r="BV141" s="74"/>
      <c r="BW141" s="874"/>
      <c r="BX141" s="74">
        <v>22</v>
      </c>
      <c r="BY141" s="874">
        <v>31.6860544337211</v>
      </c>
      <c r="BZ141" s="74"/>
      <c r="CA141" s="874"/>
      <c r="CB141" s="74"/>
      <c r="CC141" s="874"/>
      <c r="CD141" s="74">
        <v>10</v>
      </c>
      <c r="CE141" s="874">
        <v>16.165999656504773</v>
      </c>
      <c r="CF141" s="74">
        <f t="shared" si="36"/>
        <v>84.328448636420148</v>
      </c>
      <c r="CG141" s="75">
        <f t="shared" si="37"/>
        <v>40.018664091840776</v>
      </c>
      <c r="CH141" s="76">
        <f t="shared" si="38"/>
        <v>16.165999656504773</v>
      </c>
      <c r="CI141" s="60">
        <f t="shared" si="39"/>
        <v>140.51311238476569</v>
      </c>
    </row>
    <row r="142" spans="1:87" ht="18.75" customHeight="1" x14ac:dyDescent="0.25">
      <c r="A142" s="61">
        <f t="shared" ref="A142:A214" si="49">A141+1</f>
        <v>131</v>
      </c>
      <c r="B142" s="77" t="s">
        <v>216</v>
      </c>
      <c r="C142" s="78">
        <v>1997</v>
      </c>
      <c r="D142" s="78">
        <v>9</v>
      </c>
      <c r="E142" s="78">
        <v>36</v>
      </c>
      <c r="F142" s="78">
        <v>1623.8</v>
      </c>
      <c r="G142" s="78">
        <v>1</v>
      </c>
      <c r="H142" s="63">
        <v>5.84</v>
      </c>
      <c r="I142" s="63">
        <v>6.21</v>
      </c>
      <c r="J142" s="63">
        <f t="shared" si="41"/>
        <v>56897.952000000005</v>
      </c>
      <c r="K142" s="63">
        <f t="shared" si="42"/>
        <v>60502.787999999993</v>
      </c>
      <c r="L142" s="79">
        <v>96.347279999999998</v>
      </c>
      <c r="M142" s="80">
        <f t="shared" si="35"/>
        <v>91.867131479999998</v>
      </c>
      <c r="N142" s="66">
        <f t="shared" si="40"/>
        <v>5.9334450055425547</v>
      </c>
      <c r="O142" s="67">
        <f t="shared" si="43"/>
        <v>117.40073999999998</v>
      </c>
      <c r="P142" s="67">
        <f t="shared" si="44"/>
        <v>111.94160558999998</v>
      </c>
      <c r="Q142" s="68">
        <v>6.21</v>
      </c>
      <c r="R142" s="69"/>
      <c r="S142" s="69">
        <f t="shared" si="45"/>
        <v>121.00557599999999</v>
      </c>
      <c r="T142" s="69">
        <f t="shared" si="46"/>
        <v>115.37881671599999</v>
      </c>
      <c r="U142" s="69">
        <v>6.31</v>
      </c>
      <c r="V142" s="69"/>
      <c r="W142" s="69">
        <f t="shared" si="47"/>
        <v>122.95413600000001</v>
      </c>
      <c r="X142" s="67">
        <f t="shared" si="48"/>
        <v>117.23676867600001</v>
      </c>
      <c r="Y142" s="75"/>
      <c r="Z142" s="81"/>
      <c r="AA142" s="857"/>
      <c r="AB142" s="75"/>
      <c r="AC142" s="81"/>
      <c r="AD142" s="75"/>
      <c r="AE142" s="552"/>
      <c r="AF142" s="75">
        <v>0.21299999999999999</v>
      </c>
      <c r="AG142" s="81">
        <v>73.036759581661656</v>
      </c>
      <c r="AH142" s="861"/>
      <c r="AI142" s="81"/>
      <c r="AJ142" s="75"/>
      <c r="AK142" s="82"/>
      <c r="AL142" s="81"/>
      <c r="AM142" s="75"/>
      <c r="AN142" s="81"/>
      <c r="AO142" s="75"/>
      <c r="AP142" s="81"/>
      <c r="AQ142" s="75"/>
      <c r="AR142" s="76"/>
      <c r="AS142" s="75"/>
      <c r="AT142" s="81"/>
      <c r="AU142" s="75"/>
      <c r="AV142" s="81"/>
      <c r="AW142" s="75"/>
      <c r="AX142" s="81"/>
      <c r="AY142" s="75"/>
      <c r="AZ142" s="81"/>
      <c r="BA142" s="83"/>
      <c r="BB142" s="84"/>
      <c r="BC142" s="861"/>
      <c r="BD142" s="85"/>
      <c r="BE142" s="85"/>
      <c r="BF142" s="75"/>
      <c r="BG142" s="81"/>
      <c r="BH142" s="85"/>
      <c r="BI142" s="861"/>
      <c r="BJ142" s="81"/>
      <c r="BK142" s="82"/>
      <c r="BL142" s="81"/>
      <c r="BM142" s="85">
        <v>5.4383215129870202</v>
      </c>
      <c r="BN142" s="560"/>
      <c r="BO142" s="874"/>
      <c r="BP142" s="74">
        <v>1E-3</v>
      </c>
      <c r="BQ142" s="874">
        <v>1.296</v>
      </c>
      <c r="BR142" s="74"/>
      <c r="BS142" s="874"/>
      <c r="BT142" s="74"/>
      <c r="BU142" s="874"/>
      <c r="BV142" s="74"/>
      <c r="BW142" s="874"/>
      <c r="BX142" s="74">
        <v>9</v>
      </c>
      <c r="BY142" s="874">
        <v>16.026402161066905</v>
      </c>
      <c r="BZ142" s="74"/>
      <c r="CA142" s="874"/>
      <c r="CB142" s="74"/>
      <c r="CC142" s="874"/>
      <c r="CD142" s="74"/>
      <c r="CE142" s="874"/>
      <c r="CF142" s="74">
        <f t="shared" si="36"/>
        <v>78.475081094648672</v>
      </c>
      <c r="CG142" s="75">
        <f t="shared" si="37"/>
        <v>17.322402161066904</v>
      </c>
      <c r="CH142" s="76">
        <f t="shared" si="38"/>
        <v>0</v>
      </c>
      <c r="CI142" s="60">
        <f t="shared" si="39"/>
        <v>95.797483255715576</v>
      </c>
    </row>
    <row r="143" spans="1:87" ht="18.75" customHeight="1" x14ac:dyDescent="0.25">
      <c r="A143" s="61">
        <f t="shared" si="49"/>
        <v>132</v>
      </c>
      <c r="B143" s="86" t="s">
        <v>217</v>
      </c>
      <c r="C143" s="87">
        <v>1998</v>
      </c>
      <c r="D143" s="87">
        <v>9</v>
      </c>
      <c r="E143" s="87">
        <v>72</v>
      </c>
      <c r="F143" s="87">
        <v>4137.8999999999996</v>
      </c>
      <c r="G143" s="87">
        <v>2</v>
      </c>
      <c r="H143" s="63">
        <v>5.84</v>
      </c>
      <c r="I143" s="63">
        <v>6.21</v>
      </c>
      <c r="J143" s="63">
        <f t="shared" si="41"/>
        <v>144992.01599999997</v>
      </c>
      <c r="K143" s="63">
        <f t="shared" si="42"/>
        <v>154178.15399999998</v>
      </c>
      <c r="L143" s="79">
        <v>198.619</v>
      </c>
      <c r="M143" s="80">
        <v>189.3832165</v>
      </c>
      <c r="N143" s="66">
        <f t="shared" si="40"/>
        <v>4.799995166630417</v>
      </c>
      <c r="O143" s="67">
        <f t="shared" si="43"/>
        <v>299.17016999999993</v>
      </c>
      <c r="P143" s="67">
        <f t="shared" si="44"/>
        <v>285.25875709499991</v>
      </c>
      <c r="Q143" s="68">
        <v>6.21</v>
      </c>
      <c r="R143" s="69"/>
      <c r="S143" s="69">
        <f t="shared" si="45"/>
        <v>308.35630799999996</v>
      </c>
      <c r="T143" s="69">
        <f t="shared" si="46"/>
        <v>294.01773967799994</v>
      </c>
      <c r="U143" s="69">
        <v>6.31</v>
      </c>
      <c r="V143" s="69"/>
      <c r="W143" s="69">
        <f t="shared" si="47"/>
        <v>313.32178799999997</v>
      </c>
      <c r="X143" s="67">
        <f t="shared" si="48"/>
        <v>298.75232485799995</v>
      </c>
      <c r="Y143" s="75"/>
      <c r="Z143" s="81"/>
      <c r="AA143" s="857"/>
      <c r="AB143" s="75">
        <v>5.8599999999999998E-3</v>
      </c>
      <c r="AC143" s="81">
        <v>8.7330500000000004</v>
      </c>
      <c r="AD143" s="75">
        <v>2.5000000000000001E-3</v>
      </c>
      <c r="AE143" s="552">
        <v>3.2802099999999998</v>
      </c>
      <c r="AF143" s="75">
        <v>0.23800000000000002</v>
      </c>
      <c r="AG143" s="81">
        <v>83.755009109993168</v>
      </c>
      <c r="AH143" s="861"/>
      <c r="AI143" s="81"/>
      <c r="AJ143" s="75"/>
      <c r="AK143" s="82"/>
      <c r="AL143" s="81"/>
      <c r="AM143" s="75"/>
      <c r="AN143" s="81"/>
      <c r="AO143" s="75"/>
      <c r="AP143" s="81"/>
      <c r="AQ143" s="75"/>
      <c r="AR143" s="76"/>
      <c r="AS143" s="75"/>
      <c r="AT143" s="81"/>
      <c r="AU143" s="75"/>
      <c r="AV143" s="81"/>
      <c r="AW143" s="75">
        <v>1</v>
      </c>
      <c r="AX143" s="81">
        <v>0.11</v>
      </c>
      <c r="AY143" s="75"/>
      <c r="AZ143" s="81"/>
      <c r="BA143" s="83">
        <v>1</v>
      </c>
      <c r="BB143" s="84">
        <v>0.78488856110000005</v>
      </c>
      <c r="BC143" s="861"/>
      <c r="BD143" s="85"/>
      <c r="BE143" s="85"/>
      <c r="BF143" s="75"/>
      <c r="BG143" s="81"/>
      <c r="BH143" s="85"/>
      <c r="BI143" s="861"/>
      <c r="BJ143" s="81"/>
      <c r="BK143" s="82"/>
      <c r="BL143" s="81"/>
      <c r="BM143" s="85"/>
      <c r="BN143" s="560"/>
      <c r="BO143" s="874"/>
      <c r="BP143" s="74"/>
      <c r="BQ143" s="874"/>
      <c r="BR143" s="74"/>
      <c r="BS143" s="874"/>
      <c r="BT143" s="74"/>
      <c r="BU143" s="874"/>
      <c r="BV143" s="74"/>
      <c r="BW143" s="874"/>
      <c r="BX143" s="74">
        <v>4</v>
      </c>
      <c r="BY143" s="874">
        <v>4.7692159563807834</v>
      </c>
      <c r="BZ143" s="74"/>
      <c r="CA143" s="874"/>
      <c r="CB143" s="74"/>
      <c r="CC143" s="874"/>
      <c r="CD143" s="74">
        <v>6</v>
      </c>
      <c r="CE143" s="874">
        <v>11.975271992924529</v>
      </c>
      <c r="CF143" s="74">
        <f t="shared" si="36"/>
        <v>96.663157671093174</v>
      </c>
      <c r="CG143" s="75">
        <f t="shared" si="37"/>
        <v>4.7692159563807834</v>
      </c>
      <c r="CH143" s="76">
        <f t="shared" si="38"/>
        <v>11.975271992924529</v>
      </c>
      <c r="CI143" s="60">
        <f t="shared" si="39"/>
        <v>113.4076456203985</v>
      </c>
    </row>
    <row r="144" spans="1:87" ht="18.75" customHeight="1" x14ac:dyDescent="0.25">
      <c r="A144" s="61">
        <f t="shared" si="49"/>
        <v>133</v>
      </c>
      <c r="B144" s="77" t="s">
        <v>218</v>
      </c>
      <c r="C144" s="78">
        <v>1984</v>
      </c>
      <c r="D144" s="78">
        <v>5</v>
      </c>
      <c r="E144" s="78">
        <v>74</v>
      </c>
      <c r="F144" s="78">
        <v>4123.5</v>
      </c>
      <c r="G144" s="78">
        <v>5</v>
      </c>
      <c r="H144" s="63">
        <v>5.84</v>
      </c>
      <c r="I144" s="63">
        <v>6.21</v>
      </c>
      <c r="J144" s="63">
        <f t="shared" si="41"/>
        <v>144487.44</v>
      </c>
      <c r="K144" s="63">
        <f t="shared" si="42"/>
        <v>153641.61000000002</v>
      </c>
      <c r="L144" s="79">
        <v>211.45537999999999</v>
      </c>
      <c r="M144" s="80">
        <f t="shared" ref="M144:M168" si="50">L144*$M$2</f>
        <v>201.62270483</v>
      </c>
      <c r="N144" s="66">
        <f t="shared" si="40"/>
        <v>5.1280557778586155</v>
      </c>
      <c r="O144" s="67">
        <f t="shared" si="43"/>
        <v>298.12905000000006</v>
      </c>
      <c r="P144" s="67">
        <f t="shared" si="44"/>
        <v>284.26604917500009</v>
      </c>
      <c r="Q144" s="68">
        <v>6.21</v>
      </c>
      <c r="R144" s="69"/>
      <c r="S144" s="69">
        <f t="shared" si="45"/>
        <v>307.28322000000003</v>
      </c>
      <c r="T144" s="69">
        <f t="shared" si="46"/>
        <v>292.99455027000005</v>
      </c>
      <c r="U144" s="69">
        <v>6.31</v>
      </c>
      <c r="V144" s="69"/>
      <c r="W144" s="69">
        <f t="shared" si="47"/>
        <v>312.23141999999996</v>
      </c>
      <c r="X144" s="67">
        <f t="shared" si="48"/>
        <v>297.71265896999995</v>
      </c>
      <c r="Y144" s="75"/>
      <c r="Z144" s="81"/>
      <c r="AA144" s="857"/>
      <c r="AB144" s="75"/>
      <c r="AC144" s="81"/>
      <c r="AD144" s="75"/>
      <c r="AE144" s="552"/>
      <c r="AF144" s="75"/>
      <c r="AG144" s="81"/>
      <c r="AH144" s="861"/>
      <c r="AI144" s="81"/>
      <c r="AJ144" s="75"/>
      <c r="AK144" s="82"/>
      <c r="AL144" s="81"/>
      <c r="AM144" s="75"/>
      <c r="AN144" s="81"/>
      <c r="AO144" s="75"/>
      <c r="AP144" s="81"/>
      <c r="AQ144" s="75"/>
      <c r="AR144" s="76"/>
      <c r="AS144" s="75"/>
      <c r="AT144" s="81"/>
      <c r="AU144" s="75"/>
      <c r="AV144" s="81"/>
      <c r="AW144" s="75">
        <v>1</v>
      </c>
      <c r="AX144" s="81">
        <v>8.2683805194805178</v>
      </c>
      <c r="AY144" s="75"/>
      <c r="AZ144" s="81"/>
      <c r="BA144" s="83">
        <v>1</v>
      </c>
      <c r="BB144" s="84">
        <v>0.44983828571428602</v>
      </c>
      <c r="BC144" s="861"/>
      <c r="BD144" s="85"/>
      <c r="BE144" s="85"/>
      <c r="BF144" s="75">
        <v>1</v>
      </c>
      <c r="BG144" s="81">
        <v>1.0291999999999999</v>
      </c>
      <c r="BH144" s="85"/>
      <c r="BI144" s="861"/>
      <c r="BJ144" s="81"/>
      <c r="BK144" s="82"/>
      <c r="BL144" s="81"/>
      <c r="BM144" s="85">
        <v>14.185345020867555</v>
      </c>
      <c r="BN144" s="560">
        <v>2E-3</v>
      </c>
      <c r="BO144" s="874">
        <v>3.6122179999999999</v>
      </c>
      <c r="BP144" s="74">
        <v>2.5000000000000001E-3</v>
      </c>
      <c r="BQ144" s="874">
        <v>2.2997550000000002</v>
      </c>
      <c r="BR144" s="74">
        <v>3.5000000000000001E-3</v>
      </c>
      <c r="BS144" s="874">
        <v>2.5939610974961442</v>
      </c>
      <c r="BT144" s="74">
        <v>1.5E-3</v>
      </c>
      <c r="BU144" s="874">
        <v>2.4012072171945746</v>
      </c>
      <c r="BV144" s="74"/>
      <c r="BW144" s="874"/>
      <c r="BX144" s="74">
        <v>22</v>
      </c>
      <c r="BY144" s="874">
        <v>15.289434508227828</v>
      </c>
      <c r="BZ144" s="74">
        <v>0.01</v>
      </c>
      <c r="CA144" s="874">
        <v>1.7330158</v>
      </c>
      <c r="CB144" s="74">
        <v>3</v>
      </c>
      <c r="CC144" s="874">
        <v>2.175515841047619</v>
      </c>
      <c r="CD144" s="74">
        <v>16</v>
      </c>
      <c r="CE144" s="874">
        <v>30.876493278008493</v>
      </c>
      <c r="CF144" s="74">
        <f t="shared" si="36"/>
        <v>23.932763826062356</v>
      </c>
      <c r="CG144" s="75">
        <f t="shared" si="37"/>
        <v>26.196575822918547</v>
      </c>
      <c r="CH144" s="76">
        <f t="shared" si="38"/>
        <v>34.785024919056113</v>
      </c>
      <c r="CI144" s="60">
        <f t="shared" si="39"/>
        <v>84.914364568037016</v>
      </c>
    </row>
    <row r="145" spans="1:87" ht="18.75" customHeight="1" x14ac:dyDescent="0.25">
      <c r="A145" s="61">
        <f t="shared" si="49"/>
        <v>134</v>
      </c>
      <c r="B145" s="77" t="s">
        <v>219</v>
      </c>
      <c r="C145" s="78">
        <v>1996</v>
      </c>
      <c r="D145" s="78">
        <v>9</v>
      </c>
      <c r="E145" s="78">
        <v>70</v>
      </c>
      <c r="F145" s="78">
        <v>3808</v>
      </c>
      <c r="G145" s="78">
        <v>2</v>
      </c>
      <c r="H145" s="63">
        <v>5.84</v>
      </c>
      <c r="I145" s="63">
        <v>6.21</v>
      </c>
      <c r="J145" s="63">
        <f t="shared" si="41"/>
        <v>133432.32000000001</v>
      </c>
      <c r="K145" s="63">
        <f t="shared" si="42"/>
        <v>141886.08000000002</v>
      </c>
      <c r="L145" s="79">
        <v>228.60846000000001</v>
      </c>
      <c r="M145" s="80">
        <f t="shared" si="50"/>
        <v>217.97816661000002</v>
      </c>
      <c r="N145" s="66">
        <f t="shared" si="40"/>
        <v>6.0033734243697481</v>
      </c>
      <c r="O145" s="67">
        <f t="shared" si="43"/>
        <v>275.3184</v>
      </c>
      <c r="P145" s="67">
        <f t="shared" si="44"/>
        <v>262.51609439999999</v>
      </c>
      <c r="Q145" s="68">
        <v>6.21</v>
      </c>
      <c r="R145" s="69"/>
      <c r="S145" s="69">
        <f t="shared" si="45"/>
        <v>283.77216000000004</v>
      </c>
      <c r="T145" s="69">
        <f t="shared" si="46"/>
        <v>270.57675456000004</v>
      </c>
      <c r="U145" s="69">
        <v>6.31</v>
      </c>
      <c r="V145" s="69"/>
      <c r="W145" s="69">
        <f t="shared" si="47"/>
        <v>288.34176000000002</v>
      </c>
      <c r="X145" s="67">
        <f t="shared" si="48"/>
        <v>274.93386816000003</v>
      </c>
      <c r="Y145" s="75"/>
      <c r="Z145" s="81"/>
      <c r="AA145" s="857"/>
      <c r="AB145" s="75"/>
      <c r="AC145" s="81"/>
      <c r="AD145" s="75"/>
      <c r="AE145" s="552"/>
      <c r="AF145" s="75">
        <v>6.0999999999999999E-2</v>
      </c>
      <c r="AG145" s="81">
        <v>18.276596126838236</v>
      </c>
      <c r="AH145" s="861"/>
      <c r="AI145" s="81"/>
      <c r="AJ145" s="75"/>
      <c r="AK145" s="82"/>
      <c r="AL145" s="81"/>
      <c r="AM145" s="75"/>
      <c r="AN145" s="81"/>
      <c r="AO145" s="75"/>
      <c r="AP145" s="81"/>
      <c r="AQ145" s="75"/>
      <c r="AR145" s="76"/>
      <c r="AS145" s="75"/>
      <c r="AT145" s="81"/>
      <c r="AU145" s="75"/>
      <c r="AV145" s="81"/>
      <c r="AW145" s="75">
        <v>1</v>
      </c>
      <c r="AX145" s="81">
        <v>2.7862200000000001</v>
      </c>
      <c r="AY145" s="75"/>
      <c r="AZ145" s="81"/>
      <c r="BA145" s="83">
        <v>2</v>
      </c>
      <c r="BB145" s="84">
        <v>0.95652157911578639</v>
      </c>
      <c r="BC145" s="861"/>
      <c r="BD145" s="85"/>
      <c r="BE145" s="85"/>
      <c r="BF145" s="75"/>
      <c r="BG145" s="81"/>
      <c r="BH145" s="85"/>
      <c r="BI145" s="861"/>
      <c r="BJ145" s="81"/>
      <c r="BK145" s="82"/>
      <c r="BL145" s="81"/>
      <c r="BM145" s="85">
        <v>0.92299480519480803</v>
      </c>
      <c r="BN145" s="560">
        <v>2E-3</v>
      </c>
      <c r="BO145" s="874">
        <v>2.7459457142857202</v>
      </c>
      <c r="BP145" s="74">
        <v>5.0000000000000001E-3</v>
      </c>
      <c r="BQ145" s="874">
        <v>7.1801495652174001</v>
      </c>
      <c r="BR145" s="74">
        <v>3.0000000000000001E-3</v>
      </c>
      <c r="BS145" s="874">
        <v>3.3420000000000001</v>
      </c>
      <c r="BT145" s="74">
        <v>2E-3</v>
      </c>
      <c r="BU145" s="874">
        <v>2.4408987878787798</v>
      </c>
      <c r="BV145" s="74">
        <v>1</v>
      </c>
      <c r="BW145" s="874">
        <v>2.5819999999999999</v>
      </c>
      <c r="BX145" s="74">
        <v>33</v>
      </c>
      <c r="BY145" s="874">
        <v>36.814125014964496</v>
      </c>
      <c r="BZ145" s="74"/>
      <c r="CA145" s="874"/>
      <c r="CB145" s="74">
        <v>2</v>
      </c>
      <c r="CC145" s="874">
        <v>2.7583562500000003</v>
      </c>
      <c r="CD145" s="74">
        <v>8</v>
      </c>
      <c r="CE145" s="874">
        <v>18.094290762234611</v>
      </c>
      <c r="CF145" s="74">
        <f t="shared" si="36"/>
        <v>22.94233251114883</v>
      </c>
      <c r="CG145" s="75">
        <f t="shared" si="37"/>
        <v>55.105119082346391</v>
      </c>
      <c r="CH145" s="76">
        <f t="shared" si="38"/>
        <v>20.852647012234613</v>
      </c>
      <c r="CI145" s="60">
        <f t="shared" si="39"/>
        <v>98.900098605729838</v>
      </c>
    </row>
    <row r="146" spans="1:87" ht="18.75" customHeight="1" x14ac:dyDescent="0.25">
      <c r="A146" s="61">
        <f t="shared" si="49"/>
        <v>135</v>
      </c>
      <c r="B146" s="77" t="s">
        <v>220</v>
      </c>
      <c r="C146" s="78">
        <v>1983</v>
      </c>
      <c r="D146" s="78">
        <v>9</v>
      </c>
      <c r="E146" s="78">
        <v>323</v>
      </c>
      <c r="F146" s="78">
        <v>16031.6</v>
      </c>
      <c r="G146" s="78">
        <v>9</v>
      </c>
      <c r="H146" s="63">
        <v>5.84</v>
      </c>
      <c r="I146" s="63">
        <v>6.21</v>
      </c>
      <c r="J146" s="63">
        <f t="shared" si="41"/>
        <v>561747.26399999997</v>
      </c>
      <c r="K146" s="63">
        <f t="shared" si="42"/>
        <v>597337.41599999997</v>
      </c>
      <c r="L146" s="79">
        <v>975.53769999999997</v>
      </c>
      <c r="M146" s="80">
        <f t="shared" si="50"/>
        <v>930.17519694999999</v>
      </c>
      <c r="N146" s="66">
        <f t="shared" si="40"/>
        <v>6.0850925671798191</v>
      </c>
      <c r="O146" s="67">
        <f t="shared" si="43"/>
        <v>1159.0846799999999</v>
      </c>
      <c r="P146" s="67">
        <f t="shared" si="44"/>
        <v>1105.18724238</v>
      </c>
      <c r="Q146" s="68">
        <v>6.21</v>
      </c>
      <c r="R146" s="69"/>
      <c r="S146" s="69">
        <f t="shared" si="45"/>
        <v>1194.6748319999999</v>
      </c>
      <c r="T146" s="69">
        <f t="shared" si="46"/>
        <v>1139.122452312</v>
      </c>
      <c r="U146" s="69">
        <v>6.31</v>
      </c>
      <c r="V146" s="69"/>
      <c r="W146" s="69">
        <f t="shared" si="47"/>
        <v>1213.912752</v>
      </c>
      <c r="X146" s="67">
        <f t="shared" si="48"/>
        <v>1157.4658090319999</v>
      </c>
      <c r="Y146" s="75">
        <v>7.4999999999999997E-3</v>
      </c>
      <c r="Z146" s="81">
        <v>6.804551728701405</v>
      </c>
      <c r="AA146" s="857"/>
      <c r="AB146" s="75"/>
      <c r="AC146" s="81"/>
      <c r="AD146" s="75">
        <v>5.0000000000000001E-3</v>
      </c>
      <c r="AE146" s="552">
        <v>3.3740000000000001</v>
      </c>
      <c r="AF146" s="75"/>
      <c r="AG146" s="81"/>
      <c r="AH146" s="861"/>
      <c r="AI146" s="81"/>
      <c r="AJ146" s="75"/>
      <c r="AK146" s="82"/>
      <c r="AL146" s="81"/>
      <c r="AM146" s="75"/>
      <c r="AN146" s="81"/>
      <c r="AO146" s="75"/>
      <c r="AP146" s="81"/>
      <c r="AQ146" s="75"/>
      <c r="AR146" s="76"/>
      <c r="AS146" s="75"/>
      <c r="AT146" s="81"/>
      <c r="AU146" s="75"/>
      <c r="AV146" s="81"/>
      <c r="AW146" s="75">
        <v>4</v>
      </c>
      <c r="AX146" s="81">
        <v>10.122331961279466</v>
      </c>
      <c r="AY146" s="75"/>
      <c r="AZ146" s="81"/>
      <c r="BA146" s="83">
        <v>19</v>
      </c>
      <c r="BB146" s="84">
        <v>19.187898417019579</v>
      </c>
      <c r="BC146" s="861">
        <v>5.7190000000000003</v>
      </c>
      <c r="BD146" s="85"/>
      <c r="BE146" s="85"/>
      <c r="BF146" s="75"/>
      <c r="BG146" s="81"/>
      <c r="BH146" s="85"/>
      <c r="BI146" s="861"/>
      <c r="BJ146" s="81"/>
      <c r="BK146" s="82">
        <v>24</v>
      </c>
      <c r="BL146" s="81">
        <v>13.666650000000001</v>
      </c>
      <c r="BM146" s="85">
        <v>36.082100844783263</v>
      </c>
      <c r="BN146" s="560"/>
      <c r="BO146" s="874"/>
      <c r="BP146" s="74">
        <v>3.5000000000000001E-3</v>
      </c>
      <c r="BQ146" s="874">
        <v>5.2345117391304496</v>
      </c>
      <c r="BR146" s="74">
        <v>9.0000000000000011E-3</v>
      </c>
      <c r="BS146" s="874">
        <v>11.668368000000001</v>
      </c>
      <c r="BT146" s="74">
        <v>2.2000000000000002E-2</v>
      </c>
      <c r="BU146" s="874">
        <v>28.059876979111312</v>
      </c>
      <c r="BV146" s="74">
        <v>2</v>
      </c>
      <c r="BW146" s="874">
        <v>4.4366539999999999</v>
      </c>
      <c r="BX146" s="74">
        <v>52</v>
      </c>
      <c r="BY146" s="874">
        <v>48.292345290634067</v>
      </c>
      <c r="BZ146" s="74">
        <v>0.05</v>
      </c>
      <c r="CA146" s="874">
        <v>7.8280000000000003</v>
      </c>
      <c r="CB146" s="74">
        <v>4</v>
      </c>
      <c r="CC146" s="874">
        <v>3.6556311479591841</v>
      </c>
      <c r="CD146" s="74">
        <v>34</v>
      </c>
      <c r="CE146" s="874">
        <v>68.710297684369039</v>
      </c>
      <c r="CF146" s="74">
        <f t="shared" si="36"/>
        <v>94.956532951783714</v>
      </c>
      <c r="CG146" s="75">
        <f t="shared" si="37"/>
        <v>97.691756008875828</v>
      </c>
      <c r="CH146" s="76">
        <f t="shared" si="38"/>
        <v>80.193928832328226</v>
      </c>
      <c r="CI146" s="60">
        <f t="shared" si="39"/>
        <v>272.84221779298775</v>
      </c>
    </row>
    <row r="147" spans="1:87" ht="18.75" customHeight="1" x14ac:dyDescent="0.25">
      <c r="A147" s="61">
        <f t="shared" si="49"/>
        <v>136</v>
      </c>
      <c r="B147" s="77" t="s">
        <v>488</v>
      </c>
      <c r="C147" s="78"/>
      <c r="D147" s="78"/>
      <c r="E147" s="78"/>
      <c r="F147" s="78">
        <v>3716.8</v>
      </c>
      <c r="G147" s="78"/>
      <c r="H147" s="63"/>
      <c r="I147" s="63"/>
      <c r="J147" s="63"/>
      <c r="K147" s="63"/>
      <c r="L147" s="79"/>
      <c r="M147" s="80"/>
      <c r="N147" s="66"/>
      <c r="O147" s="67"/>
      <c r="P147" s="67"/>
      <c r="Q147" s="68"/>
      <c r="R147" s="69"/>
      <c r="S147" s="69"/>
      <c r="T147" s="69"/>
      <c r="U147" s="69">
        <v>6.31</v>
      </c>
      <c r="V147" s="69"/>
      <c r="W147" s="69">
        <f t="shared" ref="W147:W155" si="51">F147*U147*12/1000</f>
        <v>281.43609599999996</v>
      </c>
      <c r="X147" s="67">
        <f t="shared" ref="X147:X155" si="52">W147*0.9535</f>
        <v>268.34931753599994</v>
      </c>
      <c r="Y147" s="75"/>
      <c r="Z147" s="81"/>
      <c r="AA147" s="857"/>
      <c r="AB147" s="75"/>
      <c r="AC147" s="81"/>
      <c r="AD147" s="75"/>
      <c r="AE147" s="552"/>
      <c r="AF147" s="75"/>
      <c r="AG147" s="81"/>
      <c r="AH147" s="861"/>
      <c r="AI147" s="81"/>
      <c r="AJ147" s="75"/>
      <c r="AK147" s="82"/>
      <c r="AL147" s="81"/>
      <c r="AM147" s="75"/>
      <c r="AN147" s="81"/>
      <c r="AO147" s="75"/>
      <c r="AP147" s="81"/>
      <c r="AQ147" s="75"/>
      <c r="AR147" s="76"/>
      <c r="AS147" s="75"/>
      <c r="AT147" s="81"/>
      <c r="AU147" s="75"/>
      <c r="AV147" s="81"/>
      <c r="AW147" s="75"/>
      <c r="AX147" s="81"/>
      <c r="AY147" s="75"/>
      <c r="AZ147" s="81"/>
      <c r="BA147" s="83"/>
      <c r="BB147" s="84"/>
      <c r="BC147" s="861"/>
      <c r="BD147" s="85"/>
      <c r="BE147" s="85"/>
      <c r="BF147" s="75"/>
      <c r="BG147" s="81"/>
      <c r="BH147" s="85"/>
      <c r="BI147" s="861"/>
      <c r="BJ147" s="81"/>
      <c r="BK147" s="82"/>
      <c r="BL147" s="81"/>
      <c r="BM147" s="85">
        <v>9.4370100000000008</v>
      </c>
      <c r="BN147" s="560"/>
      <c r="BO147" s="874"/>
      <c r="BP147" s="74"/>
      <c r="BQ147" s="874"/>
      <c r="BR147" s="74"/>
      <c r="BS147" s="874"/>
      <c r="BT147" s="74"/>
      <c r="BU147" s="874"/>
      <c r="BV147" s="74"/>
      <c r="BW147" s="874"/>
      <c r="BX147" s="74"/>
      <c r="BY147" s="874"/>
      <c r="BZ147" s="74"/>
      <c r="CA147" s="874"/>
      <c r="CB147" s="74"/>
      <c r="CC147" s="874"/>
      <c r="CD147" s="74">
        <v>1</v>
      </c>
      <c r="CE147" s="874">
        <v>3.4953488888888891</v>
      </c>
      <c r="CF147" s="74">
        <f t="shared" si="36"/>
        <v>9.4370100000000008</v>
      </c>
      <c r="CG147" s="75">
        <f t="shared" si="37"/>
        <v>0</v>
      </c>
      <c r="CH147" s="76">
        <f t="shared" si="38"/>
        <v>3.4953488888888891</v>
      </c>
      <c r="CI147" s="60">
        <f t="shared" si="39"/>
        <v>12.93235888888889</v>
      </c>
    </row>
    <row r="148" spans="1:87" ht="18.75" customHeight="1" x14ac:dyDescent="0.25">
      <c r="A148" s="61">
        <f t="shared" si="49"/>
        <v>137</v>
      </c>
      <c r="B148" s="77" t="s">
        <v>480</v>
      </c>
      <c r="C148" s="78"/>
      <c r="D148" s="78"/>
      <c r="E148" s="78"/>
      <c r="F148" s="78">
        <v>4416.3999999999996</v>
      </c>
      <c r="G148" s="78"/>
      <c r="H148" s="63"/>
      <c r="I148" s="63"/>
      <c r="J148" s="63"/>
      <c r="K148" s="63"/>
      <c r="L148" s="79"/>
      <c r="M148" s="80"/>
      <c r="N148" s="66"/>
      <c r="O148" s="67"/>
      <c r="P148" s="67"/>
      <c r="Q148" s="68"/>
      <c r="R148" s="69"/>
      <c r="S148" s="69"/>
      <c r="T148" s="69"/>
      <c r="U148" s="69">
        <v>6.31</v>
      </c>
      <c r="V148" s="69"/>
      <c r="W148" s="69">
        <f t="shared" si="51"/>
        <v>334.40980799999994</v>
      </c>
      <c r="X148" s="67">
        <f t="shared" si="52"/>
        <v>318.85975192799992</v>
      </c>
      <c r="Y148" s="75"/>
      <c r="Z148" s="81"/>
      <c r="AA148" s="857"/>
      <c r="AB148" s="75"/>
      <c r="AC148" s="81"/>
      <c r="AD148" s="75"/>
      <c r="AE148" s="552"/>
      <c r="AF148" s="75"/>
      <c r="AG148" s="81"/>
      <c r="AH148" s="861"/>
      <c r="AI148" s="81"/>
      <c r="AJ148" s="75"/>
      <c r="AK148" s="82"/>
      <c r="AL148" s="81"/>
      <c r="AM148" s="75"/>
      <c r="AN148" s="81"/>
      <c r="AO148" s="75"/>
      <c r="AP148" s="81"/>
      <c r="AQ148" s="75"/>
      <c r="AR148" s="76"/>
      <c r="AS148" s="75"/>
      <c r="AT148" s="81"/>
      <c r="AU148" s="75"/>
      <c r="AV148" s="81"/>
      <c r="AW148" s="75">
        <v>3</v>
      </c>
      <c r="AX148" s="81">
        <v>2.322686</v>
      </c>
      <c r="AY148" s="75"/>
      <c r="AZ148" s="81"/>
      <c r="BA148" s="83"/>
      <c r="BB148" s="84"/>
      <c r="BC148" s="861"/>
      <c r="BD148" s="85"/>
      <c r="BE148" s="85"/>
      <c r="BF148" s="75"/>
      <c r="BG148" s="81"/>
      <c r="BH148" s="85"/>
      <c r="BI148" s="861"/>
      <c r="BJ148" s="81"/>
      <c r="BK148" s="82"/>
      <c r="BL148" s="81"/>
      <c r="BM148" s="85"/>
      <c r="BN148" s="560"/>
      <c r="BO148" s="874"/>
      <c r="BP148" s="74"/>
      <c r="BQ148" s="874"/>
      <c r="BR148" s="74"/>
      <c r="BS148" s="874"/>
      <c r="BT148" s="74">
        <v>3.0000000000000001E-3</v>
      </c>
      <c r="BU148" s="874">
        <v>3.13065512195121</v>
      </c>
      <c r="BV148" s="74"/>
      <c r="BW148" s="874"/>
      <c r="BX148" s="74"/>
      <c r="BY148" s="874"/>
      <c r="BZ148" s="74"/>
      <c r="CA148" s="874"/>
      <c r="CB148" s="74"/>
      <c r="CC148" s="874"/>
      <c r="CD148" s="74">
        <v>1</v>
      </c>
      <c r="CE148" s="874">
        <v>3.4953488888888891</v>
      </c>
      <c r="CF148" s="74">
        <f t="shared" si="36"/>
        <v>2.322686</v>
      </c>
      <c r="CG148" s="75">
        <f t="shared" si="37"/>
        <v>3.13065512195121</v>
      </c>
      <c r="CH148" s="76">
        <f t="shared" si="38"/>
        <v>3.4953488888888891</v>
      </c>
      <c r="CI148" s="60">
        <f t="shared" si="39"/>
        <v>8.9486900108400995</v>
      </c>
    </row>
    <row r="149" spans="1:87" ht="18.75" customHeight="1" x14ac:dyDescent="0.25">
      <c r="A149" s="61">
        <f t="shared" si="49"/>
        <v>138</v>
      </c>
      <c r="B149" s="77" t="s">
        <v>481</v>
      </c>
      <c r="C149" s="78"/>
      <c r="D149" s="78"/>
      <c r="E149" s="78"/>
      <c r="F149" s="78">
        <v>3713.7</v>
      </c>
      <c r="G149" s="78"/>
      <c r="H149" s="63"/>
      <c r="I149" s="63"/>
      <c r="J149" s="63"/>
      <c r="K149" s="63"/>
      <c r="L149" s="79"/>
      <c r="M149" s="80"/>
      <c r="N149" s="66"/>
      <c r="O149" s="67"/>
      <c r="P149" s="67"/>
      <c r="Q149" s="68"/>
      <c r="R149" s="69"/>
      <c r="S149" s="69"/>
      <c r="T149" s="69"/>
      <c r="U149" s="69">
        <v>6.31</v>
      </c>
      <c r="V149" s="69"/>
      <c r="W149" s="69">
        <f t="shared" si="51"/>
        <v>281.20136399999996</v>
      </c>
      <c r="X149" s="67">
        <f t="shared" si="52"/>
        <v>268.12550057399994</v>
      </c>
      <c r="Y149" s="75"/>
      <c r="Z149" s="81"/>
      <c r="AA149" s="857"/>
      <c r="AB149" s="75"/>
      <c r="AC149" s="81"/>
      <c r="AD149" s="75"/>
      <c r="AE149" s="552"/>
      <c r="AF149" s="75"/>
      <c r="AG149" s="81"/>
      <c r="AH149" s="861"/>
      <c r="AI149" s="81"/>
      <c r="AJ149" s="75"/>
      <c r="AK149" s="82"/>
      <c r="AL149" s="81"/>
      <c r="AM149" s="75"/>
      <c r="AN149" s="81"/>
      <c r="AO149" s="75"/>
      <c r="AP149" s="81"/>
      <c r="AQ149" s="75"/>
      <c r="AR149" s="76"/>
      <c r="AS149" s="75"/>
      <c r="AT149" s="81"/>
      <c r="AU149" s="75"/>
      <c r="AV149" s="81"/>
      <c r="AW149" s="75">
        <v>1</v>
      </c>
      <c r="AX149" s="81">
        <v>1.1925760000000001</v>
      </c>
      <c r="AY149" s="75"/>
      <c r="AZ149" s="81"/>
      <c r="BA149" s="83"/>
      <c r="BB149" s="84"/>
      <c r="BC149" s="861"/>
      <c r="BD149" s="85"/>
      <c r="BE149" s="85"/>
      <c r="BF149" s="75"/>
      <c r="BG149" s="81"/>
      <c r="BH149" s="85"/>
      <c r="BI149" s="861"/>
      <c r="BJ149" s="81"/>
      <c r="BK149" s="82"/>
      <c r="BL149" s="81"/>
      <c r="BM149" s="85"/>
      <c r="BN149" s="560"/>
      <c r="BO149" s="874"/>
      <c r="BP149" s="74"/>
      <c r="BQ149" s="874"/>
      <c r="BR149" s="74"/>
      <c r="BS149" s="874"/>
      <c r="BT149" s="74"/>
      <c r="BU149" s="874"/>
      <c r="BV149" s="74"/>
      <c r="BW149" s="874"/>
      <c r="BX149" s="74">
        <v>1</v>
      </c>
      <c r="BY149" s="874">
        <v>89.928479999999993</v>
      </c>
      <c r="BZ149" s="74"/>
      <c r="CA149" s="874"/>
      <c r="CB149" s="74"/>
      <c r="CC149" s="874"/>
      <c r="CD149" s="74">
        <v>1</v>
      </c>
      <c r="CE149" s="874">
        <v>3.4953488888888891</v>
      </c>
      <c r="CF149" s="74">
        <f t="shared" si="36"/>
        <v>1.1925760000000001</v>
      </c>
      <c r="CG149" s="75">
        <f t="shared" si="37"/>
        <v>89.928479999999993</v>
      </c>
      <c r="CH149" s="76">
        <f t="shared" si="38"/>
        <v>3.4953488888888891</v>
      </c>
      <c r="CI149" s="60">
        <f t="shared" si="39"/>
        <v>94.61640488888888</v>
      </c>
    </row>
    <row r="150" spans="1:87" ht="18.75" customHeight="1" x14ac:dyDescent="0.25">
      <c r="A150" s="61">
        <f t="shared" si="49"/>
        <v>139</v>
      </c>
      <c r="B150" s="77" t="s">
        <v>482</v>
      </c>
      <c r="C150" s="78"/>
      <c r="D150" s="78"/>
      <c r="E150" s="78"/>
      <c r="F150" s="78">
        <v>5464.4</v>
      </c>
      <c r="G150" s="78"/>
      <c r="H150" s="63"/>
      <c r="I150" s="63"/>
      <c r="J150" s="63"/>
      <c r="K150" s="63"/>
      <c r="L150" s="79"/>
      <c r="M150" s="80"/>
      <c r="N150" s="66"/>
      <c r="O150" s="67"/>
      <c r="P150" s="67"/>
      <c r="Q150" s="68"/>
      <c r="R150" s="69"/>
      <c r="S150" s="69"/>
      <c r="T150" s="69"/>
      <c r="U150" s="69">
        <v>6.31</v>
      </c>
      <c r="V150" s="69"/>
      <c r="W150" s="69">
        <f t="shared" si="51"/>
        <v>413.76436799999988</v>
      </c>
      <c r="X150" s="67">
        <f t="shared" si="52"/>
        <v>394.52432488799991</v>
      </c>
      <c r="Y150" s="75"/>
      <c r="Z150" s="81"/>
      <c r="AA150" s="857"/>
      <c r="AB150" s="75"/>
      <c r="AC150" s="81"/>
      <c r="AD150" s="75"/>
      <c r="AE150" s="552"/>
      <c r="AF150" s="75"/>
      <c r="AG150" s="81"/>
      <c r="AH150" s="861"/>
      <c r="AI150" s="81"/>
      <c r="AJ150" s="75"/>
      <c r="AK150" s="82"/>
      <c r="AL150" s="81"/>
      <c r="AM150" s="75"/>
      <c r="AN150" s="81"/>
      <c r="AO150" s="75"/>
      <c r="AP150" s="81"/>
      <c r="AQ150" s="75"/>
      <c r="AR150" s="76"/>
      <c r="AS150" s="75"/>
      <c r="AT150" s="81"/>
      <c r="AU150" s="75"/>
      <c r="AV150" s="81"/>
      <c r="AW150" s="75">
        <v>2</v>
      </c>
      <c r="AX150" s="81">
        <v>1.8050459999999999</v>
      </c>
      <c r="AY150" s="75"/>
      <c r="AZ150" s="81"/>
      <c r="BA150" s="83"/>
      <c r="BB150" s="84"/>
      <c r="BC150" s="861"/>
      <c r="BD150" s="85"/>
      <c r="BE150" s="85"/>
      <c r="BF150" s="75"/>
      <c r="BG150" s="81"/>
      <c r="BH150" s="85"/>
      <c r="BI150" s="861"/>
      <c r="BJ150" s="81"/>
      <c r="BK150" s="82"/>
      <c r="BL150" s="81"/>
      <c r="BM150" s="85"/>
      <c r="BN150" s="560"/>
      <c r="BO150" s="874"/>
      <c r="BP150" s="74"/>
      <c r="BQ150" s="874"/>
      <c r="BR150" s="74"/>
      <c r="BS150" s="874"/>
      <c r="BT150" s="74"/>
      <c r="BU150" s="874"/>
      <c r="BV150" s="74"/>
      <c r="BW150" s="874"/>
      <c r="BX150" s="74"/>
      <c r="BY150" s="874"/>
      <c r="BZ150" s="74"/>
      <c r="CA150" s="874"/>
      <c r="CB150" s="74"/>
      <c r="CC150" s="874"/>
      <c r="CD150" s="74">
        <v>1</v>
      </c>
      <c r="CE150" s="874">
        <v>3.4953488888888891</v>
      </c>
      <c r="CF150" s="74">
        <f t="shared" si="36"/>
        <v>1.8050459999999999</v>
      </c>
      <c r="CG150" s="75">
        <f t="shared" si="37"/>
        <v>0</v>
      </c>
      <c r="CH150" s="76">
        <f t="shared" si="38"/>
        <v>3.4953488888888891</v>
      </c>
      <c r="CI150" s="60">
        <f t="shared" si="39"/>
        <v>5.3003948888888885</v>
      </c>
    </row>
    <row r="151" spans="1:87" ht="18.75" customHeight="1" x14ac:dyDescent="0.25">
      <c r="A151" s="61">
        <f t="shared" si="49"/>
        <v>140</v>
      </c>
      <c r="B151" s="77" t="s">
        <v>483</v>
      </c>
      <c r="C151" s="78"/>
      <c r="D151" s="78"/>
      <c r="E151" s="78"/>
      <c r="F151" s="78">
        <v>1905</v>
      </c>
      <c r="G151" s="78"/>
      <c r="H151" s="63"/>
      <c r="I151" s="63"/>
      <c r="J151" s="63"/>
      <c r="K151" s="63"/>
      <c r="L151" s="79"/>
      <c r="M151" s="80"/>
      <c r="N151" s="66"/>
      <c r="O151" s="67"/>
      <c r="P151" s="67"/>
      <c r="Q151" s="68"/>
      <c r="R151" s="69"/>
      <c r="S151" s="69"/>
      <c r="T151" s="69"/>
      <c r="U151" s="69">
        <v>6.31</v>
      </c>
      <c r="V151" s="69"/>
      <c r="W151" s="69">
        <f t="shared" si="51"/>
        <v>144.24659999999997</v>
      </c>
      <c r="X151" s="67">
        <f t="shared" si="52"/>
        <v>137.53913309999999</v>
      </c>
      <c r="Y151" s="75"/>
      <c r="Z151" s="81"/>
      <c r="AA151" s="857"/>
      <c r="AB151" s="75"/>
      <c r="AC151" s="81"/>
      <c r="AD151" s="75"/>
      <c r="AE151" s="552"/>
      <c r="AF151" s="75"/>
      <c r="AG151" s="81"/>
      <c r="AH151" s="861"/>
      <c r="AI151" s="81"/>
      <c r="AJ151" s="75"/>
      <c r="AK151" s="82"/>
      <c r="AL151" s="81"/>
      <c r="AM151" s="75"/>
      <c r="AN151" s="81"/>
      <c r="AO151" s="75"/>
      <c r="AP151" s="81"/>
      <c r="AQ151" s="75"/>
      <c r="AR151" s="76"/>
      <c r="AS151" s="75"/>
      <c r="AT151" s="81"/>
      <c r="AU151" s="75"/>
      <c r="AV151" s="81"/>
      <c r="AW151" s="75">
        <v>1</v>
      </c>
      <c r="AX151" s="81">
        <v>0.51763999999999999</v>
      </c>
      <c r="AY151" s="75"/>
      <c r="AZ151" s="81"/>
      <c r="BA151" s="83"/>
      <c r="BB151" s="84"/>
      <c r="BC151" s="861"/>
      <c r="BD151" s="85"/>
      <c r="BE151" s="85"/>
      <c r="BF151" s="75"/>
      <c r="BG151" s="81"/>
      <c r="BH151" s="85"/>
      <c r="BI151" s="861"/>
      <c r="BJ151" s="81"/>
      <c r="BK151" s="82"/>
      <c r="BL151" s="81"/>
      <c r="BM151" s="85"/>
      <c r="BN151" s="560"/>
      <c r="BO151" s="874"/>
      <c r="BP151" s="74"/>
      <c r="BQ151" s="874"/>
      <c r="BR151" s="74"/>
      <c r="BS151" s="874"/>
      <c r="BT151" s="74"/>
      <c r="BU151" s="874"/>
      <c r="BV151" s="74"/>
      <c r="BW151" s="874"/>
      <c r="BX151" s="74"/>
      <c r="BY151" s="874"/>
      <c r="BZ151" s="74"/>
      <c r="CA151" s="874"/>
      <c r="CB151" s="74"/>
      <c r="CC151" s="874"/>
      <c r="CD151" s="74">
        <v>1</v>
      </c>
      <c r="CE151" s="874">
        <v>3.4953488888888891</v>
      </c>
      <c r="CF151" s="74">
        <f t="shared" si="36"/>
        <v>0.51763999999999999</v>
      </c>
      <c r="CG151" s="75">
        <f t="shared" si="37"/>
        <v>0</v>
      </c>
      <c r="CH151" s="76">
        <f t="shared" si="38"/>
        <v>3.4953488888888891</v>
      </c>
      <c r="CI151" s="60">
        <f t="shared" si="39"/>
        <v>4.0129888888888887</v>
      </c>
    </row>
    <row r="152" spans="1:87" ht="18.75" customHeight="1" x14ac:dyDescent="0.25">
      <c r="A152" s="61">
        <f t="shared" si="49"/>
        <v>141</v>
      </c>
      <c r="B152" s="77" t="s">
        <v>484</v>
      </c>
      <c r="C152" s="78"/>
      <c r="D152" s="78"/>
      <c r="E152" s="78"/>
      <c r="F152" s="78">
        <v>2404.3000000000002</v>
      </c>
      <c r="G152" s="78"/>
      <c r="H152" s="63"/>
      <c r="I152" s="63"/>
      <c r="J152" s="63"/>
      <c r="K152" s="63"/>
      <c r="L152" s="79"/>
      <c r="M152" s="80"/>
      <c r="N152" s="66"/>
      <c r="O152" s="67"/>
      <c r="P152" s="67"/>
      <c r="Q152" s="68"/>
      <c r="R152" s="69"/>
      <c r="S152" s="69"/>
      <c r="T152" s="69"/>
      <c r="U152" s="69">
        <v>6.31</v>
      </c>
      <c r="V152" s="69"/>
      <c r="W152" s="69">
        <f t="shared" si="51"/>
        <v>182.053596</v>
      </c>
      <c r="X152" s="67">
        <f t="shared" si="52"/>
        <v>173.588103786</v>
      </c>
      <c r="Y152" s="75"/>
      <c r="Z152" s="81"/>
      <c r="AA152" s="857"/>
      <c r="AB152" s="75"/>
      <c r="AC152" s="81"/>
      <c r="AD152" s="75"/>
      <c r="AE152" s="552"/>
      <c r="AF152" s="75"/>
      <c r="AG152" s="81"/>
      <c r="AH152" s="861"/>
      <c r="AI152" s="81"/>
      <c r="AJ152" s="75"/>
      <c r="AK152" s="82"/>
      <c r="AL152" s="81"/>
      <c r="AM152" s="75"/>
      <c r="AN152" s="81"/>
      <c r="AO152" s="75"/>
      <c r="AP152" s="81"/>
      <c r="AQ152" s="75"/>
      <c r="AR152" s="76"/>
      <c r="AS152" s="75"/>
      <c r="AT152" s="81"/>
      <c r="AU152" s="75"/>
      <c r="AV152" s="81"/>
      <c r="AW152" s="75">
        <v>1</v>
      </c>
      <c r="AX152" s="81">
        <v>0.51763999999999999</v>
      </c>
      <c r="AY152" s="75"/>
      <c r="AZ152" s="81"/>
      <c r="BA152" s="83"/>
      <c r="BB152" s="84"/>
      <c r="BC152" s="861"/>
      <c r="BD152" s="85"/>
      <c r="BE152" s="85"/>
      <c r="BF152" s="75"/>
      <c r="BG152" s="81"/>
      <c r="BH152" s="85"/>
      <c r="BI152" s="861"/>
      <c r="BJ152" s="81"/>
      <c r="BK152" s="82"/>
      <c r="BL152" s="81"/>
      <c r="BM152" s="85"/>
      <c r="BN152" s="560"/>
      <c r="BO152" s="874"/>
      <c r="BP152" s="74"/>
      <c r="BQ152" s="874"/>
      <c r="BR152" s="74"/>
      <c r="BS152" s="874"/>
      <c r="BT152" s="74">
        <v>1.0500000000000001E-2</v>
      </c>
      <c r="BU152" s="874">
        <v>10.957292926829235</v>
      </c>
      <c r="BV152" s="74"/>
      <c r="BW152" s="874"/>
      <c r="BX152" s="74"/>
      <c r="BY152" s="874"/>
      <c r="BZ152" s="74"/>
      <c r="CA152" s="874"/>
      <c r="CB152" s="74">
        <v>2</v>
      </c>
      <c r="CC152" s="874">
        <v>3.188333333333333</v>
      </c>
      <c r="CD152" s="74">
        <v>1</v>
      </c>
      <c r="CE152" s="874">
        <v>3.4953488888888891</v>
      </c>
      <c r="CF152" s="74">
        <f t="shared" si="36"/>
        <v>0.51763999999999999</v>
      </c>
      <c r="CG152" s="75">
        <f t="shared" si="37"/>
        <v>10.957292926829235</v>
      </c>
      <c r="CH152" s="76">
        <f t="shared" si="38"/>
        <v>6.6836822222222221</v>
      </c>
      <c r="CI152" s="60">
        <f t="shared" si="39"/>
        <v>18.158615149051457</v>
      </c>
    </row>
    <row r="153" spans="1:87" ht="18.75" customHeight="1" x14ac:dyDescent="0.25">
      <c r="A153" s="61">
        <f t="shared" si="49"/>
        <v>142</v>
      </c>
      <c r="B153" s="77" t="s">
        <v>485</v>
      </c>
      <c r="C153" s="78"/>
      <c r="D153" s="78"/>
      <c r="E153" s="78"/>
      <c r="F153" s="78">
        <v>4900.6000000000004</v>
      </c>
      <c r="G153" s="78"/>
      <c r="H153" s="63"/>
      <c r="I153" s="63"/>
      <c r="J153" s="63"/>
      <c r="K153" s="63"/>
      <c r="L153" s="79"/>
      <c r="M153" s="80"/>
      <c r="N153" s="66"/>
      <c r="O153" s="67"/>
      <c r="P153" s="67"/>
      <c r="Q153" s="68"/>
      <c r="R153" s="69"/>
      <c r="S153" s="69"/>
      <c r="T153" s="69"/>
      <c r="U153" s="69">
        <v>6.31</v>
      </c>
      <c r="V153" s="69"/>
      <c r="W153" s="69">
        <f t="shared" si="51"/>
        <v>371.07343200000003</v>
      </c>
      <c r="X153" s="67">
        <f t="shared" si="52"/>
        <v>353.81851741200001</v>
      </c>
      <c r="Y153" s="75"/>
      <c r="Z153" s="81"/>
      <c r="AA153" s="857"/>
      <c r="AB153" s="75"/>
      <c r="AC153" s="81"/>
      <c r="AD153" s="75"/>
      <c r="AE153" s="552"/>
      <c r="AF153" s="75"/>
      <c r="AG153" s="81"/>
      <c r="AH153" s="861"/>
      <c r="AI153" s="81"/>
      <c r="AJ153" s="75"/>
      <c r="AK153" s="82"/>
      <c r="AL153" s="81"/>
      <c r="AM153" s="75"/>
      <c r="AN153" s="81"/>
      <c r="AO153" s="75"/>
      <c r="AP153" s="81"/>
      <c r="AQ153" s="75"/>
      <c r="AR153" s="76"/>
      <c r="AS153" s="75"/>
      <c r="AT153" s="81"/>
      <c r="AU153" s="75"/>
      <c r="AV153" s="81"/>
      <c r="AW153" s="75">
        <v>2</v>
      </c>
      <c r="AX153" s="81">
        <v>1.1301099999999999</v>
      </c>
      <c r="AY153" s="75"/>
      <c r="AZ153" s="81"/>
      <c r="BA153" s="83"/>
      <c r="BB153" s="84"/>
      <c r="BC153" s="861"/>
      <c r="BD153" s="85"/>
      <c r="BE153" s="85"/>
      <c r="BF153" s="75"/>
      <c r="BG153" s="81"/>
      <c r="BH153" s="85"/>
      <c r="BI153" s="861"/>
      <c r="BJ153" s="81"/>
      <c r="BK153" s="82"/>
      <c r="BL153" s="81"/>
      <c r="BM153" s="85"/>
      <c r="BN153" s="560"/>
      <c r="BO153" s="874"/>
      <c r="BP153" s="74"/>
      <c r="BQ153" s="874"/>
      <c r="BR153" s="74"/>
      <c r="BS153" s="874"/>
      <c r="BT153" s="74"/>
      <c r="BU153" s="874"/>
      <c r="BV153" s="74"/>
      <c r="BW153" s="874"/>
      <c r="BX153" s="74"/>
      <c r="BY153" s="874"/>
      <c r="BZ153" s="74"/>
      <c r="CA153" s="874"/>
      <c r="CB153" s="74">
        <v>2</v>
      </c>
      <c r="CC153" s="874">
        <v>3.188333333333333</v>
      </c>
      <c r="CD153" s="74">
        <v>1</v>
      </c>
      <c r="CE153" s="874">
        <v>3.4953488888888891</v>
      </c>
      <c r="CF153" s="74">
        <f t="shared" si="36"/>
        <v>1.1301099999999999</v>
      </c>
      <c r="CG153" s="75">
        <f t="shared" si="37"/>
        <v>0</v>
      </c>
      <c r="CH153" s="76">
        <f t="shared" si="38"/>
        <v>6.6836822222222221</v>
      </c>
      <c r="CI153" s="60">
        <f t="shared" si="39"/>
        <v>7.8137922222222223</v>
      </c>
    </row>
    <row r="154" spans="1:87" ht="18.75" customHeight="1" x14ac:dyDescent="0.25">
      <c r="A154" s="61">
        <f t="shared" si="49"/>
        <v>143</v>
      </c>
      <c r="B154" s="77" t="s">
        <v>486</v>
      </c>
      <c r="C154" s="78"/>
      <c r="D154" s="78"/>
      <c r="E154" s="78"/>
      <c r="F154" s="78">
        <v>4869.3</v>
      </c>
      <c r="G154" s="78"/>
      <c r="H154" s="63"/>
      <c r="I154" s="63"/>
      <c r="J154" s="63"/>
      <c r="K154" s="63"/>
      <c r="L154" s="79"/>
      <c r="M154" s="80"/>
      <c r="N154" s="66"/>
      <c r="O154" s="67"/>
      <c r="P154" s="67"/>
      <c r="Q154" s="68"/>
      <c r="R154" s="69"/>
      <c r="S154" s="69"/>
      <c r="T154" s="69"/>
      <c r="U154" s="69">
        <v>6.31</v>
      </c>
      <c r="V154" s="69"/>
      <c r="W154" s="69">
        <f t="shared" si="51"/>
        <v>368.703396</v>
      </c>
      <c r="X154" s="67">
        <f t="shared" si="52"/>
        <v>351.55868808600002</v>
      </c>
      <c r="Y154" s="75"/>
      <c r="Z154" s="81"/>
      <c r="AA154" s="857"/>
      <c r="AB154" s="75"/>
      <c r="AC154" s="81"/>
      <c r="AD154" s="75"/>
      <c r="AE154" s="552"/>
      <c r="AF154" s="75"/>
      <c r="AG154" s="81"/>
      <c r="AH154" s="861"/>
      <c r="AI154" s="81"/>
      <c r="AJ154" s="75"/>
      <c r="AK154" s="82"/>
      <c r="AL154" s="81"/>
      <c r="AM154" s="75"/>
      <c r="AN154" s="81"/>
      <c r="AO154" s="75"/>
      <c r="AP154" s="81"/>
      <c r="AQ154" s="75"/>
      <c r="AR154" s="76"/>
      <c r="AS154" s="75"/>
      <c r="AT154" s="81"/>
      <c r="AU154" s="75"/>
      <c r="AV154" s="81"/>
      <c r="AW154" s="75">
        <v>1</v>
      </c>
      <c r="AX154" s="81">
        <v>1.1925760000000001</v>
      </c>
      <c r="AY154" s="75"/>
      <c r="AZ154" s="81"/>
      <c r="BA154" s="83"/>
      <c r="BB154" s="84"/>
      <c r="BC154" s="861"/>
      <c r="BD154" s="85"/>
      <c r="BE154" s="85"/>
      <c r="BF154" s="75"/>
      <c r="BG154" s="81"/>
      <c r="BH154" s="85"/>
      <c r="BI154" s="861"/>
      <c r="BJ154" s="81"/>
      <c r="BK154" s="82"/>
      <c r="BL154" s="81"/>
      <c r="BM154" s="85"/>
      <c r="BN154" s="560"/>
      <c r="BO154" s="874"/>
      <c r="BP154" s="74"/>
      <c r="BQ154" s="874"/>
      <c r="BR154" s="74"/>
      <c r="BS154" s="874"/>
      <c r="BT154" s="74">
        <v>3.5000000000000001E-3</v>
      </c>
      <c r="BU154" s="874">
        <v>3.6524309756097448</v>
      </c>
      <c r="BV154" s="74"/>
      <c r="BW154" s="874"/>
      <c r="BX154" s="74"/>
      <c r="BY154" s="874"/>
      <c r="BZ154" s="74"/>
      <c r="CA154" s="874"/>
      <c r="CB154" s="74">
        <v>2</v>
      </c>
      <c r="CC154" s="874">
        <v>3.188333333333333</v>
      </c>
      <c r="CD154" s="74">
        <v>1</v>
      </c>
      <c r="CE154" s="874">
        <v>3.4953488888888891</v>
      </c>
      <c r="CF154" s="74">
        <f t="shared" si="36"/>
        <v>1.1925760000000001</v>
      </c>
      <c r="CG154" s="75">
        <f t="shared" si="37"/>
        <v>3.6524309756097448</v>
      </c>
      <c r="CH154" s="76">
        <f t="shared" si="38"/>
        <v>6.6836822222222221</v>
      </c>
      <c r="CI154" s="60">
        <f t="shared" si="39"/>
        <v>11.528689197831966</v>
      </c>
    </row>
    <row r="155" spans="1:87" ht="18.75" customHeight="1" x14ac:dyDescent="0.25">
      <c r="A155" s="61">
        <f t="shared" si="49"/>
        <v>144</v>
      </c>
      <c r="B155" s="77" t="s">
        <v>487</v>
      </c>
      <c r="C155" s="78"/>
      <c r="D155" s="78"/>
      <c r="E155" s="78"/>
      <c r="F155" s="78">
        <v>4873</v>
      </c>
      <c r="G155" s="78"/>
      <c r="H155" s="63"/>
      <c r="I155" s="63"/>
      <c r="J155" s="63"/>
      <c r="K155" s="63"/>
      <c r="L155" s="79"/>
      <c r="M155" s="80"/>
      <c r="N155" s="66"/>
      <c r="O155" s="67"/>
      <c r="P155" s="67"/>
      <c r="Q155" s="68"/>
      <c r="R155" s="69"/>
      <c r="S155" s="69"/>
      <c r="T155" s="69"/>
      <c r="U155" s="69">
        <v>6.31</v>
      </c>
      <c r="V155" s="69"/>
      <c r="W155" s="69">
        <f t="shared" si="51"/>
        <v>368.98355999999995</v>
      </c>
      <c r="X155" s="67">
        <f t="shared" si="52"/>
        <v>351.82582445999998</v>
      </c>
      <c r="Y155" s="75"/>
      <c r="Z155" s="81"/>
      <c r="AA155" s="857"/>
      <c r="AB155" s="75"/>
      <c r="AC155" s="81"/>
      <c r="AD155" s="75"/>
      <c r="AE155" s="552"/>
      <c r="AF155" s="75"/>
      <c r="AG155" s="81"/>
      <c r="AH155" s="861"/>
      <c r="AI155" s="81"/>
      <c r="AJ155" s="75"/>
      <c r="AK155" s="82"/>
      <c r="AL155" s="81"/>
      <c r="AM155" s="75"/>
      <c r="AN155" s="81"/>
      <c r="AO155" s="75"/>
      <c r="AP155" s="81"/>
      <c r="AQ155" s="75"/>
      <c r="AR155" s="76"/>
      <c r="AS155" s="75"/>
      <c r="AT155" s="81"/>
      <c r="AU155" s="75"/>
      <c r="AV155" s="81"/>
      <c r="AW155" s="75">
        <v>2</v>
      </c>
      <c r="AX155" s="81">
        <v>1.8050459999999999</v>
      </c>
      <c r="AY155" s="75"/>
      <c r="AZ155" s="81"/>
      <c r="BA155" s="83"/>
      <c r="BB155" s="84"/>
      <c r="BC155" s="861"/>
      <c r="BD155" s="85"/>
      <c r="BE155" s="85"/>
      <c r="BF155" s="75"/>
      <c r="BG155" s="81"/>
      <c r="BH155" s="85"/>
      <c r="BI155" s="861"/>
      <c r="BJ155" s="81"/>
      <c r="BK155" s="82"/>
      <c r="BL155" s="81"/>
      <c r="BM155" s="85">
        <v>9.4370100000000008</v>
      </c>
      <c r="BN155" s="560"/>
      <c r="BO155" s="874"/>
      <c r="BP155" s="74"/>
      <c r="BQ155" s="874"/>
      <c r="BR155" s="74"/>
      <c r="BS155" s="874"/>
      <c r="BT155" s="74">
        <v>3.5000000000000001E-3</v>
      </c>
      <c r="BU155" s="874">
        <v>3.6524309756097448</v>
      </c>
      <c r="BV155" s="74"/>
      <c r="BW155" s="874"/>
      <c r="BX155" s="74"/>
      <c r="BY155" s="874"/>
      <c r="BZ155" s="74"/>
      <c r="CA155" s="874"/>
      <c r="CB155" s="74"/>
      <c r="CC155" s="874"/>
      <c r="CD155" s="74">
        <v>1</v>
      </c>
      <c r="CE155" s="874">
        <v>3.4953488888888891</v>
      </c>
      <c r="CF155" s="74">
        <f t="shared" si="36"/>
        <v>11.242056000000002</v>
      </c>
      <c r="CG155" s="75">
        <f t="shared" si="37"/>
        <v>3.6524309756097448</v>
      </c>
      <c r="CH155" s="76">
        <f t="shared" si="38"/>
        <v>3.4953488888888891</v>
      </c>
      <c r="CI155" s="60">
        <f t="shared" si="39"/>
        <v>18.389835864498636</v>
      </c>
    </row>
    <row r="156" spans="1:87" ht="19.5" customHeight="1" x14ac:dyDescent="0.25">
      <c r="A156" s="61">
        <f t="shared" si="49"/>
        <v>145</v>
      </c>
      <c r="B156" s="77" t="s">
        <v>221</v>
      </c>
      <c r="C156" s="78">
        <v>1940</v>
      </c>
      <c r="D156" s="78">
        <v>3</v>
      </c>
      <c r="E156" s="78">
        <v>5</v>
      </c>
      <c r="F156" s="78">
        <v>1956.2</v>
      </c>
      <c r="G156" s="78">
        <v>2</v>
      </c>
      <c r="H156" s="63">
        <v>5.84</v>
      </c>
      <c r="I156" s="63">
        <v>6.21</v>
      </c>
      <c r="J156" s="63">
        <f t="shared" si="41"/>
        <v>68545.248000000007</v>
      </c>
      <c r="K156" s="63">
        <f t="shared" si="42"/>
        <v>72888.012000000002</v>
      </c>
      <c r="L156" s="79">
        <v>94.421310000000005</v>
      </c>
      <c r="M156" s="80">
        <f t="shared" si="50"/>
        <v>90.030719085000001</v>
      </c>
      <c r="N156" s="66">
        <f t="shared" si="40"/>
        <v>4.8267718024741848</v>
      </c>
      <c r="O156" s="67">
        <f t="shared" si="43"/>
        <v>141.43326000000002</v>
      </c>
      <c r="P156" s="67">
        <f t="shared" si="44"/>
        <v>134.85661341000002</v>
      </c>
      <c r="Q156" s="68">
        <v>6.21</v>
      </c>
      <c r="R156" s="69"/>
      <c r="S156" s="69">
        <f t="shared" si="45"/>
        <v>145.77602400000001</v>
      </c>
      <c r="T156" s="69">
        <f t="shared" si="46"/>
        <v>138.99743888400002</v>
      </c>
      <c r="U156" s="69">
        <v>6.31</v>
      </c>
      <c r="V156" s="69"/>
      <c r="W156" s="69">
        <f t="shared" si="47"/>
        <v>148.12346399999998</v>
      </c>
      <c r="X156" s="67">
        <f t="shared" si="48"/>
        <v>141.23572292399999</v>
      </c>
      <c r="Y156" s="75"/>
      <c r="Z156" s="81"/>
      <c r="AA156" s="857"/>
      <c r="AB156" s="75"/>
      <c r="AC156" s="81"/>
      <c r="AD156" s="75"/>
      <c r="AE156" s="552"/>
      <c r="AF156" s="75"/>
      <c r="AG156" s="81"/>
      <c r="AH156" s="861"/>
      <c r="AI156" s="81"/>
      <c r="AJ156" s="75"/>
      <c r="AK156" s="82"/>
      <c r="AL156" s="81"/>
      <c r="AM156" s="75"/>
      <c r="AN156" s="81"/>
      <c r="AO156" s="75"/>
      <c r="AP156" s="81"/>
      <c r="AQ156" s="75"/>
      <c r="AR156" s="76"/>
      <c r="AS156" s="75"/>
      <c r="AT156" s="81"/>
      <c r="AU156" s="75"/>
      <c r="AV156" s="81"/>
      <c r="AW156" s="75"/>
      <c r="AX156" s="81"/>
      <c r="AY156" s="75"/>
      <c r="AZ156" s="81"/>
      <c r="BA156" s="83"/>
      <c r="BB156" s="84"/>
      <c r="BC156" s="861"/>
      <c r="BD156" s="85"/>
      <c r="BE156" s="85"/>
      <c r="BF156" s="75"/>
      <c r="BG156" s="81"/>
      <c r="BH156" s="85"/>
      <c r="BI156" s="861"/>
      <c r="BJ156" s="81"/>
      <c r="BK156" s="82"/>
      <c r="BL156" s="81"/>
      <c r="BM156" s="85">
        <v>0.65931763282903955</v>
      </c>
      <c r="BN156" s="560"/>
      <c r="BO156" s="874"/>
      <c r="BP156" s="74"/>
      <c r="BQ156" s="874"/>
      <c r="BR156" s="74"/>
      <c r="BS156" s="874"/>
      <c r="BT156" s="74"/>
      <c r="BU156" s="874"/>
      <c r="BV156" s="74"/>
      <c r="BW156" s="874"/>
      <c r="BX156" s="74">
        <v>1</v>
      </c>
      <c r="BY156" s="874">
        <v>1.0634562068965501</v>
      </c>
      <c r="BZ156" s="74">
        <v>0.1</v>
      </c>
      <c r="CA156" s="874">
        <v>15.654999999999999</v>
      </c>
      <c r="CB156" s="74"/>
      <c r="CC156" s="874"/>
      <c r="CD156" s="74"/>
      <c r="CE156" s="874"/>
      <c r="CF156" s="74">
        <f t="shared" si="36"/>
        <v>0.65931763282903955</v>
      </c>
      <c r="CG156" s="75">
        <f t="shared" si="37"/>
        <v>1.0634562068965501</v>
      </c>
      <c r="CH156" s="76">
        <f t="shared" si="38"/>
        <v>15.654999999999999</v>
      </c>
      <c r="CI156" s="60">
        <f t="shared" si="39"/>
        <v>17.377773839725588</v>
      </c>
    </row>
    <row r="157" spans="1:87" ht="19.5" customHeight="1" x14ac:dyDescent="0.25">
      <c r="A157" s="61">
        <f t="shared" si="49"/>
        <v>146</v>
      </c>
      <c r="B157" s="77" t="s">
        <v>222</v>
      </c>
      <c r="C157" s="78" t="s">
        <v>223</v>
      </c>
      <c r="D157" s="78">
        <v>5</v>
      </c>
      <c r="E157" s="78">
        <v>119</v>
      </c>
      <c r="F157" s="78">
        <v>5800.5</v>
      </c>
      <c r="G157" s="78">
        <v>8</v>
      </c>
      <c r="H157" s="63">
        <v>5.84</v>
      </c>
      <c r="I157" s="63">
        <v>6.21</v>
      </c>
      <c r="J157" s="63">
        <f t="shared" si="41"/>
        <v>203249.52</v>
      </c>
      <c r="K157" s="63">
        <f t="shared" si="42"/>
        <v>216126.63</v>
      </c>
      <c r="L157" s="79">
        <v>352.27148</v>
      </c>
      <c r="M157" s="80">
        <f t="shared" si="50"/>
        <v>335.89085618000001</v>
      </c>
      <c r="N157" s="66">
        <f t="shared" si="40"/>
        <v>6.0731226618394967</v>
      </c>
      <c r="O157" s="67">
        <f t="shared" si="43"/>
        <v>419.37615</v>
      </c>
      <c r="P157" s="67">
        <f t="shared" si="44"/>
        <v>399.87515902500002</v>
      </c>
      <c r="Q157" s="68">
        <v>6.21</v>
      </c>
      <c r="R157" s="69"/>
      <c r="S157" s="69">
        <f t="shared" si="45"/>
        <v>432.25326000000001</v>
      </c>
      <c r="T157" s="69">
        <f t="shared" si="46"/>
        <v>412.15348341000004</v>
      </c>
      <c r="U157" s="69">
        <v>6.31</v>
      </c>
      <c r="V157" s="69"/>
      <c r="W157" s="69">
        <f t="shared" si="47"/>
        <v>439.21386000000001</v>
      </c>
      <c r="X157" s="67">
        <f t="shared" si="48"/>
        <v>418.79041551</v>
      </c>
      <c r="Y157" s="75">
        <v>2.2000000000000001E-3</v>
      </c>
      <c r="Z157" s="81">
        <v>1.1687600716228974</v>
      </c>
      <c r="AA157" s="857"/>
      <c r="AB157" s="75"/>
      <c r="AC157" s="81"/>
      <c r="AD157" s="75">
        <v>3.1999999999999997E-3</v>
      </c>
      <c r="AE157" s="552">
        <v>3.1084499999999999</v>
      </c>
      <c r="AF157" s="75">
        <v>0.01</v>
      </c>
      <c r="AG157" s="81">
        <v>6.9315605263157902</v>
      </c>
      <c r="AH157" s="861"/>
      <c r="AI157" s="81"/>
      <c r="AJ157" s="75"/>
      <c r="AK157" s="82"/>
      <c r="AL157" s="81"/>
      <c r="AM157" s="75"/>
      <c r="AN157" s="81"/>
      <c r="AO157" s="75"/>
      <c r="AP157" s="81"/>
      <c r="AQ157" s="75"/>
      <c r="AR157" s="76"/>
      <c r="AS157" s="75"/>
      <c r="AT157" s="81"/>
      <c r="AU157" s="75"/>
      <c r="AV157" s="81"/>
      <c r="AW157" s="75">
        <v>1</v>
      </c>
      <c r="AX157" s="81">
        <v>1.51515076923077</v>
      </c>
      <c r="AY157" s="75"/>
      <c r="AZ157" s="81"/>
      <c r="BA157" s="83">
        <v>5</v>
      </c>
      <c r="BB157" s="84">
        <v>5.5698846153846198</v>
      </c>
      <c r="BC157" s="861"/>
      <c r="BD157" s="85"/>
      <c r="BE157" s="85"/>
      <c r="BF157" s="75"/>
      <c r="BG157" s="81"/>
      <c r="BH157" s="85"/>
      <c r="BI157" s="861"/>
      <c r="BJ157" s="81"/>
      <c r="BK157" s="82"/>
      <c r="BL157" s="81"/>
      <c r="BM157" s="85"/>
      <c r="BN157" s="560"/>
      <c r="BO157" s="874"/>
      <c r="BP157" s="74"/>
      <c r="BQ157" s="874"/>
      <c r="BR157" s="74"/>
      <c r="BS157" s="874"/>
      <c r="BT157" s="74">
        <v>4.1000000000000002E-2</v>
      </c>
      <c r="BU157" s="874">
        <v>43.894460306260882</v>
      </c>
      <c r="BV157" s="74"/>
      <c r="BW157" s="874"/>
      <c r="BX157" s="74">
        <v>7</v>
      </c>
      <c r="BY157" s="874">
        <v>7.9465715683779976</v>
      </c>
      <c r="BZ157" s="74"/>
      <c r="CA157" s="874"/>
      <c r="CB157" s="74"/>
      <c r="CC157" s="874"/>
      <c r="CD157" s="74">
        <v>9</v>
      </c>
      <c r="CE157" s="874">
        <v>17.2943978935185</v>
      </c>
      <c r="CF157" s="74">
        <f t="shared" si="36"/>
        <v>18.293805982554076</v>
      </c>
      <c r="CG157" s="75">
        <f t="shared" si="37"/>
        <v>51.84103187463888</v>
      </c>
      <c r="CH157" s="76">
        <f t="shared" si="38"/>
        <v>17.2943978935185</v>
      </c>
      <c r="CI157" s="60">
        <f t="shared" si="39"/>
        <v>87.429235750711456</v>
      </c>
    </row>
    <row r="158" spans="1:87" ht="18.75" customHeight="1" x14ac:dyDescent="0.25">
      <c r="A158" s="61">
        <f t="shared" si="49"/>
        <v>147</v>
      </c>
      <c r="B158" s="77" t="s">
        <v>224</v>
      </c>
      <c r="C158" s="78" t="s">
        <v>225</v>
      </c>
      <c r="D158" s="78">
        <v>4</v>
      </c>
      <c r="E158" s="78">
        <v>36</v>
      </c>
      <c r="F158" s="78">
        <v>2093</v>
      </c>
      <c r="G158" s="78">
        <v>3</v>
      </c>
      <c r="H158" s="63">
        <v>5.84</v>
      </c>
      <c r="I158" s="63">
        <v>6.21</v>
      </c>
      <c r="J158" s="63">
        <f t="shared" si="41"/>
        <v>73338.720000000001</v>
      </c>
      <c r="K158" s="63">
        <f t="shared" si="42"/>
        <v>77985.180000000008</v>
      </c>
      <c r="L158" s="79">
        <v>94.847340000000003</v>
      </c>
      <c r="M158" s="80">
        <f t="shared" si="50"/>
        <v>90.436938690000005</v>
      </c>
      <c r="N158" s="66">
        <f t="shared" si="40"/>
        <v>4.5316454849498333</v>
      </c>
      <c r="O158" s="67">
        <f t="shared" si="43"/>
        <v>151.32390000000004</v>
      </c>
      <c r="P158" s="67">
        <f t="shared" si="44"/>
        <v>144.28733865000004</v>
      </c>
      <c r="Q158" s="68">
        <v>6.21</v>
      </c>
      <c r="R158" s="69"/>
      <c r="S158" s="69">
        <f t="shared" si="45"/>
        <v>155.97036000000003</v>
      </c>
      <c r="T158" s="69">
        <f t="shared" si="46"/>
        <v>148.71773826000003</v>
      </c>
      <c r="U158" s="69">
        <v>6.31</v>
      </c>
      <c r="V158" s="69"/>
      <c r="W158" s="69">
        <f t="shared" si="47"/>
        <v>158.48195999999999</v>
      </c>
      <c r="X158" s="67">
        <f t="shared" si="48"/>
        <v>151.11254885999998</v>
      </c>
      <c r="Y158" s="75">
        <v>4.0000000000000001E-3</v>
      </c>
      <c r="Z158" s="81">
        <v>0.70613218588640403</v>
      </c>
      <c r="AA158" s="857"/>
      <c r="AB158" s="75">
        <v>0.37</v>
      </c>
      <c r="AC158" s="81">
        <v>132.92137</v>
      </c>
      <c r="AD158" s="75">
        <v>5.3699999999999998E-2</v>
      </c>
      <c r="AE158" s="552">
        <v>80.427892538860107</v>
      </c>
      <c r="AF158" s="75"/>
      <c r="AG158" s="81"/>
      <c r="AH158" s="861"/>
      <c r="AI158" s="81"/>
      <c r="AJ158" s="75"/>
      <c r="AK158" s="82"/>
      <c r="AL158" s="81"/>
      <c r="AM158" s="75"/>
      <c r="AN158" s="81"/>
      <c r="AO158" s="75"/>
      <c r="AP158" s="81"/>
      <c r="AQ158" s="75">
        <v>2</v>
      </c>
      <c r="AR158" s="76">
        <v>3.1425524999999999</v>
      </c>
      <c r="AS158" s="75"/>
      <c r="AT158" s="81"/>
      <c r="AU158" s="75">
        <v>5.1000000000000004E-3</v>
      </c>
      <c r="AV158" s="81">
        <v>8.7003234939759047</v>
      </c>
      <c r="AW158" s="75"/>
      <c r="AX158" s="81"/>
      <c r="AY158" s="75"/>
      <c r="AZ158" s="81"/>
      <c r="BA158" s="83">
        <v>4</v>
      </c>
      <c r="BB158" s="84">
        <v>2.1822657057541819</v>
      </c>
      <c r="BC158" s="861"/>
      <c r="BD158" s="85"/>
      <c r="BE158" s="85"/>
      <c r="BF158" s="75">
        <v>9</v>
      </c>
      <c r="BG158" s="81">
        <v>84.338239999999999</v>
      </c>
      <c r="BH158" s="85"/>
      <c r="BI158" s="861">
        <v>0.185556</v>
      </c>
      <c r="BJ158" s="81">
        <v>139.46391639189687</v>
      </c>
      <c r="BK158" s="82"/>
      <c r="BL158" s="81"/>
      <c r="BM158" s="85">
        <v>1.7932149758094476</v>
      </c>
      <c r="BN158" s="560"/>
      <c r="BO158" s="874"/>
      <c r="BP158" s="74">
        <v>1E-3</v>
      </c>
      <c r="BQ158" s="874">
        <v>1.1536769999999998</v>
      </c>
      <c r="BR158" s="74"/>
      <c r="BS158" s="874"/>
      <c r="BT158" s="74">
        <v>1.6E-2</v>
      </c>
      <c r="BU158" s="874">
        <v>23.190685217391362</v>
      </c>
      <c r="BV158" s="74"/>
      <c r="BW158" s="874"/>
      <c r="BX158" s="74">
        <v>13</v>
      </c>
      <c r="BY158" s="874">
        <v>7.382056520534392</v>
      </c>
      <c r="BZ158" s="74"/>
      <c r="CA158" s="874"/>
      <c r="CB158" s="74">
        <v>3</v>
      </c>
      <c r="CC158" s="874">
        <v>8.0938987755102012</v>
      </c>
      <c r="CD158" s="74">
        <v>4</v>
      </c>
      <c r="CE158" s="874">
        <v>9.6198545830000004</v>
      </c>
      <c r="CF158" s="74">
        <f t="shared" si="36"/>
        <v>453.67590779218295</v>
      </c>
      <c r="CG158" s="75">
        <f t="shared" si="37"/>
        <v>31.726418737925751</v>
      </c>
      <c r="CH158" s="76">
        <f t="shared" si="38"/>
        <v>17.713753358510203</v>
      </c>
      <c r="CI158" s="60">
        <f t="shared" si="39"/>
        <v>503.11607988861891</v>
      </c>
    </row>
    <row r="159" spans="1:87" ht="18.75" customHeight="1" x14ac:dyDescent="0.25">
      <c r="A159" s="61">
        <f t="shared" si="49"/>
        <v>148</v>
      </c>
      <c r="B159" s="77" t="s">
        <v>226</v>
      </c>
      <c r="C159" s="78" t="s">
        <v>225</v>
      </c>
      <c r="D159" s="78">
        <v>4</v>
      </c>
      <c r="E159" s="78">
        <v>19</v>
      </c>
      <c r="F159" s="78">
        <v>1743.2</v>
      </c>
      <c r="G159" s="78">
        <v>2</v>
      </c>
      <c r="H159" s="63">
        <v>5.84</v>
      </c>
      <c r="I159" s="63">
        <v>6.21</v>
      </c>
      <c r="J159" s="63">
        <f t="shared" si="41"/>
        <v>61081.728000000003</v>
      </c>
      <c r="K159" s="63">
        <f t="shared" si="42"/>
        <v>64951.632000000005</v>
      </c>
      <c r="L159" s="79">
        <v>100.04976000000001</v>
      </c>
      <c r="M159" s="80">
        <f t="shared" si="50"/>
        <v>95.397446160000001</v>
      </c>
      <c r="N159" s="66">
        <f t="shared" si="40"/>
        <v>5.7394309316200092</v>
      </c>
      <c r="O159" s="67">
        <f t="shared" si="43"/>
        <v>126.03336000000002</v>
      </c>
      <c r="P159" s="67">
        <f t="shared" si="44"/>
        <v>120.17280876000002</v>
      </c>
      <c r="Q159" s="68">
        <v>6.21</v>
      </c>
      <c r="R159" s="69"/>
      <c r="S159" s="69">
        <f t="shared" si="45"/>
        <v>129.90326400000001</v>
      </c>
      <c r="T159" s="69">
        <f t="shared" si="46"/>
        <v>123.86276222400001</v>
      </c>
      <c r="U159" s="69">
        <v>6.31</v>
      </c>
      <c r="V159" s="69"/>
      <c r="W159" s="69">
        <f t="shared" si="47"/>
        <v>131.995104</v>
      </c>
      <c r="X159" s="67">
        <f t="shared" si="48"/>
        <v>125.857331664</v>
      </c>
      <c r="Y159" s="75"/>
      <c r="Z159" s="81"/>
      <c r="AA159" s="857"/>
      <c r="AB159" s="75"/>
      <c r="AC159" s="81"/>
      <c r="AD159" s="75"/>
      <c r="AE159" s="81"/>
      <c r="AF159" s="75"/>
      <c r="AG159" s="81"/>
      <c r="AH159" s="861"/>
      <c r="AI159" s="81"/>
      <c r="AJ159" s="75"/>
      <c r="AK159" s="82"/>
      <c r="AL159" s="81"/>
      <c r="AM159" s="75"/>
      <c r="AN159" s="81"/>
      <c r="AO159" s="75"/>
      <c r="AP159" s="81"/>
      <c r="AQ159" s="75"/>
      <c r="AR159" s="76"/>
      <c r="AS159" s="75"/>
      <c r="AT159" s="81"/>
      <c r="AU159" s="75"/>
      <c r="AV159" s="81"/>
      <c r="AW159" s="75">
        <v>1</v>
      </c>
      <c r="AX159" s="81">
        <v>9.5739142857142863</v>
      </c>
      <c r="AY159" s="75"/>
      <c r="AZ159" s="81"/>
      <c r="BA159" s="83"/>
      <c r="BB159" s="84"/>
      <c r="BC159" s="861"/>
      <c r="BD159" s="85"/>
      <c r="BE159" s="85"/>
      <c r="BF159" s="75"/>
      <c r="BG159" s="81"/>
      <c r="BH159" s="85"/>
      <c r="BI159" s="861"/>
      <c r="BJ159" s="81"/>
      <c r="BK159" s="82"/>
      <c r="BL159" s="81"/>
      <c r="BM159" s="85">
        <v>8.1577580252968929</v>
      </c>
      <c r="BN159" s="560"/>
      <c r="BO159" s="874"/>
      <c r="BP159" s="74"/>
      <c r="BQ159" s="874"/>
      <c r="BR159" s="74">
        <v>1E-3</v>
      </c>
      <c r="BS159" s="874">
        <v>1.14884390243902</v>
      </c>
      <c r="BT159" s="74"/>
      <c r="BU159" s="874"/>
      <c r="BV159" s="74"/>
      <c r="BW159" s="874"/>
      <c r="BX159" s="74">
        <v>18</v>
      </c>
      <c r="BY159" s="874">
        <v>17.008573670505267</v>
      </c>
      <c r="BZ159" s="74"/>
      <c r="CA159" s="874"/>
      <c r="CB159" s="74"/>
      <c r="CC159" s="874"/>
      <c r="CD159" s="74">
        <v>1</v>
      </c>
      <c r="CE159" s="874">
        <v>3.03315790697674</v>
      </c>
      <c r="CF159" s="74">
        <f t="shared" si="36"/>
        <v>17.731672311011181</v>
      </c>
      <c r="CG159" s="75">
        <f t="shared" si="37"/>
        <v>18.157417572944286</v>
      </c>
      <c r="CH159" s="76">
        <f t="shared" si="38"/>
        <v>3.03315790697674</v>
      </c>
      <c r="CI159" s="60">
        <f t="shared" si="39"/>
        <v>38.922247790932204</v>
      </c>
    </row>
    <row r="160" spans="1:87" ht="18.75" customHeight="1" x14ac:dyDescent="0.25">
      <c r="A160" s="61">
        <f t="shared" si="49"/>
        <v>149</v>
      </c>
      <c r="B160" s="77" t="s">
        <v>227</v>
      </c>
      <c r="C160" s="78">
        <v>1962</v>
      </c>
      <c r="D160" s="78">
        <v>4</v>
      </c>
      <c r="E160" s="78">
        <v>32</v>
      </c>
      <c r="F160" s="78">
        <v>1295.9000000000001</v>
      </c>
      <c r="G160" s="78">
        <v>2</v>
      </c>
      <c r="H160" s="63">
        <v>5.84</v>
      </c>
      <c r="I160" s="63">
        <v>6.21</v>
      </c>
      <c r="J160" s="63">
        <f t="shared" si="41"/>
        <v>45408.336000000003</v>
      </c>
      <c r="K160" s="63">
        <f t="shared" si="42"/>
        <v>48285.234000000004</v>
      </c>
      <c r="L160" s="79">
        <v>78.898439999999994</v>
      </c>
      <c r="M160" s="80">
        <f t="shared" si="50"/>
        <v>75.229662539999993</v>
      </c>
      <c r="N160" s="66">
        <f t="shared" si="40"/>
        <v>6.0883123697816179</v>
      </c>
      <c r="O160" s="67">
        <f t="shared" si="43"/>
        <v>93.693570000000008</v>
      </c>
      <c r="P160" s="67">
        <f t="shared" si="44"/>
        <v>89.336818995000016</v>
      </c>
      <c r="Q160" s="68">
        <v>6.21</v>
      </c>
      <c r="R160" s="69"/>
      <c r="S160" s="69">
        <f t="shared" si="45"/>
        <v>96.570468000000005</v>
      </c>
      <c r="T160" s="69">
        <f t="shared" si="46"/>
        <v>92.079941238000004</v>
      </c>
      <c r="U160" s="69">
        <v>6.31</v>
      </c>
      <c r="V160" s="69"/>
      <c r="W160" s="69">
        <f t="shared" si="47"/>
        <v>98.125547999999995</v>
      </c>
      <c r="X160" s="67">
        <f t="shared" si="48"/>
        <v>93.56271001799999</v>
      </c>
      <c r="Y160" s="75"/>
      <c r="Z160" s="81"/>
      <c r="AA160" s="857"/>
      <c r="AB160" s="75"/>
      <c r="AC160" s="81"/>
      <c r="AD160" s="75">
        <v>3.0000000000000001E-3</v>
      </c>
      <c r="AE160" s="81">
        <v>7.1654499999999999</v>
      </c>
      <c r="AF160" s="75"/>
      <c r="AG160" s="81"/>
      <c r="AH160" s="861"/>
      <c r="AI160" s="81"/>
      <c r="AJ160" s="75"/>
      <c r="AK160" s="82"/>
      <c r="AL160" s="81"/>
      <c r="AM160" s="75"/>
      <c r="AN160" s="81"/>
      <c r="AO160" s="75"/>
      <c r="AP160" s="81"/>
      <c r="AQ160" s="75"/>
      <c r="AR160" s="76"/>
      <c r="AS160" s="75"/>
      <c r="AT160" s="81"/>
      <c r="AU160" s="75"/>
      <c r="AV160" s="81"/>
      <c r="AW160" s="75"/>
      <c r="AX160" s="81"/>
      <c r="AY160" s="75"/>
      <c r="AZ160" s="81"/>
      <c r="BA160" s="83"/>
      <c r="BB160" s="84"/>
      <c r="BC160" s="861"/>
      <c r="BD160" s="85"/>
      <c r="BE160" s="85"/>
      <c r="BF160" s="75"/>
      <c r="BG160" s="81"/>
      <c r="BH160" s="85"/>
      <c r="BI160" s="861"/>
      <c r="BJ160" s="81"/>
      <c r="BK160" s="82"/>
      <c r="BL160" s="81"/>
      <c r="BM160" s="85">
        <v>32.209150000000001</v>
      </c>
      <c r="BN160" s="560"/>
      <c r="BO160" s="874"/>
      <c r="BP160" s="74"/>
      <c r="BQ160" s="874"/>
      <c r="BR160" s="74">
        <v>3.0000000000000001E-3</v>
      </c>
      <c r="BS160" s="874">
        <v>7.6130944186046392</v>
      </c>
      <c r="BT160" s="74"/>
      <c r="BU160" s="874"/>
      <c r="BV160" s="74"/>
      <c r="BW160" s="874"/>
      <c r="BX160" s="74">
        <v>19</v>
      </c>
      <c r="BY160" s="874">
        <v>13.206465132929294</v>
      </c>
      <c r="BZ160" s="74"/>
      <c r="CA160" s="874"/>
      <c r="CB160" s="74"/>
      <c r="CC160" s="874"/>
      <c r="CD160" s="74">
        <v>4</v>
      </c>
      <c r="CE160" s="874">
        <v>9.1826265848888902</v>
      </c>
      <c r="CF160" s="74">
        <f t="shared" si="36"/>
        <v>39.374600000000001</v>
      </c>
      <c r="CG160" s="75">
        <f t="shared" si="37"/>
        <v>20.819559551533935</v>
      </c>
      <c r="CH160" s="76">
        <f t="shared" si="38"/>
        <v>9.1826265848888902</v>
      </c>
      <c r="CI160" s="60">
        <f t="shared" si="39"/>
        <v>69.376786136422822</v>
      </c>
    </row>
    <row r="161" spans="1:87" ht="18.75" customHeight="1" x14ac:dyDescent="0.25">
      <c r="A161" s="61">
        <f t="shared" si="49"/>
        <v>150</v>
      </c>
      <c r="B161" s="77" t="s">
        <v>228</v>
      </c>
      <c r="C161" s="78">
        <v>1962</v>
      </c>
      <c r="D161" s="78">
        <v>3</v>
      </c>
      <c r="E161" s="78">
        <v>24</v>
      </c>
      <c r="F161" s="78">
        <v>968.2</v>
      </c>
      <c r="G161" s="78">
        <v>3</v>
      </c>
      <c r="H161" s="63">
        <v>5.84</v>
      </c>
      <c r="I161" s="63">
        <v>6.21</v>
      </c>
      <c r="J161" s="63">
        <f t="shared" si="41"/>
        <v>33925.728000000003</v>
      </c>
      <c r="K161" s="63">
        <f t="shared" si="42"/>
        <v>36075.131999999998</v>
      </c>
      <c r="L161" s="79">
        <v>58.844639999999998</v>
      </c>
      <c r="M161" s="80">
        <f t="shared" si="50"/>
        <v>56.10836424</v>
      </c>
      <c r="N161" s="66">
        <f t="shared" si="40"/>
        <v>6.0777360049576528</v>
      </c>
      <c r="O161" s="67">
        <f t="shared" si="43"/>
        <v>70.000860000000003</v>
      </c>
      <c r="P161" s="67">
        <f t="shared" si="44"/>
        <v>66.745820010000003</v>
      </c>
      <c r="Q161" s="68">
        <v>6.21</v>
      </c>
      <c r="R161" s="69"/>
      <c r="S161" s="69">
        <f t="shared" si="45"/>
        <v>72.150263999999993</v>
      </c>
      <c r="T161" s="69">
        <f t="shared" si="46"/>
        <v>68.79527672399999</v>
      </c>
      <c r="U161" s="69">
        <v>6.31</v>
      </c>
      <c r="V161" s="69"/>
      <c r="W161" s="69">
        <f t="shared" si="47"/>
        <v>73.312103999999991</v>
      </c>
      <c r="X161" s="67">
        <f t="shared" si="48"/>
        <v>69.903091163999989</v>
      </c>
      <c r="Y161" s="75"/>
      <c r="Z161" s="81"/>
      <c r="AA161" s="857">
        <v>508.68408999999997</v>
      </c>
      <c r="AB161" s="75"/>
      <c r="AC161" s="81"/>
      <c r="AD161" s="75"/>
      <c r="AE161" s="81"/>
      <c r="AF161" s="75"/>
      <c r="AG161" s="81"/>
      <c r="AH161" s="861"/>
      <c r="AI161" s="81"/>
      <c r="AJ161" s="75">
        <v>7.2000000000000008E-2</v>
      </c>
      <c r="AK161" s="82">
        <v>2</v>
      </c>
      <c r="AL161" s="81">
        <v>184.80688000000001</v>
      </c>
      <c r="AM161" s="75"/>
      <c r="AN161" s="81"/>
      <c r="AO161" s="75">
        <v>2.5000000000000001E-3</v>
      </c>
      <c r="AP161" s="81">
        <v>2.4990884725</v>
      </c>
      <c r="AQ161" s="75">
        <v>1</v>
      </c>
      <c r="AR161" s="76">
        <v>1.406136818</v>
      </c>
      <c r="AS161" s="75"/>
      <c r="AT161" s="81"/>
      <c r="AU161" s="75"/>
      <c r="AV161" s="81"/>
      <c r="AW161" s="75"/>
      <c r="AX161" s="81"/>
      <c r="AY161" s="75"/>
      <c r="AZ161" s="81"/>
      <c r="BA161" s="83">
        <v>3</v>
      </c>
      <c r="BB161" s="84">
        <v>2.7340458601414239</v>
      </c>
      <c r="BC161" s="861"/>
      <c r="BD161" s="85"/>
      <c r="BE161" s="85"/>
      <c r="BF161" s="75"/>
      <c r="BG161" s="81"/>
      <c r="BH161" s="85"/>
      <c r="BI161" s="861"/>
      <c r="BJ161" s="81"/>
      <c r="BK161" s="82"/>
      <c r="BL161" s="81"/>
      <c r="BM161" s="85">
        <v>3.3566058715596361</v>
      </c>
      <c r="BN161" s="560"/>
      <c r="BO161" s="874"/>
      <c r="BP161" s="74"/>
      <c r="BQ161" s="874"/>
      <c r="BR161" s="74">
        <v>1.8E-3</v>
      </c>
      <c r="BS161" s="874">
        <v>1.9515445312499999</v>
      </c>
      <c r="BT161" s="74"/>
      <c r="BU161" s="874"/>
      <c r="BV161" s="74"/>
      <c r="BW161" s="874"/>
      <c r="BX161" s="74">
        <v>7</v>
      </c>
      <c r="BY161" s="874">
        <v>7.3600340160160194</v>
      </c>
      <c r="BZ161" s="74"/>
      <c r="CA161" s="874"/>
      <c r="CB161" s="74">
        <v>1</v>
      </c>
      <c r="CC161" s="874">
        <v>0.76151489795918403</v>
      </c>
      <c r="CD161" s="74">
        <v>2</v>
      </c>
      <c r="CE161" s="874">
        <v>4.2129041249999997</v>
      </c>
      <c r="CF161" s="74">
        <f t="shared" si="36"/>
        <v>703.48684702220112</v>
      </c>
      <c r="CG161" s="75">
        <f t="shared" si="37"/>
        <v>9.31157854726602</v>
      </c>
      <c r="CH161" s="76">
        <f t="shared" si="38"/>
        <v>4.974419022959184</v>
      </c>
      <c r="CI161" s="60">
        <f t="shared" si="39"/>
        <v>717.77284459242628</v>
      </c>
    </row>
    <row r="162" spans="1:87" ht="18.75" customHeight="1" x14ac:dyDescent="0.25">
      <c r="A162" s="61">
        <f t="shared" si="49"/>
        <v>151</v>
      </c>
      <c r="B162" s="77" t="s">
        <v>229</v>
      </c>
      <c r="C162" s="78">
        <v>1967</v>
      </c>
      <c r="D162" s="78">
        <v>5</v>
      </c>
      <c r="E162" s="78">
        <v>120</v>
      </c>
      <c r="F162" s="78">
        <v>5302.8</v>
      </c>
      <c r="G162" s="78">
        <v>6</v>
      </c>
      <c r="H162" s="63">
        <v>5.84</v>
      </c>
      <c r="I162" s="63">
        <v>6.21</v>
      </c>
      <c r="J162" s="63">
        <f t="shared" si="41"/>
        <v>185810.11199999999</v>
      </c>
      <c r="K162" s="63">
        <f t="shared" si="42"/>
        <v>197582.32799999998</v>
      </c>
      <c r="L162" s="79">
        <v>321.59829999999999</v>
      </c>
      <c r="M162" s="80">
        <f t="shared" si="50"/>
        <v>306.64397904999998</v>
      </c>
      <c r="N162" s="66">
        <f t="shared" si="40"/>
        <v>6.0646884664705434</v>
      </c>
      <c r="O162" s="67">
        <f t="shared" si="43"/>
        <v>383.39243999999997</v>
      </c>
      <c r="P162" s="67">
        <f t="shared" si="44"/>
        <v>365.56469153999996</v>
      </c>
      <c r="Q162" s="68">
        <v>6.21</v>
      </c>
      <c r="R162" s="69"/>
      <c r="S162" s="69">
        <f t="shared" si="45"/>
        <v>395.16465599999998</v>
      </c>
      <c r="T162" s="69">
        <f t="shared" si="46"/>
        <v>376.78949949599996</v>
      </c>
      <c r="U162" s="69">
        <v>6.31</v>
      </c>
      <c r="V162" s="69"/>
      <c r="W162" s="69">
        <f t="shared" si="47"/>
        <v>401.52801599999992</v>
      </c>
      <c r="X162" s="67">
        <f t="shared" si="48"/>
        <v>382.85696325599991</v>
      </c>
      <c r="Y162" s="75"/>
      <c r="Z162" s="81"/>
      <c r="AA162" s="857"/>
      <c r="AB162" s="75"/>
      <c r="AC162" s="81"/>
      <c r="AD162" s="75"/>
      <c r="AE162" s="81"/>
      <c r="AF162" s="75"/>
      <c r="AG162" s="81"/>
      <c r="AH162" s="861"/>
      <c r="AI162" s="81"/>
      <c r="AJ162" s="75"/>
      <c r="AK162" s="82"/>
      <c r="AL162" s="81"/>
      <c r="AM162" s="75"/>
      <c r="AN162" s="81"/>
      <c r="AO162" s="75">
        <v>6.8000000000000005E-4</v>
      </c>
      <c r="AP162" s="81">
        <v>1.0623623809523817</v>
      </c>
      <c r="AQ162" s="75">
        <v>14</v>
      </c>
      <c r="AR162" s="76">
        <v>15.35818914285716</v>
      </c>
      <c r="AS162" s="75"/>
      <c r="AT162" s="81"/>
      <c r="AU162" s="75"/>
      <c r="AV162" s="81"/>
      <c r="AW162" s="75"/>
      <c r="AX162" s="81"/>
      <c r="AY162" s="75"/>
      <c r="AZ162" s="81"/>
      <c r="BA162" s="83">
        <v>5</v>
      </c>
      <c r="BB162" s="84">
        <v>0.54562161151079125</v>
      </c>
      <c r="BC162" s="861"/>
      <c r="BD162" s="85"/>
      <c r="BE162" s="85"/>
      <c r="BF162" s="75"/>
      <c r="BG162" s="81"/>
      <c r="BH162" s="85"/>
      <c r="BI162" s="861"/>
      <c r="BJ162" s="81"/>
      <c r="BK162" s="82"/>
      <c r="BL162" s="81"/>
      <c r="BM162" s="85">
        <v>5.2795206664999998</v>
      </c>
      <c r="BN162" s="560"/>
      <c r="BO162" s="874"/>
      <c r="BP162" s="74">
        <v>1E-3</v>
      </c>
      <c r="BQ162" s="874">
        <v>0.98413499999999998</v>
      </c>
      <c r="BR162" s="74">
        <v>2.5000000000000001E-3</v>
      </c>
      <c r="BS162" s="874">
        <v>2.8816640979814903</v>
      </c>
      <c r="BT162" s="74">
        <v>6.0000000000000001E-3</v>
      </c>
      <c r="BU162" s="874">
        <v>4.0243731240000002</v>
      </c>
      <c r="BV162" s="74"/>
      <c r="BW162" s="874"/>
      <c r="BX162" s="74">
        <v>46</v>
      </c>
      <c r="BY162" s="874">
        <v>41.25569741076594</v>
      </c>
      <c r="BZ162" s="74">
        <v>1.2E-2</v>
      </c>
      <c r="CA162" s="874">
        <v>1.879</v>
      </c>
      <c r="CB162" s="74"/>
      <c r="CC162" s="874"/>
      <c r="CD162" s="74">
        <v>4</v>
      </c>
      <c r="CE162" s="874">
        <v>7.3172527707230994</v>
      </c>
      <c r="CF162" s="74">
        <f t="shared" si="36"/>
        <v>22.245693801820337</v>
      </c>
      <c r="CG162" s="75">
        <f t="shared" si="37"/>
        <v>49.145869632747434</v>
      </c>
      <c r="CH162" s="76">
        <f t="shared" si="38"/>
        <v>9.196252770723099</v>
      </c>
      <c r="CI162" s="60">
        <f t="shared" si="39"/>
        <v>80.587816205290864</v>
      </c>
    </row>
    <row r="163" spans="1:87" ht="18.75" customHeight="1" x14ac:dyDescent="0.25">
      <c r="A163" s="61">
        <f t="shared" si="49"/>
        <v>152</v>
      </c>
      <c r="B163" s="77" t="s">
        <v>230</v>
      </c>
      <c r="C163" s="78">
        <v>1974</v>
      </c>
      <c r="D163" s="78">
        <v>5</v>
      </c>
      <c r="E163" s="78">
        <v>107</v>
      </c>
      <c r="F163" s="78">
        <v>5407.6</v>
      </c>
      <c r="G163" s="78">
        <v>7</v>
      </c>
      <c r="H163" s="63">
        <v>5.84</v>
      </c>
      <c r="I163" s="63">
        <v>6.21</v>
      </c>
      <c r="J163" s="63">
        <f t="shared" si="41"/>
        <v>189482.304</v>
      </c>
      <c r="K163" s="63">
        <f t="shared" si="42"/>
        <v>201487.17600000004</v>
      </c>
      <c r="L163" s="79">
        <v>304.73066</v>
      </c>
      <c r="M163" s="80">
        <f t="shared" si="50"/>
        <v>290.56068431</v>
      </c>
      <c r="N163" s="66">
        <f t="shared" si="40"/>
        <v>5.6352293069013983</v>
      </c>
      <c r="O163" s="67">
        <f t="shared" si="43"/>
        <v>390.96948000000003</v>
      </c>
      <c r="P163" s="67">
        <f t="shared" si="44"/>
        <v>372.78939918000003</v>
      </c>
      <c r="Q163" s="68">
        <v>6.21</v>
      </c>
      <c r="R163" s="69"/>
      <c r="S163" s="69">
        <f t="shared" si="45"/>
        <v>402.97435200000007</v>
      </c>
      <c r="T163" s="69">
        <f t="shared" si="46"/>
        <v>384.23604463200007</v>
      </c>
      <c r="U163" s="69">
        <v>6.31</v>
      </c>
      <c r="V163" s="69"/>
      <c r="W163" s="69">
        <f t="shared" si="47"/>
        <v>409.46347199999997</v>
      </c>
      <c r="X163" s="67">
        <f t="shared" si="48"/>
        <v>390.42342055199998</v>
      </c>
      <c r="Y163" s="75"/>
      <c r="Z163" s="81"/>
      <c r="AA163" s="857"/>
      <c r="AB163" s="75">
        <v>0.23190000000000002</v>
      </c>
      <c r="AC163" s="81">
        <v>65.22587</v>
      </c>
      <c r="AD163" s="75">
        <v>1.6000000000000001E-3</v>
      </c>
      <c r="AE163" s="81">
        <v>7.8025862068965504</v>
      </c>
      <c r="AF163" s="75"/>
      <c r="AG163" s="81"/>
      <c r="AH163" s="861"/>
      <c r="AI163" s="81"/>
      <c r="AJ163" s="75"/>
      <c r="AK163" s="82"/>
      <c r="AL163" s="81"/>
      <c r="AM163" s="75"/>
      <c r="AN163" s="81"/>
      <c r="AO163" s="75">
        <v>3.0000000000000001E-3</v>
      </c>
      <c r="AP163" s="81">
        <v>1.2523200000000001</v>
      </c>
      <c r="AQ163" s="75"/>
      <c r="AR163" s="76"/>
      <c r="AS163" s="75"/>
      <c r="AT163" s="81"/>
      <c r="AU163" s="75"/>
      <c r="AV163" s="81"/>
      <c r="AW163" s="75"/>
      <c r="AX163" s="81"/>
      <c r="AY163" s="75"/>
      <c r="AZ163" s="81"/>
      <c r="BA163" s="83">
        <v>2</v>
      </c>
      <c r="BB163" s="84">
        <v>1.3556633962</v>
      </c>
      <c r="BC163" s="861"/>
      <c r="BD163" s="85"/>
      <c r="BE163" s="85"/>
      <c r="BF163" s="75"/>
      <c r="BG163" s="81"/>
      <c r="BH163" s="85"/>
      <c r="BI163" s="861"/>
      <c r="BJ163" s="81"/>
      <c r="BK163" s="82"/>
      <c r="BL163" s="81"/>
      <c r="BM163" s="85">
        <v>0.30766493506493603</v>
      </c>
      <c r="BN163" s="560"/>
      <c r="BO163" s="874"/>
      <c r="BP163" s="74">
        <v>1.3000000000000001E-2</v>
      </c>
      <c r="BQ163" s="874">
        <v>17.239424636363601</v>
      </c>
      <c r="BR163" s="74">
        <v>2E-3</v>
      </c>
      <c r="BS163" s="874">
        <v>2.0743480000000001</v>
      </c>
      <c r="BT163" s="74">
        <v>2E-3</v>
      </c>
      <c r="BU163" s="874">
        <v>1.766</v>
      </c>
      <c r="BV163" s="74"/>
      <c r="BW163" s="874"/>
      <c r="BX163" s="74">
        <v>17</v>
      </c>
      <c r="BY163" s="874">
        <v>18.374163755032747</v>
      </c>
      <c r="BZ163" s="74"/>
      <c r="CA163" s="874"/>
      <c r="CB163" s="74">
        <v>2</v>
      </c>
      <c r="CC163" s="874">
        <v>2.068680748299319</v>
      </c>
      <c r="CD163" s="74">
        <v>15</v>
      </c>
      <c r="CE163" s="874">
        <v>28.630967935825751</v>
      </c>
      <c r="CF163" s="74">
        <f t="shared" si="36"/>
        <v>75.944104538161483</v>
      </c>
      <c r="CG163" s="75">
        <f t="shared" si="37"/>
        <v>39.453936391396347</v>
      </c>
      <c r="CH163" s="76">
        <f t="shared" si="38"/>
        <v>30.699648684125069</v>
      </c>
      <c r="CI163" s="60">
        <f t="shared" si="39"/>
        <v>146.09768961368289</v>
      </c>
    </row>
    <row r="164" spans="1:87" ht="18.75" customHeight="1" x14ac:dyDescent="0.25">
      <c r="A164" s="61">
        <f t="shared" si="49"/>
        <v>153</v>
      </c>
      <c r="B164" s="77" t="s">
        <v>231</v>
      </c>
      <c r="C164" s="78">
        <v>1979</v>
      </c>
      <c r="D164" s="78" t="s">
        <v>232</v>
      </c>
      <c r="E164" s="78">
        <v>105</v>
      </c>
      <c r="F164" s="78">
        <v>6267.1</v>
      </c>
      <c r="G164" s="78">
        <v>5</v>
      </c>
      <c r="H164" s="63">
        <v>5.84</v>
      </c>
      <c r="I164" s="63">
        <v>6.21</v>
      </c>
      <c r="J164" s="63">
        <f t="shared" si="41"/>
        <v>219599.18400000001</v>
      </c>
      <c r="K164" s="63">
        <f t="shared" si="42"/>
        <v>233512.14600000001</v>
      </c>
      <c r="L164" s="79">
        <v>336.8193</v>
      </c>
      <c r="M164" s="80">
        <f t="shared" si="50"/>
        <v>321.15720255000002</v>
      </c>
      <c r="N164" s="66">
        <f t="shared" si="40"/>
        <v>5.3744044294809399</v>
      </c>
      <c r="O164" s="67">
        <f t="shared" si="43"/>
        <v>453.11133000000001</v>
      </c>
      <c r="P164" s="67">
        <f t="shared" si="44"/>
        <v>432.04165315500001</v>
      </c>
      <c r="Q164" s="68">
        <v>6.21</v>
      </c>
      <c r="R164" s="69"/>
      <c r="S164" s="69">
        <f t="shared" si="45"/>
        <v>467.024292</v>
      </c>
      <c r="T164" s="69">
        <f t="shared" si="46"/>
        <v>445.30766242200002</v>
      </c>
      <c r="U164" s="69">
        <v>6.31</v>
      </c>
      <c r="V164" s="69"/>
      <c r="W164" s="69">
        <f t="shared" si="47"/>
        <v>474.54481199999998</v>
      </c>
      <c r="X164" s="67">
        <f t="shared" si="48"/>
        <v>452.47847824199999</v>
      </c>
      <c r="Y164" s="75"/>
      <c r="Z164" s="81"/>
      <c r="AA164" s="857"/>
      <c r="AB164" s="75">
        <v>2.7000000000000001E-3</v>
      </c>
      <c r="AC164" s="81">
        <v>11.85</v>
      </c>
      <c r="AD164" s="75">
        <v>1.2E-2</v>
      </c>
      <c r="AE164" s="81">
        <v>7.8716233939393918</v>
      </c>
      <c r="AF164" s="75"/>
      <c r="AG164" s="81"/>
      <c r="AH164" s="861">
        <v>1</v>
      </c>
      <c r="AI164" s="81">
        <v>13.195449999999999</v>
      </c>
      <c r="AJ164" s="75"/>
      <c r="AK164" s="82"/>
      <c r="AL164" s="81"/>
      <c r="AM164" s="75"/>
      <c r="AN164" s="81"/>
      <c r="AO164" s="75"/>
      <c r="AP164" s="81"/>
      <c r="AQ164" s="75"/>
      <c r="AR164" s="76"/>
      <c r="AS164" s="75"/>
      <c r="AT164" s="81"/>
      <c r="AU164" s="75"/>
      <c r="AV164" s="81"/>
      <c r="AW164" s="75">
        <v>1</v>
      </c>
      <c r="AX164" s="81">
        <v>1.51515076923077</v>
      </c>
      <c r="AY164" s="75"/>
      <c r="AZ164" s="81"/>
      <c r="BA164" s="83">
        <v>10</v>
      </c>
      <c r="BB164" s="84">
        <v>47.235548366757854</v>
      </c>
      <c r="BC164" s="861"/>
      <c r="BD164" s="85"/>
      <c r="BE164" s="85"/>
      <c r="BF164" s="75"/>
      <c r="BG164" s="81"/>
      <c r="BH164" s="85"/>
      <c r="BI164" s="861"/>
      <c r="BJ164" s="81"/>
      <c r="BK164" s="82"/>
      <c r="BL164" s="81"/>
      <c r="BM164" s="85">
        <v>215.89746326381655</v>
      </c>
      <c r="BN164" s="560">
        <v>1E-3</v>
      </c>
      <c r="BO164" s="874">
        <v>0.65500000000000003</v>
      </c>
      <c r="BP164" s="74">
        <v>1E-3</v>
      </c>
      <c r="BQ164" s="874">
        <v>1.1865124</v>
      </c>
      <c r="BR164" s="74">
        <v>0.02</v>
      </c>
      <c r="BS164" s="874">
        <v>24.761566771918122</v>
      </c>
      <c r="BT164" s="74">
        <v>1.0499999999999999E-2</v>
      </c>
      <c r="BU164" s="874">
        <v>14.544597448537385</v>
      </c>
      <c r="BV164" s="74">
        <v>9</v>
      </c>
      <c r="BW164" s="874">
        <v>21.52320677777778</v>
      </c>
      <c r="BX164" s="74">
        <v>80</v>
      </c>
      <c r="BY164" s="874">
        <v>63.969491683185716</v>
      </c>
      <c r="BZ164" s="74">
        <v>0.125</v>
      </c>
      <c r="CA164" s="874">
        <v>20.046759707602334</v>
      </c>
      <c r="CB164" s="74">
        <v>10</v>
      </c>
      <c r="CC164" s="874">
        <v>11.970298963585432</v>
      </c>
      <c r="CD164" s="74">
        <v>7</v>
      </c>
      <c r="CE164" s="874">
        <v>12.387781787698412</v>
      </c>
      <c r="CF164" s="74">
        <f t="shared" si="36"/>
        <v>297.56523579374459</v>
      </c>
      <c r="CG164" s="75">
        <f t="shared" si="37"/>
        <v>126.64037508141899</v>
      </c>
      <c r="CH164" s="76">
        <f t="shared" si="38"/>
        <v>44.404840458886184</v>
      </c>
      <c r="CI164" s="60">
        <f t="shared" si="39"/>
        <v>468.6104513340498</v>
      </c>
    </row>
    <row r="165" spans="1:87" ht="18.75" customHeight="1" x14ac:dyDescent="0.25">
      <c r="A165" s="61">
        <f t="shared" si="49"/>
        <v>154</v>
      </c>
      <c r="B165" s="77" t="s">
        <v>233</v>
      </c>
      <c r="C165" s="78">
        <v>1972</v>
      </c>
      <c r="D165" s="78">
        <v>5</v>
      </c>
      <c r="E165" s="78">
        <v>69</v>
      </c>
      <c r="F165" s="78">
        <v>3378.7</v>
      </c>
      <c r="G165" s="78">
        <v>4</v>
      </c>
      <c r="H165" s="63">
        <v>5.84</v>
      </c>
      <c r="I165" s="63">
        <v>6.21</v>
      </c>
      <c r="J165" s="63">
        <f t="shared" si="41"/>
        <v>118389.648</v>
      </c>
      <c r="K165" s="63">
        <f t="shared" si="42"/>
        <v>125890.36199999999</v>
      </c>
      <c r="L165" s="79">
        <v>244.28001</v>
      </c>
      <c r="M165" s="80">
        <f t="shared" si="50"/>
        <v>232.92098953500002</v>
      </c>
      <c r="N165" s="66">
        <f t="shared" si="40"/>
        <v>7.23</v>
      </c>
      <c r="O165" s="67">
        <f t="shared" si="43"/>
        <v>244.28001</v>
      </c>
      <c r="P165" s="67">
        <f t="shared" si="44"/>
        <v>232.92098953500002</v>
      </c>
      <c r="Q165" s="68">
        <v>6.21</v>
      </c>
      <c r="R165" s="69"/>
      <c r="S165" s="69">
        <f t="shared" si="45"/>
        <v>251.78072399999999</v>
      </c>
      <c r="T165" s="69">
        <f t="shared" si="46"/>
        <v>240.072920334</v>
      </c>
      <c r="U165" s="69">
        <v>6.31</v>
      </c>
      <c r="V165" s="69"/>
      <c r="W165" s="69">
        <f t="shared" si="47"/>
        <v>255.83516399999999</v>
      </c>
      <c r="X165" s="67">
        <f t="shared" si="48"/>
        <v>243.938828874</v>
      </c>
      <c r="Y165" s="75"/>
      <c r="Z165" s="81"/>
      <c r="AA165" s="857"/>
      <c r="AB165" s="75">
        <v>0.33129999999999998</v>
      </c>
      <c r="AC165" s="81">
        <v>96.891259999999988</v>
      </c>
      <c r="AD165" s="75">
        <v>2E-3</v>
      </c>
      <c r="AE165" s="81">
        <v>3.4935</v>
      </c>
      <c r="AF165" s="75"/>
      <c r="AG165" s="81"/>
      <c r="AH165" s="861"/>
      <c r="AI165" s="81"/>
      <c r="AJ165" s="75"/>
      <c r="AK165" s="82"/>
      <c r="AL165" s="81"/>
      <c r="AM165" s="75"/>
      <c r="AN165" s="81"/>
      <c r="AO165" s="75"/>
      <c r="AP165" s="81"/>
      <c r="AQ165" s="75"/>
      <c r="AR165" s="76"/>
      <c r="AS165" s="75"/>
      <c r="AT165" s="81"/>
      <c r="AU165" s="75"/>
      <c r="AV165" s="81"/>
      <c r="AW165" s="75">
        <v>1</v>
      </c>
      <c r="AX165" s="81">
        <v>6.9628467532467528</v>
      </c>
      <c r="AY165" s="75"/>
      <c r="AZ165" s="81"/>
      <c r="BA165" s="83">
        <v>2</v>
      </c>
      <c r="BB165" s="84">
        <v>0.34792187499999999</v>
      </c>
      <c r="BC165" s="861"/>
      <c r="BD165" s="85"/>
      <c r="BE165" s="85"/>
      <c r="BF165" s="75"/>
      <c r="BG165" s="81"/>
      <c r="BH165" s="85"/>
      <c r="BI165" s="861">
        <v>0.122</v>
      </c>
      <c r="BJ165" s="81">
        <v>130</v>
      </c>
      <c r="BK165" s="82"/>
      <c r="BL165" s="81"/>
      <c r="BM165" s="85">
        <v>75.676256407532591</v>
      </c>
      <c r="BN165" s="560"/>
      <c r="BO165" s="874"/>
      <c r="BP165" s="74"/>
      <c r="BQ165" s="874"/>
      <c r="BR165" s="74">
        <v>9.5000000000000015E-3</v>
      </c>
      <c r="BS165" s="874">
        <v>10.141990428571431</v>
      </c>
      <c r="BT165" s="74"/>
      <c r="BU165" s="874"/>
      <c r="BV165" s="74"/>
      <c r="BW165" s="874"/>
      <c r="BX165" s="74">
        <v>19</v>
      </c>
      <c r="BY165" s="874">
        <v>24.258356253142441</v>
      </c>
      <c r="BZ165" s="74"/>
      <c r="CA165" s="874"/>
      <c r="CB165" s="74"/>
      <c r="CC165" s="874"/>
      <c r="CD165" s="74">
        <v>9</v>
      </c>
      <c r="CE165" s="874">
        <v>17.836993403008488</v>
      </c>
      <c r="CF165" s="74">
        <f t="shared" si="36"/>
        <v>313.37178503577934</v>
      </c>
      <c r="CG165" s="75">
        <f t="shared" si="37"/>
        <v>34.40034668171387</v>
      </c>
      <c r="CH165" s="76">
        <f t="shared" si="38"/>
        <v>17.836993403008488</v>
      </c>
      <c r="CI165" s="60">
        <f t="shared" si="39"/>
        <v>365.60912512050169</v>
      </c>
    </row>
    <row r="166" spans="1:87" ht="18.75" customHeight="1" x14ac:dyDescent="0.25">
      <c r="A166" s="61">
        <f t="shared" si="49"/>
        <v>155</v>
      </c>
      <c r="B166" s="77" t="s">
        <v>234</v>
      </c>
      <c r="C166" s="78" t="s">
        <v>235</v>
      </c>
      <c r="D166" s="78">
        <v>5</v>
      </c>
      <c r="E166" s="78">
        <v>64</v>
      </c>
      <c r="F166" s="78">
        <v>3275.7</v>
      </c>
      <c r="G166" s="78">
        <v>4</v>
      </c>
      <c r="H166" s="63">
        <v>5.84</v>
      </c>
      <c r="I166" s="63">
        <v>6.21</v>
      </c>
      <c r="J166" s="63">
        <f t="shared" si="41"/>
        <v>114780.52799999999</v>
      </c>
      <c r="K166" s="63">
        <f t="shared" si="42"/>
        <v>122052.58199999999</v>
      </c>
      <c r="L166" s="79">
        <v>159.00632999999999</v>
      </c>
      <c r="M166" s="80">
        <f t="shared" si="50"/>
        <v>151.61253565499999</v>
      </c>
      <c r="N166" s="66">
        <f t="shared" si="40"/>
        <v>4.8541175931861895</v>
      </c>
      <c r="O166" s="67">
        <f t="shared" si="43"/>
        <v>236.83310999999998</v>
      </c>
      <c r="P166" s="67">
        <f t="shared" si="44"/>
        <v>225.82037038499999</v>
      </c>
      <c r="Q166" s="68">
        <v>6.21</v>
      </c>
      <c r="R166" s="69"/>
      <c r="S166" s="69">
        <f t="shared" si="45"/>
        <v>244.105164</v>
      </c>
      <c r="T166" s="69">
        <f t="shared" si="46"/>
        <v>232.75427387400001</v>
      </c>
      <c r="U166" s="69">
        <v>6.31</v>
      </c>
      <c r="V166" s="69"/>
      <c r="W166" s="69">
        <f t="shared" si="47"/>
        <v>248.03600399999996</v>
      </c>
      <c r="X166" s="67">
        <f t="shared" si="48"/>
        <v>236.50232981399998</v>
      </c>
      <c r="Y166" s="75"/>
      <c r="Z166" s="81"/>
      <c r="AA166" s="857"/>
      <c r="AB166" s="75"/>
      <c r="AC166" s="81"/>
      <c r="AD166" s="75">
        <v>4.0000000000000001E-3</v>
      </c>
      <c r="AE166" s="81">
        <v>28.401413793103444</v>
      </c>
      <c r="AF166" s="75"/>
      <c r="AG166" s="81"/>
      <c r="AH166" s="861"/>
      <c r="AI166" s="81"/>
      <c r="AJ166" s="75"/>
      <c r="AK166" s="82"/>
      <c r="AL166" s="81"/>
      <c r="AM166" s="75"/>
      <c r="AN166" s="81"/>
      <c r="AO166" s="75"/>
      <c r="AP166" s="81"/>
      <c r="AQ166" s="75"/>
      <c r="AR166" s="76"/>
      <c r="AS166" s="75"/>
      <c r="AT166" s="81"/>
      <c r="AU166" s="75"/>
      <c r="AV166" s="81"/>
      <c r="AW166" s="75"/>
      <c r="AX166" s="81"/>
      <c r="AY166" s="75"/>
      <c r="AZ166" s="81"/>
      <c r="BA166" s="83">
        <v>5</v>
      </c>
      <c r="BB166" s="84">
        <v>12.288613321591637</v>
      </c>
      <c r="BC166" s="861"/>
      <c r="BD166" s="85"/>
      <c r="BE166" s="85"/>
      <c r="BF166" s="75"/>
      <c r="BG166" s="81"/>
      <c r="BH166" s="85"/>
      <c r="BI166" s="861"/>
      <c r="BJ166" s="81"/>
      <c r="BK166" s="82"/>
      <c r="BL166" s="81"/>
      <c r="BM166" s="85">
        <v>5.4668569976330446</v>
      </c>
      <c r="BN166" s="560"/>
      <c r="BO166" s="874"/>
      <c r="BP166" s="74"/>
      <c r="BQ166" s="874"/>
      <c r="BR166" s="74"/>
      <c r="BS166" s="874"/>
      <c r="BT166" s="74"/>
      <c r="BU166" s="874"/>
      <c r="BV166" s="74"/>
      <c r="BW166" s="874"/>
      <c r="BX166" s="74">
        <v>7</v>
      </c>
      <c r="BY166" s="874">
        <v>5.7856552122241087</v>
      </c>
      <c r="BZ166" s="74"/>
      <c r="CA166" s="874"/>
      <c r="CB166" s="74"/>
      <c r="CC166" s="874"/>
      <c r="CD166" s="74">
        <v>8</v>
      </c>
      <c r="CE166" s="874">
        <v>15.933187132044132</v>
      </c>
      <c r="CF166" s="74">
        <f t="shared" si="36"/>
        <v>46.156884112328129</v>
      </c>
      <c r="CG166" s="75">
        <f t="shared" si="37"/>
        <v>5.7856552122241087</v>
      </c>
      <c r="CH166" s="76">
        <f t="shared" si="38"/>
        <v>15.933187132044132</v>
      </c>
      <c r="CI166" s="60">
        <f t="shared" si="39"/>
        <v>67.875726456596368</v>
      </c>
    </row>
    <row r="167" spans="1:87" ht="18.75" customHeight="1" x14ac:dyDescent="0.25">
      <c r="A167" s="61">
        <f t="shared" si="49"/>
        <v>156</v>
      </c>
      <c r="B167" s="77" t="s">
        <v>236</v>
      </c>
      <c r="C167" s="78">
        <v>1973</v>
      </c>
      <c r="D167" s="78">
        <v>5</v>
      </c>
      <c r="E167" s="78">
        <v>128</v>
      </c>
      <c r="F167" s="78">
        <v>6556.1</v>
      </c>
      <c r="G167" s="78">
        <v>8</v>
      </c>
      <c r="H167" s="63">
        <v>5.84</v>
      </c>
      <c r="I167" s="63">
        <v>6.21</v>
      </c>
      <c r="J167" s="63">
        <f t="shared" si="41"/>
        <v>229725.74400000001</v>
      </c>
      <c r="K167" s="63">
        <f t="shared" si="42"/>
        <v>244280.28600000002</v>
      </c>
      <c r="L167" s="79">
        <v>377.07204000000002</v>
      </c>
      <c r="M167" s="80">
        <f t="shared" si="50"/>
        <v>359.53819014000004</v>
      </c>
      <c r="N167" s="66">
        <f t="shared" si="40"/>
        <v>5.7514687085309868</v>
      </c>
      <c r="O167" s="67">
        <f t="shared" si="43"/>
        <v>474.00603000000001</v>
      </c>
      <c r="P167" s="67">
        <f t="shared" si="44"/>
        <v>451.96474960500001</v>
      </c>
      <c r="Q167" s="68">
        <v>6.21</v>
      </c>
      <c r="R167" s="69"/>
      <c r="S167" s="69">
        <f t="shared" si="45"/>
        <v>488.56057200000004</v>
      </c>
      <c r="T167" s="69">
        <f t="shared" si="46"/>
        <v>465.84250540200003</v>
      </c>
      <c r="U167" s="69">
        <v>6.31</v>
      </c>
      <c r="V167" s="69"/>
      <c r="W167" s="69">
        <f t="shared" si="47"/>
        <v>496.42789199999999</v>
      </c>
      <c r="X167" s="67">
        <f t="shared" si="48"/>
        <v>473.343995022</v>
      </c>
      <c r="Y167" s="75"/>
      <c r="Z167" s="81"/>
      <c r="AA167" s="857"/>
      <c r="AB167" s="75">
        <v>0.16500000000000001</v>
      </c>
      <c r="AC167" s="81">
        <v>170.05377999999999</v>
      </c>
      <c r="AD167" s="75"/>
      <c r="AE167" s="81"/>
      <c r="AF167" s="75"/>
      <c r="AG167" s="81"/>
      <c r="AH167" s="861"/>
      <c r="AI167" s="81"/>
      <c r="AJ167" s="75">
        <v>0.49664999999999998</v>
      </c>
      <c r="AK167" s="82">
        <v>8</v>
      </c>
      <c r="AL167" s="81">
        <v>898.60896000000002</v>
      </c>
      <c r="AM167" s="75"/>
      <c r="AN167" s="81"/>
      <c r="AO167" s="75">
        <v>1E-3</v>
      </c>
      <c r="AP167" s="81">
        <v>0.27400000000000002</v>
      </c>
      <c r="AQ167" s="75"/>
      <c r="AR167" s="76"/>
      <c r="AS167" s="75"/>
      <c r="AT167" s="81"/>
      <c r="AU167" s="75">
        <v>3.2000000000000002E-3</v>
      </c>
      <c r="AV167" s="81">
        <v>5.459026506024097</v>
      </c>
      <c r="AW167" s="75">
        <v>1</v>
      </c>
      <c r="AX167" s="81">
        <v>0.23</v>
      </c>
      <c r="AY167" s="75"/>
      <c r="AZ167" s="81"/>
      <c r="BA167" s="83">
        <v>4</v>
      </c>
      <c r="BB167" s="84">
        <v>5.2934967810794413</v>
      </c>
      <c r="BC167" s="861"/>
      <c r="BD167" s="85"/>
      <c r="BE167" s="85"/>
      <c r="BF167" s="75"/>
      <c r="BG167" s="81"/>
      <c r="BH167" s="85"/>
      <c r="BI167" s="861"/>
      <c r="BJ167" s="81"/>
      <c r="BK167" s="82">
        <v>4</v>
      </c>
      <c r="BL167" s="81">
        <v>3.3464</v>
      </c>
      <c r="BM167" s="85">
        <v>31.535032622950801</v>
      </c>
      <c r="BN167" s="560">
        <v>4.0000000000000001E-3</v>
      </c>
      <c r="BO167" s="874">
        <v>7.0129999999999999</v>
      </c>
      <c r="BP167" s="74">
        <v>1.7000000000000001E-2</v>
      </c>
      <c r="BQ167" s="874">
        <v>19.510860145454551</v>
      </c>
      <c r="BR167" s="74"/>
      <c r="BS167" s="874"/>
      <c r="BT167" s="74"/>
      <c r="BU167" s="874"/>
      <c r="BV167" s="74">
        <v>1</v>
      </c>
      <c r="BW167" s="874">
        <v>4.3993066666666669</v>
      </c>
      <c r="BX167" s="74">
        <v>21</v>
      </c>
      <c r="BY167" s="874">
        <v>25.251344146541932</v>
      </c>
      <c r="BZ167" s="74"/>
      <c r="CA167" s="874"/>
      <c r="CB167" s="74"/>
      <c r="CC167" s="874"/>
      <c r="CD167" s="74">
        <v>6</v>
      </c>
      <c r="CE167" s="874">
        <v>8.8573018749999903</v>
      </c>
      <c r="CF167" s="74">
        <f t="shared" si="36"/>
        <v>1114.8006959100544</v>
      </c>
      <c r="CG167" s="75">
        <f t="shared" si="37"/>
        <v>56.174510958663149</v>
      </c>
      <c r="CH167" s="76">
        <f t="shared" si="38"/>
        <v>8.8573018749999903</v>
      </c>
      <c r="CI167" s="60">
        <f t="shared" si="39"/>
        <v>1179.8325087437177</v>
      </c>
    </row>
    <row r="168" spans="1:87" ht="19.5" customHeight="1" x14ac:dyDescent="0.25">
      <c r="A168" s="61">
        <f t="shared" si="49"/>
        <v>157</v>
      </c>
      <c r="B168" s="77" t="s">
        <v>237</v>
      </c>
      <c r="C168" s="78">
        <v>1976</v>
      </c>
      <c r="D168" s="78">
        <v>5</v>
      </c>
      <c r="E168" s="78">
        <v>104</v>
      </c>
      <c r="F168" s="78">
        <v>6823.2</v>
      </c>
      <c r="G168" s="78">
        <v>7</v>
      </c>
      <c r="H168" s="63">
        <v>5.84</v>
      </c>
      <c r="I168" s="63">
        <v>6.21</v>
      </c>
      <c r="J168" s="63">
        <f t="shared" si="41"/>
        <v>239084.92799999999</v>
      </c>
      <c r="K168" s="63">
        <f t="shared" si="42"/>
        <v>254232.432</v>
      </c>
      <c r="L168" s="79">
        <v>304.24572000000001</v>
      </c>
      <c r="M168" s="80">
        <f t="shared" si="50"/>
        <v>290.09829402000003</v>
      </c>
      <c r="N168" s="66">
        <f t="shared" si="40"/>
        <v>4.4589887442842073</v>
      </c>
      <c r="O168" s="67">
        <f t="shared" si="43"/>
        <v>493.31736000000001</v>
      </c>
      <c r="P168" s="67">
        <f t="shared" si="44"/>
        <v>470.37810275999999</v>
      </c>
      <c r="Q168" s="68">
        <v>6.21</v>
      </c>
      <c r="R168" s="69"/>
      <c r="S168" s="69">
        <f t="shared" si="45"/>
        <v>508.46486399999998</v>
      </c>
      <c r="T168" s="69">
        <f t="shared" si="46"/>
        <v>484.82124782400001</v>
      </c>
      <c r="U168" s="69">
        <v>6.31</v>
      </c>
      <c r="V168" s="69"/>
      <c r="W168" s="69">
        <f t="shared" si="47"/>
        <v>516.65270399999986</v>
      </c>
      <c r="X168" s="67">
        <f t="shared" si="48"/>
        <v>492.62835326399988</v>
      </c>
      <c r="Y168" s="75">
        <v>1.2E-2</v>
      </c>
      <c r="Z168" s="81">
        <v>2.1183965576592123</v>
      </c>
      <c r="AA168" s="857"/>
      <c r="AB168" s="75">
        <v>0.61650000000000005</v>
      </c>
      <c r="AC168" s="81">
        <v>162.19247510791368</v>
      </c>
      <c r="AD168" s="75">
        <v>4.0000000000000001E-3</v>
      </c>
      <c r="AE168" s="81">
        <v>0.76849999999999996</v>
      </c>
      <c r="AF168" s="75"/>
      <c r="AG168" s="81"/>
      <c r="AH168" s="861"/>
      <c r="AI168" s="81"/>
      <c r="AJ168" s="75"/>
      <c r="AK168" s="82"/>
      <c r="AL168" s="81"/>
      <c r="AM168" s="75"/>
      <c r="AN168" s="81"/>
      <c r="AO168" s="75"/>
      <c r="AP168" s="81"/>
      <c r="AQ168" s="75">
        <v>2</v>
      </c>
      <c r="AR168" s="76">
        <v>3.5339999999999998</v>
      </c>
      <c r="AS168" s="75"/>
      <c r="AT168" s="81"/>
      <c r="AU168" s="75"/>
      <c r="AV168" s="81"/>
      <c r="AW168" s="75"/>
      <c r="AX168" s="81"/>
      <c r="AY168" s="75"/>
      <c r="AZ168" s="81"/>
      <c r="BA168" s="83">
        <v>6</v>
      </c>
      <c r="BB168" s="84">
        <v>6.0602431137724544</v>
      </c>
      <c r="BC168" s="861"/>
      <c r="BD168" s="85"/>
      <c r="BE168" s="85"/>
      <c r="BF168" s="75"/>
      <c r="BG168" s="81"/>
      <c r="BH168" s="85"/>
      <c r="BI168" s="861"/>
      <c r="BJ168" s="81"/>
      <c r="BK168" s="82"/>
      <c r="BL168" s="81"/>
      <c r="BM168" s="85">
        <v>46.220835267903226</v>
      </c>
      <c r="BN168" s="560"/>
      <c r="BO168" s="874"/>
      <c r="BP168" s="74">
        <v>2E-3</v>
      </c>
      <c r="BQ168" s="874">
        <v>3.3740397006414899</v>
      </c>
      <c r="BR168" s="74">
        <v>2E-3</v>
      </c>
      <c r="BS168" s="874">
        <v>2.0743480000000001</v>
      </c>
      <c r="BT168" s="74">
        <v>1.3000000000000001E-2</v>
      </c>
      <c r="BU168" s="874">
        <v>16.356093174355621</v>
      </c>
      <c r="BV168" s="74"/>
      <c r="BW168" s="874"/>
      <c r="BX168" s="74">
        <v>52</v>
      </c>
      <c r="BY168" s="874">
        <v>43.196412631036097</v>
      </c>
      <c r="BZ168" s="74">
        <v>2.5000000000000001E-2</v>
      </c>
      <c r="CA168" s="874">
        <v>3.8666757999999999</v>
      </c>
      <c r="CB168" s="74">
        <v>4</v>
      </c>
      <c r="CC168" s="874">
        <v>3.0669403708595451</v>
      </c>
      <c r="CD168" s="74">
        <v>15</v>
      </c>
      <c r="CE168" s="874">
        <v>28.400308018378208</v>
      </c>
      <c r="CF168" s="74">
        <f t="shared" si="36"/>
        <v>220.89445004724857</v>
      </c>
      <c r="CG168" s="75">
        <f t="shared" si="37"/>
        <v>65.000893506033208</v>
      </c>
      <c r="CH168" s="76">
        <f t="shared" si="38"/>
        <v>35.333924189237756</v>
      </c>
      <c r="CI168" s="60">
        <f t="shared" si="39"/>
        <v>321.22926774251954</v>
      </c>
    </row>
    <row r="169" spans="1:87" ht="18.75" customHeight="1" x14ac:dyDescent="0.25">
      <c r="A169" s="61">
        <f t="shared" si="49"/>
        <v>158</v>
      </c>
      <c r="B169" s="86" t="s">
        <v>238</v>
      </c>
      <c r="C169" s="87">
        <v>1972</v>
      </c>
      <c r="D169" s="87">
        <v>5</v>
      </c>
      <c r="E169" s="87">
        <v>97</v>
      </c>
      <c r="F169" s="87">
        <v>4522.8999999999996</v>
      </c>
      <c r="G169" s="87">
        <v>6</v>
      </c>
      <c r="H169" s="63">
        <v>5.84</v>
      </c>
      <c r="I169" s="63">
        <v>6.21</v>
      </c>
      <c r="J169" s="63">
        <f t="shared" si="41"/>
        <v>158482.41599999997</v>
      </c>
      <c r="K169" s="63">
        <f t="shared" si="42"/>
        <v>168523.25399999999</v>
      </c>
      <c r="L169" s="79">
        <v>267.99235199999998</v>
      </c>
      <c r="M169" s="80">
        <v>255.530707632</v>
      </c>
      <c r="N169" s="66">
        <f t="shared" si="40"/>
        <v>5.9252327489000427</v>
      </c>
      <c r="O169" s="67">
        <f t="shared" si="43"/>
        <v>327.00566999999995</v>
      </c>
      <c r="P169" s="67">
        <f t="shared" si="44"/>
        <v>311.79990634499995</v>
      </c>
      <c r="Q169" s="68">
        <v>6.21</v>
      </c>
      <c r="R169" s="69"/>
      <c r="S169" s="69">
        <f t="shared" si="45"/>
        <v>337.04650799999996</v>
      </c>
      <c r="T169" s="69">
        <f t="shared" si="46"/>
        <v>321.37384537799994</v>
      </c>
      <c r="U169" s="69">
        <v>6.31</v>
      </c>
      <c r="V169" s="69"/>
      <c r="W169" s="69">
        <f t="shared" si="47"/>
        <v>342.47398799999996</v>
      </c>
      <c r="X169" s="67">
        <f t="shared" si="48"/>
        <v>326.54894755799995</v>
      </c>
      <c r="Y169" s="75">
        <v>1E-3</v>
      </c>
      <c r="Z169" s="81">
        <v>0.34499999999999997</v>
      </c>
      <c r="AA169" s="857"/>
      <c r="AB169" s="75">
        <v>0.15429999999999999</v>
      </c>
      <c r="AC169" s="81">
        <v>73.899050000000003</v>
      </c>
      <c r="AD169" s="75"/>
      <c r="AE169" s="81"/>
      <c r="AF169" s="75"/>
      <c r="AG169" s="81"/>
      <c r="AH169" s="861"/>
      <c r="AI169" s="81"/>
      <c r="AJ169" s="75"/>
      <c r="AK169" s="82"/>
      <c r="AL169" s="81"/>
      <c r="AM169" s="75"/>
      <c r="AN169" s="81"/>
      <c r="AO169" s="75"/>
      <c r="AP169" s="81"/>
      <c r="AQ169" s="75"/>
      <c r="AR169" s="76"/>
      <c r="AS169" s="75"/>
      <c r="AT169" s="81"/>
      <c r="AU169" s="75"/>
      <c r="AV169" s="81"/>
      <c r="AW169" s="75"/>
      <c r="AX169" s="81"/>
      <c r="AY169" s="75"/>
      <c r="AZ169" s="81"/>
      <c r="BA169" s="83">
        <v>1</v>
      </c>
      <c r="BB169" s="84">
        <v>0.14851557446799998</v>
      </c>
      <c r="BC169" s="861"/>
      <c r="BD169" s="85"/>
      <c r="BE169" s="85"/>
      <c r="BF169" s="75"/>
      <c r="BG169" s="81"/>
      <c r="BH169" s="85"/>
      <c r="BI169" s="861"/>
      <c r="BJ169" s="81"/>
      <c r="BK169" s="82"/>
      <c r="BL169" s="81"/>
      <c r="BM169" s="85">
        <v>0.53384714285714274</v>
      </c>
      <c r="BN169" s="560">
        <v>2E-3</v>
      </c>
      <c r="BO169" s="874">
        <v>3.6122179999999999</v>
      </c>
      <c r="BP169" s="74">
        <v>1.5E-3</v>
      </c>
      <c r="BQ169" s="874">
        <v>2.24336217391305</v>
      </c>
      <c r="BR169" s="74">
        <v>6.9999999999999999E-4</v>
      </c>
      <c r="BS169" s="874">
        <v>0.47341502392344509</v>
      </c>
      <c r="BT169" s="74"/>
      <c r="BU169" s="874"/>
      <c r="BV169" s="74"/>
      <c r="BW169" s="874"/>
      <c r="BX169" s="74">
        <v>100</v>
      </c>
      <c r="BY169" s="874">
        <v>71.896451325766762</v>
      </c>
      <c r="BZ169" s="74"/>
      <c r="CA169" s="874"/>
      <c r="CB169" s="74">
        <v>1</v>
      </c>
      <c r="CC169" s="874">
        <v>0.71969761904761897</v>
      </c>
      <c r="CD169" s="74">
        <v>9</v>
      </c>
      <c r="CE169" s="874">
        <v>16.677937311738653</v>
      </c>
      <c r="CF169" s="74">
        <f t="shared" si="36"/>
        <v>74.926412717325135</v>
      </c>
      <c r="CG169" s="75">
        <f t="shared" si="37"/>
        <v>78.225446523603253</v>
      </c>
      <c r="CH169" s="76">
        <f t="shared" si="38"/>
        <v>17.397634930786271</v>
      </c>
      <c r="CI169" s="60">
        <f t="shared" si="39"/>
        <v>170.54949417171466</v>
      </c>
    </row>
    <row r="170" spans="1:87" ht="18.75" customHeight="1" x14ac:dyDescent="0.25">
      <c r="A170" s="61">
        <f t="shared" si="49"/>
        <v>159</v>
      </c>
      <c r="B170" s="77" t="s">
        <v>239</v>
      </c>
      <c r="C170" s="78">
        <v>1981</v>
      </c>
      <c r="D170" s="78">
        <v>5</v>
      </c>
      <c r="E170" s="78">
        <v>104</v>
      </c>
      <c r="F170" s="78">
        <v>7885.2</v>
      </c>
      <c r="G170" s="78">
        <v>9</v>
      </c>
      <c r="H170" s="63">
        <v>5.84</v>
      </c>
      <c r="I170" s="63">
        <v>6.21</v>
      </c>
      <c r="J170" s="63">
        <f t="shared" si="41"/>
        <v>276297.408</v>
      </c>
      <c r="K170" s="63">
        <f t="shared" si="42"/>
        <v>293802.55199999997</v>
      </c>
      <c r="L170" s="79">
        <v>303.25713000000002</v>
      </c>
      <c r="M170" s="80">
        <f t="shared" ref="M170:M190" si="53">L170*$M$2</f>
        <v>289.155673455</v>
      </c>
      <c r="N170" s="66">
        <f t="shared" si="40"/>
        <v>3.8459028306193881</v>
      </c>
      <c r="O170" s="67">
        <f t="shared" si="43"/>
        <v>570.09996000000001</v>
      </c>
      <c r="P170" s="67">
        <f t="shared" si="44"/>
        <v>543.59031186000004</v>
      </c>
      <c r="Q170" s="68">
        <v>6.21</v>
      </c>
      <c r="R170" s="69"/>
      <c r="S170" s="69">
        <f t="shared" si="45"/>
        <v>587.60510399999998</v>
      </c>
      <c r="T170" s="69">
        <f t="shared" si="46"/>
        <v>560.28146666399994</v>
      </c>
      <c r="U170" s="69">
        <v>6.31</v>
      </c>
      <c r="V170" s="69"/>
      <c r="W170" s="69">
        <f t="shared" si="47"/>
        <v>597.06734399999993</v>
      </c>
      <c r="X170" s="67">
        <f t="shared" si="48"/>
        <v>569.30371250399992</v>
      </c>
      <c r="Y170" s="75"/>
      <c r="Z170" s="81"/>
      <c r="AA170" s="857"/>
      <c r="AB170" s="75">
        <v>1.1999999999999999E-3</v>
      </c>
      <c r="AC170" s="81">
        <v>1.0900959999999995</v>
      </c>
      <c r="AD170" s="75"/>
      <c r="AE170" s="81"/>
      <c r="AF170" s="75"/>
      <c r="AG170" s="81"/>
      <c r="AH170" s="861"/>
      <c r="AI170" s="81"/>
      <c r="AJ170" s="75"/>
      <c r="AK170" s="82"/>
      <c r="AL170" s="81"/>
      <c r="AM170" s="75"/>
      <c r="AN170" s="81"/>
      <c r="AO170" s="75"/>
      <c r="AP170" s="81"/>
      <c r="AQ170" s="75"/>
      <c r="AR170" s="76"/>
      <c r="AS170" s="75"/>
      <c r="AT170" s="81"/>
      <c r="AU170" s="75"/>
      <c r="AV170" s="81"/>
      <c r="AW170" s="75">
        <v>2</v>
      </c>
      <c r="AX170" s="81">
        <v>3.12825</v>
      </c>
      <c r="AY170" s="75"/>
      <c r="AZ170" s="81"/>
      <c r="BA170" s="83"/>
      <c r="BB170" s="84"/>
      <c r="BC170" s="861"/>
      <c r="BD170" s="85"/>
      <c r="BE170" s="85"/>
      <c r="BF170" s="75"/>
      <c r="BG170" s="81"/>
      <c r="BH170" s="85"/>
      <c r="BI170" s="861"/>
      <c r="BJ170" s="81"/>
      <c r="BK170" s="82"/>
      <c r="BL170" s="81"/>
      <c r="BM170" s="85">
        <v>2.0872229999999998</v>
      </c>
      <c r="BN170" s="560">
        <v>4.0000000000000001E-3</v>
      </c>
      <c r="BO170" s="874">
        <v>5.4770588235293998</v>
      </c>
      <c r="BP170" s="74">
        <v>1E-3</v>
      </c>
      <c r="BQ170" s="874">
        <v>1.46781545454545</v>
      </c>
      <c r="BR170" s="74">
        <v>7.0000000000000001E-3</v>
      </c>
      <c r="BS170" s="874">
        <v>8.7433267576461606</v>
      </c>
      <c r="BT170" s="74">
        <v>6.9999999999999993E-3</v>
      </c>
      <c r="BU170" s="874">
        <v>8.9227333333333352</v>
      </c>
      <c r="BV170" s="74"/>
      <c r="BW170" s="874"/>
      <c r="BX170" s="74">
        <v>80</v>
      </c>
      <c r="BY170" s="874">
        <v>79.01162294162782</v>
      </c>
      <c r="BZ170" s="74"/>
      <c r="CA170" s="874"/>
      <c r="CB170" s="74">
        <v>2</v>
      </c>
      <c r="CC170" s="874">
        <v>1.6935199616368291</v>
      </c>
      <c r="CD170" s="74">
        <v>30</v>
      </c>
      <c r="CE170" s="874">
        <v>60.096874826526545</v>
      </c>
      <c r="CF170" s="74">
        <f t="shared" si="36"/>
        <v>6.3055689999999993</v>
      </c>
      <c r="CG170" s="75">
        <f t="shared" si="37"/>
        <v>103.62255731068217</v>
      </c>
      <c r="CH170" s="76">
        <f t="shared" si="38"/>
        <v>61.790394788163375</v>
      </c>
      <c r="CI170" s="60">
        <f t="shared" si="39"/>
        <v>171.71852109884554</v>
      </c>
    </row>
    <row r="171" spans="1:87" ht="18.75" customHeight="1" x14ac:dyDescent="0.25">
      <c r="A171" s="61">
        <f t="shared" si="49"/>
        <v>160</v>
      </c>
      <c r="B171" s="77" t="s">
        <v>240</v>
      </c>
      <c r="C171" s="78">
        <v>1971</v>
      </c>
      <c r="D171" s="78">
        <v>5</v>
      </c>
      <c r="E171" s="78">
        <v>128</v>
      </c>
      <c r="F171" s="78">
        <v>6598.9</v>
      </c>
      <c r="G171" s="78">
        <v>8</v>
      </c>
      <c r="H171" s="63">
        <v>5.84</v>
      </c>
      <c r="I171" s="63">
        <v>6.21</v>
      </c>
      <c r="J171" s="63">
        <f t="shared" si="41"/>
        <v>231225.45599999995</v>
      </c>
      <c r="K171" s="63">
        <f t="shared" si="42"/>
        <v>245875.01399999997</v>
      </c>
      <c r="L171" s="79">
        <v>373.05228</v>
      </c>
      <c r="M171" s="80">
        <f t="shared" si="53"/>
        <v>355.70534898</v>
      </c>
      <c r="N171" s="66">
        <f t="shared" si="40"/>
        <v>5.6532494809741021</v>
      </c>
      <c r="O171" s="67">
        <f t="shared" si="43"/>
        <v>477.10046999999992</v>
      </c>
      <c r="P171" s="67">
        <f t="shared" si="44"/>
        <v>454.91529814499995</v>
      </c>
      <c r="Q171" s="68">
        <v>6.21</v>
      </c>
      <c r="R171" s="69"/>
      <c r="S171" s="69">
        <f t="shared" si="45"/>
        <v>491.75002799999993</v>
      </c>
      <c r="T171" s="69">
        <f t="shared" si="46"/>
        <v>468.88365169799994</v>
      </c>
      <c r="U171" s="69">
        <v>6.31</v>
      </c>
      <c r="V171" s="69"/>
      <c r="W171" s="69">
        <f t="shared" si="47"/>
        <v>499.66870799999992</v>
      </c>
      <c r="X171" s="67">
        <f t="shared" si="48"/>
        <v>476.43411307799994</v>
      </c>
      <c r="Y171" s="75"/>
      <c r="Z171" s="81"/>
      <c r="AA171" s="857"/>
      <c r="AB171" s="75"/>
      <c r="AC171" s="81"/>
      <c r="AD171" s="75"/>
      <c r="AE171" s="81"/>
      <c r="AF171" s="75"/>
      <c r="AG171" s="81"/>
      <c r="AH171" s="861"/>
      <c r="AI171" s="81"/>
      <c r="AJ171" s="75"/>
      <c r="AK171" s="82"/>
      <c r="AL171" s="81"/>
      <c r="AM171" s="75"/>
      <c r="AN171" s="81"/>
      <c r="AO171" s="75"/>
      <c r="AP171" s="81"/>
      <c r="AQ171" s="75"/>
      <c r="AR171" s="76"/>
      <c r="AS171" s="75"/>
      <c r="AT171" s="81"/>
      <c r="AU171" s="75"/>
      <c r="AV171" s="81"/>
      <c r="AW171" s="75"/>
      <c r="AX171" s="81"/>
      <c r="AY171" s="75"/>
      <c r="AZ171" s="81"/>
      <c r="BA171" s="83">
        <v>7</v>
      </c>
      <c r="BB171" s="84">
        <v>1.6667160273972603</v>
      </c>
      <c r="BC171" s="861"/>
      <c r="BD171" s="85"/>
      <c r="BE171" s="85"/>
      <c r="BF171" s="75"/>
      <c r="BG171" s="81"/>
      <c r="BH171" s="85"/>
      <c r="BI171" s="861"/>
      <c r="BJ171" s="81"/>
      <c r="BK171" s="82"/>
      <c r="BL171" s="81"/>
      <c r="BM171" s="85">
        <v>291.77305993499999</v>
      </c>
      <c r="BN171" s="560"/>
      <c r="BO171" s="874"/>
      <c r="BP171" s="74">
        <v>1.4999999999999999E-2</v>
      </c>
      <c r="BQ171" s="874">
        <v>21.451980281371071</v>
      </c>
      <c r="BR171" s="74">
        <v>1.6500000000000001E-2</v>
      </c>
      <c r="BS171" s="874">
        <v>17.460251531165319</v>
      </c>
      <c r="BT171" s="74">
        <v>3.5000000000000001E-3</v>
      </c>
      <c r="BU171" s="874">
        <v>3.5387858139534947</v>
      </c>
      <c r="BV171" s="74"/>
      <c r="BW171" s="874"/>
      <c r="BX171" s="74"/>
      <c r="BY171" s="874"/>
      <c r="BZ171" s="74"/>
      <c r="CA171" s="874"/>
      <c r="CB171" s="74">
        <v>1</v>
      </c>
      <c r="CC171" s="874">
        <v>0.76151489795918403</v>
      </c>
      <c r="CD171" s="74">
        <v>5</v>
      </c>
      <c r="CE171" s="874">
        <v>8.4751747083333306</v>
      </c>
      <c r="CF171" s="74">
        <f t="shared" si="36"/>
        <v>293.43977596239728</v>
      </c>
      <c r="CG171" s="75">
        <f t="shared" si="37"/>
        <v>42.451017626489886</v>
      </c>
      <c r="CH171" s="76">
        <f t="shared" si="38"/>
        <v>9.236689606292515</v>
      </c>
      <c r="CI171" s="60">
        <f t="shared" si="39"/>
        <v>345.12748319517971</v>
      </c>
    </row>
    <row r="172" spans="1:87" ht="20.25" customHeight="1" x14ac:dyDescent="0.25">
      <c r="A172" s="61">
        <f t="shared" si="49"/>
        <v>161</v>
      </c>
      <c r="B172" s="77" t="s">
        <v>241</v>
      </c>
      <c r="C172" s="78" t="s">
        <v>107</v>
      </c>
      <c r="D172" s="78">
        <v>3</v>
      </c>
      <c r="E172" s="78">
        <v>12</v>
      </c>
      <c r="F172" s="78">
        <v>1164.7</v>
      </c>
      <c r="G172" s="78">
        <v>2</v>
      </c>
      <c r="H172" s="63">
        <v>5.84</v>
      </c>
      <c r="I172" s="63">
        <v>6.21</v>
      </c>
      <c r="J172" s="63">
        <f t="shared" si="41"/>
        <v>40811.088000000003</v>
      </c>
      <c r="K172" s="63">
        <f t="shared" si="42"/>
        <v>43396.722000000002</v>
      </c>
      <c r="L172" s="79">
        <v>60.816949999999999</v>
      </c>
      <c r="M172" s="80">
        <f t="shared" si="53"/>
        <v>57.988961824999997</v>
      </c>
      <c r="N172" s="66">
        <f t="shared" si="40"/>
        <v>5.2216836953721986</v>
      </c>
      <c r="O172" s="67">
        <f t="shared" si="43"/>
        <v>84.207809999999995</v>
      </c>
      <c r="P172" s="67">
        <f t="shared" si="44"/>
        <v>80.292146834999997</v>
      </c>
      <c r="Q172" s="68">
        <v>6.21</v>
      </c>
      <c r="R172" s="69"/>
      <c r="S172" s="69">
        <f t="shared" si="45"/>
        <v>86.793444000000008</v>
      </c>
      <c r="T172" s="69">
        <f t="shared" si="46"/>
        <v>82.757548854000007</v>
      </c>
      <c r="U172" s="69">
        <v>6.31</v>
      </c>
      <c r="V172" s="69"/>
      <c r="W172" s="69">
        <f t="shared" si="47"/>
        <v>88.191084000000004</v>
      </c>
      <c r="X172" s="67">
        <f t="shared" si="48"/>
        <v>84.090198594</v>
      </c>
      <c r="Y172" s="75"/>
      <c r="Z172" s="81"/>
      <c r="AA172" s="857"/>
      <c r="AB172" s="75">
        <v>0.2273</v>
      </c>
      <c r="AC172" s="81">
        <v>193.23482000000001</v>
      </c>
      <c r="AD172" s="75">
        <v>3.7999999999999999E-2</v>
      </c>
      <c r="AE172" s="81">
        <v>71.879000000000005</v>
      </c>
      <c r="AF172" s="75"/>
      <c r="AG172" s="81"/>
      <c r="AH172" s="861"/>
      <c r="AI172" s="81"/>
      <c r="AJ172" s="75"/>
      <c r="AK172" s="82"/>
      <c r="AL172" s="81"/>
      <c r="AM172" s="75"/>
      <c r="AN172" s="81"/>
      <c r="AO172" s="75"/>
      <c r="AP172" s="81"/>
      <c r="AQ172" s="75">
        <v>7</v>
      </c>
      <c r="AR172" s="76">
        <v>10.453228423913039</v>
      </c>
      <c r="AS172" s="75"/>
      <c r="AT172" s="81"/>
      <c r="AU172" s="75"/>
      <c r="AV172" s="81"/>
      <c r="AW172" s="75">
        <v>1</v>
      </c>
      <c r="AX172" s="81">
        <v>2.4340000000000002</v>
      </c>
      <c r="AY172" s="75"/>
      <c r="AZ172" s="81"/>
      <c r="BA172" s="83">
        <v>1</v>
      </c>
      <c r="BB172" s="84">
        <v>0.191</v>
      </c>
      <c r="BC172" s="861"/>
      <c r="BD172" s="85"/>
      <c r="BE172" s="85"/>
      <c r="BF172" s="75"/>
      <c r="BG172" s="81"/>
      <c r="BH172" s="85"/>
      <c r="BI172" s="861">
        <v>0.18568380000000001</v>
      </c>
      <c r="BJ172" s="81">
        <v>139.66148788903971</v>
      </c>
      <c r="BK172" s="82"/>
      <c r="BL172" s="81"/>
      <c r="BM172" s="85">
        <v>36.513929175040317</v>
      </c>
      <c r="BN172" s="560"/>
      <c r="BO172" s="874"/>
      <c r="BP172" s="74">
        <v>5.0000000000000001E-3</v>
      </c>
      <c r="BQ172" s="874">
        <v>7.8786699999999996</v>
      </c>
      <c r="BR172" s="74">
        <v>4.0000000000000001E-3</v>
      </c>
      <c r="BS172" s="874">
        <v>4.4878832482278002</v>
      </c>
      <c r="BT172" s="74"/>
      <c r="BU172" s="874"/>
      <c r="BV172" s="74">
        <v>1</v>
      </c>
      <c r="BW172" s="874">
        <v>4.4059600000000003</v>
      </c>
      <c r="BX172" s="74">
        <v>12</v>
      </c>
      <c r="BY172" s="874">
        <v>5.6335384850461905</v>
      </c>
      <c r="BZ172" s="74"/>
      <c r="CA172" s="874"/>
      <c r="CB172" s="74">
        <v>2</v>
      </c>
      <c r="CC172" s="874">
        <v>5.3959325170068002</v>
      </c>
      <c r="CD172" s="74">
        <v>2</v>
      </c>
      <c r="CE172" s="874">
        <v>5.03118148722365</v>
      </c>
      <c r="CF172" s="74">
        <f t="shared" si="36"/>
        <v>454.36746548799306</v>
      </c>
      <c r="CG172" s="75">
        <f t="shared" si="37"/>
        <v>22.406051733273991</v>
      </c>
      <c r="CH172" s="76">
        <f t="shared" si="38"/>
        <v>10.42711400423045</v>
      </c>
      <c r="CI172" s="60">
        <f t="shared" si="39"/>
        <v>487.20063122549755</v>
      </c>
    </row>
    <row r="173" spans="1:87" ht="18.75" customHeight="1" x14ac:dyDescent="0.25">
      <c r="A173" s="61">
        <f t="shared" si="49"/>
        <v>162</v>
      </c>
      <c r="B173" s="77" t="s">
        <v>242</v>
      </c>
      <c r="C173" s="78">
        <v>1984</v>
      </c>
      <c r="D173" s="78">
        <v>5</v>
      </c>
      <c r="E173" s="78">
        <v>75</v>
      </c>
      <c r="F173" s="78">
        <v>4168.8</v>
      </c>
      <c r="G173" s="78">
        <v>5</v>
      </c>
      <c r="H173" s="63">
        <v>5.84</v>
      </c>
      <c r="I173" s="63">
        <v>6.21</v>
      </c>
      <c r="J173" s="63">
        <f t="shared" si="41"/>
        <v>146074.75200000001</v>
      </c>
      <c r="K173" s="63">
        <f t="shared" si="42"/>
        <v>155329.48800000001</v>
      </c>
      <c r="L173" s="79">
        <v>211.84761</v>
      </c>
      <c r="M173" s="80">
        <f t="shared" si="53"/>
        <v>201.99669613500001</v>
      </c>
      <c r="N173" s="66">
        <f t="shared" si="40"/>
        <v>5.0817407887161767</v>
      </c>
      <c r="O173" s="67">
        <f t="shared" si="43"/>
        <v>301.40424000000002</v>
      </c>
      <c r="P173" s="67">
        <f t="shared" si="44"/>
        <v>287.38894284000003</v>
      </c>
      <c r="Q173" s="68">
        <v>6.21</v>
      </c>
      <c r="R173" s="69"/>
      <c r="S173" s="69">
        <f t="shared" si="45"/>
        <v>310.65897600000005</v>
      </c>
      <c r="T173" s="69">
        <f t="shared" si="46"/>
        <v>296.21333361600006</v>
      </c>
      <c r="U173" s="69">
        <v>6.31</v>
      </c>
      <c r="V173" s="69"/>
      <c r="W173" s="69">
        <f t="shared" si="47"/>
        <v>315.66153600000001</v>
      </c>
      <c r="X173" s="67">
        <f t="shared" si="48"/>
        <v>300.98327457600004</v>
      </c>
      <c r="Y173" s="75">
        <v>4.0000000000000001E-3</v>
      </c>
      <c r="Z173" s="81">
        <v>0.90900000000000003</v>
      </c>
      <c r="AA173" s="857"/>
      <c r="AB173" s="75">
        <v>3.0000000000000001E-3</v>
      </c>
      <c r="AC173" s="81">
        <v>2.371</v>
      </c>
      <c r="AD173" s="75"/>
      <c r="AE173" s="81"/>
      <c r="AF173" s="75"/>
      <c r="AG173" s="81"/>
      <c r="AH173" s="861"/>
      <c r="AI173" s="81"/>
      <c r="AJ173" s="75"/>
      <c r="AK173" s="82"/>
      <c r="AL173" s="81"/>
      <c r="AM173" s="75"/>
      <c r="AN173" s="81"/>
      <c r="AO173" s="75"/>
      <c r="AP173" s="81"/>
      <c r="AQ173" s="75"/>
      <c r="AR173" s="76"/>
      <c r="AS173" s="75"/>
      <c r="AT173" s="81"/>
      <c r="AU173" s="75"/>
      <c r="AV173" s="81"/>
      <c r="AW173" s="75">
        <v>2</v>
      </c>
      <c r="AX173" s="81">
        <v>3.2392015151515201</v>
      </c>
      <c r="AY173" s="75"/>
      <c r="AZ173" s="81"/>
      <c r="BA173" s="83">
        <v>4</v>
      </c>
      <c r="BB173" s="84">
        <v>11.772738547206984</v>
      </c>
      <c r="BC173" s="861"/>
      <c r="BD173" s="85"/>
      <c r="BE173" s="85"/>
      <c r="BF173" s="75"/>
      <c r="BG173" s="81"/>
      <c r="BH173" s="85"/>
      <c r="BI173" s="861"/>
      <c r="BJ173" s="81"/>
      <c r="BK173" s="82"/>
      <c r="BL173" s="81"/>
      <c r="BM173" s="85"/>
      <c r="BN173" s="560">
        <v>2.6000000000000002E-2</v>
      </c>
      <c r="BO173" s="874">
        <v>34.232709976905284</v>
      </c>
      <c r="BP173" s="74">
        <v>5.0000000000000001E-4</v>
      </c>
      <c r="BQ173" s="874">
        <v>0.57301727272727498</v>
      </c>
      <c r="BR173" s="74">
        <v>1.6500000000000001E-2</v>
      </c>
      <c r="BS173" s="874">
        <v>17.279271739130429</v>
      </c>
      <c r="BT173" s="74">
        <v>6.0000000000000001E-3</v>
      </c>
      <c r="BU173" s="874">
        <v>7.0629999999999997</v>
      </c>
      <c r="BV173" s="74"/>
      <c r="BW173" s="874"/>
      <c r="BX173" s="74">
        <v>54</v>
      </c>
      <c r="BY173" s="874">
        <v>48.816664661246996</v>
      </c>
      <c r="BZ173" s="74"/>
      <c r="CA173" s="874"/>
      <c r="CB173" s="74">
        <v>2</v>
      </c>
      <c r="CC173" s="874">
        <v>2.1271331292517002</v>
      </c>
      <c r="CD173" s="74">
        <v>4</v>
      </c>
      <c r="CE173" s="874">
        <v>8.0083422403100695</v>
      </c>
      <c r="CF173" s="74">
        <f t="shared" si="36"/>
        <v>18.291940062358506</v>
      </c>
      <c r="CG173" s="75">
        <f t="shared" si="37"/>
        <v>107.96466365000998</v>
      </c>
      <c r="CH173" s="76">
        <f t="shared" si="38"/>
        <v>10.135475369561769</v>
      </c>
      <c r="CI173" s="60">
        <f t="shared" si="39"/>
        <v>136.39207908193026</v>
      </c>
    </row>
    <row r="174" spans="1:87" ht="18.75" customHeight="1" x14ac:dyDescent="0.25">
      <c r="A174" s="61">
        <f t="shared" si="49"/>
        <v>163</v>
      </c>
      <c r="B174" s="77" t="s">
        <v>243</v>
      </c>
      <c r="C174" s="78">
        <v>1987</v>
      </c>
      <c r="D174" s="78">
        <v>9</v>
      </c>
      <c r="E174" s="78">
        <v>251</v>
      </c>
      <c r="F174" s="78">
        <v>14062.5</v>
      </c>
      <c r="G174" s="78">
        <v>7</v>
      </c>
      <c r="H174" s="63">
        <v>5.84</v>
      </c>
      <c r="I174" s="63">
        <v>6.21</v>
      </c>
      <c r="J174" s="63">
        <f t="shared" si="41"/>
        <v>492750</v>
      </c>
      <c r="K174" s="63">
        <f t="shared" si="42"/>
        <v>523968.75</v>
      </c>
      <c r="L174" s="79">
        <v>856.30241999999998</v>
      </c>
      <c r="M174" s="80">
        <f t="shared" si="53"/>
        <v>816.48435746999996</v>
      </c>
      <c r="N174" s="66">
        <f t="shared" si="40"/>
        <v>6.0892616533333328</v>
      </c>
      <c r="O174" s="67">
        <f t="shared" si="43"/>
        <v>1016.71875</v>
      </c>
      <c r="P174" s="67">
        <f t="shared" si="44"/>
        <v>969.44132812500004</v>
      </c>
      <c r="Q174" s="68">
        <v>6.21</v>
      </c>
      <c r="R174" s="69"/>
      <c r="S174" s="69">
        <f t="shared" si="45"/>
        <v>1047.9375</v>
      </c>
      <c r="T174" s="69">
        <f t="shared" si="46"/>
        <v>999.20840625000005</v>
      </c>
      <c r="U174" s="69">
        <v>6.31</v>
      </c>
      <c r="V174" s="69"/>
      <c r="W174" s="69">
        <f t="shared" si="47"/>
        <v>1064.8125</v>
      </c>
      <c r="X174" s="67">
        <f t="shared" si="48"/>
        <v>1015.29871875</v>
      </c>
      <c r="Y174" s="75"/>
      <c r="Z174" s="81"/>
      <c r="AA174" s="857"/>
      <c r="AB174" s="75">
        <v>0.02</v>
      </c>
      <c r="AC174" s="81">
        <v>34.655852173912997</v>
      </c>
      <c r="AD174" s="75"/>
      <c r="AE174" s="81"/>
      <c r="AF174" s="75"/>
      <c r="AG174" s="81"/>
      <c r="AH174" s="861"/>
      <c r="AI174" s="81"/>
      <c r="AJ174" s="75"/>
      <c r="AK174" s="82"/>
      <c r="AL174" s="81"/>
      <c r="AM174" s="75"/>
      <c r="AN174" s="81"/>
      <c r="AO174" s="75"/>
      <c r="AP174" s="81"/>
      <c r="AQ174" s="75"/>
      <c r="AR174" s="76"/>
      <c r="AS174" s="75"/>
      <c r="AT174" s="81"/>
      <c r="AU174" s="75"/>
      <c r="AV174" s="81"/>
      <c r="AW174" s="75">
        <v>3</v>
      </c>
      <c r="AX174" s="81">
        <v>5.8433651162790596</v>
      </c>
      <c r="AY174" s="75"/>
      <c r="AZ174" s="81"/>
      <c r="BA174" s="83">
        <v>5</v>
      </c>
      <c r="BB174" s="84">
        <v>4.2332962809770835</v>
      </c>
      <c r="BC174" s="861"/>
      <c r="BD174" s="85"/>
      <c r="BE174" s="85"/>
      <c r="BF174" s="75"/>
      <c r="BG174" s="81"/>
      <c r="BH174" s="85"/>
      <c r="BI174" s="861"/>
      <c r="BJ174" s="81"/>
      <c r="BK174" s="82"/>
      <c r="BL174" s="81"/>
      <c r="BM174" s="85">
        <v>2.855</v>
      </c>
      <c r="BN174" s="560">
        <v>9.9000000000000008E-3</v>
      </c>
      <c r="BO174" s="874">
        <v>13.770368501652223</v>
      </c>
      <c r="BP174" s="74">
        <v>1.0500000000000001E-2</v>
      </c>
      <c r="BQ174" s="874">
        <v>14.679232459016395</v>
      </c>
      <c r="BR174" s="74">
        <v>2.3E-2</v>
      </c>
      <c r="BS174" s="874">
        <v>27.701569052374225</v>
      </c>
      <c r="BT174" s="74">
        <v>8.0000000000000002E-3</v>
      </c>
      <c r="BU174" s="874">
        <v>10.09844056338024</v>
      </c>
      <c r="BV174" s="74">
        <v>19</v>
      </c>
      <c r="BW174" s="874">
        <v>50.392151764705886</v>
      </c>
      <c r="BX174" s="74">
        <v>58</v>
      </c>
      <c r="BY174" s="874">
        <v>66.992849869046893</v>
      </c>
      <c r="BZ174" s="74"/>
      <c r="CA174" s="874"/>
      <c r="CB174" s="74">
        <v>116</v>
      </c>
      <c r="CC174" s="874">
        <v>138.1881957749186</v>
      </c>
      <c r="CD174" s="74">
        <v>36</v>
      </c>
      <c r="CE174" s="874">
        <v>68.275554787104824</v>
      </c>
      <c r="CF174" s="74">
        <f t="shared" si="36"/>
        <v>47.58751357116914</v>
      </c>
      <c r="CG174" s="75">
        <f t="shared" si="37"/>
        <v>183.63461221017587</v>
      </c>
      <c r="CH174" s="76">
        <f t="shared" si="38"/>
        <v>206.46375056202342</v>
      </c>
      <c r="CI174" s="60">
        <f t="shared" si="39"/>
        <v>437.68587634336848</v>
      </c>
    </row>
    <row r="175" spans="1:87" ht="18.75" customHeight="1" x14ac:dyDescent="0.25">
      <c r="A175" s="61">
        <f t="shared" si="49"/>
        <v>164</v>
      </c>
      <c r="B175" s="77" t="s">
        <v>244</v>
      </c>
      <c r="C175" s="78">
        <v>1982</v>
      </c>
      <c r="D175" s="78">
        <v>9</v>
      </c>
      <c r="E175" s="78">
        <v>323</v>
      </c>
      <c r="F175" s="78">
        <v>16045.9</v>
      </c>
      <c r="G175" s="78">
        <v>9</v>
      </c>
      <c r="H175" s="63">
        <v>5.84</v>
      </c>
      <c r="I175" s="63">
        <v>6.21</v>
      </c>
      <c r="J175" s="63">
        <f t="shared" si="41"/>
        <v>562248.33600000001</v>
      </c>
      <c r="K175" s="63">
        <f t="shared" si="42"/>
        <v>597870.23400000005</v>
      </c>
      <c r="L175" s="79">
        <v>977.60352</v>
      </c>
      <c r="M175" s="80">
        <f t="shared" si="53"/>
        <v>932.14495632000001</v>
      </c>
      <c r="N175" s="66">
        <f t="shared" si="40"/>
        <v>6.0925440143588085</v>
      </c>
      <c r="O175" s="67">
        <f t="shared" si="43"/>
        <v>1160.1185700000001</v>
      </c>
      <c r="P175" s="67">
        <f t="shared" si="44"/>
        <v>1106.1730564950001</v>
      </c>
      <c r="Q175" s="68">
        <v>6.21</v>
      </c>
      <c r="R175" s="69"/>
      <c r="S175" s="69">
        <f t="shared" si="45"/>
        <v>1195.7404680000002</v>
      </c>
      <c r="T175" s="69">
        <f t="shared" si="46"/>
        <v>1140.1385362380001</v>
      </c>
      <c r="U175" s="69">
        <v>6.31</v>
      </c>
      <c r="V175" s="69"/>
      <c r="W175" s="69">
        <f t="shared" si="47"/>
        <v>1214.9955479999999</v>
      </c>
      <c r="X175" s="67">
        <f t="shared" si="48"/>
        <v>1158.4982550179998</v>
      </c>
      <c r="Y175" s="75"/>
      <c r="Z175" s="81"/>
      <c r="AA175" s="857"/>
      <c r="AB175" s="75"/>
      <c r="AC175" s="81"/>
      <c r="AD175" s="75"/>
      <c r="AE175" s="81"/>
      <c r="AF175" s="75">
        <v>1.6E-2</v>
      </c>
      <c r="AG175" s="81">
        <v>7.8214163636363683</v>
      </c>
      <c r="AH175" s="861"/>
      <c r="AI175" s="81"/>
      <c r="AJ175" s="75"/>
      <c r="AK175" s="82"/>
      <c r="AL175" s="81"/>
      <c r="AM175" s="75"/>
      <c r="AN175" s="81"/>
      <c r="AO175" s="75"/>
      <c r="AP175" s="81"/>
      <c r="AQ175" s="75"/>
      <c r="AR175" s="76"/>
      <c r="AS175" s="75"/>
      <c r="AT175" s="81"/>
      <c r="AU175" s="75"/>
      <c r="AV175" s="81"/>
      <c r="AW175" s="75">
        <v>2</v>
      </c>
      <c r="AX175" s="81">
        <v>3.341444444444444</v>
      </c>
      <c r="AY175" s="75"/>
      <c r="AZ175" s="81"/>
      <c r="BA175" s="83">
        <v>21</v>
      </c>
      <c r="BB175" s="84">
        <v>18.560496527793436</v>
      </c>
      <c r="BC175" s="861"/>
      <c r="BD175" s="85"/>
      <c r="BE175" s="85"/>
      <c r="BF175" s="75"/>
      <c r="BG175" s="81"/>
      <c r="BH175" s="85"/>
      <c r="BI175" s="861"/>
      <c r="BJ175" s="81"/>
      <c r="BK175" s="82">
        <v>48</v>
      </c>
      <c r="BL175" s="81">
        <v>16.632283432835809</v>
      </c>
      <c r="BM175" s="85">
        <v>41.060255531914891</v>
      </c>
      <c r="BN175" s="560">
        <v>6.9999999999999993E-3</v>
      </c>
      <c r="BO175" s="874">
        <v>10.24712702522452</v>
      </c>
      <c r="BP175" s="74">
        <v>1.5E-3</v>
      </c>
      <c r="BQ175" s="874">
        <v>1.7190518181818251</v>
      </c>
      <c r="BR175" s="74">
        <v>4.0499999999999994E-2</v>
      </c>
      <c r="BS175" s="874">
        <v>41.432446346863756</v>
      </c>
      <c r="BT175" s="74">
        <v>1.8500000000000003E-2</v>
      </c>
      <c r="BU175" s="874">
        <v>24.268329418206168</v>
      </c>
      <c r="BV175" s="74">
        <v>5</v>
      </c>
      <c r="BW175" s="874">
        <v>7.2068877777777871</v>
      </c>
      <c r="BX175" s="74">
        <v>38</v>
      </c>
      <c r="BY175" s="874">
        <v>44.545353014894857</v>
      </c>
      <c r="BZ175" s="74">
        <v>8.9999999999999993E-3</v>
      </c>
      <c r="CA175" s="874">
        <v>1.5844199999999999</v>
      </c>
      <c r="CB175" s="74">
        <v>14</v>
      </c>
      <c r="CC175" s="874">
        <v>12.030714526000001</v>
      </c>
      <c r="CD175" s="74">
        <v>11</v>
      </c>
      <c r="CE175" s="874">
        <v>18.025939894051952</v>
      </c>
      <c r="CF175" s="74">
        <f t="shared" si="36"/>
        <v>87.415896300624951</v>
      </c>
      <c r="CG175" s="75">
        <f t="shared" si="37"/>
        <v>129.41919540114893</v>
      </c>
      <c r="CH175" s="76">
        <f t="shared" si="38"/>
        <v>31.64107442005195</v>
      </c>
      <c r="CI175" s="60">
        <f t="shared" si="39"/>
        <v>248.47616612182583</v>
      </c>
    </row>
    <row r="176" spans="1:87" ht="18.75" customHeight="1" x14ac:dyDescent="0.25">
      <c r="A176" s="61">
        <f t="shared" si="49"/>
        <v>165</v>
      </c>
      <c r="B176" s="77" t="s">
        <v>245</v>
      </c>
      <c r="C176" s="78">
        <v>1982</v>
      </c>
      <c r="D176" s="78">
        <v>9</v>
      </c>
      <c r="E176" s="78">
        <v>394</v>
      </c>
      <c r="F176" s="78">
        <v>19874.5</v>
      </c>
      <c r="G176" s="78">
        <v>11</v>
      </c>
      <c r="H176" s="63">
        <v>5.84</v>
      </c>
      <c r="I176" s="63">
        <v>6.21</v>
      </c>
      <c r="J176" s="63">
        <f t="shared" si="41"/>
        <v>696402.48</v>
      </c>
      <c r="K176" s="63">
        <f t="shared" si="42"/>
        <v>740523.87</v>
      </c>
      <c r="L176" s="79">
        <v>1178.22486</v>
      </c>
      <c r="M176" s="80">
        <f t="shared" si="53"/>
        <v>1123.4374040100001</v>
      </c>
      <c r="N176" s="66">
        <f t="shared" si="40"/>
        <v>5.9283245364663264</v>
      </c>
      <c r="O176" s="67">
        <f t="shared" si="43"/>
        <v>1436.9263500000002</v>
      </c>
      <c r="P176" s="67">
        <f t="shared" si="44"/>
        <v>1370.1092747250002</v>
      </c>
      <c r="Q176" s="68">
        <v>6.21</v>
      </c>
      <c r="R176" s="69"/>
      <c r="S176" s="69">
        <f t="shared" si="45"/>
        <v>1481.04774</v>
      </c>
      <c r="T176" s="69">
        <f t="shared" si="46"/>
        <v>1412.17902009</v>
      </c>
      <c r="U176" s="69">
        <v>6.31</v>
      </c>
      <c r="V176" s="69"/>
      <c r="W176" s="69">
        <f t="shared" si="47"/>
        <v>1504.8971399999998</v>
      </c>
      <c r="X176" s="67">
        <f t="shared" si="48"/>
        <v>1434.9194229899999</v>
      </c>
      <c r="Y176" s="75"/>
      <c r="Z176" s="81"/>
      <c r="AA176" s="857"/>
      <c r="AB176" s="75"/>
      <c r="AC176" s="81"/>
      <c r="AD176" s="75"/>
      <c r="AE176" s="81"/>
      <c r="AF176" s="75">
        <v>0.19400000000000001</v>
      </c>
      <c r="AG176" s="81">
        <v>78.872068072206204</v>
      </c>
      <c r="AH176" s="861"/>
      <c r="AI176" s="81"/>
      <c r="AJ176" s="75"/>
      <c r="AK176" s="82"/>
      <c r="AL176" s="81"/>
      <c r="AM176" s="75"/>
      <c r="AN176" s="81"/>
      <c r="AO176" s="75"/>
      <c r="AP176" s="81"/>
      <c r="AQ176" s="75"/>
      <c r="AR176" s="76"/>
      <c r="AS176" s="75"/>
      <c r="AT176" s="81"/>
      <c r="AU176" s="75"/>
      <c r="AV176" s="81"/>
      <c r="AW176" s="75">
        <v>1</v>
      </c>
      <c r="AX176" s="81">
        <v>2.9887199999999998</v>
      </c>
      <c r="AY176" s="75"/>
      <c r="AZ176" s="81"/>
      <c r="BA176" s="83">
        <v>19</v>
      </c>
      <c r="BB176" s="84">
        <v>18.190606151220816</v>
      </c>
      <c r="BC176" s="861"/>
      <c r="BD176" s="85"/>
      <c r="BE176" s="85"/>
      <c r="BF176" s="75"/>
      <c r="BG176" s="81"/>
      <c r="BH176" s="85"/>
      <c r="BI176" s="861"/>
      <c r="BJ176" s="81"/>
      <c r="BK176" s="82"/>
      <c r="BL176" s="81"/>
      <c r="BM176" s="85">
        <v>21.37593933113768</v>
      </c>
      <c r="BN176" s="560">
        <v>4.7500000000000007E-2</v>
      </c>
      <c r="BO176" s="874">
        <v>72.929171637531141</v>
      </c>
      <c r="BP176" s="74">
        <v>5.0000000000000001E-3</v>
      </c>
      <c r="BQ176" s="874">
        <v>9.0094344547398606</v>
      </c>
      <c r="BR176" s="74">
        <v>2.5000000000000001E-3</v>
      </c>
      <c r="BS176" s="874">
        <v>3.0985983055260951</v>
      </c>
      <c r="BT176" s="74">
        <v>1.6E-2</v>
      </c>
      <c r="BU176" s="874">
        <v>21.509532175608719</v>
      </c>
      <c r="BV176" s="74">
        <v>1</v>
      </c>
      <c r="BW176" s="874">
        <v>3.0399470588235298</v>
      </c>
      <c r="BX176" s="74">
        <v>66</v>
      </c>
      <c r="BY176" s="874">
        <v>63.418277867395886</v>
      </c>
      <c r="BZ176" s="74">
        <v>0.02</v>
      </c>
      <c r="CA176" s="874">
        <v>2.9902747830000003</v>
      </c>
      <c r="CB176" s="74">
        <v>13</v>
      </c>
      <c r="CC176" s="874">
        <v>10.177056452181404</v>
      </c>
      <c r="CD176" s="74">
        <v>41</v>
      </c>
      <c r="CE176" s="874">
        <v>76.769295952405372</v>
      </c>
      <c r="CF176" s="74">
        <f t="shared" si="36"/>
        <v>121.42733355456471</v>
      </c>
      <c r="CG176" s="75">
        <f t="shared" si="37"/>
        <v>173.00496149962521</v>
      </c>
      <c r="CH176" s="76">
        <f t="shared" si="38"/>
        <v>89.93662718758678</v>
      </c>
      <c r="CI176" s="60">
        <f t="shared" si="39"/>
        <v>384.36892224177672</v>
      </c>
    </row>
    <row r="177" spans="1:87" ht="18.75" customHeight="1" x14ac:dyDescent="0.25">
      <c r="A177" s="61">
        <f t="shared" si="49"/>
        <v>166</v>
      </c>
      <c r="B177" s="77" t="s">
        <v>246</v>
      </c>
      <c r="C177" s="78" t="s">
        <v>107</v>
      </c>
      <c r="D177" s="78">
        <v>3</v>
      </c>
      <c r="E177" s="78">
        <v>24</v>
      </c>
      <c r="F177" s="78">
        <v>946.7</v>
      </c>
      <c r="G177" s="78">
        <v>2</v>
      </c>
      <c r="H177" s="63">
        <v>5.84</v>
      </c>
      <c r="I177" s="63">
        <v>6.21</v>
      </c>
      <c r="J177" s="63">
        <f t="shared" si="41"/>
        <v>33172.368000000002</v>
      </c>
      <c r="K177" s="63">
        <f t="shared" si="42"/>
        <v>35274.042000000001</v>
      </c>
      <c r="L177" s="79">
        <v>57.497500000000002</v>
      </c>
      <c r="M177" s="80">
        <f t="shared" si="53"/>
        <v>54.823866250000002</v>
      </c>
      <c r="N177" s="66">
        <f t="shared" si="40"/>
        <v>6.0734657230379216</v>
      </c>
      <c r="O177" s="67">
        <f t="shared" si="43"/>
        <v>68.44641</v>
      </c>
      <c r="P177" s="67">
        <f t="shared" si="44"/>
        <v>65.263651934999999</v>
      </c>
      <c r="Q177" s="68">
        <v>6.21</v>
      </c>
      <c r="R177" s="69"/>
      <c r="S177" s="69">
        <f t="shared" si="45"/>
        <v>70.548084000000003</v>
      </c>
      <c r="T177" s="69">
        <f t="shared" si="46"/>
        <v>67.267598094000007</v>
      </c>
      <c r="U177" s="69">
        <v>6.31</v>
      </c>
      <c r="V177" s="69"/>
      <c r="W177" s="69">
        <f t="shared" si="47"/>
        <v>71.684123999999997</v>
      </c>
      <c r="X177" s="67">
        <f t="shared" si="48"/>
        <v>68.350812234000003</v>
      </c>
      <c r="Y177" s="75"/>
      <c r="Z177" s="81"/>
      <c r="AA177" s="857">
        <v>28.621269999999999</v>
      </c>
      <c r="AB177" s="75">
        <v>0.13830000000000001</v>
      </c>
      <c r="AC177" s="81">
        <v>94.672449999999998</v>
      </c>
      <c r="AD177" s="75">
        <v>2.4E-2</v>
      </c>
      <c r="AE177" s="81">
        <v>54.492719999999998</v>
      </c>
      <c r="AF177" s="75"/>
      <c r="AG177" s="81"/>
      <c r="AH177" s="861"/>
      <c r="AI177" s="81"/>
      <c r="AJ177" s="75">
        <v>8.2699999999999996E-2</v>
      </c>
      <c r="AK177" s="82">
        <v>2</v>
      </c>
      <c r="AL177" s="81">
        <v>141.214</v>
      </c>
      <c r="AM177" s="75"/>
      <c r="AN177" s="81"/>
      <c r="AO177" s="75">
        <v>1E-3</v>
      </c>
      <c r="AP177" s="81">
        <v>0.82317999999999991</v>
      </c>
      <c r="AQ177" s="75"/>
      <c r="AR177" s="76"/>
      <c r="AS177" s="75"/>
      <c r="AT177" s="81"/>
      <c r="AU177" s="75"/>
      <c r="AV177" s="81"/>
      <c r="AW177" s="75">
        <v>3</v>
      </c>
      <c r="AX177" s="81">
        <v>12.827913882352941</v>
      </c>
      <c r="AY177" s="75"/>
      <c r="AZ177" s="81"/>
      <c r="BA177" s="83"/>
      <c r="BB177" s="84"/>
      <c r="BC177" s="861"/>
      <c r="BD177" s="85"/>
      <c r="BE177" s="85"/>
      <c r="BF177" s="75"/>
      <c r="BG177" s="81"/>
      <c r="BH177" s="85"/>
      <c r="BI177" s="861">
        <v>0.18793970000000002</v>
      </c>
      <c r="BJ177" s="81">
        <v>143.14898038046829</v>
      </c>
      <c r="BK177" s="82"/>
      <c r="BL177" s="81"/>
      <c r="BM177" s="85">
        <v>0.69812186081131167</v>
      </c>
      <c r="BN177" s="560"/>
      <c r="BO177" s="874"/>
      <c r="BP177" s="74"/>
      <c r="BQ177" s="874"/>
      <c r="BR177" s="74"/>
      <c r="BS177" s="874"/>
      <c r="BT177" s="74"/>
      <c r="BU177" s="874"/>
      <c r="BV177" s="74"/>
      <c r="BW177" s="874"/>
      <c r="BX177" s="74">
        <v>12</v>
      </c>
      <c r="BY177" s="874">
        <v>3.8406902591362142</v>
      </c>
      <c r="BZ177" s="74">
        <v>1.4999999999999999E-2</v>
      </c>
      <c r="CA177" s="874">
        <v>2.2394255555555547</v>
      </c>
      <c r="CB177" s="74">
        <v>2</v>
      </c>
      <c r="CC177" s="874">
        <v>5.3959325170068002</v>
      </c>
      <c r="CD177" s="74">
        <v>3</v>
      </c>
      <c r="CE177" s="874">
        <v>5.6556505000000001</v>
      </c>
      <c r="CF177" s="74">
        <f t="shared" si="36"/>
        <v>476.49863612363254</v>
      </c>
      <c r="CG177" s="75">
        <f t="shared" si="37"/>
        <v>3.8406902591362142</v>
      </c>
      <c r="CH177" s="76">
        <f t="shared" si="38"/>
        <v>13.291008572562355</v>
      </c>
      <c r="CI177" s="60">
        <f t="shared" si="39"/>
        <v>493.63033495533114</v>
      </c>
    </row>
    <row r="178" spans="1:87" ht="18.75" customHeight="1" x14ac:dyDescent="0.25">
      <c r="A178" s="61">
        <f t="shared" si="49"/>
        <v>167</v>
      </c>
      <c r="B178" s="77" t="s">
        <v>247</v>
      </c>
      <c r="C178" s="78">
        <v>1961</v>
      </c>
      <c r="D178" s="78">
        <v>3</v>
      </c>
      <c r="E178" s="78">
        <v>36</v>
      </c>
      <c r="F178" s="78">
        <v>1502.6</v>
      </c>
      <c r="G178" s="78">
        <v>3</v>
      </c>
      <c r="H178" s="63">
        <v>5.84</v>
      </c>
      <c r="I178" s="63">
        <v>6.21</v>
      </c>
      <c r="J178" s="63">
        <f t="shared" si="41"/>
        <v>52651.103999999992</v>
      </c>
      <c r="K178" s="63">
        <f t="shared" si="42"/>
        <v>55986.875999999989</v>
      </c>
      <c r="L178" s="79">
        <v>91.182419999999993</v>
      </c>
      <c r="M178" s="80">
        <f t="shared" si="53"/>
        <v>86.942437470000002</v>
      </c>
      <c r="N178" s="66">
        <f t="shared" si="40"/>
        <v>6.0683095966990548</v>
      </c>
      <c r="O178" s="67">
        <f t="shared" si="43"/>
        <v>108.63797999999998</v>
      </c>
      <c r="P178" s="67">
        <f t="shared" si="44"/>
        <v>103.58631392999999</v>
      </c>
      <c r="Q178" s="68">
        <v>6.21</v>
      </c>
      <c r="R178" s="69"/>
      <c r="S178" s="69">
        <f t="shared" si="45"/>
        <v>111.97375199999998</v>
      </c>
      <c r="T178" s="69">
        <f t="shared" si="46"/>
        <v>106.76697253199998</v>
      </c>
      <c r="U178" s="69">
        <v>6.31</v>
      </c>
      <c r="V178" s="69"/>
      <c r="W178" s="69">
        <f t="shared" si="47"/>
        <v>113.77687199999998</v>
      </c>
      <c r="X178" s="67">
        <f t="shared" si="48"/>
        <v>108.48624745199999</v>
      </c>
      <c r="Y178" s="75"/>
      <c r="Z178" s="81"/>
      <c r="AA178" s="857"/>
      <c r="AB178" s="75">
        <v>0.26719999999999999</v>
      </c>
      <c r="AC178" s="81">
        <v>199.28962999999999</v>
      </c>
      <c r="AD178" s="75">
        <v>4.3999999999999997E-2</v>
      </c>
      <c r="AE178" s="81">
        <v>96.768500000000003</v>
      </c>
      <c r="AF178" s="75"/>
      <c r="AG178" s="81"/>
      <c r="AH178" s="861"/>
      <c r="AI178" s="81"/>
      <c r="AJ178" s="75"/>
      <c r="AK178" s="82"/>
      <c r="AL178" s="81"/>
      <c r="AM178" s="75"/>
      <c r="AN178" s="81"/>
      <c r="AO178" s="75"/>
      <c r="AP178" s="81"/>
      <c r="AQ178" s="75">
        <v>4</v>
      </c>
      <c r="AR178" s="76">
        <v>5.5487644999999999</v>
      </c>
      <c r="AS178" s="75"/>
      <c r="AT178" s="81"/>
      <c r="AU178" s="75">
        <v>7.2000000000000005E-4</v>
      </c>
      <c r="AV178" s="81">
        <v>4.4979500000000003</v>
      </c>
      <c r="AW178" s="75"/>
      <c r="AX178" s="81"/>
      <c r="AY178" s="75"/>
      <c r="AZ178" s="81"/>
      <c r="BA178" s="83"/>
      <c r="BB178" s="84"/>
      <c r="BC178" s="861"/>
      <c r="BD178" s="85"/>
      <c r="BE178" s="85"/>
      <c r="BF178" s="75">
        <v>9</v>
      </c>
      <c r="BG178" s="81">
        <v>110.74334</v>
      </c>
      <c r="BH178" s="85"/>
      <c r="BI178" s="861">
        <v>0.1931737</v>
      </c>
      <c r="BJ178" s="81">
        <v>151.24044529475401</v>
      </c>
      <c r="BK178" s="82"/>
      <c r="BL178" s="81"/>
      <c r="BM178" s="85">
        <v>6.9331707065278607</v>
      </c>
      <c r="BN178" s="560"/>
      <c r="BO178" s="874"/>
      <c r="BP178" s="74"/>
      <c r="BQ178" s="874"/>
      <c r="BR178" s="74"/>
      <c r="BS178" s="874"/>
      <c r="BT178" s="74"/>
      <c r="BU178" s="874"/>
      <c r="BV178" s="74"/>
      <c r="BW178" s="874"/>
      <c r="BX178" s="74">
        <v>15</v>
      </c>
      <c r="BY178" s="874">
        <v>7.5637579114034699</v>
      </c>
      <c r="BZ178" s="74"/>
      <c r="CA178" s="874"/>
      <c r="CB178" s="74">
        <v>4</v>
      </c>
      <c r="CC178" s="874">
        <v>8.8482787755102006</v>
      </c>
      <c r="CD178" s="74">
        <v>4</v>
      </c>
      <c r="CE178" s="874">
        <v>6.9610784242424195</v>
      </c>
      <c r="CF178" s="74">
        <f t="shared" si="36"/>
        <v>575.02180050128197</v>
      </c>
      <c r="CG178" s="75">
        <f t="shared" si="37"/>
        <v>7.5637579114034699</v>
      </c>
      <c r="CH178" s="76">
        <f t="shared" si="38"/>
        <v>15.80935719975262</v>
      </c>
      <c r="CI178" s="60">
        <f t="shared" si="39"/>
        <v>598.39491561243813</v>
      </c>
    </row>
    <row r="179" spans="1:87" ht="18.75" customHeight="1" x14ac:dyDescent="0.25">
      <c r="A179" s="61">
        <f t="shared" si="49"/>
        <v>168</v>
      </c>
      <c r="B179" s="88" t="s">
        <v>248</v>
      </c>
      <c r="C179" s="87">
        <v>1959</v>
      </c>
      <c r="D179" s="87">
        <v>3</v>
      </c>
      <c r="E179" s="87">
        <v>4</v>
      </c>
      <c r="F179" s="87">
        <v>1586.9</v>
      </c>
      <c r="G179" s="87">
        <v>2</v>
      </c>
      <c r="H179" s="63">
        <v>5.84</v>
      </c>
      <c r="I179" s="63">
        <v>6.21</v>
      </c>
      <c r="J179" s="63">
        <f t="shared" si="41"/>
        <v>55604.97600000001</v>
      </c>
      <c r="K179" s="63">
        <f t="shared" si="42"/>
        <v>59127.894000000008</v>
      </c>
      <c r="L179" s="79">
        <v>71.747230000000002</v>
      </c>
      <c r="M179" s="80">
        <f t="shared" si="53"/>
        <v>68.410983805000001</v>
      </c>
      <c r="N179" s="66">
        <f t="shared" si="40"/>
        <v>4.5212193584976994</v>
      </c>
      <c r="O179" s="67">
        <f t="shared" si="43"/>
        <v>114.73287000000002</v>
      </c>
      <c r="P179" s="67">
        <f t="shared" si="44"/>
        <v>109.39779154500002</v>
      </c>
      <c r="Q179" s="68">
        <v>6.21</v>
      </c>
      <c r="R179" s="69"/>
      <c r="S179" s="69">
        <f t="shared" si="45"/>
        <v>118.25578800000001</v>
      </c>
      <c r="T179" s="69">
        <f t="shared" si="46"/>
        <v>112.75689385800001</v>
      </c>
      <c r="U179" s="69">
        <v>6.31</v>
      </c>
      <c r="V179" s="69"/>
      <c r="W179" s="69">
        <f t="shared" si="47"/>
        <v>120.160068</v>
      </c>
      <c r="X179" s="67">
        <f t="shared" si="48"/>
        <v>114.572624838</v>
      </c>
      <c r="Y179" s="75"/>
      <c r="Z179" s="81"/>
      <c r="AA179" s="857"/>
      <c r="AB179" s="75"/>
      <c r="AC179" s="81"/>
      <c r="AD179" s="75"/>
      <c r="AE179" s="81"/>
      <c r="AF179" s="75"/>
      <c r="AG179" s="81"/>
      <c r="AH179" s="861"/>
      <c r="AI179" s="81"/>
      <c r="AJ179" s="75"/>
      <c r="AK179" s="82"/>
      <c r="AL179" s="81"/>
      <c r="AM179" s="75"/>
      <c r="AN179" s="81"/>
      <c r="AO179" s="75"/>
      <c r="AP179" s="81"/>
      <c r="AQ179" s="75"/>
      <c r="AR179" s="76"/>
      <c r="AS179" s="75"/>
      <c r="AT179" s="81"/>
      <c r="AU179" s="75"/>
      <c r="AV179" s="81"/>
      <c r="AW179" s="75"/>
      <c r="AX179" s="81"/>
      <c r="AY179" s="75"/>
      <c r="AZ179" s="81"/>
      <c r="BA179" s="83"/>
      <c r="BB179" s="84"/>
      <c r="BC179" s="861"/>
      <c r="BD179" s="85"/>
      <c r="BE179" s="85"/>
      <c r="BF179" s="75"/>
      <c r="BG179" s="81"/>
      <c r="BH179" s="85"/>
      <c r="BI179" s="861"/>
      <c r="BJ179" s="81"/>
      <c r="BK179" s="82"/>
      <c r="BL179" s="81"/>
      <c r="BM179" s="85">
        <v>2.4174907884035597</v>
      </c>
      <c r="BN179" s="560"/>
      <c r="BO179" s="874"/>
      <c r="BP179" s="74"/>
      <c r="BQ179" s="874"/>
      <c r="BR179" s="74"/>
      <c r="BS179" s="874"/>
      <c r="BT179" s="74"/>
      <c r="BU179" s="874"/>
      <c r="BV179" s="74"/>
      <c r="BW179" s="874"/>
      <c r="BX179" s="74">
        <v>1</v>
      </c>
      <c r="BY179" s="874">
        <v>1.32270258064516</v>
      </c>
      <c r="BZ179" s="74">
        <v>6.0000000000000001E-3</v>
      </c>
      <c r="CA179" s="874">
        <v>0.94070086980000012</v>
      </c>
      <c r="CB179" s="74"/>
      <c r="CC179" s="874"/>
      <c r="CD179" s="74">
        <v>2</v>
      </c>
      <c r="CE179" s="874">
        <v>3.1234561904761899</v>
      </c>
      <c r="CF179" s="74">
        <f t="shared" si="36"/>
        <v>2.4174907884035597</v>
      </c>
      <c r="CG179" s="75">
        <f t="shared" si="37"/>
        <v>1.32270258064516</v>
      </c>
      <c r="CH179" s="76">
        <f t="shared" si="38"/>
        <v>4.0641570602761901</v>
      </c>
      <c r="CI179" s="60">
        <f t="shared" si="39"/>
        <v>7.8043504293249093</v>
      </c>
    </row>
    <row r="180" spans="1:87" ht="18.75" customHeight="1" x14ac:dyDescent="0.25">
      <c r="A180" s="61">
        <f t="shared" si="49"/>
        <v>169</v>
      </c>
      <c r="B180" s="77" t="s">
        <v>249</v>
      </c>
      <c r="C180" s="78">
        <v>1961</v>
      </c>
      <c r="D180" s="78">
        <v>3</v>
      </c>
      <c r="E180" s="78">
        <v>34</v>
      </c>
      <c r="F180" s="78">
        <v>1479.9</v>
      </c>
      <c r="G180" s="78">
        <v>3</v>
      </c>
      <c r="H180" s="63">
        <v>5.84</v>
      </c>
      <c r="I180" s="63">
        <v>6.21</v>
      </c>
      <c r="J180" s="63">
        <f t="shared" si="41"/>
        <v>51855.695999999996</v>
      </c>
      <c r="K180" s="63">
        <f t="shared" si="42"/>
        <v>55141.074000000001</v>
      </c>
      <c r="L180" s="79">
        <v>85.851519999999994</v>
      </c>
      <c r="M180" s="80">
        <f t="shared" si="53"/>
        <v>81.859424319999988</v>
      </c>
      <c r="N180" s="66">
        <f t="shared" si="40"/>
        <v>5.8011703493479283</v>
      </c>
      <c r="O180" s="67">
        <f t="shared" si="43"/>
        <v>106.99676999999998</v>
      </c>
      <c r="P180" s="67">
        <f t="shared" si="44"/>
        <v>102.02142019499999</v>
      </c>
      <c r="Q180" s="68">
        <v>6.21</v>
      </c>
      <c r="R180" s="69"/>
      <c r="S180" s="69">
        <f t="shared" si="45"/>
        <v>110.28214800000001</v>
      </c>
      <c r="T180" s="69">
        <f t="shared" si="46"/>
        <v>105.15402811800001</v>
      </c>
      <c r="U180" s="69">
        <v>6.31</v>
      </c>
      <c r="V180" s="69"/>
      <c r="W180" s="69">
        <f t="shared" si="47"/>
        <v>112.05802799999999</v>
      </c>
      <c r="X180" s="67">
        <f t="shared" si="48"/>
        <v>106.847329698</v>
      </c>
      <c r="Y180" s="75">
        <v>2.3E-2</v>
      </c>
      <c r="Z180" s="81">
        <v>4.992</v>
      </c>
      <c r="AA180" s="857">
        <v>350.01604000000003</v>
      </c>
      <c r="AB180" s="75"/>
      <c r="AC180" s="81"/>
      <c r="AD180" s="75"/>
      <c r="AE180" s="81"/>
      <c r="AF180" s="75"/>
      <c r="AG180" s="81"/>
      <c r="AH180" s="861"/>
      <c r="AI180" s="81"/>
      <c r="AJ180" s="75"/>
      <c r="AK180" s="82"/>
      <c r="AL180" s="81"/>
      <c r="AM180" s="75"/>
      <c r="AN180" s="81"/>
      <c r="AO180" s="75"/>
      <c r="AP180" s="81"/>
      <c r="AQ180" s="75">
        <v>2</v>
      </c>
      <c r="AR180" s="76">
        <v>2.7743822499999999</v>
      </c>
      <c r="AS180" s="75"/>
      <c r="AT180" s="81"/>
      <c r="AU180" s="75"/>
      <c r="AV180" s="81"/>
      <c r="AW180" s="75"/>
      <c r="AX180" s="81"/>
      <c r="AY180" s="75"/>
      <c r="AZ180" s="81"/>
      <c r="BA180" s="83">
        <v>1</v>
      </c>
      <c r="BB180" s="84">
        <v>0.27611000000000002</v>
      </c>
      <c r="BC180" s="861"/>
      <c r="BD180" s="85"/>
      <c r="BE180" s="85"/>
      <c r="BF180" s="75">
        <v>1</v>
      </c>
      <c r="BG180" s="81">
        <v>1.5737300000000001</v>
      </c>
      <c r="BH180" s="85"/>
      <c r="BI180" s="861"/>
      <c r="BJ180" s="81"/>
      <c r="BK180" s="82">
        <v>24</v>
      </c>
      <c r="BL180" s="81">
        <v>8.6698889552238718</v>
      </c>
      <c r="BM180" s="85">
        <v>11.478891189356972</v>
      </c>
      <c r="BN180" s="560"/>
      <c r="BO180" s="874"/>
      <c r="BP180" s="74"/>
      <c r="BQ180" s="874"/>
      <c r="BR180" s="74"/>
      <c r="BS180" s="874"/>
      <c r="BT180" s="74"/>
      <c r="BU180" s="874"/>
      <c r="BV180" s="74"/>
      <c r="BW180" s="874"/>
      <c r="BX180" s="74">
        <v>8</v>
      </c>
      <c r="BY180" s="874">
        <v>3.3897210767536921</v>
      </c>
      <c r="BZ180" s="74"/>
      <c r="CA180" s="874"/>
      <c r="CB180" s="74"/>
      <c r="CC180" s="874"/>
      <c r="CD180" s="74">
        <v>2</v>
      </c>
      <c r="CE180" s="874">
        <v>3.3159387499999999</v>
      </c>
      <c r="CF180" s="74">
        <f t="shared" si="36"/>
        <v>379.78104239458094</v>
      </c>
      <c r="CG180" s="75">
        <f t="shared" si="37"/>
        <v>3.3897210767536921</v>
      </c>
      <c r="CH180" s="76">
        <f t="shared" si="38"/>
        <v>3.3159387499999999</v>
      </c>
      <c r="CI180" s="60">
        <f t="shared" si="39"/>
        <v>386.48670222133461</v>
      </c>
    </row>
    <row r="181" spans="1:87" ht="18.75" customHeight="1" x14ac:dyDescent="0.25">
      <c r="A181" s="61">
        <f t="shared" si="49"/>
        <v>170</v>
      </c>
      <c r="B181" s="77" t="s">
        <v>250</v>
      </c>
      <c r="C181" s="78" t="s">
        <v>235</v>
      </c>
      <c r="D181" s="78">
        <v>5</v>
      </c>
      <c r="E181" s="78">
        <v>70</v>
      </c>
      <c r="F181" s="78">
        <v>3232.9</v>
      </c>
      <c r="G181" s="78">
        <v>7</v>
      </c>
      <c r="H181" s="63">
        <v>5.84</v>
      </c>
      <c r="I181" s="63">
        <v>6.21</v>
      </c>
      <c r="J181" s="63">
        <f t="shared" si="41"/>
        <v>113280.81599999999</v>
      </c>
      <c r="K181" s="63">
        <f t="shared" si="42"/>
        <v>120457.85400000001</v>
      </c>
      <c r="L181" s="79">
        <v>155.17913999999999</v>
      </c>
      <c r="M181" s="80">
        <f t="shared" si="53"/>
        <v>147.96330999</v>
      </c>
      <c r="N181" s="66">
        <f t="shared" si="40"/>
        <v>4.7999981440811652</v>
      </c>
      <c r="O181" s="67">
        <f t="shared" si="43"/>
        <v>233.73866999999998</v>
      </c>
      <c r="P181" s="67">
        <f t="shared" si="44"/>
        <v>222.86982184499999</v>
      </c>
      <c r="Q181" s="68">
        <v>6.21</v>
      </c>
      <c r="R181" s="69"/>
      <c r="S181" s="69">
        <f t="shared" si="45"/>
        <v>240.91570800000002</v>
      </c>
      <c r="T181" s="69">
        <f t="shared" si="46"/>
        <v>229.71312757800001</v>
      </c>
      <c r="U181" s="69">
        <v>6.31</v>
      </c>
      <c r="V181" s="69"/>
      <c r="W181" s="69">
        <f t="shared" si="47"/>
        <v>244.79518799999997</v>
      </c>
      <c r="X181" s="67">
        <f t="shared" si="48"/>
        <v>233.41221175799998</v>
      </c>
      <c r="Y181" s="75"/>
      <c r="Z181" s="81"/>
      <c r="AA181" s="857"/>
      <c r="AB181" s="75">
        <v>7.0000000000000001E-3</v>
      </c>
      <c r="AC181" s="81">
        <v>14.253</v>
      </c>
      <c r="AD181" s="75"/>
      <c r="AE181" s="81"/>
      <c r="AF181" s="75">
        <v>2.8000000000000001E-2</v>
      </c>
      <c r="AG181" s="81">
        <v>13.687478636363645</v>
      </c>
      <c r="AH181" s="861"/>
      <c r="AI181" s="81"/>
      <c r="AJ181" s="75"/>
      <c r="AK181" s="82"/>
      <c r="AL181" s="81"/>
      <c r="AM181" s="75"/>
      <c r="AN181" s="81"/>
      <c r="AO181" s="75"/>
      <c r="AP181" s="81"/>
      <c r="AQ181" s="75"/>
      <c r="AR181" s="76"/>
      <c r="AS181" s="75"/>
      <c r="AT181" s="81"/>
      <c r="AU181" s="75"/>
      <c r="AV181" s="81"/>
      <c r="AW181" s="75">
        <v>4</v>
      </c>
      <c r="AX181" s="81">
        <v>2.195262134366923</v>
      </c>
      <c r="AY181" s="75"/>
      <c r="AZ181" s="81"/>
      <c r="BA181" s="83">
        <v>10</v>
      </c>
      <c r="BB181" s="84">
        <v>2.7308570757715591</v>
      </c>
      <c r="BC181" s="861"/>
      <c r="BD181" s="85"/>
      <c r="BE181" s="85"/>
      <c r="BF181" s="75"/>
      <c r="BG181" s="81"/>
      <c r="BH181" s="85"/>
      <c r="BI181" s="861"/>
      <c r="BJ181" s="81"/>
      <c r="BK181" s="82"/>
      <c r="BL181" s="81"/>
      <c r="BM181" s="85">
        <v>762.23789733690774</v>
      </c>
      <c r="BN181" s="560"/>
      <c r="BO181" s="874"/>
      <c r="BP181" s="74">
        <v>3.0000000000000001E-3</v>
      </c>
      <c r="BQ181" s="874">
        <v>4.1517266666666703</v>
      </c>
      <c r="BR181" s="74">
        <v>0.01</v>
      </c>
      <c r="BS181" s="874">
        <v>10.51284141875</v>
      </c>
      <c r="BT181" s="74"/>
      <c r="BU181" s="874"/>
      <c r="BV181" s="74"/>
      <c r="BW181" s="874"/>
      <c r="BX181" s="74">
        <v>37</v>
      </c>
      <c r="BY181" s="874">
        <v>24.105986936161951</v>
      </c>
      <c r="BZ181" s="74"/>
      <c r="CA181" s="874"/>
      <c r="CB181" s="74"/>
      <c r="CC181" s="874"/>
      <c r="CD181" s="74">
        <v>7</v>
      </c>
      <c r="CE181" s="874">
        <v>12.377127708333331</v>
      </c>
      <c r="CF181" s="74">
        <f t="shared" si="36"/>
        <v>795.10449518340988</v>
      </c>
      <c r="CG181" s="75">
        <f t="shared" si="37"/>
        <v>38.770555021578623</v>
      </c>
      <c r="CH181" s="76">
        <f t="shared" si="38"/>
        <v>12.377127708333331</v>
      </c>
      <c r="CI181" s="60">
        <f t="shared" si="39"/>
        <v>846.25217791332182</v>
      </c>
    </row>
    <row r="182" spans="1:87" ht="18.75" customHeight="1" x14ac:dyDescent="0.25">
      <c r="A182" s="61">
        <f t="shared" si="49"/>
        <v>171</v>
      </c>
      <c r="B182" s="77" t="s">
        <v>251</v>
      </c>
      <c r="C182" s="78" t="s">
        <v>107</v>
      </c>
      <c r="D182" s="78">
        <v>2</v>
      </c>
      <c r="E182" s="78">
        <v>16</v>
      </c>
      <c r="F182" s="78">
        <v>676.3</v>
      </c>
      <c r="G182" s="78">
        <v>2</v>
      </c>
      <c r="H182" s="63">
        <v>5.84</v>
      </c>
      <c r="I182" s="63">
        <v>6.21</v>
      </c>
      <c r="J182" s="63">
        <f t="shared" si="41"/>
        <v>23697.551999999996</v>
      </c>
      <c r="K182" s="63">
        <f t="shared" si="42"/>
        <v>25198.937999999995</v>
      </c>
      <c r="L182" s="79">
        <v>41.21096</v>
      </c>
      <c r="M182" s="80">
        <f t="shared" si="53"/>
        <v>39.294650359999999</v>
      </c>
      <c r="N182" s="66">
        <f t="shared" si="40"/>
        <v>6.0935916013603437</v>
      </c>
      <c r="O182" s="67">
        <f t="shared" si="43"/>
        <v>48.896489999999993</v>
      </c>
      <c r="P182" s="67">
        <f t="shared" si="44"/>
        <v>46.62280321499999</v>
      </c>
      <c r="Q182" s="68">
        <v>6.21</v>
      </c>
      <c r="R182" s="69"/>
      <c r="S182" s="69">
        <f t="shared" si="45"/>
        <v>50.397875999999989</v>
      </c>
      <c r="T182" s="69">
        <f t="shared" si="46"/>
        <v>48.054374765999988</v>
      </c>
      <c r="U182" s="69">
        <v>6.31</v>
      </c>
      <c r="V182" s="69"/>
      <c r="W182" s="69">
        <f t="shared" si="47"/>
        <v>51.209435999999997</v>
      </c>
      <c r="X182" s="67">
        <f t="shared" si="48"/>
        <v>48.828197226</v>
      </c>
      <c r="Y182" s="75"/>
      <c r="Z182" s="81"/>
      <c r="AA182" s="857"/>
      <c r="AB182" s="75"/>
      <c r="AC182" s="81"/>
      <c r="AD182" s="75"/>
      <c r="AE182" s="81"/>
      <c r="AF182" s="75"/>
      <c r="AG182" s="81"/>
      <c r="AH182" s="861"/>
      <c r="AI182" s="81"/>
      <c r="AJ182" s="75">
        <v>4.9849999999999998E-2</v>
      </c>
      <c r="AK182" s="82">
        <v>2</v>
      </c>
      <c r="AL182" s="81">
        <v>97.007109999999997</v>
      </c>
      <c r="AM182" s="75"/>
      <c r="AN182" s="81"/>
      <c r="AO182" s="75"/>
      <c r="AP182" s="81"/>
      <c r="AQ182" s="75"/>
      <c r="AR182" s="76"/>
      <c r="AS182" s="75"/>
      <c r="AT182" s="81"/>
      <c r="AU182" s="75"/>
      <c r="AV182" s="81"/>
      <c r="AW182" s="75"/>
      <c r="AX182" s="81"/>
      <c r="AY182" s="75"/>
      <c r="AZ182" s="81"/>
      <c r="BA182" s="83">
        <v>7</v>
      </c>
      <c r="BB182" s="84">
        <v>5.635845659858469</v>
      </c>
      <c r="BC182" s="861"/>
      <c r="BD182" s="85"/>
      <c r="BE182" s="85"/>
      <c r="BF182" s="75"/>
      <c r="BG182" s="81"/>
      <c r="BH182" s="85"/>
      <c r="BI182" s="861"/>
      <c r="BJ182" s="81"/>
      <c r="BK182" s="82">
        <v>2</v>
      </c>
      <c r="BL182" s="81">
        <v>3.5914511999999998</v>
      </c>
      <c r="BM182" s="85"/>
      <c r="BN182" s="560"/>
      <c r="BO182" s="874"/>
      <c r="BP182" s="74"/>
      <c r="BQ182" s="874"/>
      <c r="BR182" s="74"/>
      <c r="BS182" s="874"/>
      <c r="BT182" s="74"/>
      <c r="BU182" s="874"/>
      <c r="BV182" s="74"/>
      <c r="BW182" s="874"/>
      <c r="BX182" s="74">
        <v>3</v>
      </c>
      <c r="BY182" s="874">
        <v>3.9488226231581498</v>
      </c>
      <c r="BZ182" s="74"/>
      <c r="CA182" s="874"/>
      <c r="CB182" s="74"/>
      <c r="CC182" s="874"/>
      <c r="CD182" s="74">
        <v>3</v>
      </c>
      <c r="CE182" s="874">
        <v>6.0970270416666699</v>
      </c>
      <c r="CF182" s="74">
        <f t="shared" si="36"/>
        <v>106.23440685985847</v>
      </c>
      <c r="CG182" s="75">
        <f t="shared" si="37"/>
        <v>3.9488226231581498</v>
      </c>
      <c r="CH182" s="76">
        <f t="shared" si="38"/>
        <v>6.0970270416666699</v>
      </c>
      <c r="CI182" s="60">
        <f t="shared" si="39"/>
        <v>116.28025652468328</v>
      </c>
    </row>
    <row r="183" spans="1:87" ht="18.75" customHeight="1" x14ac:dyDescent="0.25">
      <c r="A183" s="61">
        <f t="shared" si="49"/>
        <v>172</v>
      </c>
      <c r="B183" s="77" t="s">
        <v>252</v>
      </c>
      <c r="C183" s="78" t="s">
        <v>253</v>
      </c>
      <c r="D183" s="78">
        <v>2</v>
      </c>
      <c r="E183" s="78">
        <v>16</v>
      </c>
      <c r="F183" s="78">
        <v>562.29999999999995</v>
      </c>
      <c r="G183" s="78">
        <v>2</v>
      </c>
      <c r="H183" s="63">
        <v>5.84</v>
      </c>
      <c r="I183" s="63">
        <v>6.21</v>
      </c>
      <c r="J183" s="63">
        <f t="shared" si="41"/>
        <v>19702.991999999998</v>
      </c>
      <c r="K183" s="63">
        <f t="shared" si="42"/>
        <v>20951.297999999999</v>
      </c>
      <c r="L183" s="79">
        <v>34.277880000000003</v>
      </c>
      <c r="M183" s="80">
        <f t="shared" si="53"/>
        <v>32.683958580000002</v>
      </c>
      <c r="N183" s="66">
        <f t="shared" si="40"/>
        <v>6.0960128045527302</v>
      </c>
      <c r="O183" s="67">
        <f t="shared" si="43"/>
        <v>40.654289999999996</v>
      </c>
      <c r="P183" s="67">
        <f t="shared" si="44"/>
        <v>38.763865514999999</v>
      </c>
      <c r="Q183" s="68">
        <v>6.21</v>
      </c>
      <c r="R183" s="69"/>
      <c r="S183" s="69">
        <f t="shared" si="45"/>
        <v>41.902595999999996</v>
      </c>
      <c r="T183" s="69">
        <f t="shared" si="46"/>
        <v>39.954125285999993</v>
      </c>
      <c r="U183" s="69">
        <v>6.31</v>
      </c>
      <c r="V183" s="69"/>
      <c r="W183" s="69">
        <f t="shared" si="47"/>
        <v>42.577355999999995</v>
      </c>
      <c r="X183" s="67">
        <f t="shared" si="48"/>
        <v>40.597508945999998</v>
      </c>
      <c r="Y183" s="75"/>
      <c r="Z183" s="81"/>
      <c r="AA183" s="857"/>
      <c r="AB183" s="75"/>
      <c r="AC183" s="81"/>
      <c r="AD183" s="75"/>
      <c r="AE183" s="81"/>
      <c r="AF183" s="75"/>
      <c r="AG183" s="81"/>
      <c r="AH183" s="861"/>
      <c r="AI183" s="81"/>
      <c r="AJ183" s="75"/>
      <c r="AK183" s="82"/>
      <c r="AL183" s="81"/>
      <c r="AM183" s="75"/>
      <c r="AN183" s="81"/>
      <c r="AO183" s="75"/>
      <c r="AP183" s="81"/>
      <c r="AQ183" s="75"/>
      <c r="AR183" s="76"/>
      <c r="AS183" s="75"/>
      <c r="AT183" s="81"/>
      <c r="AU183" s="75"/>
      <c r="AV183" s="81"/>
      <c r="AW183" s="75"/>
      <c r="AX183" s="81"/>
      <c r="AY183" s="75"/>
      <c r="AZ183" s="81"/>
      <c r="BA183" s="83"/>
      <c r="BB183" s="84"/>
      <c r="BC183" s="861"/>
      <c r="BD183" s="85"/>
      <c r="BE183" s="85"/>
      <c r="BF183" s="75"/>
      <c r="BG183" s="81"/>
      <c r="BH183" s="85"/>
      <c r="BI183" s="861"/>
      <c r="BJ183" s="81"/>
      <c r="BK183" s="82"/>
      <c r="BL183" s="81"/>
      <c r="BM183" s="85">
        <v>6.5205790662802237</v>
      </c>
      <c r="BN183" s="560"/>
      <c r="BO183" s="874"/>
      <c r="BP183" s="74"/>
      <c r="BQ183" s="874"/>
      <c r="BR183" s="74"/>
      <c r="BS183" s="874"/>
      <c r="BT183" s="74"/>
      <c r="BU183" s="874"/>
      <c r="BV183" s="74"/>
      <c r="BW183" s="874"/>
      <c r="BX183" s="74">
        <v>1</v>
      </c>
      <c r="BY183" s="874">
        <v>0.25174999999999997</v>
      </c>
      <c r="BZ183" s="74"/>
      <c r="CA183" s="874"/>
      <c r="CB183" s="74">
        <v>1</v>
      </c>
      <c r="CC183" s="874">
        <v>0.85104760869565199</v>
      </c>
      <c r="CD183" s="74">
        <v>2</v>
      </c>
      <c r="CE183" s="874">
        <v>3.93115375</v>
      </c>
      <c r="CF183" s="74">
        <f t="shared" si="36"/>
        <v>6.5205790662802237</v>
      </c>
      <c r="CG183" s="75">
        <f t="shared" si="37"/>
        <v>0.25174999999999997</v>
      </c>
      <c r="CH183" s="76">
        <f t="shared" si="38"/>
        <v>4.7822013586956515</v>
      </c>
      <c r="CI183" s="60">
        <f t="shared" si="39"/>
        <v>11.554530424975876</v>
      </c>
    </row>
    <row r="184" spans="1:87" ht="21" customHeight="1" x14ac:dyDescent="0.25">
      <c r="A184" s="61">
        <f t="shared" si="49"/>
        <v>173</v>
      </c>
      <c r="B184" s="77" t="s">
        <v>254</v>
      </c>
      <c r="C184" s="78" t="s">
        <v>255</v>
      </c>
      <c r="D184" s="78">
        <v>5</v>
      </c>
      <c r="E184" s="78">
        <v>67</v>
      </c>
      <c r="F184" s="78">
        <v>3433.5</v>
      </c>
      <c r="G184" s="78">
        <v>4</v>
      </c>
      <c r="H184" s="63">
        <v>5.84</v>
      </c>
      <c r="I184" s="63">
        <v>6.21</v>
      </c>
      <c r="J184" s="63">
        <f t="shared" si="41"/>
        <v>120309.84</v>
      </c>
      <c r="K184" s="63">
        <f t="shared" si="42"/>
        <v>127932.20999999999</v>
      </c>
      <c r="L184" s="79">
        <v>200.17158000000001</v>
      </c>
      <c r="M184" s="80">
        <f t="shared" si="53"/>
        <v>190.86360153000001</v>
      </c>
      <c r="N184" s="66">
        <f t="shared" si="40"/>
        <v>5.8299571865443429</v>
      </c>
      <c r="O184" s="67">
        <f t="shared" si="43"/>
        <v>248.24204999999998</v>
      </c>
      <c r="P184" s="67">
        <f t="shared" si="44"/>
        <v>236.69879467499999</v>
      </c>
      <c r="Q184" s="68">
        <v>6.21</v>
      </c>
      <c r="R184" s="69"/>
      <c r="S184" s="69">
        <f t="shared" si="45"/>
        <v>255.86442</v>
      </c>
      <c r="T184" s="69">
        <f t="shared" si="46"/>
        <v>243.96672447</v>
      </c>
      <c r="U184" s="69">
        <v>6.31</v>
      </c>
      <c r="V184" s="69"/>
      <c r="W184" s="69">
        <f t="shared" si="47"/>
        <v>259.98462000000001</v>
      </c>
      <c r="X184" s="67">
        <f t="shared" si="48"/>
        <v>247.89533517000001</v>
      </c>
      <c r="Y184" s="75"/>
      <c r="Z184" s="81"/>
      <c r="AA184" s="857"/>
      <c r="AB184" s="75"/>
      <c r="AC184" s="81"/>
      <c r="AD184" s="75"/>
      <c r="AE184" s="81"/>
      <c r="AF184" s="75"/>
      <c r="AG184" s="81"/>
      <c r="AH184" s="861"/>
      <c r="AI184" s="81"/>
      <c r="AJ184" s="75"/>
      <c r="AK184" s="82"/>
      <c r="AL184" s="81"/>
      <c r="AM184" s="75"/>
      <c r="AN184" s="81"/>
      <c r="AO184" s="75"/>
      <c r="AP184" s="81"/>
      <c r="AQ184" s="75"/>
      <c r="AR184" s="76"/>
      <c r="AS184" s="75"/>
      <c r="AT184" s="81"/>
      <c r="AU184" s="75"/>
      <c r="AV184" s="81"/>
      <c r="AW184" s="75"/>
      <c r="AX184" s="81"/>
      <c r="AY184" s="75"/>
      <c r="AZ184" s="81"/>
      <c r="BA184" s="83">
        <v>9</v>
      </c>
      <c r="BB184" s="84">
        <v>4.1287939148919994</v>
      </c>
      <c r="BC184" s="861"/>
      <c r="BD184" s="85"/>
      <c r="BE184" s="85"/>
      <c r="BF184" s="75"/>
      <c r="BG184" s="81"/>
      <c r="BH184" s="85"/>
      <c r="BI184" s="861"/>
      <c r="BJ184" s="81"/>
      <c r="BK184" s="82"/>
      <c r="BL184" s="81"/>
      <c r="BM184" s="85">
        <v>15.355268888888888</v>
      </c>
      <c r="BN184" s="560">
        <v>1.55E-2</v>
      </c>
      <c r="BO184" s="874">
        <v>23.536080612903245</v>
      </c>
      <c r="BP184" s="74"/>
      <c r="BQ184" s="874"/>
      <c r="BR184" s="74"/>
      <c r="BS184" s="874"/>
      <c r="BT184" s="74">
        <v>0.01</v>
      </c>
      <c r="BU184" s="874">
        <v>6.7145208300000006</v>
      </c>
      <c r="BV184" s="74"/>
      <c r="BW184" s="874"/>
      <c r="BX184" s="74">
        <v>23</v>
      </c>
      <c r="BY184" s="874">
        <v>15.905701271820082</v>
      </c>
      <c r="BZ184" s="74"/>
      <c r="CA184" s="874"/>
      <c r="CB184" s="74">
        <v>3</v>
      </c>
      <c r="CC184" s="874">
        <v>2.3106800000000001</v>
      </c>
      <c r="CD184" s="74">
        <v>1</v>
      </c>
      <c r="CE184" s="874">
        <v>1.60325785714286</v>
      </c>
      <c r="CF184" s="74">
        <f t="shared" si="36"/>
        <v>19.484062803780887</v>
      </c>
      <c r="CG184" s="75">
        <f t="shared" si="37"/>
        <v>46.156302714723324</v>
      </c>
      <c r="CH184" s="76">
        <f t="shared" si="38"/>
        <v>3.91393785714286</v>
      </c>
      <c r="CI184" s="60">
        <f t="shared" si="39"/>
        <v>69.554303375647066</v>
      </c>
    </row>
    <row r="185" spans="1:87" ht="19.5" customHeight="1" x14ac:dyDescent="0.25">
      <c r="A185" s="61">
        <f t="shared" si="49"/>
        <v>174</v>
      </c>
      <c r="B185" s="77" t="s">
        <v>256</v>
      </c>
      <c r="C185" s="78" t="s">
        <v>71</v>
      </c>
      <c r="D185" s="78">
        <v>4</v>
      </c>
      <c r="E185" s="78">
        <v>12</v>
      </c>
      <c r="F185" s="78">
        <v>773.9</v>
      </c>
      <c r="G185" s="78">
        <v>1</v>
      </c>
      <c r="H185" s="63">
        <v>5.84</v>
      </c>
      <c r="I185" s="63">
        <v>6.21</v>
      </c>
      <c r="J185" s="63">
        <f t="shared" si="41"/>
        <v>27117.455999999998</v>
      </c>
      <c r="K185" s="63">
        <f t="shared" si="42"/>
        <v>28835.513999999999</v>
      </c>
      <c r="L185" s="79">
        <v>11.53792</v>
      </c>
      <c r="M185" s="80">
        <f t="shared" si="53"/>
        <v>11.00140672</v>
      </c>
      <c r="N185" s="66">
        <f t="shared" si="40"/>
        <v>1.4908799586509884</v>
      </c>
      <c r="O185" s="67">
        <f t="shared" si="43"/>
        <v>55.952970000000001</v>
      </c>
      <c r="P185" s="67">
        <f t="shared" si="44"/>
        <v>53.351156895000003</v>
      </c>
      <c r="Q185" s="68">
        <v>6.21</v>
      </c>
      <c r="R185" s="69"/>
      <c r="S185" s="69">
        <f t="shared" si="45"/>
        <v>57.671028</v>
      </c>
      <c r="T185" s="69">
        <f t="shared" si="46"/>
        <v>54.989325198000003</v>
      </c>
      <c r="U185" s="69">
        <v>6.31</v>
      </c>
      <c r="V185" s="69"/>
      <c r="W185" s="69">
        <f t="shared" si="47"/>
        <v>58.599707999999993</v>
      </c>
      <c r="X185" s="67">
        <f t="shared" si="48"/>
        <v>55.874821577999995</v>
      </c>
      <c r="Y185" s="75"/>
      <c r="Z185" s="81"/>
      <c r="AA185" s="857"/>
      <c r="AB185" s="75"/>
      <c r="AC185" s="81"/>
      <c r="AD185" s="75"/>
      <c r="AE185" s="81"/>
      <c r="AF185" s="75"/>
      <c r="AG185" s="81"/>
      <c r="AH185" s="861"/>
      <c r="AI185" s="81"/>
      <c r="AJ185" s="75"/>
      <c r="AK185" s="82"/>
      <c r="AL185" s="81"/>
      <c r="AM185" s="75"/>
      <c r="AN185" s="81"/>
      <c r="AO185" s="75"/>
      <c r="AP185" s="81"/>
      <c r="AQ185" s="75"/>
      <c r="AR185" s="76"/>
      <c r="AS185" s="75"/>
      <c r="AT185" s="81"/>
      <c r="AU185" s="75"/>
      <c r="AV185" s="81"/>
      <c r="AW185" s="75"/>
      <c r="AX185" s="81"/>
      <c r="AY185" s="75"/>
      <c r="AZ185" s="81"/>
      <c r="BA185" s="83">
        <v>4</v>
      </c>
      <c r="BB185" s="84">
        <v>2.2539407719298241</v>
      </c>
      <c r="BC185" s="861"/>
      <c r="BD185" s="85"/>
      <c r="BE185" s="85"/>
      <c r="BF185" s="75"/>
      <c r="BG185" s="81"/>
      <c r="BH185" s="85"/>
      <c r="BI185" s="861"/>
      <c r="BJ185" s="81"/>
      <c r="BK185" s="82"/>
      <c r="BL185" s="81"/>
      <c r="BM185" s="85"/>
      <c r="BN185" s="560"/>
      <c r="BO185" s="874"/>
      <c r="BP185" s="74"/>
      <c r="BQ185" s="874"/>
      <c r="BR185" s="74"/>
      <c r="BS185" s="874"/>
      <c r="BT185" s="74"/>
      <c r="BU185" s="874"/>
      <c r="BV185" s="74"/>
      <c r="BW185" s="874"/>
      <c r="BX185" s="74">
        <v>10</v>
      </c>
      <c r="BY185" s="874">
        <v>5.818880069017256</v>
      </c>
      <c r="BZ185" s="74"/>
      <c r="CA185" s="874"/>
      <c r="CB185" s="74">
        <v>1</v>
      </c>
      <c r="CC185" s="874">
        <v>1.9059999999999999</v>
      </c>
      <c r="CD185" s="74">
        <v>2</v>
      </c>
      <c r="CE185" s="874">
        <v>4.79285472222222</v>
      </c>
      <c r="CF185" s="74">
        <f t="shared" si="36"/>
        <v>2.2539407719298241</v>
      </c>
      <c r="CG185" s="75">
        <f t="shared" si="37"/>
        <v>5.818880069017256</v>
      </c>
      <c r="CH185" s="76">
        <f t="shared" si="38"/>
        <v>6.6988547222222197</v>
      </c>
      <c r="CI185" s="60">
        <f t="shared" si="39"/>
        <v>14.7716755631693</v>
      </c>
    </row>
    <row r="186" spans="1:87" ht="18.75" customHeight="1" x14ac:dyDescent="0.25">
      <c r="A186" s="61">
        <f t="shared" si="49"/>
        <v>175</v>
      </c>
      <c r="B186" s="89" t="s">
        <v>257</v>
      </c>
      <c r="C186" s="78">
        <v>1952</v>
      </c>
      <c r="D186" s="78">
        <v>2</v>
      </c>
      <c r="E186" s="78">
        <v>8</v>
      </c>
      <c r="F186" s="78">
        <v>538.9</v>
      </c>
      <c r="G186" s="78">
        <v>1</v>
      </c>
      <c r="H186" s="63">
        <v>5.84</v>
      </c>
      <c r="I186" s="63">
        <v>6.21</v>
      </c>
      <c r="J186" s="63">
        <f t="shared" si="41"/>
        <v>18883.056</v>
      </c>
      <c r="K186" s="63">
        <f t="shared" si="42"/>
        <v>20079.414000000001</v>
      </c>
      <c r="L186" s="79">
        <v>32.851559999999999</v>
      </c>
      <c r="M186" s="80">
        <f t="shared" si="53"/>
        <v>31.323962460000001</v>
      </c>
      <c r="N186" s="66">
        <f t="shared" si="40"/>
        <v>6.0960400816478018</v>
      </c>
      <c r="O186" s="67">
        <f t="shared" si="43"/>
        <v>38.962470000000003</v>
      </c>
      <c r="P186" s="67">
        <f t="shared" si="44"/>
        <v>37.150715145000007</v>
      </c>
      <c r="Q186" s="68">
        <v>6.21</v>
      </c>
      <c r="R186" s="69"/>
      <c r="S186" s="69">
        <f t="shared" si="45"/>
        <v>40.158828</v>
      </c>
      <c r="T186" s="69">
        <f t="shared" si="46"/>
        <v>38.291442498000002</v>
      </c>
      <c r="U186" s="69">
        <v>6.31</v>
      </c>
      <c r="V186" s="69"/>
      <c r="W186" s="69">
        <f t="shared" si="47"/>
        <v>40.805508000000003</v>
      </c>
      <c r="X186" s="67">
        <f t="shared" si="48"/>
        <v>38.908051878000002</v>
      </c>
      <c r="Y186" s="75"/>
      <c r="Z186" s="81"/>
      <c r="AA186" s="857"/>
      <c r="AB186" s="75"/>
      <c r="AC186" s="81"/>
      <c r="AD186" s="75"/>
      <c r="AE186" s="81"/>
      <c r="AF186" s="75"/>
      <c r="AG186" s="81"/>
      <c r="AH186" s="861"/>
      <c r="AI186" s="81"/>
      <c r="AJ186" s="75"/>
      <c r="AK186" s="82"/>
      <c r="AL186" s="81"/>
      <c r="AM186" s="75"/>
      <c r="AN186" s="81"/>
      <c r="AO186" s="75"/>
      <c r="AP186" s="81"/>
      <c r="AQ186" s="75"/>
      <c r="AR186" s="76"/>
      <c r="AS186" s="75"/>
      <c r="AT186" s="81"/>
      <c r="AU186" s="75"/>
      <c r="AV186" s="81"/>
      <c r="AW186" s="75"/>
      <c r="AX186" s="81"/>
      <c r="AY186" s="75"/>
      <c r="AZ186" s="81"/>
      <c r="BA186" s="83"/>
      <c r="BB186" s="84"/>
      <c r="BC186" s="861"/>
      <c r="BD186" s="85"/>
      <c r="BE186" s="85"/>
      <c r="BF186" s="75"/>
      <c r="BG186" s="81"/>
      <c r="BH186" s="85"/>
      <c r="BI186" s="861"/>
      <c r="BJ186" s="81"/>
      <c r="BK186" s="82"/>
      <c r="BL186" s="81"/>
      <c r="BM186" s="85"/>
      <c r="BN186" s="560"/>
      <c r="BO186" s="874"/>
      <c r="BP186" s="74"/>
      <c r="BQ186" s="874"/>
      <c r="BR186" s="74"/>
      <c r="BS186" s="874"/>
      <c r="BT186" s="74"/>
      <c r="BU186" s="874"/>
      <c r="BV186" s="74"/>
      <c r="BW186" s="874"/>
      <c r="BX186" s="74">
        <v>4</v>
      </c>
      <c r="BY186" s="874">
        <v>2.1695946886953408</v>
      </c>
      <c r="BZ186" s="74"/>
      <c r="CA186" s="874"/>
      <c r="CB186" s="74">
        <v>1</v>
      </c>
      <c r="CC186" s="874">
        <v>0.76151489795918403</v>
      </c>
      <c r="CD186" s="74"/>
      <c r="CE186" s="874"/>
      <c r="CF186" s="74">
        <f t="shared" si="36"/>
        <v>0</v>
      </c>
      <c r="CG186" s="75">
        <f t="shared" si="37"/>
        <v>2.1695946886953408</v>
      </c>
      <c r="CH186" s="76">
        <f t="shared" si="38"/>
        <v>0.76151489795918403</v>
      </c>
      <c r="CI186" s="60">
        <f t="shared" si="39"/>
        <v>2.9311095866545247</v>
      </c>
    </row>
    <row r="187" spans="1:87" ht="18.75" customHeight="1" x14ac:dyDescent="0.25">
      <c r="A187" s="61">
        <f t="shared" si="49"/>
        <v>176</v>
      </c>
      <c r="B187" s="77" t="s">
        <v>258</v>
      </c>
      <c r="C187" s="78">
        <v>1963</v>
      </c>
      <c r="D187" s="78">
        <v>4</v>
      </c>
      <c r="E187" s="78">
        <v>48</v>
      </c>
      <c r="F187" s="78">
        <v>2037.5</v>
      </c>
      <c r="G187" s="78">
        <v>3</v>
      </c>
      <c r="H187" s="63">
        <v>5.84</v>
      </c>
      <c r="I187" s="63">
        <v>6.21</v>
      </c>
      <c r="J187" s="63">
        <f t="shared" si="41"/>
        <v>71394</v>
      </c>
      <c r="K187" s="63">
        <f t="shared" si="42"/>
        <v>75917.25</v>
      </c>
      <c r="L187" s="79">
        <v>124.25388</v>
      </c>
      <c r="M187" s="80">
        <f t="shared" si="53"/>
        <v>118.47607458</v>
      </c>
      <c r="N187" s="66">
        <f t="shared" si="40"/>
        <v>6.0983499386503066</v>
      </c>
      <c r="O187" s="67">
        <f>(J187+K187)/1000</f>
        <v>147.31125</v>
      </c>
      <c r="P187" s="67">
        <f t="shared" si="44"/>
        <v>140.46127687500001</v>
      </c>
      <c r="Q187" s="68">
        <v>6.21</v>
      </c>
      <c r="R187" s="69"/>
      <c r="S187" s="69">
        <f t="shared" si="45"/>
        <v>151.83449999999999</v>
      </c>
      <c r="T187" s="69">
        <f t="shared" si="46"/>
        <v>144.77419574999999</v>
      </c>
      <c r="U187" s="69">
        <v>6.31</v>
      </c>
      <c r="V187" s="69"/>
      <c r="W187" s="69">
        <f t="shared" si="47"/>
        <v>154.27950000000001</v>
      </c>
      <c r="X187" s="67">
        <f t="shared" si="48"/>
        <v>147.10550325000003</v>
      </c>
      <c r="Y187" s="75"/>
      <c r="Z187" s="81"/>
      <c r="AA187" s="857">
        <v>680.11556000000007</v>
      </c>
      <c r="AB187" s="75"/>
      <c r="AC187" s="81"/>
      <c r="AD187" s="75"/>
      <c r="AE187" s="81"/>
      <c r="AF187" s="75"/>
      <c r="AG187" s="81"/>
      <c r="AH187" s="861"/>
      <c r="AI187" s="81"/>
      <c r="AJ187" s="75"/>
      <c r="AK187" s="82"/>
      <c r="AL187" s="81"/>
      <c r="AM187" s="75"/>
      <c r="AN187" s="81"/>
      <c r="AO187" s="75"/>
      <c r="AP187" s="81"/>
      <c r="AQ187" s="75"/>
      <c r="AR187" s="76"/>
      <c r="AS187" s="75"/>
      <c r="AT187" s="81"/>
      <c r="AU187" s="75">
        <v>1.8E-3</v>
      </c>
      <c r="AV187" s="81">
        <v>0.49715834862385261</v>
      </c>
      <c r="AW187" s="75">
        <v>1</v>
      </c>
      <c r="AX187" s="81">
        <v>2.302</v>
      </c>
      <c r="AY187" s="75"/>
      <c r="AZ187" s="81"/>
      <c r="BA187" s="83">
        <v>15</v>
      </c>
      <c r="BB187" s="84">
        <v>11.862915298245612</v>
      </c>
      <c r="BC187" s="861"/>
      <c r="BD187" s="85"/>
      <c r="BE187" s="85"/>
      <c r="BF187" s="75"/>
      <c r="BG187" s="81"/>
      <c r="BH187" s="85"/>
      <c r="BI187" s="861"/>
      <c r="BJ187" s="81"/>
      <c r="BK187" s="82"/>
      <c r="BL187" s="81"/>
      <c r="BM187" s="85"/>
      <c r="BN187" s="560"/>
      <c r="BO187" s="874"/>
      <c r="BP187" s="74"/>
      <c r="BQ187" s="874"/>
      <c r="BR187" s="74"/>
      <c r="BS187" s="874"/>
      <c r="BT187" s="74"/>
      <c r="BU187" s="874"/>
      <c r="BV187" s="74"/>
      <c r="BW187" s="874"/>
      <c r="BX187" s="74">
        <v>4</v>
      </c>
      <c r="BY187" s="874">
        <v>2.0326141772838149</v>
      </c>
      <c r="BZ187" s="74"/>
      <c r="CA187" s="874"/>
      <c r="CB187" s="74">
        <v>2</v>
      </c>
      <c r="CC187" s="874">
        <v>1.4978476190476191</v>
      </c>
      <c r="CD187" s="74">
        <v>4</v>
      </c>
      <c r="CE187" s="874">
        <v>8.0280270416666717</v>
      </c>
      <c r="CF187" s="74">
        <f t="shared" si="36"/>
        <v>694.77763364686962</v>
      </c>
      <c r="CG187" s="75">
        <f t="shared" si="37"/>
        <v>2.0326141772838149</v>
      </c>
      <c r="CH187" s="76">
        <f t="shared" si="38"/>
        <v>9.5258746607142903</v>
      </c>
      <c r="CI187" s="60">
        <f t="shared" si="39"/>
        <v>706.3361224848677</v>
      </c>
    </row>
    <row r="188" spans="1:87" ht="18" customHeight="1" x14ac:dyDescent="0.25">
      <c r="A188" s="61">
        <f t="shared" si="49"/>
        <v>177</v>
      </c>
      <c r="B188" s="77" t="s">
        <v>259</v>
      </c>
      <c r="C188" s="78">
        <v>1962</v>
      </c>
      <c r="D188" s="78">
        <v>5</v>
      </c>
      <c r="E188" s="78">
        <v>60</v>
      </c>
      <c r="F188" s="78">
        <v>2561.4</v>
      </c>
      <c r="G188" s="78">
        <v>3</v>
      </c>
      <c r="H188" s="63">
        <v>5.84</v>
      </c>
      <c r="I188" s="63">
        <v>6.21</v>
      </c>
      <c r="J188" s="63">
        <f t="shared" si="41"/>
        <v>89751.456000000006</v>
      </c>
      <c r="K188" s="63">
        <f t="shared" si="42"/>
        <v>95437.763999999996</v>
      </c>
      <c r="L188" s="79">
        <v>153.48156</v>
      </c>
      <c r="M188" s="80">
        <f t="shared" si="53"/>
        <v>146.34466746000001</v>
      </c>
      <c r="N188" s="66">
        <f t="shared" si="40"/>
        <v>5.9920965097212457</v>
      </c>
      <c r="O188" s="67">
        <f t="shared" si="43"/>
        <v>185.18922000000001</v>
      </c>
      <c r="P188" s="67">
        <f t="shared" si="44"/>
        <v>176.57792127000002</v>
      </c>
      <c r="Q188" s="68">
        <v>6.21</v>
      </c>
      <c r="R188" s="69"/>
      <c r="S188" s="69">
        <f t="shared" si="45"/>
        <v>190.875528</v>
      </c>
      <c r="T188" s="69">
        <f t="shared" si="46"/>
        <v>181.99981594799999</v>
      </c>
      <c r="U188" s="69">
        <v>6.31</v>
      </c>
      <c r="V188" s="69"/>
      <c r="W188" s="69">
        <f t="shared" si="47"/>
        <v>193.94920799999997</v>
      </c>
      <c r="X188" s="67">
        <f t="shared" si="48"/>
        <v>184.93056982799996</v>
      </c>
      <c r="Y188" s="75"/>
      <c r="Z188" s="81"/>
      <c r="AA188" s="857"/>
      <c r="AB188" s="75"/>
      <c r="AC188" s="81"/>
      <c r="AD188" s="75"/>
      <c r="AE188" s="81"/>
      <c r="AF188" s="75"/>
      <c r="AG188" s="81"/>
      <c r="AH188" s="861"/>
      <c r="AI188" s="81"/>
      <c r="AJ188" s="75"/>
      <c r="AK188" s="82"/>
      <c r="AL188" s="81"/>
      <c r="AM188" s="75"/>
      <c r="AN188" s="81"/>
      <c r="AO188" s="75"/>
      <c r="AP188" s="81"/>
      <c r="AQ188" s="75"/>
      <c r="AR188" s="76"/>
      <c r="AS188" s="75"/>
      <c r="AT188" s="81"/>
      <c r="AU188" s="75"/>
      <c r="AV188" s="81"/>
      <c r="AW188" s="75"/>
      <c r="AX188" s="81"/>
      <c r="AY188" s="75"/>
      <c r="AZ188" s="81"/>
      <c r="BA188" s="83">
        <v>8</v>
      </c>
      <c r="BB188" s="84">
        <v>7.8546709357486986</v>
      </c>
      <c r="BC188" s="861"/>
      <c r="BD188" s="85"/>
      <c r="BE188" s="85"/>
      <c r="BF188" s="75"/>
      <c r="BG188" s="81"/>
      <c r="BH188" s="85"/>
      <c r="BI188" s="861"/>
      <c r="BJ188" s="81"/>
      <c r="BK188" s="82"/>
      <c r="BL188" s="81"/>
      <c r="BM188" s="85">
        <v>13.129071640220477</v>
      </c>
      <c r="BN188" s="560"/>
      <c r="BO188" s="874"/>
      <c r="BP188" s="74"/>
      <c r="BQ188" s="874"/>
      <c r="BR188" s="74"/>
      <c r="BS188" s="874"/>
      <c r="BT188" s="74">
        <v>4.0000000000000001E-3</v>
      </c>
      <c r="BU188" s="874">
        <v>2.6858083320000001</v>
      </c>
      <c r="BV188" s="74"/>
      <c r="BW188" s="874"/>
      <c r="BX188" s="74">
        <v>9</v>
      </c>
      <c r="BY188" s="874">
        <v>5.4639223270024333</v>
      </c>
      <c r="BZ188" s="74"/>
      <c r="CA188" s="874"/>
      <c r="CB188" s="74">
        <v>2</v>
      </c>
      <c r="CC188" s="874">
        <v>2.12738</v>
      </c>
      <c r="CD188" s="74">
        <v>5</v>
      </c>
      <c r="CE188" s="874">
        <v>8.3224061807862597</v>
      </c>
      <c r="CF188" s="74">
        <f t="shared" si="36"/>
        <v>20.983742575969174</v>
      </c>
      <c r="CG188" s="75">
        <f t="shared" si="37"/>
        <v>8.149730659002433</v>
      </c>
      <c r="CH188" s="76">
        <f t="shared" si="38"/>
        <v>10.44978618078626</v>
      </c>
      <c r="CI188" s="60">
        <f t="shared" si="39"/>
        <v>39.583259415757865</v>
      </c>
    </row>
    <row r="189" spans="1:87" ht="18.75" customHeight="1" x14ac:dyDescent="0.25">
      <c r="A189" s="61">
        <f t="shared" si="49"/>
        <v>178</v>
      </c>
      <c r="B189" s="77" t="s">
        <v>260</v>
      </c>
      <c r="C189" s="78">
        <v>1959</v>
      </c>
      <c r="D189" s="78">
        <v>5</v>
      </c>
      <c r="E189" s="78">
        <v>60</v>
      </c>
      <c r="F189" s="78">
        <v>2543.1999999999998</v>
      </c>
      <c r="G189" s="78">
        <v>3</v>
      </c>
      <c r="H189" s="63">
        <v>5.84</v>
      </c>
      <c r="I189" s="63">
        <v>6.21</v>
      </c>
      <c r="J189" s="63">
        <f t="shared" si="41"/>
        <v>89113.727999999988</v>
      </c>
      <c r="K189" s="63">
        <f t="shared" si="42"/>
        <v>94759.631999999998</v>
      </c>
      <c r="L189" s="79">
        <v>155.00280000000001</v>
      </c>
      <c r="M189" s="80">
        <f t="shared" si="53"/>
        <v>147.7951698</v>
      </c>
      <c r="N189" s="66">
        <f t="shared" si="40"/>
        <v>6.0947939603648953</v>
      </c>
      <c r="O189" s="67">
        <f t="shared" si="43"/>
        <v>183.87335999999999</v>
      </c>
      <c r="P189" s="67">
        <f t="shared" si="44"/>
        <v>175.32324875999998</v>
      </c>
      <c r="Q189" s="68">
        <v>6.21</v>
      </c>
      <c r="R189" s="69"/>
      <c r="S189" s="69">
        <f t="shared" si="45"/>
        <v>189.51926399999999</v>
      </c>
      <c r="T189" s="69">
        <f t="shared" si="46"/>
        <v>180.70661822399998</v>
      </c>
      <c r="U189" s="69">
        <v>6.31</v>
      </c>
      <c r="V189" s="69"/>
      <c r="W189" s="69">
        <f t="shared" si="47"/>
        <v>192.57110399999999</v>
      </c>
      <c r="X189" s="67">
        <f t="shared" si="48"/>
        <v>183.616547664</v>
      </c>
      <c r="Y189" s="75"/>
      <c r="Z189" s="81"/>
      <c r="AA189" s="857"/>
      <c r="AB189" s="75"/>
      <c r="AC189" s="81"/>
      <c r="AD189" s="75"/>
      <c r="AE189" s="81"/>
      <c r="AF189" s="75"/>
      <c r="AG189" s="81"/>
      <c r="AH189" s="861"/>
      <c r="AI189" s="81"/>
      <c r="AJ189" s="75"/>
      <c r="AK189" s="82"/>
      <c r="AL189" s="81"/>
      <c r="AM189" s="75"/>
      <c r="AN189" s="81"/>
      <c r="AO189" s="75"/>
      <c r="AP189" s="81"/>
      <c r="AQ189" s="75"/>
      <c r="AR189" s="76"/>
      <c r="AS189" s="75"/>
      <c r="AT189" s="81"/>
      <c r="AU189" s="75"/>
      <c r="AV189" s="81"/>
      <c r="AW189" s="75"/>
      <c r="AX189" s="81"/>
      <c r="AY189" s="75"/>
      <c r="AZ189" s="81"/>
      <c r="BA189" s="83"/>
      <c r="BB189" s="84"/>
      <c r="BC189" s="861"/>
      <c r="BD189" s="85"/>
      <c r="BE189" s="85"/>
      <c r="BF189" s="75"/>
      <c r="BG189" s="81"/>
      <c r="BH189" s="85"/>
      <c r="BI189" s="861"/>
      <c r="BJ189" s="81"/>
      <c r="BK189" s="82"/>
      <c r="BL189" s="81"/>
      <c r="BM189" s="85">
        <v>1.3688663937476699</v>
      </c>
      <c r="BN189" s="560"/>
      <c r="BO189" s="874"/>
      <c r="BP189" s="74"/>
      <c r="BQ189" s="874"/>
      <c r="BR189" s="74"/>
      <c r="BS189" s="874"/>
      <c r="BT189" s="74"/>
      <c r="BU189" s="874"/>
      <c r="BV189" s="74"/>
      <c r="BW189" s="874"/>
      <c r="BX189" s="74">
        <v>16</v>
      </c>
      <c r="BY189" s="874">
        <v>10.047127287551652</v>
      </c>
      <c r="BZ189" s="74"/>
      <c r="CA189" s="874"/>
      <c r="CB189" s="74">
        <v>4</v>
      </c>
      <c r="CC189" s="874">
        <v>4.3076664833759599</v>
      </c>
      <c r="CD189" s="74">
        <v>1</v>
      </c>
      <c r="CE189" s="874">
        <v>1.49260444444444</v>
      </c>
      <c r="CF189" s="74">
        <f t="shared" si="36"/>
        <v>1.3688663937476699</v>
      </c>
      <c r="CG189" s="75">
        <f t="shared" si="37"/>
        <v>10.047127287551652</v>
      </c>
      <c r="CH189" s="76">
        <f t="shared" si="38"/>
        <v>5.8002709278203994</v>
      </c>
      <c r="CI189" s="60">
        <f t="shared" si="39"/>
        <v>17.216264609119719</v>
      </c>
    </row>
    <row r="190" spans="1:87" ht="18.75" customHeight="1" x14ac:dyDescent="0.25">
      <c r="A190" s="61">
        <f t="shared" si="49"/>
        <v>179</v>
      </c>
      <c r="B190" s="77" t="s">
        <v>261</v>
      </c>
      <c r="C190" s="78">
        <v>1952</v>
      </c>
      <c r="D190" s="78">
        <v>2</v>
      </c>
      <c r="E190" s="78">
        <v>8</v>
      </c>
      <c r="F190" s="78">
        <v>529.20000000000005</v>
      </c>
      <c r="G190" s="78">
        <v>1</v>
      </c>
      <c r="H190" s="63">
        <v>5.84</v>
      </c>
      <c r="I190" s="63">
        <v>6.21</v>
      </c>
      <c r="J190" s="63">
        <f t="shared" si="41"/>
        <v>18543.168000000001</v>
      </c>
      <c r="K190" s="63">
        <f t="shared" si="42"/>
        <v>19717.992000000002</v>
      </c>
      <c r="L190" s="79">
        <v>32.260080000000002</v>
      </c>
      <c r="M190" s="80">
        <f t="shared" si="53"/>
        <v>30.759986280000003</v>
      </c>
      <c r="N190" s="66">
        <f t="shared" si="40"/>
        <v>6.0960090702947847</v>
      </c>
      <c r="O190" s="67">
        <f t="shared" si="43"/>
        <v>38.261160000000004</v>
      </c>
      <c r="P190" s="67">
        <f t="shared" si="44"/>
        <v>36.482016060000007</v>
      </c>
      <c r="Q190" s="68">
        <v>6.21</v>
      </c>
      <c r="R190" s="69"/>
      <c r="S190" s="69">
        <f t="shared" si="45"/>
        <v>39.435984000000005</v>
      </c>
      <c r="T190" s="69">
        <f t="shared" si="46"/>
        <v>37.602210744000004</v>
      </c>
      <c r="U190" s="69">
        <v>6.31</v>
      </c>
      <c r="V190" s="69"/>
      <c r="W190" s="69">
        <f t="shared" si="47"/>
        <v>40.071023999999994</v>
      </c>
      <c r="X190" s="67">
        <f t="shared" si="48"/>
        <v>38.207721383999996</v>
      </c>
      <c r="Y190" s="75"/>
      <c r="Z190" s="81"/>
      <c r="AA190" s="857"/>
      <c r="AB190" s="75"/>
      <c r="AC190" s="81"/>
      <c r="AD190" s="75"/>
      <c r="AE190" s="81"/>
      <c r="AF190" s="75"/>
      <c r="AG190" s="81"/>
      <c r="AH190" s="861"/>
      <c r="AI190" s="81"/>
      <c r="AJ190" s="75"/>
      <c r="AK190" s="82"/>
      <c r="AL190" s="81"/>
      <c r="AM190" s="75"/>
      <c r="AN190" s="81"/>
      <c r="AO190" s="75"/>
      <c r="AP190" s="81"/>
      <c r="AQ190" s="75">
        <v>3</v>
      </c>
      <c r="AR190" s="76">
        <v>4.2184104539999998</v>
      </c>
      <c r="AS190" s="75"/>
      <c r="AT190" s="81"/>
      <c r="AU190" s="75"/>
      <c r="AV190" s="81"/>
      <c r="AW190" s="75">
        <v>1</v>
      </c>
      <c r="AX190" s="81">
        <v>0.89300000000000002</v>
      </c>
      <c r="AY190" s="75"/>
      <c r="AZ190" s="81"/>
      <c r="BA190" s="83">
        <v>1</v>
      </c>
      <c r="BB190" s="84">
        <v>0.73847600000000002</v>
      </c>
      <c r="BC190" s="861"/>
      <c r="BD190" s="85"/>
      <c r="BE190" s="85"/>
      <c r="BF190" s="75"/>
      <c r="BG190" s="81"/>
      <c r="BH190" s="85"/>
      <c r="BI190" s="861"/>
      <c r="BJ190" s="81"/>
      <c r="BK190" s="82"/>
      <c r="BL190" s="81"/>
      <c r="BM190" s="85">
        <v>1.875</v>
      </c>
      <c r="BN190" s="560"/>
      <c r="BO190" s="874"/>
      <c r="BP190" s="74"/>
      <c r="BQ190" s="874"/>
      <c r="BR190" s="74"/>
      <c r="BS190" s="874"/>
      <c r="BT190" s="74"/>
      <c r="BU190" s="874"/>
      <c r="BV190" s="74"/>
      <c r="BW190" s="874"/>
      <c r="BX190" s="74">
        <v>9</v>
      </c>
      <c r="BY190" s="874">
        <v>4.411884947831556</v>
      </c>
      <c r="BZ190" s="74"/>
      <c r="CA190" s="874"/>
      <c r="CB190" s="74"/>
      <c r="CC190" s="874"/>
      <c r="CD190" s="74"/>
      <c r="CE190" s="874"/>
      <c r="CF190" s="74">
        <f t="shared" si="36"/>
        <v>7.724886454</v>
      </c>
      <c r="CG190" s="75">
        <f t="shared" si="37"/>
        <v>4.411884947831556</v>
      </c>
      <c r="CH190" s="76">
        <f t="shared" si="38"/>
        <v>0</v>
      </c>
      <c r="CI190" s="60">
        <f t="shared" si="39"/>
        <v>12.136771401831556</v>
      </c>
    </row>
    <row r="191" spans="1:87" ht="18.75" customHeight="1" x14ac:dyDescent="0.25">
      <c r="A191" s="61">
        <f t="shared" si="49"/>
        <v>180</v>
      </c>
      <c r="B191" s="86" t="s">
        <v>262</v>
      </c>
      <c r="C191" s="87">
        <v>1963</v>
      </c>
      <c r="D191" s="87">
        <v>5</v>
      </c>
      <c r="E191" s="87">
        <v>56</v>
      </c>
      <c r="F191" s="87">
        <v>2534.3000000000002</v>
      </c>
      <c r="G191" s="87">
        <v>3</v>
      </c>
      <c r="H191" s="63">
        <v>5.84</v>
      </c>
      <c r="I191" s="63">
        <v>6.21</v>
      </c>
      <c r="J191" s="63">
        <f t="shared" si="41"/>
        <v>88801.872000000003</v>
      </c>
      <c r="K191" s="63">
        <f t="shared" si="42"/>
        <v>94428.018000000011</v>
      </c>
      <c r="L191" s="79">
        <v>145.72488000000001</v>
      </c>
      <c r="M191" s="80">
        <v>138.94867307999999</v>
      </c>
      <c r="N191" s="66">
        <f t="shared" si="40"/>
        <v>5.7501037761906639</v>
      </c>
      <c r="O191" s="67">
        <f t="shared" si="43"/>
        <v>183.22989000000001</v>
      </c>
      <c r="P191" s="67">
        <f t="shared" si="44"/>
        <v>174.709700115</v>
      </c>
      <c r="Q191" s="68">
        <v>6.21</v>
      </c>
      <c r="R191" s="69"/>
      <c r="S191" s="69">
        <f t="shared" si="45"/>
        <v>188.85603600000002</v>
      </c>
      <c r="T191" s="69">
        <f t="shared" si="46"/>
        <v>180.07423032600002</v>
      </c>
      <c r="U191" s="69">
        <v>6.31</v>
      </c>
      <c r="V191" s="69"/>
      <c r="W191" s="69">
        <f t="shared" si="47"/>
        <v>191.89719600000001</v>
      </c>
      <c r="X191" s="67">
        <f t="shared" si="48"/>
        <v>182.973976386</v>
      </c>
      <c r="Y191" s="75"/>
      <c r="Z191" s="81"/>
      <c r="AA191" s="857"/>
      <c r="AB191" s="75"/>
      <c r="AC191" s="81"/>
      <c r="AD191" s="75"/>
      <c r="AE191" s="81"/>
      <c r="AF191" s="75"/>
      <c r="AG191" s="81"/>
      <c r="AH191" s="861"/>
      <c r="AI191" s="81"/>
      <c r="AJ191" s="75"/>
      <c r="AK191" s="82"/>
      <c r="AL191" s="81"/>
      <c r="AM191" s="75"/>
      <c r="AN191" s="81"/>
      <c r="AO191" s="75">
        <v>5.0000000000000001E-4</v>
      </c>
      <c r="AP191" s="81">
        <v>0.49981769450000002</v>
      </c>
      <c r="AQ191" s="75"/>
      <c r="AR191" s="76"/>
      <c r="AS191" s="75"/>
      <c r="AT191" s="81"/>
      <c r="AU191" s="75"/>
      <c r="AV191" s="81"/>
      <c r="AW191" s="75"/>
      <c r="AX191" s="81"/>
      <c r="AY191" s="75"/>
      <c r="AZ191" s="81"/>
      <c r="BA191" s="83"/>
      <c r="BB191" s="84"/>
      <c r="BC191" s="861"/>
      <c r="BD191" s="85"/>
      <c r="BE191" s="85"/>
      <c r="BF191" s="75"/>
      <c r="BG191" s="81"/>
      <c r="BH191" s="85"/>
      <c r="BI191" s="861"/>
      <c r="BJ191" s="81"/>
      <c r="BK191" s="82"/>
      <c r="BL191" s="81"/>
      <c r="BM191" s="85"/>
      <c r="BN191" s="560"/>
      <c r="BO191" s="874"/>
      <c r="BP191" s="74"/>
      <c r="BQ191" s="874"/>
      <c r="BR191" s="74"/>
      <c r="BS191" s="874"/>
      <c r="BT191" s="74"/>
      <c r="BU191" s="874"/>
      <c r="BV191" s="74"/>
      <c r="BW191" s="874"/>
      <c r="BX191" s="74">
        <v>22</v>
      </c>
      <c r="BY191" s="874">
        <v>11.361605579456294</v>
      </c>
      <c r="BZ191" s="74"/>
      <c r="CA191" s="874"/>
      <c r="CB191" s="74">
        <v>1</v>
      </c>
      <c r="CC191" s="874">
        <v>0.73176235294117598</v>
      </c>
      <c r="CD191" s="74">
        <v>5</v>
      </c>
      <c r="CE191" s="874">
        <v>9.2582346388888919</v>
      </c>
      <c r="CF191" s="74">
        <f t="shared" si="36"/>
        <v>0.49981769450000002</v>
      </c>
      <c r="CG191" s="75">
        <f t="shared" si="37"/>
        <v>11.361605579456294</v>
      </c>
      <c r="CH191" s="76">
        <f t="shared" si="38"/>
        <v>9.9899969918300684</v>
      </c>
      <c r="CI191" s="60">
        <f t="shared" si="39"/>
        <v>21.851420265786363</v>
      </c>
    </row>
    <row r="192" spans="1:87" ht="18.75" customHeight="1" x14ac:dyDescent="0.25">
      <c r="A192" s="61">
        <f t="shared" si="49"/>
        <v>181</v>
      </c>
      <c r="B192" s="77" t="s">
        <v>263</v>
      </c>
      <c r="C192" s="78">
        <v>1939</v>
      </c>
      <c r="D192" s="78">
        <v>4</v>
      </c>
      <c r="E192" s="78">
        <v>33</v>
      </c>
      <c r="F192" s="78">
        <v>2271.4</v>
      </c>
      <c r="G192" s="78">
        <v>3</v>
      </c>
      <c r="H192" s="63">
        <v>5.84</v>
      </c>
      <c r="I192" s="63">
        <v>6.21</v>
      </c>
      <c r="J192" s="63">
        <f t="shared" si="41"/>
        <v>79589.856</v>
      </c>
      <c r="K192" s="63">
        <f t="shared" si="42"/>
        <v>84632.364000000001</v>
      </c>
      <c r="L192" s="79">
        <v>138.15935999999999</v>
      </c>
      <c r="M192" s="80">
        <f t="shared" ref="M192:M223" si="54">L192*$M$2</f>
        <v>131.73494976000001</v>
      </c>
      <c r="N192" s="66">
        <f t="shared" si="40"/>
        <v>6.0825640574095265</v>
      </c>
      <c r="O192" s="67">
        <f t="shared" si="43"/>
        <v>164.22221999999999</v>
      </c>
      <c r="P192" s="67">
        <f t="shared" si="44"/>
        <v>156.58588677</v>
      </c>
      <c r="Q192" s="68">
        <v>6.21</v>
      </c>
      <c r="R192" s="69"/>
      <c r="S192" s="69">
        <f t="shared" si="45"/>
        <v>169.26472799999999</v>
      </c>
      <c r="T192" s="69">
        <f t="shared" si="46"/>
        <v>161.39391814799998</v>
      </c>
      <c r="U192" s="69">
        <v>6.31</v>
      </c>
      <c r="V192" s="69"/>
      <c r="W192" s="69">
        <f t="shared" si="47"/>
        <v>171.990408</v>
      </c>
      <c r="X192" s="67">
        <f t="shared" si="48"/>
        <v>163.99285402800001</v>
      </c>
      <c r="Y192" s="75">
        <v>0.06</v>
      </c>
      <c r="Z192" s="81">
        <v>111.49556</v>
      </c>
      <c r="AA192" s="857"/>
      <c r="AB192" s="75">
        <v>0.30040000000000006</v>
      </c>
      <c r="AC192" s="81">
        <v>111.54303</v>
      </c>
      <c r="AD192" s="75"/>
      <c r="AE192" s="81"/>
      <c r="AF192" s="75"/>
      <c r="AG192" s="81"/>
      <c r="AH192" s="861"/>
      <c r="AI192" s="81"/>
      <c r="AJ192" s="75"/>
      <c r="AK192" s="82"/>
      <c r="AL192" s="81"/>
      <c r="AM192" s="75"/>
      <c r="AN192" s="81"/>
      <c r="AO192" s="75">
        <v>1E-3</v>
      </c>
      <c r="AP192" s="81">
        <v>1.91476</v>
      </c>
      <c r="AQ192" s="75"/>
      <c r="AR192" s="76"/>
      <c r="AS192" s="75"/>
      <c r="AT192" s="81"/>
      <c r="AU192" s="75"/>
      <c r="AV192" s="81"/>
      <c r="AW192" s="75"/>
      <c r="AX192" s="81"/>
      <c r="AY192" s="75"/>
      <c r="AZ192" s="81"/>
      <c r="BA192" s="83"/>
      <c r="BB192" s="84"/>
      <c r="BC192" s="861"/>
      <c r="BD192" s="85"/>
      <c r="BE192" s="85"/>
      <c r="BF192" s="75"/>
      <c r="BG192" s="81"/>
      <c r="BH192" s="85"/>
      <c r="BI192" s="861"/>
      <c r="BJ192" s="81"/>
      <c r="BK192" s="82"/>
      <c r="BL192" s="81"/>
      <c r="BM192" s="85">
        <v>10.176014095902131</v>
      </c>
      <c r="BN192" s="560"/>
      <c r="BO192" s="874"/>
      <c r="BP192" s="74"/>
      <c r="BQ192" s="874"/>
      <c r="BR192" s="74">
        <v>3.0000000000000001E-3</v>
      </c>
      <c r="BS192" s="874">
        <v>3.5038577586207</v>
      </c>
      <c r="BT192" s="74"/>
      <c r="BU192" s="874"/>
      <c r="BV192" s="74">
        <v>3</v>
      </c>
      <c r="BW192" s="874">
        <v>5.4884624999999998</v>
      </c>
      <c r="BX192" s="74">
        <v>17</v>
      </c>
      <c r="BY192" s="874">
        <v>13.064166208349535</v>
      </c>
      <c r="BZ192" s="74"/>
      <c r="CA192" s="874"/>
      <c r="CB192" s="74">
        <v>2</v>
      </c>
      <c r="CC192" s="874">
        <v>1.605427608695652</v>
      </c>
      <c r="CD192" s="74">
        <v>3</v>
      </c>
      <c r="CE192" s="874">
        <v>6.2521738293650797</v>
      </c>
      <c r="CF192" s="74">
        <f t="shared" si="36"/>
        <v>235.12936409590213</v>
      </c>
      <c r="CG192" s="75">
        <f t="shared" si="37"/>
        <v>22.056486466970235</v>
      </c>
      <c r="CH192" s="76">
        <f t="shared" si="38"/>
        <v>7.8576014380607315</v>
      </c>
      <c r="CI192" s="60">
        <f t="shared" si="39"/>
        <v>265.04345200093309</v>
      </c>
    </row>
    <row r="193" spans="1:87" ht="18" customHeight="1" x14ac:dyDescent="0.25">
      <c r="A193" s="61">
        <f t="shared" si="49"/>
        <v>182</v>
      </c>
      <c r="B193" s="77" t="s">
        <v>264</v>
      </c>
      <c r="C193" s="78">
        <v>1939</v>
      </c>
      <c r="D193" s="78">
        <v>4</v>
      </c>
      <c r="E193" s="78">
        <v>32</v>
      </c>
      <c r="F193" s="78">
        <v>2891.4</v>
      </c>
      <c r="G193" s="78">
        <v>4</v>
      </c>
      <c r="H193" s="63">
        <v>5.84</v>
      </c>
      <c r="I193" s="63">
        <v>6.21</v>
      </c>
      <c r="J193" s="63">
        <f t="shared" si="41"/>
        <v>101314.65600000002</v>
      </c>
      <c r="K193" s="63">
        <f t="shared" si="42"/>
        <v>107733.56400000001</v>
      </c>
      <c r="L193" s="79">
        <v>170.41924</v>
      </c>
      <c r="M193" s="80">
        <f t="shared" si="54"/>
        <v>162.49474534000001</v>
      </c>
      <c r="N193" s="66">
        <f t="shared" si="40"/>
        <v>5.8940042885799269</v>
      </c>
      <c r="O193" s="67">
        <f t="shared" si="43"/>
        <v>209.04822000000004</v>
      </c>
      <c r="P193" s="67">
        <f t="shared" si="44"/>
        <v>199.32747777000003</v>
      </c>
      <c r="Q193" s="68">
        <v>6.21</v>
      </c>
      <c r="R193" s="69"/>
      <c r="S193" s="69">
        <f t="shared" si="45"/>
        <v>215.46712800000003</v>
      </c>
      <c r="T193" s="69">
        <f t="shared" si="46"/>
        <v>205.44790654800002</v>
      </c>
      <c r="U193" s="69">
        <v>6.31</v>
      </c>
      <c r="V193" s="69"/>
      <c r="W193" s="69">
        <f t="shared" si="47"/>
        <v>218.93680800000001</v>
      </c>
      <c r="X193" s="67">
        <f t="shared" si="48"/>
        <v>208.75624642800003</v>
      </c>
      <c r="Y193" s="75">
        <v>0.01</v>
      </c>
      <c r="Z193" s="81">
        <v>2.5305170239596499</v>
      </c>
      <c r="AA193" s="857">
        <v>1079.5700299999999</v>
      </c>
      <c r="AB193" s="75">
        <v>0.47919999999999996</v>
      </c>
      <c r="AC193" s="81">
        <v>278.87380608695651</v>
      </c>
      <c r="AD193" s="75"/>
      <c r="AE193" s="81"/>
      <c r="AF193" s="75"/>
      <c r="AG193" s="81"/>
      <c r="AH193" s="861"/>
      <c r="AI193" s="81"/>
      <c r="AJ193" s="75"/>
      <c r="AK193" s="82"/>
      <c r="AL193" s="81"/>
      <c r="AM193" s="75"/>
      <c r="AN193" s="81"/>
      <c r="AO193" s="75"/>
      <c r="AP193" s="81"/>
      <c r="AQ193" s="75">
        <v>1</v>
      </c>
      <c r="AR193" s="76">
        <v>1.406136818</v>
      </c>
      <c r="AS193" s="75"/>
      <c r="AT193" s="81"/>
      <c r="AU193" s="75"/>
      <c r="AV193" s="81"/>
      <c r="AW193" s="75"/>
      <c r="AX193" s="81"/>
      <c r="AY193" s="75"/>
      <c r="AZ193" s="81"/>
      <c r="BA193" s="83">
        <v>2</v>
      </c>
      <c r="BB193" s="84">
        <v>0.99615180365296696</v>
      </c>
      <c r="BC193" s="861"/>
      <c r="BD193" s="85"/>
      <c r="BE193" s="85"/>
      <c r="BF193" s="75"/>
      <c r="BG193" s="81"/>
      <c r="BH193" s="85"/>
      <c r="BI193" s="861"/>
      <c r="BJ193" s="81"/>
      <c r="BK193" s="82"/>
      <c r="BL193" s="81"/>
      <c r="BM193" s="85">
        <v>30.403578851759278</v>
      </c>
      <c r="BN193" s="560"/>
      <c r="BO193" s="874"/>
      <c r="BP193" s="74"/>
      <c r="BQ193" s="874"/>
      <c r="BR193" s="74"/>
      <c r="BS193" s="874"/>
      <c r="BT193" s="74"/>
      <c r="BU193" s="874"/>
      <c r="BV193" s="74">
        <v>2</v>
      </c>
      <c r="BW193" s="874">
        <v>6.0798941176470596</v>
      </c>
      <c r="BX193" s="74">
        <v>14</v>
      </c>
      <c r="BY193" s="874">
        <v>9.3299569243108582</v>
      </c>
      <c r="BZ193" s="74"/>
      <c r="CA193" s="874"/>
      <c r="CB193" s="74">
        <v>5</v>
      </c>
      <c r="CC193" s="874">
        <v>5.6675717406962773</v>
      </c>
      <c r="CD193" s="74">
        <v>2</v>
      </c>
      <c r="CE193" s="874">
        <v>4.62264763888889</v>
      </c>
      <c r="CF193" s="74">
        <f t="shared" si="36"/>
        <v>1393.7802205843284</v>
      </c>
      <c r="CG193" s="75">
        <f t="shared" si="37"/>
        <v>15.409851041957918</v>
      </c>
      <c r="CH193" s="76">
        <f t="shared" si="38"/>
        <v>10.290219379585167</v>
      </c>
      <c r="CI193" s="60">
        <f t="shared" si="39"/>
        <v>1419.4802910058713</v>
      </c>
    </row>
    <row r="194" spans="1:87" ht="18.75" customHeight="1" x14ac:dyDescent="0.25">
      <c r="A194" s="61">
        <f t="shared" si="49"/>
        <v>183</v>
      </c>
      <c r="B194" s="77" t="s">
        <v>265</v>
      </c>
      <c r="C194" s="78">
        <v>1962</v>
      </c>
      <c r="D194" s="78">
        <v>4</v>
      </c>
      <c r="E194" s="78">
        <v>48</v>
      </c>
      <c r="F194" s="78">
        <v>2037.3</v>
      </c>
      <c r="G194" s="78">
        <v>3</v>
      </c>
      <c r="H194" s="63">
        <v>5.84</v>
      </c>
      <c r="I194" s="63">
        <v>6.21</v>
      </c>
      <c r="J194" s="63">
        <f t="shared" si="41"/>
        <v>71386.991999999998</v>
      </c>
      <c r="K194" s="63">
        <f t="shared" si="42"/>
        <v>75909.797999999995</v>
      </c>
      <c r="L194" s="79">
        <v>124.29725999999999</v>
      </c>
      <c r="M194" s="80">
        <f t="shared" si="54"/>
        <v>118.51743741</v>
      </c>
      <c r="N194" s="66">
        <f t="shared" si="40"/>
        <v>6.1010778972169044</v>
      </c>
      <c r="O194" s="67">
        <f t="shared" si="43"/>
        <v>147.29678999999999</v>
      </c>
      <c r="P194" s="67">
        <f t="shared" si="44"/>
        <v>140.447489265</v>
      </c>
      <c r="Q194" s="68">
        <v>6.21</v>
      </c>
      <c r="R194" s="69"/>
      <c r="S194" s="69">
        <f t="shared" si="45"/>
        <v>151.81959599999999</v>
      </c>
      <c r="T194" s="69">
        <f t="shared" si="46"/>
        <v>144.75998478599999</v>
      </c>
      <c r="U194" s="69">
        <v>6.31</v>
      </c>
      <c r="V194" s="69"/>
      <c r="W194" s="69">
        <f t="shared" si="47"/>
        <v>154.26435599999999</v>
      </c>
      <c r="X194" s="67">
        <f t="shared" si="48"/>
        <v>147.09106344599999</v>
      </c>
      <c r="Y194" s="75"/>
      <c r="Z194" s="81"/>
      <c r="AA194" s="857">
        <v>10.68838</v>
      </c>
      <c r="AB194" s="75"/>
      <c r="AC194" s="81"/>
      <c r="AD194" s="75"/>
      <c r="AE194" s="81"/>
      <c r="AF194" s="75"/>
      <c r="AG194" s="81"/>
      <c r="AH194" s="861"/>
      <c r="AI194" s="81"/>
      <c r="AJ194" s="75"/>
      <c r="AK194" s="82"/>
      <c r="AL194" s="81"/>
      <c r="AM194" s="75"/>
      <c r="AN194" s="81"/>
      <c r="AO194" s="75"/>
      <c r="AP194" s="81"/>
      <c r="AQ194" s="75"/>
      <c r="AR194" s="76"/>
      <c r="AS194" s="75"/>
      <c r="AT194" s="81"/>
      <c r="AU194" s="75">
        <v>0.02</v>
      </c>
      <c r="AV194" s="81">
        <v>5.5239816513761397</v>
      </c>
      <c r="AW194" s="75">
        <v>1</v>
      </c>
      <c r="AX194" s="81">
        <v>0.47092937499999998</v>
      </c>
      <c r="AY194" s="75"/>
      <c r="AZ194" s="81"/>
      <c r="BA194" s="83">
        <v>5</v>
      </c>
      <c r="BB194" s="84">
        <v>24.613330868598712</v>
      </c>
      <c r="BC194" s="861"/>
      <c r="BD194" s="85"/>
      <c r="BE194" s="85"/>
      <c r="BF194" s="75">
        <v>1</v>
      </c>
      <c r="BG194" s="81">
        <v>1.0183800000000001</v>
      </c>
      <c r="BH194" s="85"/>
      <c r="BI194" s="861"/>
      <c r="BJ194" s="81"/>
      <c r="BK194" s="82"/>
      <c r="BL194" s="81"/>
      <c r="BM194" s="85">
        <v>1.4283478521478541</v>
      </c>
      <c r="BN194" s="560"/>
      <c r="BO194" s="874"/>
      <c r="BP194" s="74"/>
      <c r="BQ194" s="874"/>
      <c r="BR194" s="74">
        <v>1E-3</v>
      </c>
      <c r="BS194" s="874">
        <v>1.0298168000000001</v>
      </c>
      <c r="BT194" s="74"/>
      <c r="BU194" s="874"/>
      <c r="BV194" s="74"/>
      <c r="BW194" s="874"/>
      <c r="BX194" s="74">
        <v>14</v>
      </c>
      <c r="BY194" s="874">
        <v>9.0988387909572594</v>
      </c>
      <c r="BZ194" s="74"/>
      <c r="CA194" s="874"/>
      <c r="CB194" s="74">
        <v>8</v>
      </c>
      <c r="CC194" s="874">
        <v>9.6907511284513781</v>
      </c>
      <c r="CD194" s="74">
        <v>13</v>
      </c>
      <c r="CE194" s="874">
        <v>29.252178420532303</v>
      </c>
      <c r="CF194" s="74">
        <f t="shared" si="36"/>
        <v>43.743349747122707</v>
      </c>
      <c r="CG194" s="75">
        <f t="shared" si="37"/>
        <v>10.12865559095726</v>
      </c>
      <c r="CH194" s="76">
        <f t="shared" si="38"/>
        <v>38.942929548983685</v>
      </c>
      <c r="CI194" s="60">
        <f t="shared" si="39"/>
        <v>92.814934887063657</v>
      </c>
    </row>
    <row r="195" spans="1:87" ht="18.75" customHeight="1" x14ac:dyDescent="0.25">
      <c r="A195" s="61">
        <f t="shared" si="49"/>
        <v>184</v>
      </c>
      <c r="B195" s="77" t="s">
        <v>266</v>
      </c>
      <c r="C195" s="78">
        <v>1972</v>
      </c>
      <c r="D195" s="78">
        <v>5</v>
      </c>
      <c r="E195" s="78">
        <v>60</v>
      </c>
      <c r="F195" s="78">
        <v>2766.2</v>
      </c>
      <c r="G195" s="78">
        <v>4</v>
      </c>
      <c r="H195" s="63">
        <v>5.84</v>
      </c>
      <c r="I195" s="63">
        <v>6.21</v>
      </c>
      <c r="J195" s="63">
        <f t="shared" si="41"/>
        <v>96927.647999999986</v>
      </c>
      <c r="K195" s="63">
        <f t="shared" si="42"/>
        <v>103068.61199999999</v>
      </c>
      <c r="L195" s="79">
        <v>168.61554000000001</v>
      </c>
      <c r="M195" s="80">
        <f t="shared" si="54"/>
        <v>160.77491739000001</v>
      </c>
      <c r="N195" s="66">
        <f t="shared" si="40"/>
        <v>6.0955657580796769</v>
      </c>
      <c r="O195" s="67">
        <f t="shared" si="43"/>
        <v>199.99625999999998</v>
      </c>
      <c r="P195" s="67">
        <f t="shared" si="44"/>
        <v>190.69643391</v>
      </c>
      <c r="Q195" s="68">
        <v>6.21</v>
      </c>
      <c r="R195" s="69"/>
      <c r="S195" s="69">
        <f t="shared" si="45"/>
        <v>206.13722399999997</v>
      </c>
      <c r="T195" s="69">
        <f t="shared" si="46"/>
        <v>196.55184308399998</v>
      </c>
      <c r="U195" s="69">
        <v>6.31</v>
      </c>
      <c r="V195" s="69"/>
      <c r="W195" s="69">
        <f t="shared" si="47"/>
        <v>209.45666399999999</v>
      </c>
      <c r="X195" s="67">
        <f t="shared" si="48"/>
        <v>199.71692912399999</v>
      </c>
      <c r="Y195" s="75"/>
      <c r="Z195" s="81"/>
      <c r="AA195" s="857"/>
      <c r="AB195" s="75"/>
      <c r="AC195" s="81"/>
      <c r="AD195" s="75"/>
      <c r="AE195" s="81"/>
      <c r="AF195" s="75">
        <v>1.4E-2</v>
      </c>
      <c r="AG195" s="81">
        <v>18.270140000000001</v>
      </c>
      <c r="AH195" s="861"/>
      <c r="AI195" s="81"/>
      <c r="AJ195" s="75"/>
      <c r="AK195" s="82"/>
      <c r="AL195" s="81"/>
      <c r="AM195" s="75"/>
      <c r="AN195" s="81"/>
      <c r="AO195" s="75"/>
      <c r="AP195" s="81"/>
      <c r="AQ195" s="75"/>
      <c r="AR195" s="76"/>
      <c r="AS195" s="75"/>
      <c r="AT195" s="81"/>
      <c r="AU195" s="75"/>
      <c r="AV195" s="81"/>
      <c r="AW195" s="75">
        <v>1</v>
      </c>
      <c r="AX195" s="81">
        <v>0.25900000000000001</v>
      </c>
      <c r="AY195" s="75"/>
      <c r="AZ195" s="81"/>
      <c r="BA195" s="83">
        <v>2</v>
      </c>
      <c r="BB195" s="84">
        <v>2.133</v>
      </c>
      <c r="BC195" s="861"/>
      <c r="BD195" s="85"/>
      <c r="BE195" s="85"/>
      <c r="BF195" s="75"/>
      <c r="BG195" s="81"/>
      <c r="BH195" s="85"/>
      <c r="BI195" s="861"/>
      <c r="BJ195" s="81"/>
      <c r="BK195" s="82"/>
      <c r="BL195" s="81"/>
      <c r="BM195" s="85">
        <v>10.614218669521971</v>
      </c>
      <c r="BN195" s="560"/>
      <c r="BO195" s="874"/>
      <c r="BP195" s="74"/>
      <c r="BQ195" s="874"/>
      <c r="BR195" s="74"/>
      <c r="BS195" s="874"/>
      <c r="BT195" s="74"/>
      <c r="BU195" s="874"/>
      <c r="BV195" s="74"/>
      <c r="BW195" s="874"/>
      <c r="BX195" s="74">
        <v>5</v>
      </c>
      <c r="BY195" s="874">
        <v>7.057095030673449</v>
      </c>
      <c r="BZ195" s="74"/>
      <c r="CA195" s="874"/>
      <c r="CB195" s="74"/>
      <c r="CC195" s="874"/>
      <c r="CD195" s="74">
        <v>3</v>
      </c>
      <c r="CE195" s="874">
        <v>5.62461761792453</v>
      </c>
      <c r="CF195" s="74">
        <f t="shared" si="36"/>
        <v>31.276358669521972</v>
      </c>
      <c r="CG195" s="75">
        <f t="shared" si="37"/>
        <v>7.057095030673449</v>
      </c>
      <c r="CH195" s="76">
        <f t="shared" si="38"/>
        <v>5.62461761792453</v>
      </c>
      <c r="CI195" s="60">
        <f t="shared" si="39"/>
        <v>43.958071318119949</v>
      </c>
    </row>
    <row r="196" spans="1:87" ht="18.75" customHeight="1" x14ac:dyDescent="0.25">
      <c r="A196" s="61">
        <f t="shared" si="49"/>
        <v>185</v>
      </c>
      <c r="B196" s="77" t="s">
        <v>267</v>
      </c>
      <c r="C196" s="78">
        <v>1971</v>
      </c>
      <c r="D196" s="78">
        <v>5</v>
      </c>
      <c r="E196" s="78">
        <v>119</v>
      </c>
      <c r="F196" s="78">
        <v>5812.5</v>
      </c>
      <c r="G196" s="78">
        <v>8</v>
      </c>
      <c r="H196" s="63">
        <v>5.84</v>
      </c>
      <c r="I196" s="63">
        <v>6.21</v>
      </c>
      <c r="J196" s="63">
        <f t="shared" si="41"/>
        <v>203670</v>
      </c>
      <c r="K196" s="63">
        <f t="shared" si="42"/>
        <v>216573.75</v>
      </c>
      <c r="L196" s="79">
        <v>349.09526</v>
      </c>
      <c r="M196" s="80">
        <f t="shared" si="54"/>
        <v>332.86233041000003</v>
      </c>
      <c r="N196" s="66">
        <f t="shared" si="40"/>
        <v>6.0059399569892475</v>
      </c>
      <c r="O196" s="67">
        <f t="shared" si="43"/>
        <v>420.24374999999998</v>
      </c>
      <c r="P196" s="67">
        <f t="shared" si="44"/>
        <v>400.70241562499996</v>
      </c>
      <c r="Q196" s="68">
        <v>6.21</v>
      </c>
      <c r="R196" s="69"/>
      <c r="S196" s="69">
        <f t="shared" si="45"/>
        <v>433.14749999999998</v>
      </c>
      <c r="T196" s="69">
        <f t="shared" si="46"/>
        <v>413.00614124999998</v>
      </c>
      <c r="U196" s="69">
        <v>6.31</v>
      </c>
      <c r="V196" s="69"/>
      <c r="W196" s="69">
        <f t="shared" si="47"/>
        <v>440.1225</v>
      </c>
      <c r="X196" s="67">
        <f t="shared" si="48"/>
        <v>419.65680374999999</v>
      </c>
      <c r="Y196" s="75">
        <v>4.3999999999999997E-2</v>
      </c>
      <c r="Z196" s="81">
        <v>32.938114600870833</v>
      </c>
      <c r="AA196" s="857"/>
      <c r="AB196" s="75"/>
      <c r="AC196" s="81"/>
      <c r="AD196" s="75"/>
      <c r="AE196" s="81"/>
      <c r="AF196" s="75"/>
      <c r="AG196" s="81"/>
      <c r="AH196" s="861"/>
      <c r="AI196" s="81"/>
      <c r="AJ196" s="75"/>
      <c r="AK196" s="82"/>
      <c r="AL196" s="81"/>
      <c r="AM196" s="75"/>
      <c r="AN196" s="81"/>
      <c r="AO196" s="75"/>
      <c r="AP196" s="81"/>
      <c r="AQ196" s="75">
        <v>7</v>
      </c>
      <c r="AR196" s="76">
        <v>7.7892736360000008</v>
      </c>
      <c r="AS196" s="75"/>
      <c r="AT196" s="81"/>
      <c r="AU196" s="75"/>
      <c r="AV196" s="81"/>
      <c r="AW196" s="75"/>
      <c r="AX196" s="81"/>
      <c r="AY196" s="75"/>
      <c r="AZ196" s="81"/>
      <c r="BA196" s="83">
        <v>9</v>
      </c>
      <c r="BB196" s="84">
        <v>14.555688271596864</v>
      </c>
      <c r="BC196" s="861"/>
      <c r="BD196" s="85"/>
      <c r="BE196" s="85"/>
      <c r="BF196" s="75"/>
      <c r="BG196" s="81"/>
      <c r="BH196" s="85"/>
      <c r="BI196" s="861"/>
      <c r="BJ196" s="81"/>
      <c r="BK196" s="82">
        <v>3</v>
      </c>
      <c r="BL196" s="81">
        <v>5.3866458000000002</v>
      </c>
      <c r="BM196" s="85">
        <v>10.752231616337543</v>
      </c>
      <c r="BN196" s="560"/>
      <c r="BO196" s="874"/>
      <c r="BP196" s="74"/>
      <c r="BQ196" s="874"/>
      <c r="BR196" s="74">
        <v>1.1000000000000001E-3</v>
      </c>
      <c r="BS196" s="874">
        <v>1.4814168518518491</v>
      </c>
      <c r="BT196" s="74"/>
      <c r="BU196" s="874"/>
      <c r="BV196" s="74"/>
      <c r="BW196" s="874"/>
      <c r="BX196" s="74">
        <v>14</v>
      </c>
      <c r="BY196" s="874">
        <v>19.66448790975284</v>
      </c>
      <c r="BZ196" s="74"/>
      <c r="CA196" s="874"/>
      <c r="CB196" s="74"/>
      <c r="CC196" s="874"/>
      <c r="CD196" s="74">
        <v>9</v>
      </c>
      <c r="CE196" s="874">
        <v>13.592470187389761</v>
      </c>
      <c r="CF196" s="74">
        <f t="shared" si="36"/>
        <v>71.421953924805237</v>
      </c>
      <c r="CG196" s="75">
        <f t="shared" si="37"/>
        <v>21.14590476160469</v>
      </c>
      <c r="CH196" s="76">
        <f t="shared" si="38"/>
        <v>13.592470187389761</v>
      </c>
      <c r="CI196" s="60">
        <f t="shared" si="39"/>
        <v>106.16032887379968</v>
      </c>
    </row>
    <row r="197" spans="1:87" ht="18.75" customHeight="1" x14ac:dyDescent="0.25">
      <c r="A197" s="61">
        <f t="shared" si="49"/>
        <v>186</v>
      </c>
      <c r="B197" s="77" t="s">
        <v>268</v>
      </c>
      <c r="C197" s="78">
        <v>1972</v>
      </c>
      <c r="D197" s="78">
        <v>5</v>
      </c>
      <c r="E197" s="78">
        <v>60</v>
      </c>
      <c r="F197" s="78">
        <v>2717.5</v>
      </c>
      <c r="G197" s="78">
        <v>4</v>
      </c>
      <c r="H197" s="63">
        <v>5.84</v>
      </c>
      <c r="I197" s="63">
        <v>6.21</v>
      </c>
      <c r="J197" s="63">
        <f t="shared" si="41"/>
        <v>95221.2</v>
      </c>
      <c r="K197" s="63">
        <f t="shared" si="42"/>
        <v>101254.04999999999</v>
      </c>
      <c r="L197" s="79">
        <v>165.6558</v>
      </c>
      <c r="M197" s="80">
        <f t="shared" si="54"/>
        <v>157.95280529999999</v>
      </c>
      <c r="N197" s="66">
        <f t="shared" si="40"/>
        <v>6.0958896044158228</v>
      </c>
      <c r="O197" s="67">
        <f t="shared" si="43"/>
        <v>196.47524999999999</v>
      </c>
      <c r="P197" s="67">
        <f t="shared" si="44"/>
        <v>187.339150875</v>
      </c>
      <c r="Q197" s="68">
        <v>6.21</v>
      </c>
      <c r="R197" s="69"/>
      <c r="S197" s="69">
        <f t="shared" si="45"/>
        <v>202.50809999999998</v>
      </c>
      <c r="T197" s="69">
        <f t="shared" si="46"/>
        <v>193.09147335</v>
      </c>
      <c r="U197" s="69">
        <v>6.31</v>
      </c>
      <c r="V197" s="69"/>
      <c r="W197" s="69">
        <f t="shared" si="47"/>
        <v>205.76909999999998</v>
      </c>
      <c r="X197" s="67">
        <f t="shared" si="48"/>
        <v>196.20083684999997</v>
      </c>
      <c r="Y197" s="75">
        <v>4.1999999999999997E-3</v>
      </c>
      <c r="Z197" s="81">
        <v>0.7414387951807242</v>
      </c>
      <c r="AA197" s="857"/>
      <c r="AB197" s="75"/>
      <c r="AC197" s="81"/>
      <c r="AD197" s="75"/>
      <c r="AE197" s="81"/>
      <c r="AF197" s="75"/>
      <c r="AG197" s="81"/>
      <c r="AH197" s="861"/>
      <c r="AI197" s="81"/>
      <c r="AJ197" s="75"/>
      <c r="AK197" s="82"/>
      <c r="AL197" s="81"/>
      <c r="AM197" s="75"/>
      <c r="AN197" s="81"/>
      <c r="AO197" s="75"/>
      <c r="AP197" s="81"/>
      <c r="AQ197" s="75"/>
      <c r="AR197" s="76"/>
      <c r="AS197" s="75"/>
      <c r="AT197" s="81"/>
      <c r="AU197" s="75"/>
      <c r="AV197" s="81"/>
      <c r="AW197" s="75"/>
      <c r="AX197" s="81"/>
      <c r="AY197" s="75"/>
      <c r="AZ197" s="81"/>
      <c r="BA197" s="83">
        <v>27</v>
      </c>
      <c r="BB197" s="84">
        <v>8.867185673460714</v>
      </c>
      <c r="BC197" s="861"/>
      <c r="BD197" s="85"/>
      <c r="BE197" s="85"/>
      <c r="BF197" s="75"/>
      <c r="BG197" s="81"/>
      <c r="BH197" s="85"/>
      <c r="BI197" s="861"/>
      <c r="BJ197" s="81"/>
      <c r="BK197" s="82"/>
      <c r="BL197" s="81"/>
      <c r="BM197" s="85">
        <v>9.0115732345723991</v>
      </c>
      <c r="BN197" s="560"/>
      <c r="BO197" s="874"/>
      <c r="BP197" s="74"/>
      <c r="BQ197" s="874"/>
      <c r="BR197" s="74"/>
      <c r="BS197" s="874"/>
      <c r="BT197" s="74"/>
      <c r="BU197" s="874"/>
      <c r="BV197" s="74"/>
      <c r="BW197" s="874"/>
      <c r="BX197" s="74">
        <v>10</v>
      </c>
      <c r="BY197" s="874">
        <v>13.99315835321506</v>
      </c>
      <c r="BZ197" s="74"/>
      <c r="CA197" s="874"/>
      <c r="CB197" s="74">
        <v>2</v>
      </c>
      <c r="CC197" s="874">
        <v>1.7104382219999998</v>
      </c>
      <c r="CD197" s="74">
        <v>2</v>
      </c>
      <c r="CE197" s="874">
        <v>4.79285472222222</v>
      </c>
      <c r="CF197" s="74">
        <f t="shared" si="36"/>
        <v>18.620197703213837</v>
      </c>
      <c r="CG197" s="75">
        <f t="shared" si="37"/>
        <v>13.99315835321506</v>
      </c>
      <c r="CH197" s="76">
        <f t="shared" si="38"/>
        <v>6.5032929442222196</v>
      </c>
      <c r="CI197" s="60">
        <f t="shared" si="39"/>
        <v>39.116649000651115</v>
      </c>
    </row>
    <row r="198" spans="1:87" ht="18.75" customHeight="1" x14ac:dyDescent="0.25">
      <c r="A198" s="61">
        <f t="shared" si="49"/>
        <v>187</v>
      </c>
      <c r="B198" s="77" t="s">
        <v>269</v>
      </c>
      <c r="C198" s="78">
        <v>1974</v>
      </c>
      <c r="D198" s="78">
        <v>5</v>
      </c>
      <c r="E198" s="78">
        <v>119</v>
      </c>
      <c r="F198" s="78">
        <v>5704</v>
      </c>
      <c r="G198" s="78">
        <v>8</v>
      </c>
      <c r="H198" s="63">
        <v>5.84</v>
      </c>
      <c r="I198" s="63">
        <v>6.21</v>
      </c>
      <c r="J198" s="63">
        <f t="shared" si="41"/>
        <v>199868.16</v>
      </c>
      <c r="K198" s="63">
        <f t="shared" si="42"/>
        <v>212531.03999999998</v>
      </c>
      <c r="L198" s="79">
        <v>347.70377999999999</v>
      </c>
      <c r="M198" s="80">
        <f t="shared" si="54"/>
        <v>331.53555423</v>
      </c>
      <c r="N198" s="66">
        <f t="shared" si="40"/>
        <v>6.0957885694249647</v>
      </c>
      <c r="O198" s="67">
        <f t="shared" si="43"/>
        <v>412.39919999999995</v>
      </c>
      <c r="P198" s="67">
        <f t="shared" si="44"/>
        <v>393.22263719999995</v>
      </c>
      <c r="Q198" s="68">
        <v>6.21</v>
      </c>
      <c r="R198" s="69"/>
      <c r="S198" s="69">
        <f t="shared" si="45"/>
        <v>425.06207999999998</v>
      </c>
      <c r="T198" s="69">
        <f t="shared" si="46"/>
        <v>405.29669328</v>
      </c>
      <c r="U198" s="69">
        <v>6.31</v>
      </c>
      <c r="V198" s="69"/>
      <c r="W198" s="69">
        <f t="shared" si="47"/>
        <v>431.90688</v>
      </c>
      <c r="X198" s="67">
        <f t="shared" si="48"/>
        <v>411.82321008000002</v>
      </c>
      <c r="Y198" s="75"/>
      <c r="Z198" s="81"/>
      <c r="AA198" s="857"/>
      <c r="AB198" s="75"/>
      <c r="AC198" s="81"/>
      <c r="AD198" s="75"/>
      <c r="AE198" s="81"/>
      <c r="AF198" s="75"/>
      <c r="AG198" s="81"/>
      <c r="AH198" s="861"/>
      <c r="AI198" s="81"/>
      <c r="AJ198" s="75"/>
      <c r="AK198" s="82"/>
      <c r="AL198" s="81"/>
      <c r="AM198" s="75"/>
      <c r="AN198" s="81"/>
      <c r="AO198" s="75"/>
      <c r="AP198" s="81"/>
      <c r="AQ198" s="75">
        <v>6</v>
      </c>
      <c r="AR198" s="76">
        <v>7.0731100621117999</v>
      </c>
      <c r="AS198" s="75"/>
      <c r="AT198" s="81"/>
      <c r="AU198" s="75"/>
      <c r="AV198" s="81"/>
      <c r="AW198" s="75">
        <v>3</v>
      </c>
      <c r="AX198" s="81">
        <v>6.8474523076923095</v>
      </c>
      <c r="AY198" s="75"/>
      <c r="AZ198" s="81"/>
      <c r="BA198" s="83">
        <v>2</v>
      </c>
      <c r="BB198" s="84">
        <v>0.56703928876216858</v>
      </c>
      <c r="BC198" s="861"/>
      <c r="BD198" s="85"/>
      <c r="BE198" s="85"/>
      <c r="BF198" s="75"/>
      <c r="BG198" s="81"/>
      <c r="BH198" s="85"/>
      <c r="BI198" s="861"/>
      <c r="BJ198" s="81"/>
      <c r="BK198" s="82"/>
      <c r="BL198" s="81"/>
      <c r="BM198" s="85">
        <v>84.426376551678885</v>
      </c>
      <c r="BN198" s="560"/>
      <c r="BO198" s="874"/>
      <c r="BP198" s="74"/>
      <c r="BQ198" s="874"/>
      <c r="BR198" s="74">
        <v>0.02</v>
      </c>
      <c r="BS198" s="874">
        <v>22.797757235772401</v>
      </c>
      <c r="BT198" s="74">
        <v>2E-3</v>
      </c>
      <c r="BU198" s="874">
        <v>3.1777505882352997</v>
      </c>
      <c r="BV198" s="74"/>
      <c r="BW198" s="874"/>
      <c r="BX198" s="74">
        <v>23</v>
      </c>
      <c r="BY198" s="874">
        <v>30.411120788784864</v>
      </c>
      <c r="BZ198" s="74"/>
      <c r="CA198" s="874"/>
      <c r="CB198" s="74"/>
      <c r="CC198" s="874"/>
      <c r="CD198" s="74">
        <v>14</v>
      </c>
      <c r="CE198" s="874">
        <v>27.278604841933021</v>
      </c>
      <c r="CF198" s="74">
        <f t="shared" si="36"/>
        <v>98.913978210245162</v>
      </c>
      <c r="CG198" s="75">
        <f t="shared" si="37"/>
        <v>56.386628612792563</v>
      </c>
      <c r="CH198" s="76">
        <f t="shared" si="38"/>
        <v>27.278604841933021</v>
      </c>
      <c r="CI198" s="60">
        <f t="shared" si="39"/>
        <v>182.57921166497076</v>
      </c>
    </row>
    <row r="199" spans="1:87" ht="18.75" customHeight="1" x14ac:dyDescent="0.25">
      <c r="A199" s="61">
        <f t="shared" si="49"/>
        <v>188</v>
      </c>
      <c r="B199" s="77" t="s">
        <v>270</v>
      </c>
      <c r="C199" s="78">
        <v>1978</v>
      </c>
      <c r="D199" s="78">
        <v>5</v>
      </c>
      <c r="E199" s="78">
        <v>75</v>
      </c>
      <c r="F199" s="78">
        <v>3447.4</v>
      </c>
      <c r="G199" s="78">
        <v>5</v>
      </c>
      <c r="H199" s="63">
        <v>5.84</v>
      </c>
      <c r="I199" s="63">
        <v>6.21</v>
      </c>
      <c r="J199" s="63">
        <f t="shared" si="41"/>
        <v>120796.89599999999</v>
      </c>
      <c r="K199" s="63">
        <f t="shared" si="42"/>
        <v>128450.124</v>
      </c>
      <c r="L199" s="79">
        <v>210.09623999999999</v>
      </c>
      <c r="M199" s="80">
        <f t="shared" si="54"/>
        <v>200.32676484000001</v>
      </c>
      <c r="N199" s="66">
        <f t="shared" si="40"/>
        <v>6.0943389220862096</v>
      </c>
      <c r="O199" s="67">
        <f t="shared" si="43"/>
        <v>249.24701999999999</v>
      </c>
      <c r="P199" s="67">
        <f t="shared" si="44"/>
        <v>237.65703357000001</v>
      </c>
      <c r="Q199" s="68">
        <v>6.21</v>
      </c>
      <c r="R199" s="69"/>
      <c r="S199" s="69">
        <f t="shared" si="45"/>
        <v>256.90024799999998</v>
      </c>
      <c r="T199" s="69">
        <f t="shared" si="46"/>
        <v>244.95438646799997</v>
      </c>
      <c r="U199" s="69">
        <v>6.31</v>
      </c>
      <c r="V199" s="69"/>
      <c r="W199" s="69">
        <f t="shared" si="47"/>
        <v>261.03712800000005</v>
      </c>
      <c r="X199" s="67">
        <f t="shared" si="48"/>
        <v>248.89890154800005</v>
      </c>
      <c r="Y199" s="75"/>
      <c r="Z199" s="81"/>
      <c r="AA199" s="857"/>
      <c r="AB199" s="75">
        <v>2E-3</v>
      </c>
      <c r="AC199" s="81">
        <v>2.0360266666666602</v>
      </c>
      <c r="AD199" s="75"/>
      <c r="AE199" s="81"/>
      <c r="AF199" s="75">
        <v>0.10199999999999999</v>
      </c>
      <c r="AG199" s="81">
        <v>38.41268475490191</v>
      </c>
      <c r="AH199" s="861"/>
      <c r="AI199" s="81"/>
      <c r="AJ199" s="75"/>
      <c r="AK199" s="82"/>
      <c r="AL199" s="81"/>
      <c r="AM199" s="75"/>
      <c r="AN199" s="81"/>
      <c r="AO199" s="75"/>
      <c r="AP199" s="81"/>
      <c r="AQ199" s="75"/>
      <c r="AR199" s="76"/>
      <c r="AS199" s="75"/>
      <c r="AT199" s="81"/>
      <c r="AU199" s="75"/>
      <c r="AV199" s="81"/>
      <c r="AW199" s="75">
        <v>1</v>
      </c>
      <c r="AX199" s="81">
        <v>1.51515076923077</v>
      </c>
      <c r="AY199" s="75"/>
      <c r="AZ199" s="81"/>
      <c r="BA199" s="83">
        <v>4</v>
      </c>
      <c r="BB199" s="84">
        <v>0.71653309420190459</v>
      </c>
      <c r="BC199" s="861"/>
      <c r="BD199" s="85"/>
      <c r="BE199" s="85"/>
      <c r="BF199" s="75"/>
      <c r="BG199" s="81"/>
      <c r="BH199" s="85"/>
      <c r="BI199" s="861"/>
      <c r="BJ199" s="81"/>
      <c r="BK199" s="82"/>
      <c r="BL199" s="81"/>
      <c r="BM199" s="85">
        <v>6.1877587341543334</v>
      </c>
      <c r="BN199" s="560">
        <v>5.0000000000000001E-3</v>
      </c>
      <c r="BO199" s="874">
        <v>10.230272039215675</v>
      </c>
      <c r="BP199" s="74"/>
      <c r="BQ199" s="874"/>
      <c r="BR199" s="74"/>
      <c r="BS199" s="874"/>
      <c r="BT199" s="74">
        <v>4.0000000000000001E-3</v>
      </c>
      <c r="BU199" s="874">
        <v>4.7514493939393905</v>
      </c>
      <c r="BV199" s="74"/>
      <c r="BW199" s="874"/>
      <c r="BX199" s="74">
        <v>30</v>
      </c>
      <c r="BY199" s="874">
        <v>21.408741788159613</v>
      </c>
      <c r="BZ199" s="74">
        <v>8.0000000000000002E-3</v>
      </c>
      <c r="CA199" s="874">
        <v>1.0482228059701519</v>
      </c>
      <c r="CB199" s="74"/>
      <c r="CC199" s="874"/>
      <c r="CD199" s="74">
        <v>4</v>
      </c>
      <c r="CE199" s="874">
        <v>10.32027930522222</v>
      </c>
      <c r="CF199" s="74">
        <f t="shared" si="36"/>
        <v>48.868154019155583</v>
      </c>
      <c r="CG199" s="75">
        <f t="shared" si="37"/>
        <v>36.390463221314675</v>
      </c>
      <c r="CH199" s="76">
        <f t="shared" si="38"/>
        <v>11.368502111192372</v>
      </c>
      <c r="CI199" s="60">
        <f t="shared" si="39"/>
        <v>96.627119351662628</v>
      </c>
    </row>
    <row r="200" spans="1:87" ht="18.75" customHeight="1" x14ac:dyDescent="0.25">
      <c r="A200" s="61">
        <f t="shared" si="49"/>
        <v>189</v>
      </c>
      <c r="B200" s="77" t="s">
        <v>271</v>
      </c>
      <c r="C200" s="78">
        <v>1962</v>
      </c>
      <c r="D200" s="78">
        <v>2</v>
      </c>
      <c r="E200" s="78">
        <v>16</v>
      </c>
      <c r="F200" s="78">
        <v>646.6</v>
      </c>
      <c r="G200" s="78">
        <v>2</v>
      </c>
      <c r="H200" s="63">
        <v>5.84</v>
      </c>
      <c r="I200" s="63">
        <v>6.21</v>
      </c>
      <c r="J200" s="63">
        <f t="shared" si="41"/>
        <v>22656.864000000001</v>
      </c>
      <c r="K200" s="63">
        <f t="shared" si="42"/>
        <v>24092.315999999999</v>
      </c>
      <c r="L200" s="79">
        <v>39.377160000000003</v>
      </c>
      <c r="M200" s="80">
        <f t="shared" si="54"/>
        <v>37.546122060000002</v>
      </c>
      <c r="N200" s="66">
        <f t="shared" si="40"/>
        <v>6.0898793690071145</v>
      </c>
      <c r="O200" s="67">
        <f t="shared" si="43"/>
        <v>46.749180000000003</v>
      </c>
      <c r="P200" s="67">
        <f t="shared" si="44"/>
        <v>44.57534313</v>
      </c>
      <c r="Q200" s="68">
        <v>6.21</v>
      </c>
      <c r="R200" s="69"/>
      <c r="S200" s="69">
        <f t="shared" si="45"/>
        <v>48.184632000000001</v>
      </c>
      <c r="T200" s="69">
        <f t="shared" si="46"/>
        <v>45.944046612000001</v>
      </c>
      <c r="U200" s="69">
        <v>6.31</v>
      </c>
      <c r="V200" s="69"/>
      <c r="W200" s="69">
        <f t="shared" si="47"/>
        <v>48.960551999999993</v>
      </c>
      <c r="X200" s="67">
        <f t="shared" si="48"/>
        <v>46.683886331999993</v>
      </c>
      <c r="Y200" s="75"/>
      <c r="Z200" s="81"/>
      <c r="AA200" s="857"/>
      <c r="AB200" s="75"/>
      <c r="AC200" s="81"/>
      <c r="AD200" s="75">
        <v>1.6500000000000001E-2</v>
      </c>
      <c r="AE200" s="81">
        <v>52.760326168831227</v>
      </c>
      <c r="AF200" s="75"/>
      <c r="AG200" s="81"/>
      <c r="AH200" s="861"/>
      <c r="AI200" s="81"/>
      <c r="AJ200" s="75"/>
      <c r="AK200" s="82"/>
      <c r="AL200" s="81"/>
      <c r="AM200" s="75"/>
      <c r="AN200" s="81"/>
      <c r="AO200" s="75"/>
      <c r="AP200" s="81"/>
      <c r="AQ200" s="75"/>
      <c r="AR200" s="76"/>
      <c r="AS200" s="75"/>
      <c r="AT200" s="81"/>
      <c r="AU200" s="75"/>
      <c r="AV200" s="81"/>
      <c r="AW200" s="75"/>
      <c r="AX200" s="81"/>
      <c r="AY200" s="75"/>
      <c r="AZ200" s="81"/>
      <c r="BA200" s="83"/>
      <c r="BB200" s="84"/>
      <c r="BC200" s="861"/>
      <c r="BD200" s="85"/>
      <c r="BE200" s="85"/>
      <c r="BF200" s="75"/>
      <c r="BG200" s="81"/>
      <c r="BH200" s="85"/>
      <c r="BI200" s="861"/>
      <c r="BJ200" s="81"/>
      <c r="BK200" s="82"/>
      <c r="BL200" s="81"/>
      <c r="BM200" s="85">
        <v>3.1251467924528278</v>
      </c>
      <c r="BN200" s="560"/>
      <c r="BO200" s="874"/>
      <c r="BP200" s="74"/>
      <c r="BQ200" s="874"/>
      <c r="BR200" s="74"/>
      <c r="BS200" s="874"/>
      <c r="BT200" s="74"/>
      <c r="BU200" s="874"/>
      <c r="BV200" s="74"/>
      <c r="BW200" s="874"/>
      <c r="BX200" s="74">
        <v>11</v>
      </c>
      <c r="BY200" s="874">
        <v>6.1486403880279425</v>
      </c>
      <c r="BZ200" s="74"/>
      <c r="CA200" s="874"/>
      <c r="CB200" s="74"/>
      <c r="CC200" s="874"/>
      <c r="CD200" s="74"/>
      <c r="CE200" s="874"/>
      <c r="CF200" s="74">
        <f t="shared" si="36"/>
        <v>55.885472961284052</v>
      </c>
      <c r="CG200" s="75">
        <f t="shared" si="37"/>
        <v>6.1486403880279425</v>
      </c>
      <c r="CH200" s="76">
        <f t="shared" si="38"/>
        <v>0</v>
      </c>
      <c r="CI200" s="60">
        <f t="shared" si="39"/>
        <v>62.034113349311994</v>
      </c>
    </row>
    <row r="201" spans="1:87" ht="18" customHeight="1" x14ac:dyDescent="0.25">
      <c r="A201" s="61">
        <f t="shared" si="49"/>
        <v>190</v>
      </c>
      <c r="B201" s="77" t="s">
        <v>272</v>
      </c>
      <c r="C201" s="78" t="s">
        <v>273</v>
      </c>
      <c r="D201" s="78">
        <v>5</v>
      </c>
      <c r="E201" s="78">
        <v>60</v>
      </c>
      <c r="F201" s="78">
        <v>3239.9</v>
      </c>
      <c r="G201" s="78">
        <v>4</v>
      </c>
      <c r="H201" s="63">
        <v>5.84</v>
      </c>
      <c r="I201" s="63">
        <v>6.21</v>
      </c>
      <c r="J201" s="63">
        <f t="shared" si="41"/>
        <v>113526.09599999999</v>
      </c>
      <c r="K201" s="63">
        <f t="shared" si="42"/>
        <v>120718.674</v>
      </c>
      <c r="L201" s="79">
        <v>197.43692999999999</v>
      </c>
      <c r="M201" s="80">
        <f t="shared" si="54"/>
        <v>188.256112755</v>
      </c>
      <c r="N201" s="66">
        <f t="shared" si="40"/>
        <v>6.0939204913731899</v>
      </c>
      <c r="O201" s="67">
        <f t="shared" si="43"/>
        <v>234.24476999999999</v>
      </c>
      <c r="P201" s="67">
        <f t="shared" si="44"/>
        <v>223.352388195</v>
      </c>
      <c r="Q201" s="68">
        <v>6.21</v>
      </c>
      <c r="R201" s="69"/>
      <c r="S201" s="69">
        <f t="shared" si="45"/>
        <v>241.43734799999999</v>
      </c>
      <c r="T201" s="69">
        <f t="shared" si="46"/>
        <v>230.21051131799999</v>
      </c>
      <c r="U201" s="69">
        <v>6.31</v>
      </c>
      <c r="V201" s="69"/>
      <c r="W201" s="69">
        <f t="shared" si="47"/>
        <v>245.32522800000001</v>
      </c>
      <c r="X201" s="67">
        <f t="shared" si="48"/>
        <v>233.91760489800001</v>
      </c>
      <c r="Y201" s="75"/>
      <c r="Z201" s="81"/>
      <c r="AA201" s="857"/>
      <c r="AB201" s="75"/>
      <c r="AC201" s="81"/>
      <c r="AD201" s="75"/>
      <c r="AE201" s="81"/>
      <c r="AF201" s="75"/>
      <c r="AG201" s="81"/>
      <c r="AH201" s="861"/>
      <c r="AI201" s="81"/>
      <c r="AJ201" s="75">
        <v>0.44850000000000001</v>
      </c>
      <c r="AK201" s="82">
        <v>4</v>
      </c>
      <c r="AL201" s="81">
        <v>522.98680000000002</v>
      </c>
      <c r="AM201" s="75"/>
      <c r="AN201" s="81"/>
      <c r="AO201" s="75"/>
      <c r="AP201" s="81"/>
      <c r="AQ201" s="75"/>
      <c r="AR201" s="76"/>
      <c r="AS201" s="75"/>
      <c r="AT201" s="81"/>
      <c r="AU201" s="75"/>
      <c r="AV201" s="81"/>
      <c r="AW201" s="75"/>
      <c r="AX201" s="81"/>
      <c r="AY201" s="75"/>
      <c r="AZ201" s="81"/>
      <c r="BA201" s="83"/>
      <c r="BB201" s="84"/>
      <c r="BC201" s="861"/>
      <c r="BD201" s="85"/>
      <c r="BE201" s="85"/>
      <c r="BF201" s="75"/>
      <c r="BG201" s="81"/>
      <c r="BH201" s="85"/>
      <c r="BI201" s="861"/>
      <c r="BJ201" s="81"/>
      <c r="BK201" s="82"/>
      <c r="BL201" s="81"/>
      <c r="BM201" s="85">
        <v>47.503160000000001</v>
      </c>
      <c r="BN201" s="560"/>
      <c r="BO201" s="874"/>
      <c r="BP201" s="74"/>
      <c r="BQ201" s="874"/>
      <c r="BR201" s="74"/>
      <c r="BS201" s="874"/>
      <c r="BT201" s="74"/>
      <c r="BU201" s="874"/>
      <c r="BV201" s="74"/>
      <c r="BW201" s="874"/>
      <c r="BX201" s="74">
        <v>17</v>
      </c>
      <c r="BY201" s="874">
        <v>9.288619124443958</v>
      </c>
      <c r="BZ201" s="74">
        <v>0.02</v>
      </c>
      <c r="CA201" s="874">
        <v>10.154492307692299</v>
      </c>
      <c r="CB201" s="74"/>
      <c r="CC201" s="874"/>
      <c r="CD201" s="74">
        <v>15</v>
      </c>
      <c r="CE201" s="874">
        <v>28.116192793222218</v>
      </c>
      <c r="CF201" s="74">
        <f t="shared" si="36"/>
        <v>570.48996</v>
      </c>
      <c r="CG201" s="75">
        <f t="shared" si="37"/>
        <v>9.288619124443958</v>
      </c>
      <c r="CH201" s="76">
        <f t="shared" si="38"/>
        <v>38.27068510091452</v>
      </c>
      <c r="CI201" s="60">
        <f t="shared" si="39"/>
        <v>618.04926422535846</v>
      </c>
    </row>
    <row r="202" spans="1:87" ht="18.75" customHeight="1" x14ac:dyDescent="0.25">
      <c r="A202" s="61">
        <f t="shared" si="49"/>
        <v>191</v>
      </c>
      <c r="B202" s="77" t="s">
        <v>274</v>
      </c>
      <c r="C202" s="78">
        <v>1982</v>
      </c>
      <c r="D202" s="78">
        <v>9</v>
      </c>
      <c r="E202" s="78">
        <v>357</v>
      </c>
      <c r="F202" s="78">
        <v>17822.900000000001</v>
      </c>
      <c r="G202" s="78">
        <v>10</v>
      </c>
      <c r="H202" s="63">
        <v>5.84</v>
      </c>
      <c r="I202" s="63">
        <v>6.21</v>
      </c>
      <c r="J202" s="63">
        <f t="shared" si="41"/>
        <v>624514.41599999997</v>
      </c>
      <c r="K202" s="63">
        <f t="shared" si="42"/>
        <v>664081.25399999996</v>
      </c>
      <c r="L202" s="79">
        <v>1084.33386</v>
      </c>
      <c r="M202" s="80">
        <f t="shared" si="54"/>
        <v>1033.91233551</v>
      </c>
      <c r="N202" s="66">
        <f t="shared" si="40"/>
        <v>6.0839361720034333</v>
      </c>
      <c r="O202" s="67">
        <f t="shared" si="43"/>
        <v>1288.5956699999999</v>
      </c>
      <c r="P202" s="67">
        <f t="shared" si="44"/>
        <v>1228.6759713449999</v>
      </c>
      <c r="Q202" s="68">
        <v>6.21</v>
      </c>
      <c r="R202" s="69"/>
      <c r="S202" s="69">
        <f t="shared" si="45"/>
        <v>1328.1625079999999</v>
      </c>
      <c r="T202" s="69">
        <f t="shared" si="46"/>
        <v>1266.4029513779999</v>
      </c>
      <c r="U202" s="69">
        <v>6.31</v>
      </c>
      <c r="V202" s="69"/>
      <c r="W202" s="69">
        <f t="shared" si="47"/>
        <v>1349.549988</v>
      </c>
      <c r="X202" s="67">
        <f t="shared" si="48"/>
        <v>1286.7959135579999</v>
      </c>
      <c r="Y202" s="75"/>
      <c r="Z202" s="81"/>
      <c r="AA202" s="857"/>
      <c r="AB202" s="75">
        <v>0.01</v>
      </c>
      <c r="AC202" s="81">
        <v>11.289910000000001</v>
      </c>
      <c r="AD202" s="75"/>
      <c r="AE202" s="81"/>
      <c r="AF202" s="75"/>
      <c r="AG202" s="81"/>
      <c r="AH202" s="861"/>
      <c r="AI202" s="81"/>
      <c r="AJ202" s="75">
        <v>1.9861</v>
      </c>
      <c r="AK202" s="82">
        <v>10</v>
      </c>
      <c r="AL202" s="81">
        <v>2034.6616300000001</v>
      </c>
      <c r="AM202" s="75"/>
      <c r="AN202" s="81"/>
      <c r="AO202" s="75">
        <v>5.0000000000000001E-4</v>
      </c>
      <c r="AP202" s="81">
        <v>0.41158999999999996</v>
      </c>
      <c r="AQ202" s="75"/>
      <c r="AR202" s="76"/>
      <c r="AS202" s="75"/>
      <c r="AT202" s="81"/>
      <c r="AU202" s="75"/>
      <c r="AV202" s="81"/>
      <c r="AW202" s="75">
        <v>9</v>
      </c>
      <c r="AX202" s="81">
        <v>22.017880789680525</v>
      </c>
      <c r="AY202" s="75"/>
      <c r="AZ202" s="81"/>
      <c r="BA202" s="83">
        <v>77</v>
      </c>
      <c r="BB202" s="84">
        <v>113.727300889536</v>
      </c>
      <c r="BC202" s="861"/>
      <c r="BD202" s="85"/>
      <c r="BE202" s="85"/>
      <c r="BF202" s="75"/>
      <c r="BG202" s="81"/>
      <c r="BH202" s="85"/>
      <c r="BI202" s="861"/>
      <c r="BJ202" s="81"/>
      <c r="BK202" s="82"/>
      <c r="BL202" s="81"/>
      <c r="BM202" s="85">
        <v>21.962543390294691</v>
      </c>
      <c r="BN202" s="560">
        <v>1E-3</v>
      </c>
      <c r="BO202" s="874">
        <v>1.67960124223602</v>
      </c>
      <c r="BP202" s="74">
        <v>2.5000000000000001E-3</v>
      </c>
      <c r="BQ202" s="874">
        <v>3.0115402777777751</v>
      </c>
      <c r="BR202" s="74">
        <v>1.1699999999999999E-2</v>
      </c>
      <c r="BS202" s="874">
        <v>14.719709272164154</v>
      </c>
      <c r="BT202" s="74">
        <v>2.8000000000000004E-2</v>
      </c>
      <c r="BU202" s="874">
        <v>37.554004354221185</v>
      </c>
      <c r="BV202" s="74">
        <v>3</v>
      </c>
      <c r="BW202" s="874">
        <v>9.1167379477124193</v>
      </c>
      <c r="BX202" s="74">
        <v>83</v>
      </c>
      <c r="BY202" s="874">
        <v>90.604359561560756</v>
      </c>
      <c r="BZ202" s="74"/>
      <c r="CA202" s="874"/>
      <c r="CB202" s="74">
        <v>6</v>
      </c>
      <c r="CC202" s="874">
        <v>5.3999881939887953</v>
      </c>
      <c r="CD202" s="74">
        <v>12</v>
      </c>
      <c r="CE202" s="874">
        <v>21.577827947493329</v>
      </c>
      <c r="CF202" s="74">
        <f t="shared" si="36"/>
        <v>2204.0708550695113</v>
      </c>
      <c r="CG202" s="75">
        <f t="shared" si="37"/>
        <v>156.68595265567231</v>
      </c>
      <c r="CH202" s="76">
        <f t="shared" si="38"/>
        <v>26.977816141482123</v>
      </c>
      <c r="CI202" s="60">
        <f t="shared" si="39"/>
        <v>2387.7346238666655</v>
      </c>
    </row>
    <row r="203" spans="1:87" ht="18.75" customHeight="1" x14ac:dyDescent="0.25">
      <c r="A203" s="61">
        <f t="shared" si="49"/>
        <v>192</v>
      </c>
      <c r="B203" s="77" t="s">
        <v>275</v>
      </c>
      <c r="C203" s="78">
        <v>1994</v>
      </c>
      <c r="D203" s="78">
        <v>9</v>
      </c>
      <c r="E203" s="78">
        <v>36</v>
      </c>
      <c r="F203" s="78">
        <v>2394.5</v>
      </c>
      <c r="G203" s="78">
        <v>1</v>
      </c>
      <c r="H203" s="63">
        <v>5.84</v>
      </c>
      <c r="I203" s="63">
        <v>6.21</v>
      </c>
      <c r="J203" s="63">
        <f t="shared" si="41"/>
        <v>83903.28</v>
      </c>
      <c r="K203" s="63">
        <f t="shared" si="42"/>
        <v>89219.069999999992</v>
      </c>
      <c r="L203" s="79">
        <v>130.60032000000001</v>
      </c>
      <c r="M203" s="80">
        <f t="shared" si="54"/>
        <v>124.52740512000001</v>
      </c>
      <c r="N203" s="66">
        <f t="shared" si="40"/>
        <v>5.454179160576321</v>
      </c>
      <c r="O203" s="67">
        <f t="shared" si="43"/>
        <v>173.12234999999998</v>
      </c>
      <c r="P203" s="67">
        <f t="shared" si="44"/>
        <v>165.07216072499997</v>
      </c>
      <c r="Q203" s="68">
        <v>6.21</v>
      </c>
      <c r="R203" s="69"/>
      <c r="S203" s="69">
        <f t="shared" si="45"/>
        <v>178.43813999999998</v>
      </c>
      <c r="T203" s="69">
        <f t="shared" si="46"/>
        <v>170.14076648999998</v>
      </c>
      <c r="U203" s="69">
        <v>6.31</v>
      </c>
      <c r="V203" s="69"/>
      <c r="W203" s="69">
        <f t="shared" si="47"/>
        <v>181.31153999999998</v>
      </c>
      <c r="X203" s="67">
        <f t="shared" si="48"/>
        <v>172.88055338999999</v>
      </c>
      <c r="Y203" s="75"/>
      <c r="Z203" s="81"/>
      <c r="AA203" s="857"/>
      <c r="AB203" s="75"/>
      <c r="AC203" s="81"/>
      <c r="AD203" s="75"/>
      <c r="AE203" s="81"/>
      <c r="AF203" s="75">
        <v>1.7999999999999999E-2</v>
      </c>
      <c r="AG203" s="81">
        <v>12.47680894736842</v>
      </c>
      <c r="AH203" s="861"/>
      <c r="AI203" s="81"/>
      <c r="AJ203" s="75"/>
      <c r="AK203" s="82"/>
      <c r="AL203" s="81"/>
      <c r="AM203" s="75"/>
      <c r="AN203" s="81"/>
      <c r="AO203" s="75"/>
      <c r="AP203" s="81"/>
      <c r="AQ203" s="75"/>
      <c r="AR203" s="76"/>
      <c r="AS203" s="75"/>
      <c r="AT203" s="81"/>
      <c r="AU203" s="75"/>
      <c r="AV203" s="81"/>
      <c r="AW203" s="75"/>
      <c r="AX203" s="81"/>
      <c r="AY203" s="75"/>
      <c r="AZ203" s="81"/>
      <c r="BA203" s="83"/>
      <c r="BB203" s="84"/>
      <c r="BC203" s="861"/>
      <c r="BD203" s="85"/>
      <c r="BE203" s="85"/>
      <c r="BF203" s="75"/>
      <c r="BG203" s="81"/>
      <c r="BH203" s="85"/>
      <c r="BI203" s="861"/>
      <c r="BJ203" s="81"/>
      <c r="BK203" s="82"/>
      <c r="BL203" s="81"/>
      <c r="BM203" s="85">
        <v>0.22700972972973002</v>
      </c>
      <c r="BN203" s="560"/>
      <c r="BO203" s="874"/>
      <c r="BP203" s="74"/>
      <c r="BQ203" s="874"/>
      <c r="BR203" s="74">
        <v>5.0000000000000001E-3</v>
      </c>
      <c r="BS203" s="874">
        <v>6.73371296296295</v>
      </c>
      <c r="BT203" s="74">
        <v>4.0000000000000001E-3</v>
      </c>
      <c r="BU203" s="874">
        <v>4.7274288372093194</v>
      </c>
      <c r="BV203" s="74"/>
      <c r="BW203" s="874"/>
      <c r="BX203" s="74">
        <v>39</v>
      </c>
      <c r="BY203" s="874">
        <v>39.709120398067405</v>
      </c>
      <c r="BZ203" s="74"/>
      <c r="CA203" s="874"/>
      <c r="CB203" s="74">
        <v>1</v>
      </c>
      <c r="CC203" s="874">
        <v>1.3853562500000001</v>
      </c>
      <c r="CD203" s="74">
        <v>3</v>
      </c>
      <c r="CE203" s="874">
        <v>6.2109277052469096</v>
      </c>
      <c r="CF203" s="74">
        <f t="shared" ref="CF203:CF223" si="55">Z203+AA203+AC203+AE203+AG203+AI203+AL203+AN203+AP203+AR203+AT203+AV203+AX203+AZ203+BB203+BC203+BD203+BE203+BG203+BH203+BJ203+BL203+BM203</f>
        <v>12.70381867709815</v>
      </c>
      <c r="CG203" s="75">
        <f t="shared" ref="CG203:CG223" si="56">BO203+BQ203+BS203+BU203+BW203+BY203</f>
        <v>51.170262198239676</v>
      </c>
      <c r="CH203" s="76">
        <f t="shared" ref="CH203:CH223" si="57">CA203+CC203+CE203</f>
        <v>7.5962839552469097</v>
      </c>
      <c r="CI203" s="60">
        <f t="shared" ref="CI203:CI223" si="58">CF203+CG203+CH203</f>
        <v>71.470364830584728</v>
      </c>
    </row>
    <row r="204" spans="1:87" ht="18.75" customHeight="1" x14ac:dyDescent="0.25">
      <c r="A204" s="61">
        <f t="shared" si="49"/>
        <v>193</v>
      </c>
      <c r="B204" s="77" t="s">
        <v>276</v>
      </c>
      <c r="C204" s="78" t="s">
        <v>277</v>
      </c>
      <c r="D204" s="78">
        <v>9</v>
      </c>
      <c r="E204" s="78">
        <v>152</v>
      </c>
      <c r="F204" s="78">
        <v>11797.2</v>
      </c>
      <c r="G204" s="78">
        <v>6</v>
      </c>
      <c r="H204" s="63">
        <v>5.84</v>
      </c>
      <c r="I204" s="63">
        <v>6.21</v>
      </c>
      <c r="J204" s="63">
        <f t="shared" si="41"/>
        <v>413373.88800000004</v>
      </c>
      <c r="K204" s="63">
        <f t="shared" si="42"/>
        <v>439563.67200000002</v>
      </c>
      <c r="L204" s="79">
        <v>595.25645999999995</v>
      </c>
      <c r="M204" s="80">
        <f t="shared" si="54"/>
        <v>567.57703460999994</v>
      </c>
      <c r="N204" s="66">
        <f t="shared" si="40"/>
        <v>5.0457435662699623</v>
      </c>
      <c r="O204" s="67">
        <f t="shared" si="43"/>
        <v>852.93756000000008</v>
      </c>
      <c r="P204" s="67">
        <f t="shared" si="44"/>
        <v>813.27596346000007</v>
      </c>
      <c r="Q204" s="68">
        <v>6.21</v>
      </c>
      <c r="R204" s="69"/>
      <c r="S204" s="69">
        <f t="shared" si="45"/>
        <v>879.12734399999999</v>
      </c>
      <c r="T204" s="69">
        <f t="shared" si="46"/>
        <v>838.24792250400003</v>
      </c>
      <c r="U204" s="69">
        <v>6.31</v>
      </c>
      <c r="V204" s="69"/>
      <c r="W204" s="69">
        <f t="shared" si="47"/>
        <v>893.28398399999992</v>
      </c>
      <c r="X204" s="67">
        <f t="shared" si="48"/>
        <v>851.74627874399994</v>
      </c>
      <c r="Y204" s="75"/>
      <c r="Z204" s="81"/>
      <c r="AA204" s="857"/>
      <c r="AB204" s="75"/>
      <c r="AC204" s="81"/>
      <c r="AD204" s="75"/>
      <c r="AE204" s="552"/>
      <c r="AF204" s="75"/>
      <c r="AG204" s="81"/>
      <c r="AH204" s="861"/>
      <c r="AI204" s="81"/>
      <c r="AJ204" s="75"/>
      <c r="AK204" s="82"/>
      <c r="AL204" s="81"/>
      <c r="AM204" s="75"/>
      <c r="AN204" s="81"/>
      <c r="AO204" s="75">
        <v>3.9499999999999995E-3</v>
      </c>
      <c r="AP204" s="81">
        <v>5.9970686167</v>
      </c>
      <c r="AQ204" s="75"/>
      <c r="AR204" s="76"/>
      <c r="AS204" s="75"/>
      <c r="AT204" s="81"/>
      <c r="AU204" s="75"/>
      <c r="AV204" s="81"/>
      <c r="AW204" s="75">
        <v>3</v>
      </c>
      <c r="AX204" s="81">
        <v>5.7432859829059835</v>
      </c>
      <c r="AY204" s="75"/>
      <c r="AZ204" s="81"/>
      <c r="BA204" s="83">
        <v>5</v>
      </c>
      <c r="BB204" s="84">
        <v>12.874224398891473</v>
      </c>
      <c r="BC204" s="861"/>
      <c r="BD204" s="85"/>
      <c r="BE204" s="85"/>
      <c r="BF204" s="75"/>
      <c r="BG204" s="81"/>
      <c r="BH204" s="85"/>
      <c r="BI204" s="861"/>
      <c r="BJ204" s="81"/>
      <c r="BK204" s="82">
        <v>12</v>
      </c>
      <c r="BL204" s="81">
        <v>4.3349944477611899</v>
      </c>
      <c r="BM204" s="85">
        <v>20.183457352854735</v>
      </c>
      <c r="BN204" s="560"/>
      <c r="BO204" s="874"/>
      <c r="BP204" s="74"/>
      <c r="BQ204" s="874"/>
      <c r="BR204" s="74">
        <v>6.0000000000000001E-3</v>
      </c>
      <c r="BS204" s="874">
        <v>7.4947056083285624</v>
      </c>
      <c r="BT204" s="74">
        <v>1E-3</v>
      </c>
      <c r="BU204" s="874">
        <v>0.85589809523809501</v>
      </c>
      <c r="BV204" s="74">
        <v>2</v>
      </c>
      <c r="BW204" s="874">
        <v>5.7159377777777802</v>
      </c>
      <c r="BX204" s="74">
        <v>146</v>
      </c>
      <c r="BY204" s="874">
        <v>118.53031512983594</v>
      </c>
      <c r="BZ204" s="74"/>
      <c r="CA204" s="874"/>
      <c r="CB204" s="74">
        <v>13</v>
      </c>
      <c r="CC204" s="874">
        <v>10.495440257641398</v>
      </c>
      <c r="CD204" s="74">
        <v>9</v>
      </c>
      <c r="CE204" s="874">
        <v>16.710399242924531</v>
      </c>
      <c r="CF204" s="74">
        <f t="shared" si="55"/>
        <v>49.133030799113385</v>
      </c>
      <c r="CG204" s="75">
        <f t="shared" si="56"/>
        <v>132.59685661118039</v>
      </c>
      <c r="CH204" s="76">
        <f t="shared" si="57"/>
        <v>27.205839500565929</v>
      </c>
      <c r="CI204" s="60">
        <f t="shared" si="58"/>
        <v>208.9357269108597</v>
      </c>
    </row>
    <row r="205" spans="1:87" ht="18.75" customHeight="1" x14ac:dyDescent="0.25">
      <c r="A205" s="61">
        <f t="shared" si="49"/>
        <v>194</v>
      </c>
      <c r="B205" s="77" t="s">
        <v>278</v>
      </c>
      <c r="C205" s="78" t="s">
        <v>279</v>
      </c>
      <c r="D205" s="78">
        <v>8</v>
      </c>
      <c r="E205" s="78">
        <v>48</v>
      </c>
      <c r="F205" s="78">
        <v>2978.7</v>
      </c>
      <c r="G205" s="78">
        <v>2</v>
      </c>
      <c r="H205" s="63">
        <v>5.84</v>
      </c>
      <c r="I205" s="63">
        <v>6.21</v>
      </c>
      <c r="J205" s="63">
        <f t="shared" si="41"/>
        <v>104373.648</v>
      </c>
      <c r="K205" s="63">
        <f t="shared" si="42"/>
        <v>110986.36199999999</v>
      </c>
      <c r="L205" s="79">
        <v>181.48679000000001</v>
      </c>
      <c r="M205" s="80">
        <f t="shared" si="54"/>
        <v>173.04765426500001</v>
      </c>
      <c r="N205" s="66">
        <f t="shared" si="40"/>
        <v>6.092818679289624</v>
      </c>
      <c r="O205" s="67">
        <f t="shared" si="43"/>
        <v>215.36001000000002</v>
      </c>
      <c r="P205" s="67">
        <f t="shared" si="44"/>
        <v>205.34576953500002</v>
      </c>
      <c r="Q205" s="68">
        <v>6.21</v>
      </c>
      <c r="R205" s="69"/>
      <c r="S205" s="69">
        <f t="shared" si="45"/>
        <v>221.972724</v>
      </c>
      <c r="T205" s="69">
        <f t="shared" si="46"/>
        <v>211.65099233399999</v>
      </c>
      <c r="U205" s="69">
        <v>6.31</v>
      </c>
      <c r="V205" s="69"/>
      <c r="W205" s="69">
        <f t="shared" si="47"/>
        <v>225.54716399999998</v>
      </c>
      <c r="X205" s="67">
        <f t="shared" si="48"/>
        <v>215.05922087399998</v>
      </c>
      <c r="Y205" s="75"/>
      <c r="Z205" s="81"/>
      <c r="AA205" s="857"/>
      <c r="AB205" s="75"/>
      <c r="AC205" s="81"/>
      <c r="AD205" s="75"/>
      <c r="AE205" s="81"/>
      <c r="AF205" s="75"/>
      <c r="AG205" s="81"/>
      <c r="AH205" s="861"/>
      <c r="AI205" s="81"/>
      <c r="AJ205" s="75"/>
      <c r="AK205" s="82"/>
      <c r="AL205" s="81"/>
      <c r="AM205" s="75"/>
      <c r="AN205" s="81"/>
      <c r="AO205" s="75"/>
      <c r="AP205" s="81"/>
      <c r="AQ205" s="75"/>
      <c r="AR205" s="76"/>
      <c r="AS205" s="75"/>
      <c r="AT205" s="81"/>
      <c r="AU205" s="75"/>
      <c r="AV205" s="81"/>
      <c r="AW205" s="75"/>
      <c r="AX205" s="81"/>
      <c r="AY205" s="75"/>
      <c r="AZ205" s="81"/>
      <c r="BA205" s="83">
        <v>1</v>
      </c>
      <c r="BB205" s="84">
        <v>0.99099999999999999</v>
      </c>
      <c r="BC205" s="861"/>
      <c r="BD205" s="85"/>
      <c r="BE205" s="85"/>
      <c r="BF205" s="75"/>
      <c r="BG205" s="81"/>
      <c r="BH205" s="85"/>
      <c r="BI205" s="861"/>
      <c r="BJ205" s="81"/>
      <c r="BK205" s="82"/>
      <c r="BL205" s="81"/>
      <c r="BM205" s="85">
        <v>22.951967249999999</v>
      </c>
      <c r="BN205" s="560"/>
      <c r="BO205" s="874"/>
      <c r="BP205" s="74"/>
      <c r="BQ205" s="874"/>
      <c r="BR205" s="74">
        <v>2E-3</v>
      </c>
      <c r="BS205" s="874">
        <v>2.2162967777777798</v>
      </c>
      <c r="BT205" s="74">
        <v>2E-3</v>
      </c>
      <c r="BU205" s="874">
        <v>2.3540000000000001</v>
      </c>
      <c r="BV205" s="74"/>
      <c r="BW205" s="874"/>
      <c r="BX205" s="74">
        <v>14</v>
      </c>
      <c r="BY205" s="874">
        <v>14.25493892519159</v>
      </c>
      <c r="BZ205" s="74">
        <v>1.4999999999999999E-2</v>
      </c>
      <c r="CA205" s="874">
        <v>2.3479999999999999</v>
      </c>
      <c r="CB205" s="74">
        <v>2</v>
      </c>
      <c r="CC205" s="874">
        <v>1.851472352941177</v>
      </c>
      <c r="CD205" s="74">
        <v>1</v>
      </c>
      <c r="CE205" s="874">
        <v>2.0462150000000001</v>
      </c>
      <c r="CF205" s="74">
        <f t="shared" si="55"/>
        <v>23.942967249999999</v>
      </c>
      <c r="CG205" s="75">
        <f t="shared" si="56"/>
        <v>18.825235702969369</v>
      </c>
      <c r="CH205" s="76">
        <f t="shared" si="57"/>
        <v>6.2456873529411769</v>
      </c>
      <c r="CI205" s="60">
        <f t="shared" si="58"/>
        <v>49.013890305910543</v>
      </c>
    </row>
    <row r="206" spans="1:87" ht="18.75" customHeight="1" x14ac:dyDescent="0.25">
      <c r="A206" s="61">
        <f t="shared" si="49"/>
        <v>195</v>
      </c>
      <c r="B206" s="77" t="s">
        <v>280</v>
      </c>
      <c r="C206" s="78" t="s">
        <v>279</v>
      </c>
      <c r="D206" s="78">
        <v>5</v>
      </c>
      <c r="E206" s="78">
        <v>90</v>
      </c>
      <c r="F206" s="78">
        <v>4452.3999999999996</v>
      </c>
      <c r="G206" s="78">
        <v>6</v>
      </c>
      <c r="H206" s="63">
        <v>5.84</v>
      </c>
      <c r="I206" s="63">
        <v>6.21</v>
      </c>
      <c r="J206" s="63">
        <f t="shared" si="41"/>
        <v>156012.09599999996</v>
      </c>
      <c r="K206" s="63">
        <f t="shared" si="42"/>
        <v>165896.424</v>
      </c>
      <c r="L206" s="79">
        <v>271.3218</v>
      </c>
      <c r="M206" s="80">
        <f t="shared" si="54"/>
        <v>258.7053363</v>
      </c>
      <c r="N206" s="66">
        <f t="shared" si="40"/>
        <v>6.0938325397538415</v>
      </c>
      <c r="O206" s="67">
        <f t="shared" si="43"/>
        <v>321.90851999999995</v>
      </c>
      <c r="P206" s="67">
        <f t="shared" si="44"/>
        <v>306.93977381999997</v>
      </c>
      <c r="Q206" s="68">
        <v>6.21</v>
      </c>
      <c r="R206" s="69"/>
      <c r="S206" s="69">
        <f t="shared" si="45"/>
        <v>331.79284799999999</v>
      </c>
      <c r="T206" s="69">
        <f t="shared" si="46"/>
        <v>316.36448056799998</v>
      </c>
      <c r="U206" s="69">
        <v>6.31</v>
      </c>
      <c r="V206" s="69"/>
      <c r="W206" s="69">
        <f t="shared" si="47"/>
        <v>337.13572799999997</v>
      </c>
      <c r="X206" s="67">
        <f t="shared" si="48"/>
        <v>321.45891664799996</v>
      </c>
      <c r="Y206" s="75">
        <v>1.9000000000000003E-2</v>
      </c>
      <c r="Z206" s="81">
        <v>4.9950000000000001</v>
      </c>
      <c r="AA206" s="857"/>
      <c r="AB206" s="75">
        <v>1.2E-2</v>
      </c>
      <c r="AC206" s="81">
        <v>20.793511304347799</v>
      </c>
      <c r="AD206" s="75"/>
      <c r="AE206" s="81"/>
      <c r="AF206" s="75">
        <v>2.1999999999999999E-2</v>
      </c>
      <c r="AG206" s="81">
        <v>10.396982291021667</v>
      </c>
      <c r="AH206" s="861"/>
      <c r="AI206" s="81"/>
      <c r="AJ206" s="75"/>
      <c r="AK206" s="82"/>
      <c r="AL206" s="81"/>
      <c r="AM206" s="75"/>
      <c r="AN206" s="81"/>
      <c r="AO206" s="75"/>
      <c r="AP206" s="81"/>
      <c r="AQ206" s="75"/>
      <c r="AR206" s="76"/>
      <c r="AS206" s="75"/>
      <c r="AT206" s="81"/>
      <c r="AU206" s="75"/>
      <c r="AV206" s="81"/>
      <c r="AW206" s="75"/>
      <c r="AX206" s="81"/>
      <c r="AY206" s="75"/>
      <c r="AZ206" s="81"/>
      <c r="BA206" s="83">
        <v>3</v>
      </c>
      <c r="BB206" s="84">
        <v>2.8969999999999998</v>
      </c>
      <c r="BC206" s="861"/>
      <c r="BD206" s="85"/>
      <c r="BE206" s="85"/>
      <c r="BF206" s="75"/>
      <c r="BG206" s="81"/>
      <c r="BH206" s="85"/>
      <c r="BI206" s="861"/>
      <c r="BJ206" s="81"/>
      <c r="BK206" s="82"/>
      <c r="BL206" s="81"/>
      <c r="BM206" s="85">
        <v>66.957680596116631</v>
      </c>
      <c r="BN206" s="560"/>
      <c r="BO206" s="874"/>
      <c r="BP206" s="74"/>
      <c r="BQ206" s="874"/>
      <c r="BR206" s="74">
        <v>1.5E-3</v>
      </c>
      <c r="BS206" s="874">
        <v>1.6602200000000003</v>
      </c>
      <c r="BT206" s="74"/>
      <c r="BU206" s="874"/>
      <c r="BV206" s="74"/>
      <c r="BW206" s="874"/>
      <c r="BX206" s="74">
        <v>8</v>
      </c>
      <c r="BY206" s="874">
        <v>9.8395388853522014</v>
      </c>
      <c r="BZ206" s="74">
        <v>1.4999999999999999E-2</v>
      </c>
      <c r="CA206" s="874">
        <v>2.5995236999999998</v>
      </c>
      <c r="CB206" s="74">
        <v>3</v>
      </c>
      <c r="CC206" s="874">
        <v>2.8817599999999999</v>
      </c>
      <c r="CD206" s="74">
        <v>5</v>
      </c>
      <c r="CE206" s="874">
        <v>10.166808249999999</v>
      </c>
      <c r="CF206" s="74">
        <f t="shared" si="55"/>
        <v>106.0401741914861</v>
      </c>
      <c r="CG206" s="75">
        <f t="shared" si="56"/>
        <v>11.499758885352202</v>
      </c>
      <c r="CH206" s="76">
        <f t="shared" si="57"/>
        <v>15.648091949999998</v>
      </c>
      <c r="CI206" s="60">
        <f t="shared" si="58"/>
        <v>133.18802502683832</v>
      </c>
    </row>
    <row r="207" spans="1:87" ht="18.75" customHeight="1" x14ac:dyDescent="0.25">
      <c r="A207" s="61">
        <f t="shared" si="49"/>
        <v>196</v>
      </c>
      <c r="B207" s="77" t="s">
        <v>281</v>
      </c>
      <c r="C207" s="78">
        <v>1975</v>
      </c>
      <c r="D207" s="78">
        <v>5</v>
      </c>
      <c r="E207" s="78">
        <v>90</v>
      </c>
      <c r="F207" s="78">
        <v>4396.8999999999996</v>
      </c>
      <c r="G207" s="78">
        <v>6</v>
      </c>
      <c r="H207" s="63">
        <v>5.84</v>
      </c>
      <c r="I207" s="63">
        <v>6.21</v>
      </c>
      <c r="J207" s="63">
        <f t="shared" si="41"/>
        <v>154067.37599999999</v>
      </c>
      <c r="K207" s="63">
        <f t="shared" si="42"/>
        <v>163828.49399999998</v>
      </c>
      <c r="L207" s="79">
        <v>268.02035999999998</v>
      </c>
      <c r="M207" s="80">
        <f t="shared" si="54"/>
        <v>255.55741325999998</v>
      </c>
      <c r="N207" s="66">
        <f t="shared" si="40"/>
        <v>6.0956664923013948</v>
      </c>
      <c r="O207" s="67">
        <f t="shared" si="43"/>
        <v>317.89587</v>
      </c>
      <c r="P207" s="67">
        <f t="shared" si="44"/>
        <v>303.113712045</v>
      </c>
      <c r="Q207" s="68">
        <v>6.21</v>
      </c>
      <c r="R207" s="69"/>
      <c r="S207" s="69">
        <f t="shared" si="45"/>
        <v>327.65698799999996</v>
      </c>
      <c r="T207" s="69">
        <f t="shared" si="46"/>
        <v>312.42093805799999</v>
      </c>
      <c r="U207" s="69">
        <v>6.31</v>
      </c>
      <c r="V207" s="69"/>
      <c r="W207" s="69">
        <f t="shared" si="47"/>
        <v>332.93326799999994</v>
      </c>
      <c r="X207" s="67">
        <f t="shared" si="48"/>
        <v>317.45187103799992</v>
      </c>
      <c r="Y207" s="75"/>
      <c r="Z207" s="81"/>
      <c r="AA207" s="857"/>
      <c r="AB207" s="75">
        <v>1E-3</v>
      </c>
      <c r="AC207" s="81">
        <v>0.79</v>
      </c>
      <c r="AD207" s="75"/>
      <c r="AE207" s="81"/>
      <c r="AF207" s="75">
        <v>3.1E-2</v>
      </c>
      <c r="AG207" s="81">
        <v>10.525484581801472</v>
      </c>
      <c r="AH207" s="861"/>
      <c r="AI207" s="81"/>
      <c r="AJ207" s="75"/>
      <c r="AK207" s="82"/>
      <c r="AL207" s="81"/>
      <c r="AM207" s="75"/>
      <c r="AN207" s="81"/>
      <c r="AO207" s="75"/>
      <c r="AP207" s="81"/>
      <c r="AQ207" s="75"/>
      <c r="AR207" s="76"/>
      <c r="AS207" s="75"/>
      <c r="AT207" s="81"/>
      <c r="AU207" s="75"/>
      <c r="AV207" s="81"/>
      <c r="AW207" s="75"/>
      <c r="AX207" s="81"/>
      <c r="AY207" s="75"/>
      <c r="AZ207" s="81"/>
      <c r="BA207" s="83">
        <v>5</v>
      </c>
      <c r="BB207" s="84">
        <v>3.5797582333057325</v>
      </c>
      <c r="BC207" s="861"/>
      <c r="BD207" s="85"/>
      <c r="BE207" s="85"/>
      <c r="BF207" s="75"/>
      <c r="BG207" s="81"/>
      <c r="BH207" s="85"/>
      <c r="BI207" s="861"/>
      <c r="BJ207" s="81"/>
      <c r="BK207" s="82"/>
      <c r="BL207" s="81"/>
      <c r="BM207" s="85">
        <v>0.48501754385965001</v>
      </c>
      <c r="BN207" s="560"/>
      <c r="BO207" s="874"/>
      <c r="BP207" s="74">
        <v>8.199999999999999E-3</v>
      </c>
      <c r="BQ207" s="874">
        <v>8.2286711999999991</v>
      </c>
      <c r="BR207" s="74">
        <v>8.0000000000000002E-3</v>
      </c>
      <c r="BS207" s="874">
        <v>8.2973920000000003</v>
      </c>
      <c r="BT207" s="74">
        <v>4.5000000000000005E-3</v>
      </c>
      <c r="BU207" s="874">
        <v>7.0145060446009202</v>
      </c>
      <c r="BV207" s="74"/>
      <c r="BW207" s="874"/>
      <c r="BX207" s="74">
        <v>12</v>
      </c>
      <c r="BY207" s="874">
        <v>13.03863975299608</v>
      </c>
      <c r="BZ207" s="74"/>
      <c r="CA207" s="874"/>
      <c r="CB207" s="74"/>
      <c r="CC207" s="874"/>
      <c r="CD207" s="74">
        <v>8</v>
      </c>
      <c r="CE207" s="874">
        <v>15.280366136012383</v>
      </c>
      <c r="CF207" s="74">
        <f t="shared" si="55"/>
        <v>15.380260358966853</v>
      </c>
      <c r="CG207" s="75">
        <f t="shared" si="56"/>
        <v>36.579208997597</v>
      </c>
      <c r="CH207" s="76">
        <f t="shared" si="57"/>
        <v>15.280366136012383</v>
      </c>
      <c r="CI207" s="60">
        <f t="shared" si="58"/>
        <v>67.239835492576233</v>
      </c>
    </row>
    <row r="208" spans="1:87" ht="18.75" customHeight="1" x14ac:dyDescent="0.25">
      <c r="A208" s="61">
        <f t="shared" si="49"/>
        <v>197</v>
      </c>
      <c r="B208" s="77" t="s">
        <v>282</v>
      </c>
      <c r="C208" s="78">
        <v>1973</v>
      </c>
      <c r="D208" s="78">
        <v>5</v>
      </c>
      <c r="E208" s="78">
        <v>129</v>
      </c>
      <c r="F208" s="78">
        <v>6373.9</v>
      </c>
      <c r="G208" s="78">
        <v>8</v>
      </c>
      <c r="H208" s="63">
        <v>5.84</v>
      </c>
      <c r="I208" s="63">
        <v>6.21</v>
      </c>
      <c r="J208" s="63">
        <f t="shared" si="41"/>
        <v>223341.45599999995</v>
      </c>
      <c r="K208" s="63">
        <f t="shared" si="42"/>
        <v>237491.51399999997</v>
      </c>
      <c r="L208" s="79">
        <v>387.81659999999999</v>
      </c>
      <c r="M208" s="80">
        <f t="shared" si="54"/>
        <v>369.7831281</v>
      </c>
      <c r="N208" s="66">
        <f t="shared" si="40"/>
        <v>6.0844475125119635</v>
      </c>
      <c r="O208" s="67">
        <f t="shared" si="43"/>
        <v>460.83296999999993</v>
      </c>
      <c r="P208" s="67">
        <f t="shared" si="44"/>
        <v>439.40423689499994</v>
      </c>
      <c r="Q208" s="68">
        <v>6.21</v>
      </c>
      <c r="R208" s="69"/>
      <c r="S208" s="69">
        <f t="shared" si="45"/>
        <v>474.98302799999993</v>
      </c>
      <c r="T208" s="69">
        <f t="shared" si="46"/>
        <v>452.89631719799996</v>
      </c>
      <c r="U208" s="69">
        <v>6.31</v>
      </c>
      <c r="V208" s="69"/>
      <c r="W208" s="69">
        <f t="shared" si="47"/>
        <v>482.63170799999995</v>
      </c>
      <c r="X208" s="67">
        <f t="shared" si="48"/>
        <v>460.18933357799995</v>
      </c>
      <c r="Y208" s="75">
        <v>4.0000000000000001E-3</v>
      </c>
      <c r="Z208" s="81">
        <v>1.52316917452336</v>
      </c>
      <c r="AA208" s="857"/>
      <c r="AB208" s="75"/>
      <c r="AC208" s="81"/>
      <c r="AD208" s="75"/>
      <c r="AE208" s="81"/>
      <c r="AF208" s="75"/>
      <c r="AG208" s="81"/>
      <c r="AH208" s="861"/>
      <c r="AI208" s="81"/>
      <c r="AJ208" s="75"/>
      <c r="AK208" s="82"/>
      <c r="AL208" s="81"/>
      <c r="AM208" s="75"/>
      <c r="AN208" s="81"/>
      <c r="AO208" s="75">
        <v>5.0000000000000001E-4</v>
      </c>
      <c r="AP208" s="81">
        <v>0.41158999999999996</v>
      </c>
      <c r="AQ208" s="75"/>
      <c r="AR208" s="76"/>
      <c r="AS208" s="75"/>
      <c r="AT208" s="81"/>
      <c r="AU208" s="75"/>
      <c r="AV208" s="81"/>
      <c r="AW208" s="75"/>
      <c r="AX208" s="81"/>
      <c r="AY208" s="75"/>
      <c r="AZ208" s="81"/>
      <c r="BA208" s="83">
        <v>6</v>
      </c>
      <c r="BB208" s="84">
        <v>4.9621451631688007</v>
      </c>
      <c r="BC208" s="861"/>
      <c r="BD208" s="85"/>
      <c r="BE208" s="85"/>
      <c r="BF208" s="75"/>
      <c r="BG208" s="81"/>
      <c r="BH208" s="85"/>
      <c r="BI208" s="861"/>
      <c r="BJ208" s="81"/>
      <c r="BK208" s="82"/>
      <c r="BL208" s="81"/>
      <c r="BM208" s="85">
        <v>7.358581143564356</v>
      </c>
      <c r="BN208" s="560"/>
      <c r="BO208" s="874"/>
      <c r="BP208" s="74">
        <v>6.0000000000000001E-3</v>
      </c>
      <c r="BQ208" s="874">
        <v>5.7772259999999998</v>
      </c>
      <c r="BR208" s="74">
        <v>6.0000000000000001E-3</v>
      </c>
      <c r="BS208" s="874">
        <v>7.4304651761517597</v>
      </c>
      <c r="BT208" s="74"/>
      <c r="BU208" s="874"/>
      <c r="BV208" s="74"/>
      <c r="BW208" s="874"/>
      <c r="BX208" s="74">
        <v>37</v>
      </c>
      <c r="BY208" s="874">
        <v>36.740121288552388</v>
      </c>
      <c r="BZ208" s="74">
        <v>4.0000000000000001E-3</v>
      </c>
      <c r="CA208" s="874">
        <v>0.52411140298507597</v>
      </c>
      <c r="CB208" s="74"/>
      <c r="CC208" s="874"/>
      <c r="CD208" s="74">
        <v>9</v>
      </c>
      <c r="CE208" s="874">
        <v>16.430655915543579</v>
      </c>
      <c r="CF208" s="74">
        <f t="shared" si="55"/>
        <v>14.255485481256517</v>
      </c>
      <c r="CG208" s="75">
        <f t="shared" si="56"/>
        <v>49.947812464704143</v>
      </c>
      <c r="CH208" s="76">
        <f t="shared" si="57"/>
        <v>16.954767318528653</v>
      </c>
      <c r="CI208" s="60">
        <f t="shared" si="58"/>
        <v>81.158065264489309</v>
      </c>
    </row>
    <row r="209" spans="1:89" ht="18.75" customHeight="1" x14ac:dyDescent="0.25">
      <c r="A209" s="61">
        <f t="shared" si="49"/>
        <v>198</v>
      </c>
      <c r="B209" s="77" t="s">
        <v>283</v>
      </c>
      <c r="C209" s="78">
        <v>1975</v>
      </c>
      <c r="D209" s="78">
        <v>5</v>
      </c>
      <c r="E209" s="78">
        <v>60</v>
      </c>
      <c r="F209" s="78">
        <v>2722.6</v>
      </c>
      <c r="G209" s="78">
        <v>4</v>
      </c>
      <c r="H209" s="63">
        <v>5.84</v>
      </c>
      <c r="I209" s="63">
        <v>6.21</v>
      </c>
      <c r="J209" s="63">
        <f t="shared" si="41"/>
        <v>95399.903999999995</v>
      </c>
      <c r="K209" s="63">
        <f t="shared" si="42"/>
        <v>101444.07599999999</v>
      </c>
      <c r="L209" s="79">
        <v>165.6302</v>
      </c>
      <c r="M209" s="80">
        <f t="shared" si="54"/>
        <v>157.92839570000001</v>
      </c>
      <c r="N209" s="66">
        <f t="shared" si="40"/>
        <v>6.0835304488356723</v>
      </c>
      <c r="O209" s="67">
        <f t="shared" si="43"/>
        <v>196.84397999999999</v>
      </c>
      <c r="P209" s="67">
        <f t="shared" si="44"/>
        <v>187.69073492999999</v>
      </c>
      <c r="Q209" s="68">
        <v>6.21</v>
      </c>
      <c r="R209" s="69"/>
      <c r="S209" s="69">
        <f t="shared" si="45"/>
        <v>202.88815199999996</v>
      </c>
      <c r="T209" s="69">
        <f t="shared" si="46"/>
        <v>193.45385293199996</v>
      </c>
      <c r="U209" s="69">
        <v>6.31</v>
      </c>
      <c r="V209" s="69"/>
      <c r="W209" s="69">
        <f t="shared" si="47"/>
        <v>206.155272</v>
      </c>
      <c r="X209" s="67">
        <f t="shared" si="48"/>
        <v>196.569051852</v>
      </c>
      <c r="Y209" s="75"/>
      <c r="Z209" s="81"/>
      <c r="AA209" s="857"/>
      <c r="AB209" s="75"/>
      <c r="AC209" s="81"/>
      <c r="AD209" s="75"/>
      <c r="AE209" s="81"/>
      <c r="AF209" s="75">
        <v>0.38900000000000001</v>
      </c>
      <c r="AG209" s="81">
        <v>137.01020721277976</v>
      </c>
      <c r="AH209" s="861"/>
      <c r="AI209" s="81"/>
      <c r="AJ209" s="75"/>
      <c r="AK209" s="82"/>
      <c r="AL209" s="81"/>
      <c r="AM209" s="75"/>
      <c r="AN209" s="81"/>
      <c r="AO209" s="75"/>
      <c r="AP209" s="81"/>
      <c r="AQ209" s="75"/>
      <c r="AR209" s="76"/>
      <c r="AS209" s="75"/>
      <c r="AT209" s="81"/>
      <c r="AU209" s="75"/>
      <c r="AV209" s="81"/>
      <c r="AW209" s="75"/>
      <c r="AX209" s="81"/>
      <c r="AY209" s="75"/>
      <c r="AZ209" s="81"/>
      <c r="BA209" s="83">
        <v>20</v>
      </c>
      <c r="BB209" s="84">
        <v>8.6564837802485251</v>
      </c>
      <c r="BC209" s="861"/>
      <c r="BD209" s="85"/>
      <c r="BE209" s="85"/>
      <c r="BF209" s="75"/>
      <c r="BG209" s="81"/>
      <c r="BH209" s="85"/>
      <c r="BI209" s="861"/>
      <c r="BJ209" s="81"/>
      <c r="BK209" s="82"/>
      <c r="BL209" s="81"/>
      <c r="BM209" s="85">
        <v>52.893084592901886</v>
      </c>
      <c r="BN209" s="560"/>
      <c r="BO209" s="874"/>
      <c r="BP209" s="74"/>
      <c r="BQ209" s="874"/>
      <c r="BR209" s="74">
        <v>4.0000000000000001E-3</v>
      </c>
      <c r="BS209" s="874">
        <v>4.52031653116532</v>
      </c>
      <c r="BT209" s="74">
        <v>1E-3</v>
      </c>
      <c r="BU209" s="874">
        <v>1.26230507042253</v>
      </c>
      <c r="BV209" s="74">
        <v>1</v>
      </c>
      <c r="BW209" s="874">
        <v>3.2188220000000003</v>
      </c>
      <c r="BX209" s="74">
        <v>6</v>
      </c>
      <c r="BY209" s="874">
        <v>8.1753630680909595</v>
      </c>
      <c r="BZ209" s="74"/>
      <c r="CA209" s="874"/>
      <c r="CB209" s="74">
        <v>2</v>
      </c>
      <c r="CC209" s="874">
        <v>1.7705148979591838</v>
      </c>
      <c r="CD209" s="74">
        <v>8</v>
      </c>
      <c r="CE209" s="874">
        <v>15.144457627286549</v>
      </c>
      <c r="CF209" s="74">
        <f t="shared" si="55"/>
        <v>198.55977558593017</v>
      </c>
      <c r="CG209" s="75">
        <f t="shared" si="56"/>
        <v>17.176806669678811</v>
      </c>
      <c r="CH209" s="76">
        <f t="shared" si="57"/>
        <v>16.914972525245734</v>
      </c>
      <c r="CI209" s="60">
        <f t="shared" si="58"/>
        <v>232.65155478085472</v>
      </c>
    </row>
    <row r="210" spans="1:89" ht="18.75" customHeight="1" x14ac:dyDescent="0.25">
      <c r="A210" s="61">
        <f t="shared" si="49"/>
        <v>199</v>
      </c>
      <c r="B210" s="77" t="s">
        <v>284</v>
      </c>
      <c r="C210" s="78">
        <v>1972</v>
      </c>
      <c r="D210" s="78">
        <v>5</v>
      </c>
      <c r="E210" s="78">
        <v>90</v>
      </c>
      <c r="F210" s="78">
        <v>4534.7</v>
      </c>
      <c r="G210" s="78">
        <v>6</v>
      </c>
      <c r="H210" s="63">
        <v>5.84</v>
      </c>
      <c r="I210" s="63">
        <v>6.21</v>
      </c>
      <c r="J210" s="63">
        <f t="shared" si="41"/>
        <v>158895.88799999998</v>
      </c>
      <c r="K210" s="63">
        <f t="shared" si="42"/>
        <v>168962.92199999999</v>
      </c>
      <c r="L210" s="79">
        <v>276.26706000000001</v>
      </c>
      <c r="M210" s="80">
        <f t="shared" si="54"/>
        <v>263.42064171000004</v>
      </c>
      <c r="N210" s="66">
        <f t="shared" si="40"/>
        <v>6.0922896773766739</v>
      </c>
      <c r="O210" s="67">
        <f t="shared" si="43"/>
        <v>327.85880999999995</v>
      </c>
      <c r="P210" s="67">
        <f t="shared" si="44"/>
        <v>312.61337533499994</v>
      </c>
      <c r="Q210" s="68">
        <v>6.21</v>
      </c>
      <c r="R210" s="69"/>
      <c r="S210" s="69">
        <f t="shared" si="45"/>
        <v>337.92584399999998</v>
      </c>
      <c r="T210" s="69">
        <f t="shared" si="46"/>
        <v>322.21229225399998</v>
      </c>
      <c r="U210" s="69">
        <v>6.31</v>
      </c>
      <c r="V210" s="69"/>
      <c r="W210" s="69">
        <f t="shared" si="47"/>
        <v>343.36748399999999</v>
      </c>
      <c r="X210" s="67">
        <f t="shared" si="48"/>
        <v>327.400895994</v>
      </c>
      <c r="Y210" s="75">
        <v>3.8000000000000006E-2</v>
      </c>
      <c r="Z210" s="81">
        <v>8.9269999999999996</v>
      </c>
      <c r="AA210" s="857"/>
      <c r="AB210" s="75"/>
      <c r="AC210" s="81"/>
      <c r="AD210" s="75">
        <v>6.0000000000000001E-3</v>
      </c>
      <c r="AE210" s="81">
        <v>8.465323999999999</v>
      </c>
      <c r="AF210" s="75">
        <v>0.34899999999999998</v>
      </c>
      <c r="AG210" s="81">
        <v>120.96005061175028</v>
      </c>
      <c r="AH210" s="861"/>
      <c r="AI210" s="81"/>
      <c r="AJ210" s="75"/>
      <c r="AK210" s="82"/>
      <c r="AL210" s="81"/>
      <c r="AM210" s="75"/>
      <c r="AN210" s="81"/>
      <c r="AO210" s="75"/>
      <c r="AP210" s="81"/>
      <c r="AQ210" s="75"/>
      <c r="AR210" s="76"/>
      <c r="AS210" s="75"/>
      <c r="AT210" s="81"/>
      <c r="AU210" s="75"/>
      <c r="AV210" s="81"/>
      <c r="AW210" s="75">
        <v>1</v>
      </c>
      <c r="AX210" s="81">
        <v>0.22891388235294099</v>
      </c>
      <c r="AY210" s="75"/>
      <c r="AZ210" s="81"/>
      <c r="BA210" s="83">
        <v>78</v>
      </c>
      <c r="BB210" s="84">
        <v>34.040714097418721</v>
      </c>
      <c r="BC210" s="861"/>
      <c r="BD210" s="85"/>
      <c r="BE210" s="85"/>
      <c r="BF210" s="75"/>
      <c r="BG210" s="81"/>
      <c r="BH210" s="85"/>
      <c r="BI210" s="861"/>
      <c r="BJ210" s="81"/>
      <c r="BK210" s="82"/>
      <c r="BL210" s="81"/>
      <c r="BM210" s="85">
        <v>6.5441636955286384</v>
      </c>
      <c r="BN210" s="560"/>
      <c r="BO210" s="874"/>
      <c r="BP210" s="74">
        <v>3.0000000000000001E-3</v>
      </c>
      <c r="BQ210" s="874">
        <v>3.7992696000000001</v>
      </c>
      <c r="BR210" s="74">
        <v>2.7000000000000001E-3</v>
      </c>
      <c r="BS210" s="874">
        <v>3.0512136585365912</v>
      </c>
      <c r="BT210" s="74">
        <v>3.0000000000000001E-3</v>
      </c>
      <c r="BU210" s="874">
        <v>3.2534473015873</v>
      </c>
      <c r="BV210" s="74">
        <v>1</v>
      </c>
      <c r="BW210" s="874">
        <v>3.0399470588235298</v>
      </c>
      <c r="BX210" s="74">
        <v>16</v>
      </c>
      <c r="BY210" s="874">
        <v>13.84536772091721</v>
      </c>
      <c r="BZ210" s="74"/>
      <c r="CA210" s="874"/>
      <c r="CB210" s="74">
        <v>7</v>
      </c>
      <c r="CC210" s="874">
        <v>7.8507473249299728</v>
      </c>
      <c r="CD210" s="74">
        <v>8</v>
      </c>
      <c r="CE210" s="874">
        <v>17.814884427476191</v>
      </c>
      <c r="CF210" s="74">
        <f t="shared" si="55"/>
        <v>179.16616628705054</v>
      </c>
      <c r="CG210" s="75">
        <f t="shared" si="56"/>
        <v>26.989245339864631</v>
      </c>
      <c r="CH210" s="76">
        <f t="shared" si="57"/>
        <v>25.665631752406163</v>
      </c>
      <c r="CI210" s="60">
        <f t="shared" si="58"/>
        <v>231.82104337932134</v>
      </c>
    </row>
    <row r="211" spans="1:89" ht="18.75" customHeight="1" x14ac:dyDescent="0.25">
      <c r="A211" s="61">
        <f t="shared" si="49"/>
        <v>200</v>
      </c>
      <c r="B211" s="77" t="s">
        <v>285</v>
      </c>
      <c r="C211" s="78">
        <v>1976</v>
      </c>
      <c r="D211" s="78">
        <v>5</v>
      </c>
      <c r="E211" s="78">
        <v>76</v>
      </c>
      <c r="F211" s="78">
        <v>4706.3</v>
      </c>
      <c r="G211" s="78">
        <v>5</v>
      </c>
      <c r="H211" s="63">
        <v>5.84</v>
      </c>
      <c r="I211" s="63">
        <v>6.21</v>
      </c>
      <c r="J211" s="63">
        <f t="shared" si="41"/>
        <v>164908.75200000001</v>
      </c>
      <c r="K211" s="63">
        <f t="shared" si="42"/>
        <v>175356.73800000001</v>
      </c>
      <c r="L211" s="79">
        <v>211.69579999999999</v>
      </c>
      <c r="M211" s="80">
        <f t="shared" si="54"/>
        <v>201.85194529999998</v>
      </c>
      <c r="N211" s="66">
        <f t="shared" si="40"/>
        <v>4.498136540382041</v>
      </c>
      <c r="O211" s="67">
        <f t="shared" si="43"/>
        <v>340.26549</v>
      </c>
      <c r="P211" s="67">
        <f t="shared" si="44"/>
        <v>324.44314471500002</v>
      </c>
      <c r="Q211" s="68">
        <v>6.21</v>
      </c>
      <c r="R211" s="69"/>
      <c r="S211" s="69">
        <f t="shared" si="45"/>
        <v>350.71347600000001</v>
      </c>
      <c r="T211" s="69">
        <f t="shared" si="46"/>
        <v>334.40529936600001</v>
      </c>
      <c r="U211" s="69">
        <v>6.31</v>
      </c>
      <c r="V211" s="69"/>
      <c r="W211" s="69">
        <f t="shared" si="47"/>
        <v>356.36103600000001</v>
      </c>
      <c r="X211" s="67">
        <f t="shared" si="48"/>
        <v>339.79024782600004</v>
      </c>
      <c r="Y211" s="75"/>
      <c r="Z211" s="81"/>
      <c r="AA211" s="857"/>
      <c r="AB211" s="75">
        <v>3.62E-3</v>
      </c>
      <c r="AC211" s="81">
        <v>5.6763398113207559</v>
      </c>
      <c r="AD211" s="75"/>
      <c r="AE211" s="81"/>
      <c r="AF211" s="75"/>
      <c r="AG211" s="81"/>
      <c r="AH211" s="861"/>
      <c r="AI211" s="81"/>
      <c r="AJ211" s="75"/>
      <c r="AK211" s="82"/>
      <c r="AL211" s="81"/>
      <c r="AM211" s="75"/>
      <c r="AN211" s="81"/>
      <c r="AO211" s="75"/>
      <c r="AP211" s="81"/>
      <c r="AQ211" s="75">
        <v>4</v>
      </c>
      <c r="AR211" s="76">
        <v>4.7467843478260798</v>
      </c>
      <c r="AS211" s="75"/>
      <c r="AT211" s="81"/>
      <c r="AU211" s="75"/>
      <c r="AV211" s="81"/>
      <c r="AW211" s="75">
        <v>1</v>
      </c>
      <c r="AX211" s="81">
        <v>1.51515076923077</v>
      </c>
      <c r="AY211" s="75"/>
      <c r="AZ211" s="81"/>
      <c r="BA211" s="83">
        <v>1</v>
      </c>
      <c r="BB211" s="84">
        <v>0.31469623762376203</v>
      </c>
      <c r="BC211" s="861"/>
      <c r="BD211" s="85"/>
      <c r="BE211" s="85"/>
      <c r="BF211" s="75"/>
      <c r="BG211" s="81"/>
      <c r="BH211" s="85"/>
      <c r="BI211" s="861"/>
      <c r="BJ211" s="81"/>
      <c r="BK211" s="82"/>
      <c r="BL211" s="81"/>
      <c r="BM211" s="85">
        <v>21.87527</v>
      </c>
      <c r="BN211" s="560"/>
      <c r="BO211" s="874"/>
      <c r="BP211" s="74"/>
      <c r="BQ211" s="874"/>
      <c r="BR211" s="74"/>
      <c r="BS211" s="874"/>
      <c r="BT211" s="74"/>
      <c r="BU211" s="874"/>
      <c r="BV211" s="74"/>
      <c r="BW211" s="874"/>
      <c r="BX211" s="74">
        <v>17</v>
      </c>
      <c r="BY211" s="874">
        <v>7.6584211879021886</v>
      </c>
      <c r="BZ211" s="74"/>
      <c r="CA211" s="874"/>
      <c r="CB211" s="74"/>
      <c r="CC211" s="874"/>
      <c r="CD211" s="74">
        <v>2</v>
      </c>
      <c r="CE211" s="874">
        <v>3.316773</v>
      </c>
      <c r="CF211" s="74">
        <f t="shared" si="55"/>
        <v>34.128241166001366</v>
      </c>
      <c r="CG211" s="75">
        <f t="shared" si="56"/>
        <v>7.6584211879021886</v>
      </c>
      <c r="CH211" s="76">
        <f t="shared" si="57"/>
        <v>3.316773</v>
      </c>
      <c r="CI211" s="60">
        <f t="shared" si="58"/>
        <v>45.103435353903549</v>
      </c>
    </row>
    <row r="212" spans="1:89" ht="18.75" customHeight="1" x14ac:dyDescent="0.25">
      <c r="A212" s="61">
        <f t="shared" si="49"/>
        <v>201</v>
      </c>
      <c r="B212" s="77" t="s">
        <v>286</v>
      </c>
      <c r="C212" s="78">
        <v>1971</v>
      </c>
      <c r="D212" s="78">
        <v>5</v>
      </c>
      <c r="E212" s="78">
        <v>60</v>
      </c>
      <c r="F212" s="78">
        <v>2693.4</v>
      </c>
      <c r="G212" s="78">
        <v>4</v>
      </c>
      <c r="H212" s="63">
        <v>5.84</v>
      </c>
      <c r="I212" s="63">
        <v>6.21</v>
      </c>
      <c r="J212" s="63">
        <f t="shared" si="41"/>
        <v>94376.736000000004</v>
      </c>
      <c r="K212" s="63">
        <f t="shared" si="42"/>
        <v>100356.084</v>
      </c>
      <c r="L212" s="79">
        <v>164.17140000000001</v>
      </c>
      <c r="M212" s="80">
        <f t="shared" si="54"/>
        <v>156.53742990000001</v>
      </c>
      <c r="N212" s="66">
        <f t="shared" si="40"/>
        <v>6.0953218979728225</v>
      </c>
      <c r="O212" s="67">
        <f t="shared" si="43"/>
        <v>194.73282</v>
      </c>
      <c r="P212" s="67">
        <f t="shared" si="44"/>
        <v>185.67774387</v>
      </c>
      <c r="Q212" s="68">
        <v>6.21</v>
      </c>
      <c r="R212" s="69"/>
      <c r="S212" s="69">
        <f t="shared" si="45"/>
        <v>200.71216799999999</v>
      </c>
      <c r="T212" s="69">
        <f t="shared" si="46"/>
        <v>191.379052188</v>
      </c>
      <c r="U212" s="69">
        <v>6.31</v>
      </c>
      <c r="V212" s="69"/>
      <c r="W212" s="69">
        <f t="shared" si="47"/>
        <v>203.94424799999999</v>
      </c>
      <c r="X212" s="67">
        <f t="shared" si="48"/>
        <v>194.46084046799999</v>
      </c>
      <c r="Y212" s="75"/>
      <c r="Z212" s="81"/>
      <c r="AA212" s="857"/>
      <c r="AB212" s="75">
        <v>6.0000000000000001E-3</v>
      </c>
      <c r="AC212" s="81">
        <v>5.330430215827338</v>
      </c>
      <c r="AD212" s="75"/>
      <c r="AE212" s="81"/>
      <c r="AF212" s="75"/>
      <c r="AG212" s="81"/>
      <c r="AH212" s="861"/>
      <c r="AI212" s="81"/>
      <c r="AJ212" s="75"/>
      <c r="AK212" s="82"/>
      <c r="AL212" s="81"/>
      <c r="AM212" s="75"/>
      <c r="AN212" s="81"/>
      <c r="AO212" s="75"/>
      <c r="AP212" s="81"/>
      <c r="AQ212" s="75">
        <v>9</v>
      </c>
      <c r="AR212" s="76">
        <v>11.598395108695641</v>
      </c>
      <c r="AS212" s="75"/>
      <c r="AT212" s="81"/>
      <c r="AU212" s="75">
        <v>4.0000000000000001E-3</v>
      </c>
      <c r="AV212" s="81">
        <v>2.9583499999999998</v>
      </c>
      <c r="AW212" s="75">
        <v>1</v>
      </c>
      <c r="AX212" s="81">
        <v>2.7862200000000001</v>
      </c>
      <c r="AY212" s="75"/>
      <c r="AZ212" s="81"/>
      <c r="BA212" s="83">
        <v>1</v>
      </c>
      <c r="BB212" s="84">
        <v>0.42128494845360803</v>
      </c>
      <c r="BC212" s="861"/>
      <c r="BD212" s="85"/>
      <c r="BE212" s="85"/>
      <c r="BF212" s="75"/>
      <c r="BG212" s="81"/>
      <c r="BH212" s="85"/>
      <c r="BI212" s="861"/>
      <c r="BJ212" s="81"/>
      <c r="BK212" s="82"/>
      <c r="BL212" s="81"/>
      <c r="BM212" s="85">
        <v>9.0856000675843092</v>
      </c>
      <c r="BN212" s="560"/>
      <c r="BO212" s="874"/>
      <c r="BP212" s="74">
        <v>6.0000000000000001E-3</v>
      </c>
      <c r="BQ212" s="874">
        <v>7.3151513131313202</v>
      </c>
      <c r="BR212" s="74"/>
      <c r="BS212" s="874"/>
      <c r="BT212" s="74">
        <v>2E-3</v>
      </c>
      <c r="BU212" s="874">
        <v>2.8649448168498228</v>
      </c>
      <c r="BV212" s="74"/>
      <c r="BW212" s="874"/>
      <c r="BX212" s="74">
        <v>7</v>
      </c>
      <c r="BY212" s="874">
        <v>9.0453507420237322</v>
      </c>
      <c r="BZ212" s="74"/>
      <c r="CA212" s="874"/>
      <c r="CB212" s="74"/>
      <c r="CC212" s="874"/>
      <c r="CD212" s="74">
        <v>7</v>
      </c>
      <c r="CE212" s="874">
        <v>12.728221864222219</v>
      </c>
      <c r="CF212" s="74">
        <f t="shared" si="55"/>
        <v>32.180280340560898</v>
      </c>
      <c r="CG212" s="75">
        <f t="shared" si="56"/>
        <v>19.225446872004873</v>
      </c>
      <c r="CH212" s="76">
        <f t="shared" si="57"/>
        <v>12.728221864222219</v>
      </c>
      <c r="CI212" s="60">
        <f t="shared" si="58"/>
        <v>64.133949076787985</v>
      </c>
    </row>
    <row r="213" spans="1:89" ht="18.75" customHeight="1" x14ac:dyDescent="0.25">
      <c r="A213" s="61">
        <f t="shared" si="49"/>
        <v>202</v>
      </c>
      <c r="B213" s="77" t="s">
        <v>287</v>
      </c>
      <c r="C213" s="78">
        <v>1972</v>
      </c>
      <c r="D213" s="78">
        <v>5</v>
      </c>
      <c r="E213" s="78">
        <v>25</v>
      </c>
      <c r="F213" s="78">
        <v>1635.3</v>
      </c>
      <c r="G213" s="78">
        <v>2</v>
      </c>
      <c r="H213" s="63">
        <v>5.84</v>
      </c>
      <c r="I213" s="63">
        <v>6.21</v>
      </c>
      <c r="J213" s="63">
        <f t="shared" si="41"/>
        <v>57300.911999999997</v>
      </c>
      <c r="K213" s="63">
        <f t="shared" si="42"/>
        <v>60931.277999999998</v>
      </c>
      <c r="L213" s="79">
        <v>81.844800000000006</v>
      </c>
      <c r="M213" s="80">
        <f t="shared" si="54"/>
        <v>78.039016800000013</v>
      </c>
      <c r="N213" s="66">
        <f t="shared" ref="N213:N223" si="59">L213/F213*100</f>
        <v>5.0048798385617319</v>
      </c>
      <c r="O213" s="67">
        <f t="shared" si="43"/>
        <v>118.23219</v>
      </c>
      <c r="P213" s="67">
        <f t="shared" si="44"/>
        <v>112.734393165</v>
      </c>
      <c r="Q213" s="68">
        <v>6.21</v>
      </c>
      <c r="R213" s="69"/>
      <c r="S213" s="69">
        <f t="shared" si="45"/>
        <v>121.862556</v>
      </c>
      <c r="T213" s="69">
        <f t="shared" si="46"/>
        <v>116.19594714599999</v>
      </c>
      <c r="U213" s="69">
        <v>6.31</v>
      </c>
      <c r="V213" s="69"/>
      <c r="W213" s="69">
        <f t="shared" si="47"/>
        <v>123.82491599999999</v>
      </c>
      <c r="X213" s="67">
        <f t="shared" si="48"/>
        <v>118.06705740599999</v>
      </c>
      <c r="Y213" s="75"/>
      <c r="Z213" s="81"/>
      <c r="AA213" s="857"/>
      <c r="AB213" s="75">
        <v>3.7400000000000003E-2</v>
      </c>
      <c r="AC213" s="81">
        <v>5.6027899999999997</v>
      </c>
      <c r="AD213" s="75"/>
      <c r="AE213" s="81"/>
      <c r="AF213" s="75"/>
      <c r="AG213" s="81"/>
      <c r="AH213" s="861"/>
      <c r="AI213" s="81"/>
      <c r="AJ213" s="75"/>
      <c r="AK213" s="82"/>
      <c r="AL213" s="81"/>
      <c r="AM213" s="75"/>
      <c r="AN213" s="81"/>
      <c r="AO213" s="75"/>
      <c r="AP213" s="81"/>
      <c r="AQ213" s="75"/>
      <c r="AR213" s="76"/>
      <c r="AS213" s="75"/>
      <c r="AT213" s="81"/>
      <c r="AU213" s="75">
        <v>1.1000000000000001E-3</v>
      </c>
      <c r="AV213" s="81">
        <v>5.1777699999999998</v>
      </c>
      <c r="AW213" s="75"/>
      <c r="AX213" s="81"/>
      <c r="AY213" s="75"/>
      <c r="AZ213" s="81"/>
      <c r="BA213" s="83"/>
      <c r="BB213" s="84"/>
      <c r="BC213" s="861"/>
      <c r="BD213" s="85"/>
      <c r="BE213" s="85"/>
      <c r="BF213" s="75"/>
      <c r="BG213" s="81"/>
      <c r="BH213" s="85"/>
      <c r="BI213" s="861"/>
      <c r="BJ213" s="81"/>
      <c r="BK213" s="82"/>
      <c r="BL213" s="81"/>
      <c r="BM213" s="85"/>
      <c r="BN213" s="560"/>
      <c r="BO213" s="874"/>
      <c r="BP213" s="74"/>
      <c r="BQ213" s="874"/>
      <c r="BR213" s="74"/>
      <c r="BS213" s="874"/>
      <c r="BT213" s="74"/>
      <c r="BU213" s="874"/>
      <c r="BV213" s="74"/>
      <c r="BW213" s="874"/>
      <c r="BX213" s="74">
        <v>7</v>
      </c>
      <c r="BY213" s="874">
        <v>10.678506985989239</v>
      </c>
      <c r="BZ213" s="74"/>
      <c r="CA213" s="874"/>
      <c r="CB213" s="74"/>
      <c r="CC213" s="874"/>
      <c r="CD213" s="74">
        <v>1</v>
      </c>
      <c r="CE213" s="874">
        <v>2.9079159722222201</v>
      </c>
      <c r="CF213" s="74">
        <f t="shared" si="55"/>
        <v>10.780559999999999</v>
      </c>
      <c r="CG213" s="75">
        <f t="shared" si="56"/>
        <v>10.678506985989239</v>
      </c>
      <c r="CH213" s="76">
        <f t="shared" si="57"/>
        <v>2.9079159722222201</v>
      </c>
      <c r="CI213" s="60">
        <f t="shared" si="58"/>
        <v>24.366982958211459</v>
      </c>
    </row>
    <row r="214" spans="1:89" ht="18.75" customHeight="1" x14ac:dyDescent="0.25">
      <c r="A214" s="61">
        <f t="shared" si="49"/>
        <v>203</v>
      </c>
      <c r="B214" s="77" t="s">
        <v>288</v>
      </c>
      <c r="C214" s="78">
        <v>1971</v>
      </c>
      <c r="D214" s="78">
        <v>5</v>
      </c>
      <c r="E214" s="78">
        <v>92</v>
      </c>
      <c r="F214" s="78">
        <v>4718.1000000000004</v>
      </c>
      <c r="G214" s="78">
        <v>6</v>
      </c>
      <c r="H214" s="63">
        <v>5.84</v>
      </c>
      <c r="I214" s="63">
        <v>6.21</v>
      </c>
      <c r="J214" s="63">
        <f t="shared" ref="J214:J223" si="60">F214*H214*6</f>
        <v>165322.22400000002</v>
      </c>
      <c r="K214" s="63">
        <f t="shared" ref="K214:K223" si="61">F214*I214*6</f>
        <v>175796.40600000002</v>
      </c>
      <c r="L214" s="79">
        <v>287.77397999999999</v>
      </c>
      <c r="M214" s="80">
        <f t="shared" si="54"/>
        <v>274.39248993000001</v>
      </c>
      <c r="N214" s="66">
        <f t="shared" si="59"/>
        <v>6.0993616074267178</v>
      </c>
      <c r="O214" s="67">
        <f t="shared" ref="O214:O223" si="62">(J214+K214)/1000</f>
        <v>341.11863</v>
      </c>
      <c r="P214" s="67">
        <f t="shared" ref="P214:P223" si="63">O214*0.9535</f>
        <v>325.25661370500001</v>
      </c>
      <c r="Q214" s="68">
        <v>6.21</v>
      </c>
      <c r="R214" s="69"/>
      <c r="S214" s="69">
        <f t="shared" ref="S214:S223" si="64">F214*Q214*12/1000</f>
        <v>351.59281200000004</v>
      </c>
      <c r="T214" s="69">
        <f t="shared" ref="T214:T223" si="65">S214*0.9535</f>
        <v>335.24374624200004</v>
      </c>
      <c r="U214" s="69">
        <v>6.31</v>
      </c>
      <c r="V214" s="69"/>
      <c r="W214" s="69">
        <f t="shared" ref="W214:W223" si="66">F214*U214*12/1000</f>
        <v>357.25453199999998</v>
      </c>
      <c r="X214" s="67">
        <f t="shared" ref="X214:X223" si="67">W214*0.9535</f>
        <v>340.64219626199997</v>
      </c>
      <c r="Y214" s="75">
        <v>1E-3</v>
      </c>
      <c r="Z214" s="81">
        <v>9.5000000000000001E-2</v>
      </c>
      <c r="AA214" s="857"/>
      <c r="AB214" s="75">
        <v>5.1400000000000001E-2</v>
      </c>
      <c r="AC214" s="81">
        <v>6.3277900000000002</v>
      </c>
      <c r="AD214" s="75"/>
      <c r="AE214" s="81"/>
      <c r="AF214" s="75"/>
      <c r="AG214" s="81"/>
      <c r="AH214" s="861"/>
      <c r="AI214" s="81"/>
      <c r="AJ214" s="75"/>
      <c r="AK214" s="82"/>
      <c r="AL214" s="81"/>
      <c r="AM214" s="75"/>
      <c r="AN214" s="81"/>
      <c r="AO214" s="75"/>
      <c r="AP214" s="81"/>
      <c r="AQ214" s="75"/>
      <c r="AR214" s="76"/>
      <c r="AS214" s="75"/>
      <c r="AT214" s="81"/>
      <c r="AU214" s="75"/>
      <c r="AV214" s="81"/>
      <c r="AW214" s="75"/>
      <c r="AX214" s="81"/>
      <c r="AY214" s="75"/>
      <c r="AZ214" s="81"/>
      <c r="BA214" s="83">
        <v>6</v>
      </c>
      <c r="BB214" s="84">
        <v>3.4828008735315068</v>
      </c>
      <c r="BC214" s="861"/>
      <c r="BD214" s="85"/>
      <c r="BE214" s="85"/>
      <c r="BF214" s="75"/>
      <c r="BG214" s="81"/>
      <c r="BH214" s="85"/>
      <c r="BI214" s="861"/>
      <c r="BJ214" s="81"/>
      <c r="BK214" s="82"/>
      <c r="BL214" s="81"/>
      <c r="BM214" s="85">
        <v>17.008581084633001</v>
      </c>
      <c r="BN214" s="560"/>
      <c r="BO214" s="874"/>
      <c r="BP214" s="74"/>
      <c r="BQ214" s="874"/>
      <c r="BR214" s="74"/>
      <c r="BS214" s="874"/>
      <c r="BT214" s="74">
        <v>7.000000000000001E-3</v>
      </c>
      <c r="BU214" s="874">
        <v>9.2689656812309096</v>
      </c>
      <c r="BV214" s="74"/>
      <c r="BW214" s="874"/>
      <c r="BX214" s="74">
        <v>26</v>
      </c>
      <c r="BY214" s="874">
        <v>20.774309947474425</v>
      </c>
      <c r="BZ214" s="74"/>
      <c r="CA214" s="874"/>
      <c r="CB214" s="74">
        <v>1</v>
      </c>
      <c r="CC214" s="874">
        <v>0.70143822199999994</v>
      </c>
      <c r="CD214" s="74">
        <v>21</v>
      </c>
      <c r="CE214" s="874">
        <v>44.811668712839555</v>
      </c>
      <c r="CF214" s="74">
        <f t="shared" si="55"/>
        <v>26.914171958164509</v>
      </c>
      <c r="CG214" s="75">
        <f t="shared" si="56"/>
        <v>30.043275628705334</v>
      </c>
      <c r="CH214" s="76">
        <f t="shared" si="57"/>
        <v>45.513106934839556</v>
      </c>
      <c r="CI214" s="60">
        <f t="shared" si="58"/>
        <v>102.4705545217094</v>
      </c>
    </row>
    <row r="215" spans="1:89" ht="18.75" customHeight="1" x14ac:dyDescent="0.25">
      <c r="A215" s="61">
        <f t="shared" ref="A215:A223" si="68">A214+1</f>
        <v>204</v>
      </c>
      <c r="B215" s="77" t="s">
        <v>289</v>
      </c>
      <c r="C215" s="78">
        <v>1972</v>
      </c>
      <c r="D215" s="78">
        <v>5</v>
      </c>
      <c r="E215" s="78">
        <v>66</v>
      </c>
      <c r="F215" s="78">
        <v>3355.2</v>
      </c>
      <c r="G215" s="78">
        <v>4</v>
      </c>
      <c r="H215" s="63">
        <v>5.84</v>
      </c>
      <c r="I215" s="63">
        <v>6.21</v>
      </c>
      <c r="J215" s="63">
        <f t="shared" si="60"/>
        <v>117566.20799999998</v>
      </c>
      <c r="K215" s="63">
        <f t="shared" si="61"/>
        <v>125014.75199999998</v>
      </c>
      <c r="L215" s="79">
        <v>203.4357</v>
      </c>
      <c r="M215" s="80">
        <f t="shared" si="54"/>
        <v>193.97593995</v>
      </c>
      <c r="N215" s="66">
        <f t="shared" si="59"/>
        <v>6.0632957796852649</v>
      </c>
      <c r="O215" s="67">
        <f t="shared" si="62"/>
        <v>242.58095999999998</v>
      </c>
      <c r="P215" s="67">
        <f t="shared" si="63"/>
        <v>231.30094535999999</v>
      </c>
      <c r="Q215" s="68">
        <v>6.21</v>
      </c>
      <c r="R215" s="69"/>
      <c r="S215" s="69">
        <f t="shared" si="64"/>
        <v>250.02950399999995</v>
      </c>
      <c r="T215" s="69">
        <f t="shared" si="65"/>
        <v>238.40313206399995</v>
      </c>
      <c r="U215" s="69">
        <v>6.31</v>
      </c>
      <c r="V215" s="69"/>
      <c r="W215" s="69">
        <f t="shared" si="66"/>
        <v>254.05574399999998</v>
      </c>
      <c r="X215" s="67">
        <f t="shared" si="67"/>
        <v>242.24215190399997</v>
      </c>
      <c r="Y215" s="75">
        <v>4.0000000000000001E-3</v>
      </c>
      <c r="Z215" s="81">
        <v>1.38944222222222</v>
      </c>
      <c r="AA215" s="857"/>
      <c r="AB215" s="75"/>
      <c r="AC215" s="81"/>
      <c r="AD215" s="75"/>
      <c r="AE215" s="81"/>
      <c r="AF215" s="75"/>
      <c r="AG215" s="81"/>
      <c r="AH215" s="861"/>
      <c r="AI215" s="81"/>
      <c r="AJ215" s="75"/>
      <c r="AK215" s="82"/>
      <c r="AL215" s="81"/>
      <c r="AM215" s="75"/>
      <c r="AN215" s="81"/>
      <c r="AO215" s="75"/>
      <c r="AP215" s="81"/>
      <c r="AQ215" s="75"/>
      <c r="AR215" s="76"/>
      <c r="AS215" s="75"/>
      <c r="AT215" s="81"/>
      <c r="AU215" s="75"/>
      <c r="AV215" s="81"/>
      <c r="AW215" s="75">
        <v>1</v>
      </c>
      <c r="AX215" s="81">
        <v>3.2823651162790601</v>
      </c>
      <c r="AY215" s="75"/>
      <c r="AZ215" s="81"/>
      <c r="BA215" s="83"/>
      <c r="BB215" s="84"/>
      <c r="BC215" s="861"/>
      <c r="BD215" s="85"/>
      <c r="BE215" s="85"/>
      <c r="BF215" s="75"/>
      <c r="BG215" s="81"/>
      <c r="BH215" s="85"/>
      <c r="BI215" s="861"/>
      <c r="BJ215" s="81"/>
      <c r="BK215" s="82"/>
      <c r="BL215" s="81"/>
      <c r="BM215" s="85">
        <v>2.6090287499999998</v>
      </c>
      <c r="BN215" s="560"/>
      <c r="BO215" s="874"/>
      <c r="BP215" s="74">
        <v>3.5000000000000001E-3</v>
      </c>
      <c r="BQ215" s="874">
        <v>4.2161563888888853</v>
      </c>
      <c r="BR215" s="74"/>
      <c r="BS215" s="874"/>
      <c r="BT215" s="74"/>
      <c r="BU215" s="874"/>
      <c r="BV215" s="74"/>
      <c r="BW215" s="874"/>
      <c r="BX215" s="74">
        <v>18</v>
      </c>
      <c r="BY215" s="874">
        <v>21.073578014800447</v>
      </c>
      <c r="BZ215" s="74"/>
      <c r="CA215" s="874"/>
      <c r="CB215" s="74">
        <v>1</v>
      </c>
      <c r="CC215" s="874">
        <v>1.373</v>
      </c>
      <c r="CD215" s="74">
        <v>12</v>
      </c>
      <c r="CE215" s="874">
        <v>23.363236313131331</v>
      </c>
      <c r="CF215" s="74">
        <f t="shared" si="55"/>
        <v>7.2808360885012799</v>
      </c>
      <c r="CG215" s="75">
        <f t="shared" si="56"/>
        <v>25.28973440368933</v>
      </c>
      <c r="CH215" s="76">
        <f t="shared" si="57"/>
        <v>24.736236313131332</v>
      </c>
      <c r="CI215" s="60">
        <f t="shared" si="58"/>
        <v>57.306806805321941</v>
      </c>
    </row>
    <row r="216" spans="1:89" ht="18.75" customHeight="1" x14ac:dyDescent="0.25">
      <c r="A216" s="61">
        <f t="shared" si="68"/>
        <v>205</v>
      </c>
      <c r="B216" s="77" t="s">
        <v>290</v>
      </c>
      <c r="C216" s="78">
        <v>1974</v>
      </c>
      <c r="D216" s="78">
        <v>5</v>
      </c>
      <c r="E216" s="78">
        <v>99</v>
      </c>
      <c r="F216" s="78">
        <v>4505.1000000000004</v>
      </c>
      <c r="G216" s="78">
        <v>6</v>
      </c>
      <c r="H216" s="63">
        <v>5.84</v>
      </c>
      <c r="I216" s="63">
        <v>6.21</v>
      </c>
      <c r="J216" s="63">
        <f t="shared" si="60"/>
        <v>157858.70400000003</v>
      </c>
      <c r="K216" s="63">
        <f t="shared" si="61"/>
        <v>167860.02600000001</v>
      </c>
      <c r="L216" s="79">
        <v>270.01985999999999</v>
      </c>
      <c r="M216" s="80">
        <f t="shared" si="54"/>
        <v>257.46393651</v>
      </c>
      <c r="N216" s="66">
        <f t="shared" si="59"/>
        <v>5.993648531664113</v>
      </c>
      <c r="O216" s="67">
        <f t="shared" si="62"/>
        <v>325.71873000000005</v>
      </c>
      <c r="P216" s="67">
        <f t="shared" si="63"/>
        <v>310.57280905500005</v>
      </c>
      <c r="Q216" s="68">
        <v>6.21</v>
      </c>
      <c r="R216" s="69"/>
      <c r="S216" s="69">
        <f t="shared" si="64"/>
        <v>335.72005200000001</v>
      </c>
      <c r="T216" s="69">
        <f t="shared" si="65"/>
        <v>320.10906958200002</v>
      </c>
      <c r="U216" s="69">
        <v>6.31</v>
      </c>
      <c r="V216" s="69"/>
      <c r="W216" s="69">
        <f t="shared" si="66"/>
        <v>341.126172</v>
      </c>
      <c r="X216" s="67">
        <f t="shared" si="67"/>
        <v>325.26380500200003</v>
      </c>
      <c r="Y216" s="75"/>
      <c r="Z216" s="81"/>
      <c r="AA216" s="857"/>
      <c r="AB216" s="75"/>
      <c r="AC216" s="81"/>
      <c r="AD216" s="75"/>
      <c r="AE216" s="81"/>
      <c r="AF216" s="75"/>
      <c r="AG216" s="81"/>
      <c r="AH216" s="861"/>
      <c r="AI216" s="81"/>
      <c r="AJ216" s="75"/>
      <c r="AK216" s="82"/>
      <c r="AL216" s="81"/>
      <c r="AM216" s="75"/>
      <c r="AN216" s="81"/>
      <c r="AO216" s="75"/>
      <c r="AP216" s="81"/>
      <c r="AQ216" s="75"/>
      <c r="AR216" s="76"/>
      <c r="AS216" s="75"/>
      <c r="AT216" s="81"/>
      <c r="AU216" s="75"/>
      <c r="AV216" s="81"/>
      <c r="AW216" s="75"/>
      <c r="AX216" s="81"/>
      <c r="AY216" s="75"/>
      <c r="AZ216" s="81"/>
      <c r="BA216" s="83">
        <v>1</v>
      </c>
      <c r="BB216" s="84">
        <v>0.84256989690721606</v>
      </c>
      <c r="BC216" s="861"/>
      <c r="BD216" s="85"/>
      <c r="BE216" s="85"/>
      <c r="BF216" s="75"/>
      <c r="BG216" s="81"/>
      <c r="BH216" s="85"/>
      <c r="BI216" s="861"/>
      <c r="BJ216" s="81"/>
      <c r="BK216" s="82"/>
      <c r="BL216" s="81"/>
      <c r="BM216" s="85">
        <v>15.788544219614698</v>
      </c>
      <c r="BN216" s="560"/>
      <c r="BO216" s="874"/>
      <c r="BP216" s="74"/>
      <c r="BQ216" s="874"/>
      <c r="BR216" s="74">
        <v>1.35E-2</v>
      </c>
      <c r="BS216" s="874">
        <v>16.202863291925446</v>
      </c>
      <c r="BT216" s="74">
        <v>4.5000000000000005E-3</v>
      </c>
      <c r="BU216" s="874">
        <v>6.7803107264957356</v>
      </c>
      <c r="BV216" s="74">
        <v>1</v>
      </c>
      <c r="BW216" s="874">
        <v>1.8121400000000001</v>
      </c>
      <c r="BX216" s="74">
        <v>24</v>
      </c>
      <c r="BY216" s="874">
        <v>28.959630547689606</v>
      </c>
      <c r="BZ216" s="74"/>
      <c r="CA216" s="874"/>
      <c r="CB216" s="74">
        <v>1</v>
      </c>
      <c r="CC216" s="874">
        <v>0.73176235294117598</v>
      </c>
      <c r="CD216" s="74">
        <v>7</v>
      </c>
      <c r="CE216" s="874">
        <v>14.596063549382709</v>
      </c>
      <c r="CF216" s="74">
        <f t="shared" si="55"/>
        <v>16.631114116521914</v>
      </c>
      <c r="CG216" s="75">
        <f t="shared" si="56"/>
        <v>53.754944566110787</v>
      </c>
      <c r="CH216" s="76">
        <f t="shared" si="57"/>
        <v>15.327825902323886</v>
      </c>
      <c r="CI216" s="60">
        <f t="shared" si="58"/>
        <v>85.713884584956574</v>
      </c>
    </row>
    <row r="217" spans="1:89" ht="18.75" customHeight="1" x14ac:dyDescent="0.25">
      <c r="A217" s="61">
        <f t="shared" si="68"/>
        <v>206</v>
      </c>
      <c r="B217" s="90" t="s">
        <v>291</v>
      </c>
      <c r="C217" s="91">
        <v>1977</v>
      </c>
      <c r="D217" s="91">
        <v>5</v>
      </c>
      <c r="E217" s="91">
        <v>89</v>
      </c>
      <c r="F217" s="91">
        <v>4902.7</v>
      </c>
      <c r="G217" s="91">
        <v>6</v>
      </c>
      <c r="H217" s="63">
        <v>5.84</v>
      </c>
      <c r="I217" s="63">
        <v>6.21</v>
      </c>
      <c r="J217" s="63">
        <f t="shared" si="60"/>
        <v>171790.60800000001</v>
      </c>
      <c r="K217" s="63">
        <f t="shared" si="61"/>
        <v>182674.60200000001</v>
      </c>
      <c r="L217" s="79">
        <v>298.88760000000002</v>
      </c>
      <c r="M217" s="80">
        <f t="shared" si="54"/>
        <v>284.98932660000003</v>
      </c>
      <c r="N217" s="66">
        <f t="shared" si="59"/>
        <v>6.0963877047341271</v>
      </c>
      <c r="O217" s="67">
        <f t="shared" si="62"/>
        <v>354.46521000000001</v>
      </c>
      <c r="P217" s="67">
        <f t="shared" si="63"/>
        <v>337.98257773500001</v>
      </c>
      <c r="Q217" s="68">
        <v>6.21</v>
      </c>
      <c r="R217" s="69"/>
      <c r="S217" s="69">
        <f t="shared" si="64"/>
        <v>365.34920400000004</v>
      </c>
      <c r="T217" s="69">
        <f t="shared" si="65"/>
        <v>348.36046601400005</v>
      </c>
      <c r="U217" s="69">
        <v>6.31</v>
      </c>
      <c r="V217" s="69"/>
      <c r="W217" s="69">
        <f t="shared" si="66"/>
        <v>371.23244399999999</v>
      </c>
      <c r="X217" s="67">
        <f t="shared" si="67"/>
        <v>353.97013535399998</v>
      </c>
      <c r="Y217" s="75"/>
      <c r="Z217" s="81"/>
      <c r="AA217" s="857"/>
      <c r="AB217" s="75">
        <v>0.155</v>
      </c>
      <c r="AC217" s="81">
        <v>310.66507999999999</v>
      </c>
      <c r="AD217" s="75"/>
      <c r="AE217" s="81"/>
      <c r="AF217" s="75"/>
      <c r="AG217" s="81"/>
      <c r="AH217" s="861"/>
      <c r="AI217" s="81"/>
      <c r="AJ217" s="75"/>
      <c r="AK217" s="82"/>
      <c r="AL217" s="81"/>
      <c r="AM217" s="75"/>
      <c r="AN217" s="81"/>
      <c r="AO217" s="75"/>
      <c r="AP217" s="81"/>
      <c r="AQ217" s="75"/>
      <c r="AR217" s="76"/>
      <c r="AS217" s="75"/>
      <c r="AT217" s="81"/>
      <c r="AU217" s="75"/>
      <c r="AV217" s="81"/>
      <c r="AW217" s="75">
        <v>1</v>
      </c>
      <c r="AX217" s="81">
        <v>0.57406999999999997</v>
      </c>
      <c r="AY217" s="75"/>
      <c r="AZ217" s="81"/>
      <c r="BA217" s="83">
        <v>6</v>
      </c>
      <c r="BB217" s="84">
        <v>5.6098013490086034</v>
      </c>
      <c r="BC217" s="861"/>
      <c r="BD217" s="85"/>
      <c r="BE217" s="85"/>
      <c r="BF217" s="75"/>
      <c r="BG217" s="81"/>
      <c r="BH217" s="85"/>
      <c r="BI217" s="861"/>
      <c r="BJ217" s="81"/>
      <c r="BK217" s="82"/>
      <c r="BL217" s="81"/>
      <c r="BM217" s="85">
        <v>1.5755941354903942</v>
      </c>
      <c r="BN217" s="560"/>
      <c r="BO217" s="874"/>
      <c r="BP217" s="74"/>
      <c r="BQ217" s="874"/>
      <c r="BR217" s="74">
        <v>5.7999999999999996E-3</v>
      </c>
      <c r="BS217" s="874">
        <v>7.7385479629629623</v>
      </c>
      <c r="BT217" s="74">
        <v>1E-3</v>
      </c>
      <c r="BU217" s="874">
        <v>1.54165111111111</v>
      </c>
      <c r="BV217" s="74"/>
      <c r="BW217" s="874"/>
      <c r="BX217" s="74">
        <v>14</v>
      </c>
      <c r="BY217" s="874">
        <v>18.461929173662689</v>
      </c>
      <c r="BZ217" s="74"/>
      <c r="CA217" s="874"/>
      <c r="CB217" s="74"/>
      <c r="CC217" s="874"/>
      <c r="CD217" s="74">
        <v>2</v>
      </c>
      <c r="CE217" s="874">
        <v>4.9180966569767399</v>
      </c>
      <c r="CF217" s="74">
        <f t="shared" si="55"/>
        <v>318.42454548449899</v>
      </c>
      <c r="CG217" s="75">
        <f t="shared" si="56"/>
        <v>27.742128247736762</v>
      </c>
      <c r="CH217" s="76">
        <f t="shared" si="57"/>
        <v>4.9180966569767399</v>
      </c>
      <c r="CI217" s="60">
        <f t="shared" si="58"/>
        <v>351.08477038921251</v>
      </c>
    </row>
    <row r="218" spans="1:89" ht="18.75" customHeight="1" x14ac:dyDescent="0.25">
      <c r="A218" s="61">
        <f t="shared" si="68"/>
        <v>207</v>
      </c>
      <c r="B218" s="77" t="s">
        <v>292</v>
      </c>
      <c r="C218" s="78">
        <v>1961</v>
      </c>
      <c r="D218" s="78">
        <v>3</v>
      </c>
      <c r="E218" s="78">
        <v>18</v>
      </c>
      <c r="F218" s="78">
        <v>764.4</v>
      </c>
      <c r="G218" s="78">
        <v>2</v>
      </c>
      <c r="H218" s="63">
        <v>5.84</v>
      </c>
      <c r="I218" s="63">
        <v>6.21</v>
      </c>
      <c r="J218" s="63">
        <f t="shared" si="60"/>
        <v>26784.575999999997</v>
      </c>
      <c r="K218" s="63">
        <f t="shared" si="61"/>
        <v>28481.544000000002</v>
      </c>
      <c r="L218" s="79">
        <v>46.263800000000003</v>
      </c>
      <c r="M218" s="80">
        <f t="shared" si="54"/>
        <v>44.112533300000003</v>
      </c>
      <c r="N218" s="66">
        <f t="shared" si="59"/>
        <v>6.0523024594453165</v>
      </c>
      <c r="O218" s="67">
        <f t="shared" si="62"/>
        <v>55.266119999999994</v>
      </c>
      <c r="P218" s="67">
        <f t="shared" si="63"/>
        <v>52.696245419999997</v>
      </c>
      <c r="Q218" s="68">
        <v>6.21</v>
      </c>
      <c r="R218" s="69"/>
      <c r="S218" s="69">
        <f t="shared" si="64"/>
        <v>56.963088000000006</v>
      </c>
      <c r="T218" s="69">
        <f t="shared" si="65"/>
        <v>54.314304408000005</v>
      </c>
      <c r="U218" s="69">
        <v>6.31</v>
      </c>
      <c r="V218" s="69"/>
      <c r="W218" s="69">
        <f t="shared" si="66"/>
        <v>57.880367999999997</v>
      </c>
      <c r="X218" s="67">
        <f t="shared" si="67"/>
        <v>55.188930888000002</v>
      </c>
      <c r="Y218" s="75"/>
      <c r="Z218" s="81"/>
      <c r="AA218" s="857">
        <v>340.58917000000002</v>
      </c>
      <c r="AB218" s="75"/>
      <c r="AC218" s="81"/>
      <c r="AD218" s="75"/>
      <c r="AE218" s="81"/>
      <c r="AF218" s="75"/>
      <c r="AG218" s="81"/>
      <c r="AH218" s="861"/>
      <c r="AI218" s="81"/>
      <c r="AJ218" s="75"/>
      <c r="AK218" s="82"/>
      <c r="AL218" s="81"/>
      <c r="AM218" s="75"/>
      <c r="AN218" s="81"/>
      <c r="AO218" s="75"/>
      <c r="AP218" s="81"/>
      <c r="AQ218" s="75"/>
      <c r="AR218" s="76"/>
      <c r="AS218" s="75"/>
      <c r="AT218" s="81"/>
      <c r="AU218" s="75"/>
      <c r="AV218" s="81"/>
      <c r="AW218" s="75"/>
      <c r="AX218" s="81"/>
      <c r="AY218" s="75"/>
      <c r="AZ218" s="81"/>
      <c r="BA218" s="83">
        <v>8</v>
      </c>
      <c r="BB218" s="84">
        <v>2.563397704918033</v>
      </c>
      <c r="BC218" s="861"/>
      <c r="BD218" s="85"/>
      <c r="BE218" s="85"/>
      <c r="BF218" s="75"/>
      <c r="BG218" s="81"/>
      <c r="BH218" s="85"/>
      <c r="BI218" s="861"/>
      <c r="BJ218" s="81"/>
      <c r="BK218" s="82"/>
      <c r="BL218" s="81"/>
      <c r="BM218" s="85">
        <v>6.9517373750000004</v>
      </c>
      <c r="BN218" s="560"/>
      <c r="BO218" s="874"/>
      <c r="BP218" s="74"/>
      <c r="BQ218" s="874"/>
      <c r="BR218" s="74">
        <v>5.0000000000000001E-4</v>
      </c>
      <c r="BS218" s="874">
        <v>0.56503956639566499</v>
      </c>
      <c r="BT218" s="74">
        <v>2.5000000000000001E-3</v>
      </c>
      <c r="BU218" s="874">
        <v>3.8541277777777747</v>
      </c>
      <c r="BV218" s="74"/>
      <c r="BW218" s="874"/>
      <c r="BX218" s="74">
        <v>10</v>
      </c>
      <c r="BY218" s="874">
        <v>9.3121788472125751</v>
      </c>
      <c r="BZ218" s="74"/>
      <c r="CA218" s="874"/>
      <c r="CB218" s="74">
        <v>1</v>
      </c>
      <c r="CC218" s="874">
        <v>0.73176235294117598</v>
      </c>
      <c r="CD218" s="74">
        <v>3</v>
      </c>
      <c r="CE218" s="874">
        <v>6.3394765736434104</v>
      </c>
      <c r="CF218" s="74">
        <f t="shared" si="55"/>
        <v>350.10430507991805</v>
      </c>
      <c r="CG218" s="75">
        <f t="shared" si="56"/>
        <v>13.731346191386015</v>
      </c>
      <c r="CH218" s="76">
        <f t="shared" si="57"/>
        <v>7.0712389265845861</v>
      </c>
      <c r="CI218" s="60">
        <f t="shared" si="58"/>
        <v>370.90689019788869</v>
      </c>
    </row>
    <row r="219" spans="1:89" ht="18.75" customHeight="1" x14ac:dyDescent="0.25">
      <c r="A219" s="61">
        <f t="shared" si="68"/>
        <v>208</v>
      </c>
      <c r="B219" s="77" t="s">
        <v>293</v>
      </c>
      <c r="C219" s="78">
        <v>1977</v>
      </c>
      <c r="D219" s="78">
        <v>5</v>
      </c>
      <c r="E219" s="78">
        <v>90</v>
      </c>
      <c r="F219" s="78">
        <v>4891.3999999999996</v>
      </c>
      <c r="G219" s="78">
        <v>6</v>
      </c>
      <c r="H219" s="63">
        <v>5.84</v>
      </c>
      <c r="I219" s="63">
        <v>6.21</v>
      </c>
      <c r="J219" s="63">
        <f t="shared" si="60"/>
        <v>171394.65599999999</v>
      </c>
      <c r="K219" s="63">
        <f t="shared" si="61"/>
        <v>182253.56399999998</v>
      </c>
      <c r="L219" s="79">
        <v>294.73541999999998</v>
      </c>
      <c r="M219" s="80">
        <f t="shared" si="54"/>
        <v>281.03022296999995</v>
      </c>
      <c r="N219" s="66">
        <f t="shared" si="59"/>
        <v>6.0255840863556447</v>
      </c>
      <c r="O219" s="67">
        <f t="shared" si="62"/>
        <v>353.64821999999998</v>
      </c>
      <c r="P219" s="67">
        <f t="shared" si="63"/>
        <v>337.20357776999998</v>
      </c>
      <c r="Q219" s="68">
        <v>6.21</v>
      </c>
      <c r="R219" s="69"/>
      <c r="S219" s="69">
        <f t="shared" si="64"/>
        <v>364.50712799999997</v>
      </c>
      <c r="T219" s="69">
        <f t="shared" si="65"/>
        <v>347.55754654799995</v>
      </c>
      <c r="U219" s="69">
        <v>6.31</v>
      </c>
      <c r="V219" s="69"/>
      <c r="W219" s="69">
        <f t="shared" si="66"/>
        <v>370.37680799999998</v>
      </c>
      <c r="X219" s="67">
        <f t="shared" si="67"/>
        <v>353.15428642799998</v>
      </c>
      <c r="Y219" s="75">
        <v>1E-3</v>
      </c>
      <c r="Z219" s="81">
        <v>0.66344999999999998</v>
      </c>
      <c r="AA219" s="857"/>
      <c r="AB219" s="75"/>
      <c r="AC219" s="81"/>
      <c r="AD219" s="75"/>
      <c r="AE219" s="81"/>
      <c r="AF219" s="75"/>
      <c r="AG219" s="81"/>
      <c r="AH219" s="861"/>
      <c r="AI219" s="81"/>
      <c r="AJ219" s="75"/>
      <c r="AK219" s="82"/>
      <c r="AL219" s="81"/>
      <c r="AM219" s="75"/>
      <c r="AN219" s="81"/>
      <c r="AO219" s="75"/>
      <c r="AP219" s="81"/>
      <c r="AQ219" s="75"/>
      <c r="AR219" s="76"/>
      <c r="AS219" s="75"/>
      <c r="AT219" s="81"/>
      <c r="AU219" s="75"/>
      <c r="AV219" s="81"/>
      <c r="AW219" s="75"/>
      <c r="AX219" s="81"/>
      <c r="AY219" s="75"/>
      <c r="AZ219" s="81"/>
      <c r="BA219" s="83">
        <v>17</v>
      </c>
      <c r="BB219" s="84">
        <v>9.4068665052513705</v>
      </c>
      <c r="BC219" s="861"/>
      <c r="BD219" s="85"/>
      <c r="BE219" s="85"/>
      <c r="BF219" s="75"/>
      <c r="BG219" s="81"/>
      <c r="BH219" s="85"/>
      <c r="BI219" s="861"/>
      <c r="BJ219" s="81"/>
      <c r="BK219" s="82"/>
      <c r="BL219" s="81"/>
      <c r="BM219" s="85">
        <v>2.3664525820272995</v>
      </c>
      <c r="BN219" s="560"/>
      <c r="BO219" s="874"/>
      <c r="BP219" s="74">
        <v>3.0000000000000001E-3</v>
      </c>
      <c r="BQ219" s="874">
        <v>4.4034463636363501</v>
      </c>
      <c r="BR219" s="74">
        <v>3.5000000000000001E-3</v>
      </c>
      <c r="BS219" s="874">
        <v>3.7773712962962951</v>
      </c>
      <c r="BT219" s="74"/>
      <c r="BU219" s="874"/>
      <c r="BV219" s="74"/>
      <c r="BW219" s="874"/>
      <c r="BX219" s="74">
        <v>13</v>
      </c>
      <c r="BY219" s="874">
        <v>18.399033230622702</v>
      </c>
      <c r="BZ219" s="74"/>
      <c r="CA219" s="874"/>
      <c r="CB219" s="74"/>
      <c r="CC219" s="874"/>
      <c r="CD219" s="74">
        <v>7</v>
      </c>
      <c r="CE219" s="874">
        <v>13.089228867945319</v>
      </c>
      <c r="CF219" s="74">
        <f t="shared" si="55"/>
        <v>12.43676908727867</v>
      </c>
      <c r="CG219" s="75">
        <f t="shared" si="56"/>
        <v>26.579850890555349</v>
      </c>
      <c r="CH219" s="76">
        <f t="shared" si="57"/>
        <v>13.089228867945319</v>
      </c>
      <c r="CI219" s="60">
        <f t="shared" si="58"/>
        <v>52.105848845779335</v>
      </c>
    </row>
    <row r="220" spans="1:89" ht="18.75" customHeight="1" x14ac:dyDescent="0.25">
      <c r="A220" s="61">
        <f t="shared" si="68"/>
        <v>209</v>
      </c>
      <c r="B220" s="77" t="s">
        <v>294</v>
      </c>
      <c r="C220" s="78" t="s">
        <v>194</v>
      </c>
      <c r="D220" s="78">
        <v>5</v>
      </c>
      <c r="E220" s="78">
        <v>80</v>
      </c>
      <c r="F220" s="78">
        <v>3564.9</v>
      </c>
      <c r="G220" s="78">
        <v>4</v>
      </c>
      <c r="H220" s="63">
        <v>5.84</v>
      </c>
      <c r="I220" s="63">
        <v>6.21</v>
      </c>
      <c r="J220" s="63">
        <f t="shared" si="60"/>
        <v>124914.09599999999</v>
      </c>
      <c r="K220" s="63">
        <f t="shared" si="61"/>
        <v>132828.174</v>
      </c>
      <c r="L220" s="79">
        <v>217.47492</v>
      </c>
      <c r="M220" s="80">
        <f t="shared" si="54"/>
        <v>207.36233622</v>
      </c>
      <c r="N220" s="66">
        <f t="shared" si="59"/>
        <v>6.1004493814693257</v>
      </c>
      <c r="O220" s="67">
        <f t="shared" si="62"/>
        <v>257.74226999999996</v>
      </c>
      <c r="P220" s="67">
        <f t="shared" si="63"/>
        <v>245.75725444499997</v>
      </c>
      <c r="Q220" s="68">
        <v>6.21</v>
      </c>
      <c r="R220" s="69"/>
      <c r="S220" s="69">
        <f t="shared" si="64"/>
        <v>265.65634799999998</v>
      </c>
      <c r="T220" s="69">
        <f t="shared" si="65"/>
        <v>253.30332781799999</v>
      </c>
      <c r="U220" s="69">
        <v>6.31</v>
      </c>
      <c r="V220" s="69"/>
      <c r="W220" s="69">
        <f t="shared" si="66"/>
        <v>269.93422800000002</v>
      </c>
      <c r="X220" s="67">
        <f t="shared" si="67"/>
        <v>257.38228639800002</v>
      </c>
      <c r="Y220" s="75">
        <v>0.01</v>
      </c>
      <c r="Z220" s="81">
        <v>8.0873454281567501</v>
      </c>
      <c r="AA220" s="857"/>
      <c r="AB220" s="75"/>
      <c r="AC220" s="81"/>
      <c r="AD220" s="75"/>
      <c r="AE220" s="81"/>
      <c r="AF220" s="75"/>
      <c r="AG220" s="81"/>
      <c r="AH220" s="861"/>
      <c r="AI220" s="81"/>
      <c r="AJ220" s="75"/>
      <c r="AK220" s="82"/>
      <c r="AL220" s="81"/>
      <c r="AM220" s="75"/>
      <c r="AN220" s="81"/>
      <c r="AO220" s="75">
        <v>2E-3</v>
      </c>
      <c r="AP220" s="81">
        <v>3.6152480000000002</v>
      </c>
      <c r="AQ220" s="75"/>
      <c r="AR220" s="76"/>
      <c r="AS220" s="75"/>
      <c r="AT220" s="81"/>
      <c r="AU220" s="75"/>
      <c r="AV220" s="81"/>
      <c r="AW220" s="75">
        <v>1</v>
      </c>
      <c r="AX220" s="81">
        <v>0.89300000000000002</v>
      </c>
      <c r="AY220" s="75"/>
      <c r="AZ220" s="81"/>
      <c r="BA220" s="83">
        <v>7</v>
      </c>
      <c r="BB220" s="84">
        <v>26.829580136986301</v>
      </c>
      <c r="BC220" s="861"/>
      <c r="BD220" s="85"/>
      <c r="BE220" s="85"/>
      <c r="BF220" s="75"/>
      <c r="BG220" s="81"/>
      <c r="BH220" s="85"/>
      <c r="BI220" s="861"/>
      <c r="BJ220" s="81"/>
      <c r="BK220" s="557"/>
      <c r="BL220" s="871"/>
      <c r="BM220" s="562">
        <v>113.44545981419049</v>
      </c>
      <c r="BN220" s="560">
        <v>1.4E-2</v>
      </c>
      <c r="BO220" s="874">
        <v>15.956078327838823</v>
      </c>
      <c r="BP220" s="74"/>
      <c r="BQ220" s="874"/>
      <c r="BR220" s="74"/>
      <c r="BS220" s="874"/>
      <c r="BT220" s="74"/>
      <c r="BU220" s="874"/>
      <c r="BV220" s="74"/>
      <c r="BW220" s="874"/>
      <c r="BX220" s="74">
        <v>40</v>
      </c>
      <c r="BY220" s="874">
        <v>21.860225097144376</v>
      </c>
      <c r="BZ220" s="74"/>
      <c r="CA220" s="874"/>
      <c r="CB220" s="74">
        <v>1</v>
      </c>
      <c r="CC220" s="874">
        <v>1.3489831292517001</v>
      </c>
      <c r="CD220" s="74">
        <v>1</v>
      </c>
      <c r="CE220" s="874">
        <v>1.8857729999999999</v>
      </c>
      <c r="CF220" s="74">
        <f t="shared" si="55"/>
        <v>152.87063337933353</v>
      </c>
      <c r="CG220" s="75">
        <f t="shared" si="56"/>
        <v>37.816303424983197</v>
      </c>
      <c r="CH220" s="76">
        <f t="shared" si="57"/>
        <v>3.2347561292517</v>
      </c>
      <c r="CI220" s="60">
        <f t="shared" si="58"/>
        <v>193.92169293356844</v>
      </c>
    </row>
    <row r="221" spans="1:89" ht="18.75" customHeight="1" x14ac:dyDescent="0.25">
      <c r="A221" s="61">
        <f t="shared" si="68"/>
        <v>210</v>
      </c>
      <c r="B221" s="77" t="s">
        <v>295</v>
      </c>
      <c r="C221" s="78">
        <v>1972</v>
      </c>
      <c r="D221" s="78">
        <v>5</v>
      </c>
      <c r="E221" s="78">
        <v>119</v>
      </c>
      <c r="F221" s="78">
        <v>5789.6</v>
      </c>
      <c r="G221" s="78">
        <v>8</v>
      </c>
      <c r="H221" s="63">
        <v>5.84</v>
      </c>
      <c r="I221" s="63">
        <v>6.21</v>
      </c>
      <c r="J221" s="63">
        <f t="shared" si="60"/>
        <v>202867.58400000003</v>
      </c>
      <c r="K221" s="63">
        <f t="shared" si="61"/>
        <v>215720.49600000004</v>
      </c>
      <c r="L221" s="79">
        <v>352.89125999999999</v>
      </c>
      <c r="M221" s="80">
        <f t="shared" si="54"/>
        <v>336.48181641000002</v>
      </c>
      <c r="N221" s="66">
        <f t="shared" si="59"/>
        <v>6.0952615033853803</v>
      </c>
      <c r="O221" s="67">
        <f t="shared" si="62"/>
        <v>418.58808000000005</v>
      </c>
      <c r="P221" s="67">
        <f t="shared" si="63"/>
        <v>399.12373428000006</v>
      </c>
      <c r="Q221" s="68">
        <v>6.21</v>
      </c>
      <c r="R221" s="69"/>
      <c r="S221" s="69">
        <f t="shared" si="64"/>
        <v>431.44099200000011</v>
      </c>
      <c r="T221" s="69">
        <f t="shared" si="65"/>
        <v>411.3789858720001</v>
      </c>
      <c r="U221" s="69">
        <v>6.31</v>
      </c>
      <c r="V221" s="69"/>
      <c r="W221" s="69">
        <f t="shared" si="66"/>
        <v>438.38851199999999</v>
      </c>
      <c r="X221" s="67">
        <f t="shared" si="67"/>
        <v>418.00344619200001</v>
      </c>
      <c r="Y221" s="75">
        <v>0.02</v>
      </c>
      <c r="Z221" s="81">
        <v>18.510415384615381</v>
      </c>
      <c r="AA221" s="857"/>
      <c r="AB221" s="75"/>
      <c r="AC221" s="81"/>
      <c r="AD221" s="75"/>
      <c r="AE221" s="81"/>
      <c r="AF221" s="75"/>
      <c r="AG221" s="81"/>
      <c r="AH221" s="861"/>
      <c r="AI221" s="81"/>
      <c r="AJ221" s="75"/>
      <c r="AK221" s="82"/>
      <c r="AL221" s="81"/>
      <c r="AM221" s="75"/>
      <c r="AN221" s="81"/>
      <c r="AO221" s="75"/>
      <c r="AP221" s="81"/>
      <c r="AQ221" s="75"/>
      <c r="AR221" s="76"/>
      <c r="AS221" s="75"/>
      <c r="AT221" s="81"/>
      <c r="AU221" s="75"/>
      <c r="AV221" s="81"/>
      <c r="AW221" s="75"/>
      <c r="AX221" s="81"/>
      <c r="AY221" s="75"/>
      <c r="AZ221" s="81"/>
      <c r="BA221" s="83">
        <v>5</v>
      </c>
      <c r="BB221" s="84">
        <v>1.4263166792411466</v>
      </c>
      <c r="BC221" s="861"/>
      <c r="BD221" s="85"/>
      <c r="BE221" s="85"/>
      <c r="BF221" s="75"/>
      <c r="BG221" s="81"/>
      <c r="BH221" s="85"/>
      <c r="BI221" s="861"/>
      <c r="BJ221" s="81"/>
      <c r="BK221" s="82"/>
      <c r="BL221" s="81"/>
      <c r="BM221" s="85">
        <v>26.317689467231929</v>
      </c>
      <c r="BN221" s="560"/>
      <c r="BO221" s="874"/>
      <c r="BP221" s="74">
        <v>1.5E-3</v>
      </c>
      <c r="BQ221" s="874">
        <v>1.8996348000000001</v>
      </c>
      <c r="BR221" s="74">
        <v>9.0000000000000011E-3</v>
      </c>
      <c r="BS221" s="874">
        <v>10.788045714285721</v>
      </c>
      <c r="BT221" s="74">
        <v>2.5000000000000001E-3</v>
      </c>
      <c r="BU221" s="874">
        <v>3.6139957692307751</v>
      </c>
      <c r="BV221" s="74"/>
      <c r="BW221" s="874"/>
      <c r="BX221" s="74">
        <v>43</v>
      </c>
      <c r="BY221" s="874">
        <v>43.91066167834083</v>
      </c>
      <c r="BZ221" s="74"/>
      <c r="CA221" s="874"/>
      <c r="CB221" s="74"/>
      <c r="CC221" s="874"/>
      <c r="CD221" s="74">
        <v>7</v>
      </c>
      <c r="CE221" s="874">
        <v>12.979698751555549</v>
      </c>
      <c r="CF221" s="74">
        <f t="shared" si="55"/>
        <v>46.254421531088454</v>
      </c>
      <c r="CG221" s="75">
        <f t="shared" si="56"/>
        <v>60.21233796185733</v>
      </c>
      <c r="CH221" s="76">
        <f t="shared" si="57"/>
        <v>12.979698751555549</v>
      </c>
      <c r="CI221" s="60">
        <f t="shared" si="58"/>
        <v>119.44645824450133</v>
      </c>
    </row>
    <row r="222" spans="1:89" ht="18.75" customHeight="1" x14ac:dyDescent="0.25">
      <c r="A222" s="61">
        <f t="shared" si="68"/>
        <v>211</v>
      </c>
      <c r="B222" s="77" t="s">
        <v>296</v>
      </c>
      <c r="C222" s="78">
        <v>1971</v>
      </c>
      <c r="D222" s="78">
        <v>5</v>
      </c>
      <c r="E222" s="78">
        <v>90</v>
      </c>
      <c r="F222" s="78">
        <v>4430.2</v>
      </c>
      <c r="G222" s="78">
        <v>6</v>
      </c>
      <c r="H222" s="63">
        <v>5.84</v>
      </c>
      <c r="I222" s="63">
        <v>6.21</v>
      </c>
      <c r="J222" s="63">
        <f t="shared" si="60"/>
        <v>155234.20799999998</v>
      </c>
      <c r="K222" s="63">
        <f t="shared" si="61"/>
        <v>165069.25199999998</v>
      </c>
      <c r="L222" s="79">
        <v>270.01074</v>
      </c>
      <c r="M222" s="80">
        <f t="shared" si="54"/>
        <v>257.45524059000002</v>
      </c>
      <c r="N222" s="66">
        <f t="shared" si="59"/>
        <v>6.0947754051735821</v>
      </c>
      <c r="O222" s="67">
        <f t="shared" si="62"/>
        <v>320.30345999999997</v>
      </c>
      <c r="P222" s="67">
        <f t="shared" si="63"/>
        <v>305.40934910999999</v>
      </c>
      <c r="Q222" s="68">
        <v>6.21</v>
      </c>
      <c r="R222" s="69"/>
      <c r="S222" s="69">
        <f t="shared" si="64"/>
        <v>330.13850399999995</v>
      </c>
      <c r="T222" s="69">
        <f t="shared" si="65"/>
        <v>314.78706356399994</v>
      </c>
      <c r="U222" s="69">
        <v>6.31</v>
      </c>
      <c r="V222" s="69"/>
      <c r="W222" s="69">
        <f t="shared" si="66"/>
        <v>335.45474399999995</v>
      </c>
      <c r="X222" s="67">
        <f t="shared" si="67"/>
        <v>319.85609840399997</v>
      </c>
      <c r="Y222" s="75"/>
      <c r="Z222" s="81"/>
      <c r="AA222" s="857"/>
      <c r="AB222" s="75">
        <v>7.9000000000000001E-2</v>
      </c>
      <c r="AC222" s="81">
        <v>18.157</v>
      </c>
      <c r="AD222" s="75"/>
      <c r="AE222" s="81"/>
      <c r="AF222" s="75"/>
      <c r="AG222" s="81"/>
      <c r="AH222" s="861"/>
      <c r="AI222" s="81"/>
      <c r="AJ222" s="75"/>
      <c r="AK222" s="82"/>
      <c r="AL222" s="81"/>
      <c r="AM222" s="75"/>
      <c r="AN222" s="81"/>
      <c r="AO222" s="75"/>
      <c r="AP222" s="81"/>
      <c r="AQ222" s="75">
        <v>5</v>
      </c>
      <c r="AR222" s="76">
        <v>3.3260000000000001</v>
      </c>
      <c r="AS222" s="75"/>
      <c r="AT222" s="81"/>
      <c r="AU222" s="75"/>
      <c r="AV222" s="81"/>
      <c r="AW222" s="75"/>
      <c r="AX222" s="81"/>
      <c r="AY222" s="75"/>
      <c r="AZ222" s="81"/>
      <c r="BA222" s="83">
        <v>10</v>
      </c>
      <c r="BB222" s="84">
        <v>9.3762821537769767</v>
      </c>
      <c r="BC222" s="861"/>
      <c r="BD222" s="85"/>
      <c r="BE222" s="85"/>
      <c r="BF222" s="75"/>
      <c r="BG222" s="81"/>
      <c r="BH222" s="85"/>
      <c r="BI222" s="861"/>
      <c r="BJ222" s="81"/>
      <c r="BK222" s="82"/>
      <c r="BL222" s="81"/>
      <c r="BM222" s="85">
        <v>6.9368040859283679</v>
      </c>
      <c r="BN222" s="560"/>
      <c r="BO222" s="874"/>
      <c r="BP222" s="74">
        <v>1.55E-2</v>
      </c>
      <c r="BQ222" s="874">
        <v>18.544710722222213</v>
      </c>
      <c r="BR222" s="74">
        <v>6.5000000000000006E-3</v>
      </c>
      <c r="BS222" s="874">
        <v>6.8691186991869957</v>
      </c>
      <c r="BT222" s="74"/>
      <c r="BU222" s="874"/>
      <c r="BV222" s="74">
        <v>2</v>
      </c>
      <c r="BW222" s="874">
        <v>7.4392537254901967</v>
      </c>
      <c r="BX222" s="74">
        <v>49</v>
      </c>
      <c r="BY222" s="874">
        <v>39.721594268370943</v>
      </c>
      <c r="BZ222" s="74"/>
      <c r="CA222" s="874"/>
      <c r="CB222" s="74"/>
      <c r="CC222" s="874"/>
      <c r="CD222" s="74">
        <v>4</v>
      </c>
      <c r="CE222" s="874">
        <v>6.4316997321428602</v>
      </c>
      <c r="CF222" s="74">
        <f t="shared" si="55"/>
        <v>37.796086239705346</v>
      </c>
      <c r="CG222" s="75">
        <f t="shared" si="56"/>
        <v>72.574677415270344</v>
      </c>
      <c r="CH222" s="76">
        <f t="shared" si="57"/>
        <v>6.4316997321428602</v>
      </c>
      <c r="CI222" s="60">
        <f t="shared" si="58"/>
        <v>116.80246338711855</v>
      </c>
    </row>
    <row r="223" spans="1:89" ht="18" customHeight="1" thickBot="1" x14ac:dyDescent="0.3">
      <c r="A223" s="61">
        <f t="shared" si="68"/>
        <v>212</v>
      </c>
      <c r="B223" s="90" t="s">
        <v>297</v>
      </c>
      <c r="C223" s="91">
        <v>1967</v>
      </c>
      <c r="D223" s="91">
        <v>5</v>
      </c>
      <c r="E223" s="91">
        <v>80</v>
      </c>
      <c r="F223" s="91">
        <v>3540.2</v>
      </c>
      <c r="G223" s="91">
        <v>4</v>
      </c>
      <c r="H223" s="63">
        <v>5.84</v>
      </c>
      <c r="I223" s="63">
        <v>6.21</v>
      </c>
      <c r="J223" s="63">
        <f t="shared" si="60"/>
        <v>124048.60800000001</v>
      </c>
      <c r="K223" s="63">
        <f t="shared" si="61"/>
        <v>131907.85200000001</v>
      </c>
      <c r="L223" s="92">
        <v>215.20086000000001</v>
      </c>
      <c r="M223" s="93">
        <f t="shared" si="54"/>
        <v>205.19402001</v>
      </c>
      <c r="N223" s="66">
        <f t="shared" si="59"/>
        <v>6.0787769052595904</v>
      </c>
      <c r="O223" s="67">
        <f t="shared" si="62"/>
        <v>255.95646000000002</v>
      </c>
      <c r="P223" s="67">
        <f t="shared" si="63"/>
        <v>244.05448461000003</v>
      </c>
      <c r="Q223" s="68">
        <v>6.21</v>
      </c>
      <c r="R223" s="69"/>
      <c r="S223" s="69">
        <f t="shared" si="64"/>
        <v>263.81570400000004</v>
      </c>
      <c r="T223" s="69">
        <f t="shared" si="65"/>
        <v>251.54827376400004</v>
      </c>
      <c r="U223" s="69">
        <v>6.31</v>
      </c>
      <c r="V223" s="94"/>
      <c r="W223" s="69">
        <f t="shared" si="66"/>
        <v>268.06394399999994</v>
      </c>
      <c r="X223" s="67">
        <f t="shared" si="67"/>
        <v>255.59897060399993</v>
      </c>
      <c r="Y223" s="95">
        <v>1.2E-2</v>
      </c>
      <c r="Z223" s="96">
        <v>2.9101499999999998</v>
      </c>
      <c r="AA223" s="858"/>
      <c r="AB223" s="95"/>
      <c r="AC223" s="96"/>
      <c r="AD223" s="95">
        <v>5.0000000000000001E-4</v>
      </c>
      <c r="AE223" s="96">
        <v>0.27958</v>
      </c>
      <c r="AF223" s="95">
        <v>0.20799999999999999</v>
      </c>
      <c r="AG223" s="96">
        <v>70.271505499403418</v>
      </c>
      <c r="AH223" s="862"/>
      <c r="AI223" s="96"/>
      <c r="AJ223" s="95"/>
      <c r="AK223" s="97"/>
      <c r="AL223" s="96"/>
      <c r="AM223" s="95"/>
      <c r="AN223" s="96"/>
      <c r="AO223" s="95"/>
      <c r="AP223" s="96"/>
      <c r="AQ223" s="95"/>
      <c r="AR223" s="866"/>
      <c r="AS223" s="95"/>
      <c r="AT223" s="96"/>
      <c r="AU223" s="95"/>
      <c r="AV223" s="96"/>
      <c r="AW223" s="95"/>
      <c r="AX223" s="96"/>
      <c r="AY223" s="95"/>
      <c r="AZ223" s="96"/>
      <c r="BA223" s="98">
        <v>6</v>
      </c>
      <c r="BB223" s="99">
        <v>4.7730167808218997</v>
      </c>
      <c r="BC223" s="862"/>
      <c r="BD223" s="100"/>
      <c r="BE223" s="100"/>
      <c r="BF223" s="95"/>
      <c r="BG223" s="96"/>
      <c r="BH223" s="100"/>
      <c r="BI223" s="862"/>
      <c r="BJ223" s="96"/>
      <c r="BK223" s="97"/>
      <c r="BL223" s="96"/>
      <c r="BM223" s="100">
        <v>23.526555621129251</v>
      </c>
      <c r="BN223" s="561">
        <v>2.5000000000000001E-3</v>
      </c>
      <c r="BO223" s="875">
        <v>5.5471634999999999</v>
      </c>
      <c r="BP223" s="101"/>
      <c r="BQ223" s="875"/>
      <c r="BR223" s="101">
        <v>2E-3</v>
      </c>
      <c r="BS223" s="875">
        <v>2.0596336000000002</v>
      </c>
      <c r="BT223" s="101"/>
      <c r="BU223" s="875"/>
      <c r="BV223" s="101"/>
      <c r="BW223" s="875"/>
      <c r="BX223" s="101">
        <v>28</v>
      </c>
      <c r="BY223" s="875">
        <v>19.633397420653257</v>
      </c>
      <c r="BZ223" s="101"/>
      <c r="CA223" s="875"/>
      <c r="CB223" s="101"/>
      <c r="CC223" s="875"/>
      <c r="CD223" s="101">
        <v>8</v>
      </c>
      <c r="CE223" s="875">
        <v>19.280506763888884</v>
      </c>
      <c r="CF223" s="74">
        <f t="shared" si="55"/>
        <v>101.76080790135457</v>
      </c>
      <c r="CG223" s="75">
        <f t="shared" si="56"/>
        <v>27.240194520653255</v>
      </c>
      <c r="CH223" s="76">
        <f t="shared" si="57"/>
        <v>19.280506763888884</v>
      </c>
      <c r="CI223" s="60">
        <f t="shared" si="58"/>
        <v>148.28150918589671</v>
      </c>
    </row>
    <row r="224" spans="1:89" ht="30" customHeight="1" thickBot="1" x14ac:dyDescent="0.3">
      <c r="A224" s="844" t="s">
        <v>298</v>
      </c>
      <c r="B224" s="845"/>
      <c r="C224" s="846"/>
      <c r="D224" s="847">
        <f>SUM(D10:D223)</f>
        <v>894</v>
      </c>
      <c r="E224" s="847">
        <f>SUM(E10:E223)</f>
        <v>12614</v>
      </c>
      <c r="F224" s="848">
        <f>SUM(F10:F223)</f>
        <v>695149.70000000019</v>
      </c>
      <c r="G224" s="847">
        <f>SUM(G10:G223)</f>
        <v>750</v>
      </c>
      <c r="H224" s="849"/>
      <c r="I224" s="849"/>
      <c r="J224" s="849"/>
      <c r="K224" s="849"/>
      <c r="L224" s="839">
        <f>SUM(L10:L223)</f>
        <v>37383.842786000001</v>
      </c>
      <c r="M224" s="840">
        <f>SUM(M10:M223)</f>
        <v>35645.494096451017</v>
      </c>
      <c r="N224" s="841"/>
      <c r="O224" s="842"/>
      <c r="P224" s="842"/>
      <c r="Q224" s="843"/>
      <c r="R224" s="843"/>
      <c r="S224" s="843"/>
      <c r="T224" s="843"/>
      <c r="U224" s="843"/>
      <c r="V224" s="843"/>
      <c r="W224" s="843"/>
      <c r="X224" s="842"/>
      <c r="Y224" s="843">
        <f>SUM(Y10:Y223)</f>
        <v>1.0343500000000003</v>
      </c>
      <c r="Z224" s="851">
        <f t="shared" ref="Z224:CI224" si="69">SUM(Z10:Z223)</f>
        <v>1206.6635846168301</v>
      </c>
      <c r="AA224" s="859">
        <f t="shared" si="69"/>
        <v>11378.224205000002</v>
      </c>
      <c r="AB224" s="843">
        <f t="shared" si="69"/>
        <v>15.315599999999996</v>
      </c>
      <c r="AC224" s="851">
        <f t="shared" si="69"/>
        <v>9775.9055193750009</v>
      </c>
      <c r="AD224" s="843">
        <f t="shared" si="69"/>
        <v>0.91252800000000012</v>
      </c>
      <c r="AE224" s="851">
        <f t="shared" si="69"/>
        <v>1193.1063548378377</v>
      </c>
      <c r="AF224" s="843">
        <f t="shared" si="69"/>
        <v>3.8588999999999993</v>
      </c>
      <c r="AG224" s="851">
        <f t="shared" si="69"/>
        <v>1444.9215099999999</v>
      </c>
      <c r="AH224" s="843">
        <f t="shared" si="69"/>
        <v>11</v>
      </c>
      <c r="AI224" s="851">
        <f t="shared" si="69"/>
        <v>79.292909999999978</v>
      </c>
      <c r="AJ224" s="843">
        <f t="shared" si="69"/>
        <v>4.4878999999999998</v>
      </c>
      <c r="AK224" s="852">
        <f t="shared" si="69"/>
        <v>50</v>
      </c>
      <c r="AL224" s="851">
        <f t="shared" si="69"/>
        <v>5742.9281300000002</v>
      </c>
      <c r="AM224" s="843">
        <f t="shared" si="69"/>
        <v>0</v>
      </c>
      <c r="AN224" s="851">
        <f t="shared" si="69"/>
        <v>0</v>
      </c>
      <c r="AO224" s="843">
        <f t="shared" si="69"/>
        <v>3.0730000000000007E-2</v>
      </c>
      <c r="AP224" s="851">
        <f t="shared" si="69"/>
        <v>34.971820000970006</v>
      </c>
      <c r="AQ224" s="843">
        <f t="shared" si="69"/>
        <v>360</v>
      </c>
      <c r="AR224" s="852">
        <f t="shared" si="69"/>
        <v>481.514369988</v>
      </c>
      <c r="AS224" s="843">
        <f t="shared" si="69"/>
        <v>0</v>
      </c>
      <c r="AT224" s="851">
        <f t="shared" si="69"/>
        <v>0</v>
      </c>
      <c r="AU224" s="843">
        <f t="shared" si="69"/>
        <v>4.6419999999999996E-2</v>
      </c>
      <c r="AV224" s="851">
        <f t="shared" si="69"/>
        <v>43.406709999999997</v>
      </c>
      <c r="AW224" s="843">
        <f t="shared" si="69"/>
        <v>156</v>
      </c>
      <c r="AX224" s="851">
        <f t="shared" si="69"/>
        <v>343.1416461538463</v>
      </c>
      <c r="AY224" s="843">
        <f t="shared" si="69"/>
        <v>3</v>
      </c>
      <c r="AZ224" s="851">
        <f t="shared" si="69"/>
        <v>40.027000000000001</v>
      </c>
      <c r="BA224" s="843">
        <f t="shared" si="69"/>
        <v>1127</v>
      </c>
      <c r="BB224" s="851">
        <f t="shared" si="69"/>
        <v>1044.7738234637334</v>
      </c>
      <c r="BC224" s="843">
        <f t="shared" si="69"/>
        <v>5.7190000000000003</v>
      </c>
      <c r="BD224" s="842">
        <f t="shared" si="69"/>
        <v>0</v>
      </c>
      <c r="BE224" s="850">
        <f t="shared" si="69"/>
        <v>0</v>
      </c>
      <c r="BF224" s="843">
        <f t="shared" si="69"/>
        <v>71</v>
      </c>
      <c r="BG224" s="851">
        <f t="shared" si="69"/>
        <v>794.80404999999996</v>
      </c>
      <c r="BH224" s="850">
        <f t="shared" si="69"/>
        <v>76.84948</v>
      </c>
      <c r="BI224" s="843">
        <f t="shared" si="69"/>
        <v>1.7220000000000002</v>
      </c>
      <c r="BJ224" s="851">
        <f t="shared" si="69"/>
        <v>1330.1226900000011</v>
      </c>
      <c r="BK224" s="843">
        <f t="shared" si="69"/>
        <v>257</v>
      </c>
      <c r="BL224" s="851">
        <f t="shared" si="69"/>
        <v>102.16163817014919</v>
      </c>
      <c r="BM224" s="850">
        <f t="shared" si="69"/>
        <v>5157.3532258778723</v>
      </c>
      <c r="BN224" s="843">
        <f t="shared" si="69"/>
        <v>0.36740000000000012</v>
      </c>
      <c r="BO224" s="851">
        <f t="shared" si="69"/>
        <v>558.39737149999974</v>
      </c>
      <c r="BP224" s="843">
        <f t="shared" si="69"/>
        <v>0.30170000000000013</v>
      </c>
      <c r="BQ224" s="851">
        <f t="shared" si="69"/>
        <v>383.41327069999994</v>
      </c>
      <c r="BR224" s="843">
        <f t="shared" si="69"/>
        <v>0.71899999999999997</v>
      </c>
      <c r="BS224" s="851">
        <f t="shared" si="69"/>
        <v>888.23229799999967</v>
      </c>
      <c r="BT224" s="843">
        <f t="shared" si="69"/>
        <v>0.70274999999999999</v>
      </c>
      <c r="BU224" s="851">
        <f t="shared" si="69"/>
        <v>843.79578724950591</v>
      </c>
      <c r="BV224" s="843">
        <f t="shared" si="69"/>
        <v>100</v>
      </c>
      <c r="BW224" s="851">
        <f t="shared" si="69"/>
        <v>255.69023100000004</v>
      </c>
      <c r="BX224" s="843">
        <f t="shared" si="69"/>
        <v>4210</v>
      </c>
      <c r="BY224" s="851">
        <f t="shared" si="69"/>
        <v>3619.2029803043306</v>
      </c>
      <c r="BZ224" s="843">
        <f t="shared" si="69"/>
        <v>1.3019999999999998</v>
      </c>
      <c r="CA224" s="851">
        <f t="shared" si="69"/>
        <v>465.88020604090019</v>
      </c>
      <c r="CB224" s="843">
        <f t="shared" si="69"/>
        <v>509</v>
      </c>
      <c r="CC224" s="851">
        <f t="shared" si="69"/>
        <v>536.33214998999983</v>
      </c>
      <c r="CD224" s="843">
        <f t="shared" si="69"/>
        <v>1161</v>
      </c>
      <c r="CE224" s="851">
        <f t="shared" si="69"/>
        <v>2276.5269387563608</v>
      </c>
      <c r="CF224" s="850">
        <f t="shared" si="69"/>
        <v>40275.88766748424</v>
      </c>
      <c r="CG224" s="850">
        <f t="shared" si="69"/>
        <v>6548.7319387538337</v>
      </c>
      <c r="CH224" s="850">
        <f t="shared" si="69"/>
        <v>3278.7392947872618</v>
      </c>
      <c r="CI224" s="842">
        <f t="shared" si="69"/>
        <v>50103.358901025356</v>
      </c>
      <c r="CK224" s="102"/>
    </row>
    <row r="225" spans="76:77" x14ac:dyDescent="0.25">
      <c r="BX225" s="102"/>
      <c r="BY225" s="102"/>
    </row>
  </sheetData>
  <autoFilter ref="A9:CI224" xr:uid="{00000000-0009-0000-0000-000000000000}"/>
  <mergeCells count="65">
    <mergeCell ref="AF5:AG7"/>
    <mergeCell ref="AD5:AE7"/>
    <mergeCell ref="AH5:AI7"/>
    <mergeCell ref="Q5:R5"/>
    <mergeCell ref="A4:F4"/>
    <mergeCell ref="H4:K4"/>
    <mergeCell ref="L4:N4"/>
    <mergeCell ref="O4:P4"/>
    <mergeCell ref="A5:A8"/>
    <mergeCell ref="B5:B8"/>
    <mergeCell ref="C5:C8"/>
    <mergeCell ref="D5:D8"/>
    <mergeCell ref="E5:E8"/>
    <mergeCell ref="F5:F8"/>
    <mergeCell ref="L5:L7"/>
    <mergeCell ref="M5:M7"/>
    <mergeCell ref="N5:N7"/>
    <mergeCell ref="O5:O7"/>
    <mergeCell ref="P5:P7"/>
    <mergeCell ref="G5:G8"/>
    <mergeCell ref="H5:H8"/>
    <mergeCell ref="I5:I8"/>
    <mergeCell ref="J5:J8"/>
    <mergeCell ref="K5:K8"/>
    <mergeCell ref="Y5:Z7"/>
    <mergeCell ref="AA5:AA7"/>
    <mergeCell ref="AB5:AC7"/>
    <mergeCell ref="S5:T5"/>
    <mergeCell ref="CF5:CF7"/>
    <mergeCell ref="BN5:BO7"/>
    <mergeCell ref="BP5:BQ7"/>
    <mergeCell ref="BR5:BS7"/>
    <mergeCell ref="BT5:BU7"/>
    <mergeCell ref="BV5:BW7"/>
    <mergeCell ref="BX5:BY7"/>
    <mergeCell ref="AM5:AN7"/>
    <mergeCell ref="A224:B224"/>
    <mergeCell ref="BZ5:CA7"/>
    <mergeCell ref="CB5:CC7"/>
    <mergeCell ref="CD5:CE7"/>
    <mergeCell ref="BE5:BE7"/>
    <mergeCell ref="BF5:BG7"/>
    <mergeCell ref="BH5:BH7"/>
    <mergeCell ref="BI5:BJ7"/>
    <mergeCell ref="AO5:AP7"/>
    <mergeCell ref="AQ5:AR7"/>
    <mergeCell ref="AS5:AT7"/>
    <mergeCell ref="AU5:AV7"/>
    <mergeCell ref="U5:V5"/>
    <mergeCell ref="W5:X5"/>
    <mergeCell ref="BK5:BL7"/>
    <mergeCell ref="CI5:CI7"/>
    <mergeCell ref="S6:S7"/>
    <mergeCell ref="T6:T7"/>
    <mergeCell ref="W6:W7"/>
    <mergeCell ref="X6:X7"/>
    <mergeCell ref="CG5:CG7"/>
    <mergeCell ref="CH5:CH7"/>
    <mergeCell ref="BM5:BM7"/>
    <mergeCell ref="AW5:AX7"/>
    <mergeCell ref="AY5:AZ7"/>
    <mergeCell ref="BA5:BB7"/>
    <mergeCell ref="BC5:BC7"/>
    <mergeCell ref="BD5:BD7"/>
    <mergeCell ref="AJ5:AL7"/>
  </mergeCells>
  <phoneticPr fontId="37" type="noConversion"/>
  <dataValidations count="1">
    <dataValidation type="custom" allowBlank="1" showInputMessage="1" showErrorMessage="1" errorTitle="Ошибка!" error="Округлите до целых!" sqref="JY65498:JY65534 TU65498:TU65534 ADQ65498:ADQ65534 ANM65498:ANM65534 AXI65498:AXI65534 BHE65498:BHE65534 BRA65498:BRA65534 CAW65498:CAW65534 CKS65498:CKS65534 CUO65498:CUO65534 DEK65498:DEK65534 DOG65498:DOG65534 DYC65498:DYC65534 EHY65498:EHY65534 ERU65498:ERU65534 FBQ65498:FBQ65534 FLM65498:FLM65534 FVI65498:FVI65534 GFE65498:GFE65534 GPA65498:GPA65534 GYW65498:GYW65534 HIS65498:HIS65534 HSO65498:HSO65534 ICK65498:ICK65534 IMG65498:IMG65534 IWC65498:IWC65534 JFY65498:JFY65534 JPU65498:JPU65534 JZQ65498:JZQ65534 KJM65498:KJM65534 KTI65498:KTI65534 LDE65498:LDE65534 LNA65498:LNA65534 LWW65498:LWW65534 MGS65498:MGS65534 MQO65498:MQO65534 NAK65498:NAK65534 NKG65498:NKG65534 NUC65498:NUC65534 ODY65498:ODY65534 ONU65498:ONU65534 OXQ65498:OXQ65534 PHM65498:PHM65534 PRI65498:PRI65534 QBE65498:QBE65534 QLA65498:QLA65534 QUW65498:QUW65534 RES65498:RES65534 ROO65498:ROO65534 RYK65498:RYK65534 SIG65498:SIG65534 SSC65498:SSC65534 TBY65498:TBY65534 TLU65498:TLU65534 TVQ65498:TVQ65534 UFM65498:UFM65534 UPI65498:UPI65534 UZE65498:UZE65534 VJA65498:VJA65534 VSW65498:VSW65534 WCS65498:WCS65534 WMO65498:WMO65534 WWK65498:WWK65534 JY131034:JY131070 TU131034:TU131070 ADQ131034:ADQ131070 ANM131034:ANM131070 AXI131034:AXI131070 BHE131034:BHE131070 BRA131034:BRA131070 CAW131034:CAW131070 CKS131034:CKS131070 CUO131034:CUO131070 DEK131034:DEK131070 DOG131034:DOG131070 DYC131034:DYC131070 EHY131034:EHY131070 ERU131034:ERU131070 FBQ131034:FBQ131070 FLM131034:FLM131070 FVI131034:FVI131070 GFE131034:GFE131070 GPA131034:GPA131070 GYW131034:GYW131070 HIS131034:HIS131070 HSO131034:HSO131070 ICK131034:ICK131070 IMG131034:IMG131070 IWC131034:IWC131070 JFY131034:JFY131070 JPU131034:JPU131070 JZQ131034:JZQ131070 KJM131034:KJM131070 KTI131034:KTI131070 LDE131034:LDE131070 LNA131034:LNA131070 LWW131034:LWW131070 MGS131034:MGS131070 MQO131034:MQO131070 NAK131034:NAK131070 NKG131034:NKG131070 NUC131034:NUC131070 ODY131034:ODY131070 ONU131034:ONU131070 OXQ131034:OXQ131070 PHM131034:PHM131070 PRI131034:PRI131070 QBE131034:QBE131070 QLA131034:QLA131070 QUW131034:QUW131070 RES131034:RES131070 ROO131034:ROO131070 RYK131034:RYK131070 SIG131034:SIG131070 SSC131034:SSC131070 TBY131034:TBY131070 TLU131034:TLU131070 TVQ131034:TVQ131070 UFM131034:UFM131070 UPI131034:UPI131070 UZE131034:UZE131070 VJA131034:VJA131070 VSW131034:VSW131070 WCS131034:WCS131070 WMO131034:WMO131070 WWK131034:WWK131070 JY196570:JY196606 TU196570:TU196606 ADQ196570:ADQ196606 ANM196570:ANM196606 AXI196570:AXI196606 BHE196570:BHE196606 BRA196570:BRA196606 CAW196570:CAW196606 CKS196570:CKS196606 CUO196570:CUO196606 DEK196570:DEK196606 DOG196570:DOG196606 DYC196570:DYC196606 EHY196570:EHY196606 ERU196570:ERU196606 FBQ196570:FBQ196606 FLM196570:FLM196606 FVI196570:FVI196606 GFE196570:GFE196606 GPA196570:GPA196606 GYW196570:GYW196606 HIS196570:HIS196606 HSO196570:HSO196606 ICK196570:ICK196606 IMG196570:IMG196606 IWC196570:IWC196606 JFY196570:JFY196606 JPU196570:JPU196606 JZQ196570:JZQ196606 KJM196570:KJM196606 KTI196570:KTI196606 LDE196570:LDE196606 LNA196570:LNA196606 LWW196570:LWW196606 MGS196570:MGS196606 MQO196570:MQO196606 NAK196570:NAK196606 NKG196570:NKG196606 NUC196570:NUC196606 ODY196570:ODY196606 ONU196570:ONU196606 OXQ196570:OXQ196606 PHM196570:PHM196606 PRI196570:PRI196606 QBE196570:QBE196606 QLA196570:QLA196606 QUW196570:QUW196606 RES196570:RES196606 ROO196570:ROO196606 RYK196570:RYK196606 SIG196570:SIG196606 SSC196570:SSC196606 TBY196570:TBY196606 TLU196570:TLU196606 TVQ196570:TVQ196606 UFM196570:UFM196606 UPI196570:UPI196606 UZE196570:UZE196606 VJA196570:VJA196606 VSW196570:VSW196606 WCS196570:WCS196606 WMO196570:WMO196606 WWK196570:WWK196606 JY262106:JY262142 TU262106:TU262142 ADQ262106:ADQ262142 ANM262106:ANM262142 AXI262106:AXI262142 BHE262106:BHE262142 BRA262106:BRA262142 CAW262106:CAW262142 CKS262106:CKS262142 CUO262106:CUO262142 DEK262106:DEK262142 DOG262106:DOG262142 DYC262106:DYC262142 EHY262106:EHY262142 ERU262106:ERU262142 FBQ262106:FBQ262142 FLM262106:FLM262142 FVI262106:FVI262142 GFE262106:GFE262142 GPA262106:GPA262142 GYW262106:GYW262142 HIS262106:HIS262142 HSO262106:HSO262142 ICK262106:ICK262142 IMG262106:IMG262142 IWC262106:IWC262142 JFY262106:JFY262142 JPU262106:JPU262142 JZQ262106:JZQ262142 KJM262106:KJM262142 KTI262106:KTI262142 LDE262106:LDE262142 LNA262106:LNA262142 LWW262106:LWW262142 MGS262106:MGS262142 MQO262106:MQO262142 NAK262106:NAK262142 NKG262106:NKG262142 NUC262106:NUC262142 ODY262106:ODY262142 ONU262106:ONU262142 OXQ262106:OXQ262142 PHM262106:PHM262142 PRI262106:PRI262142 QBE262106:QBE262142 QLA262106:QLA262142 QUW262106:QUW262142 RES262106:RES262142 ROO262106:ROO262142 RYK262106:RYK262142 SIG262106:SIG262142 SSC262106:SSC262142 TBY262106:TBY262142 TLU262106:TLU262142 TVQ262106:TVQ262142 UFM262106:UFM262142 UPI262106:UPI262142 UZE262106:UZE262142 VJA262106:VJA262142 VSW262106:VSW262142 WCS262106:WCS262142 WMO262106:WMO262142 WWK262106:WWK262142 JY327642:JY327678 TU327642:TU327678 ADQ327642:ADQ327678 ANM327642:ANM327678 AXI327642:AXI327678 BHE327642:BHE327678 BRA327642:BRA327678 CAW327642:CAW327678 CKS327642:CKS327678 CUO327642:CUO327678 DEK327642:DEK327678 DOG327642:DOG327678 DYC327642:DYC327678 EHY327642:EHY327678 ERU327642:ERU327678 FBQ327642:FBQ327678 FLM327642:FLM327678 FVI327642:FVI327678 GFE327642:GFE327678 GPA327642:GPA327678 GYW327642:GYW327678 HIS327642:HIS327678 HSO327642:HSO327678 ICK327642:ICK327678 IMG327642:IMG327678 IWC327642:IWC327678 JFY327642:JFY327678 JPU327642:JPU327678 JZQ327642:JZQ327678 KJM327642:KJM327678 KTI327642:KTI327678 LDE327642:LDE327678 LNA327642:LNA327678 LWW327642:LWW327678 MGS327642:MGS327678 MQO327642:MQO327678 NAK327642:NAK327678 NKG327642:NKG327678 NUC327642:NUC327678 ODY327642:ODY327678 ONU327642:ONU327678 OXQ327642:OXQ327678 PHM327642:PHM327678 PRI327642:PRI327678 QBE327642:QBE327678 QLA327642:QLA327678 QUW327642:QUW327678 RES327642:RES327678 ROO327642:ROO327678 RYK327642:RYK327678 SIG327642:SIG327678 SSC327642:SSC327678 TBY327642:TBY327678 TLU327642:TLU327678 TVQ327642:TVQ327678 UFM327642:UFM327678 UPI327642:UPI327678 UZE327642:UZE327678 VJA327642:VJA327678 VSW327642:VSW327678 WCS327642:WCS327678 WMO327642:WMO327678 WWK327642:WWK327678 JY393178:JY393214 TU393178:TU393214 ADQ393178:ADQ393214 ANM393178:ANM393214 AXI393178:AXI393214 BHE393178:BHE393214 BRA393178:BRA393214 CAW393178:CAW393214 CKS393178:CKS393214 CUO393178:CUO393214 DEK393178:DEK393214 DOG393178:DOG393214 DYC393178:DYC393214 EHY393178:EHY393214 ERU393178:ERU393214 FBQ393178:FBQ393214 FLM393178:FLM393214 FVI393178:FVI393214 GFE393178:GFE393214 GPA393178:GPA393214 GYW393178:GYW393214 HIS393178:HIS393214 HSO393178:HSO393214 ICK393178:ICK393214 IMG393178:IMG393214 IWC393178:IWC393214 JFY393178:JFY393214 JPU393178:JPU393214 JZQ393178:JZQ393214 KJM393178:KJM393214 KTI393178:KTI393214 LDE393178:LDE393214 LNA393178:LNA393214 LWW393178:LWW393214 MGS393178:MGS393214 MQO393178:MQO393214 NAK393178:NAK393214 NKG393178:NKG393214 NUC393178:NUC393214 ODY393178:ODY393214 ONU393178:ONU393214 OXQ393178:OXQ393214 PHM393178:PHM393214 PRI393178:PRI393214 QBE393178:QBE393214 QLA393178:QLA393214 QUW393178:QUW393214 RES393178:RES393214 ROO393178:ROO393214 RYK393178:RYK393214 SIG393178:SIG393214 SSC393178:SSC393214 TBY393178:TBY393214 TLU393178:TLU393214 TVQ393178:TVQ393214 UFM393178:UFM393214 UPI393178:UPI393214 UZE393178:UZE393214 VJA393178:VJA393214 VSW393178:VSW393214 WCS393178:WCS393214 WMO393178:WMO393214 WWK393178:WWK393214 JY458714:JY458750 TU458714:TU458750 ADQ458714:ADQ458750 ANM458714:ANM458750 AXI458714:AXI458750 BHE458714:BHE458750 BRA458714:BRA458750 CAW458714:CAW458750 CKS458714:CKS458750 CUO458714:CUO458750 DEK458714:DEK458750 DOG458714:DOG458750 DYC458714:DYC458750 EHY458714:EHY458750 ERU458714:ERU458750 FBQ458714:FBQ458750 FLM458714:FLM458750 FVI458714:FVI458750 GFE458714:GFE458750 GPA458714:GPA458750 GYW458714:GYW458750 HIS458714:HIS458750 HSO458714:HSO458750 ICK458714:ICK458750 IMG458714:IMG458750 IWC458714:IWC458750 JFY458714:JFY458750 JPU458714:JPU458750 JZQ458714:JZQ458750 KJM458714:KJM458750 KTI458714:KTI458750 LDE458714:LDE458750 LNA458714:LNA458750 LWW458714:LWW458750 MGS458714:MGS458750 MQO458714:MQO458750 NAK458714:NAK458750 NKG458714:NKG458750 NUC458714:NUC458750 ODY458714:ODY458750 ONU458714:ONU458750 OXQ458714:OXQ458750 PHM458714:PHM458750 PRI458714:PRI458750 QBE458714:QBE458750 QLA458714:QLA458750 QUW458714:QUW458750 RES458714:RES458750 ROO458714:ROO458750 RYK458714:RYK458750 SIG458714:SIG458750 SSC458714:SSC458750 TBY458714:TBY458750 TLU458714:TLU458750 TVQ458714:TVQ458750 UFM458714:UFM458750 UPI458714:UPI458750 UZE458714:UZE458750 VJA458714:VJA458750 VSW458714:VSW458750 WCS458714:WCS458750 WMO458714:WMO458750 WWK458714:WWK458750 JY524250:JY524286 TU524250:TU524286 ADQ524250:ADQ524286 ANM524250:ANM524286 AXI524250:AXI524286 BHE524250:BHE524286 BRA524250:BRA524286 CAW524250:CAW524286 CKS524250:CKS524286 CUO524250:CUO524286 DEK524250:DEK524286 DOG524250:DOG524286 DYC524250:DYC524286 EHY524250:EHY524286 ERU524250:ERU524286 FBQ524250:FBQ524286 FLM524250:FLM524286 FVI524250:FVI524286 GFE524250:GFE524286 GPA524250:GPA524286 GYW524250:GYW524286 HIS524250:HIS524286 HSO524250:HSO524286 ICK524250:ICK524286 IMG524250:IMG524286 IWC524250:IWC524286 JFY524250:JFY524286 JPU524250:JPU524286 JZQ524250:JZQ524286 KJM524250:KJM524286 KTI524250:KTI524286 LDE524250:LDE524286 LNA524250:LNA524286 LWW524250:LWW524286 MGS524250:MGS524286 MQO524250:MQO524286 NAK524250:NAK524286 NKG524250:NKG524286 NUC524250:NUC524286 ODY524250:ODY524286 ONU524250:ONU524286 OXQ524250:OXQ524286 PHM524250:PHM524286 PRI524250:PRI524286 QBE524250:QBE524286 QLA524250:QLA524286 QUW524250:QUW524286 RES524250:RES524286 ROO524250:ROO524286 RYK524250:RYK524286 SIG524250:SIG524286 SSC524250:SSC524286 TBY524250:TBY524286 TLU524250:TLU524286 TVQ524250:TVQ524286 UFM524250:UFM524286 UPI524250:UPI524286 UZE524250:UZE524286 VJA524250:VJA524286 VSW524250:VSW524286 WCS524250:WCS524286 WMO524250:WMO524286 WWK524250:WWK524286 JY589786:JY589822 TU589786:TU589822 ADQ589786:ADQ589822 ANM589786:ANM589822 AXI589786:AXI589822 BHE589786:BHE589822 BRA589786:BRA589822 CAW589786:CAW589822 CKS589786:CKS589822 CUO589786:CUO589822 DEK589786:DEK589822 DOG589786:DOG589822 DYC589786:DYC589822 EHY589786:EHY589822 ERU589786:ERU589822 FBQ589786:FBQ589822 FLM589786:FLM589822 FVI589786:FVI589822 GFE589786:GFE589822 GPA589786:GPA589822 GYW589786:GYW589822 HIS589786:HIS589822 HSO589786:HSO589822 ICK589786:ICK589822 IMG589786:IMG589822 IWC589786:IWC589822 JFY589786:JFY589822 JPU589786:JPU589822 JZQ589786:JZQ589822 KJM589786:KJM589822 KTI589786:KTI589822 LDE589786:LDE589822 LNA589786:LNA589822 LWW589786:LWW589822 MGS589786:MGS589822 MQO589786:MQO589822 NAK589786:NAK589822 NKG589786:NKG589822 NUC589786:NUC589822 ODY589786:ODY589822 ONU589786:ONU589822 OXQ589786:OXQ589822 PHM589786:PHM589822 PRI589786:PRI589822 QBE589786:QBE589822 QLA589786:QLA589822 QUW589786:QUW589822 RES589786:RES589822 ROO589786:ROO589822 RYK589786:RYK589822 SIG589786:SIG589822 SSC589786:SSC589822 TBY589786:TBY589822 TLU589786:TLU589822 TVQ589786:TVQ589822 UFM589786:UFM589822 UPI589786:UPI589822 UZE589786:UZE589822 VJA589786:VJA589822 VSW589786:VSW589822 WCS589786:WCS589822 WMO589786:WMO589822 WWK589786:WWK589822 JY655322:JY655358 TU655322:TU655358 ADQ655322:ADQ655358 ANM655322:ANM655358 AXI655322:AXI655358 BHE655322:BHE655358 BRA655322:BRA655358 CAW655322:CAW655358 CKS655322:CKS655358 CUO655322:CUO655358 DEK655322:DEK655358 DOG655322:DOG655358 DYC655322:DYC655358 EHY655322:EHY655358 ERU655322:ERU655358 FBQ655322:FBQ655358 FLM655322:FLM655358 FVI655322:FVI655358 GFE655322:GFE655358 GPA655322:GPA655358 GYW655322:GYW655358 HIS655322:HIS655358 HSO655322:HSO655358 ICK655322:ICK655358 IMG655322:IMG655358 IWC655322:IWC655358 JFY655322:JFY655358 JPU655322:JPU655358 JZQ655322:JZQ655358 KJM655322:KJM655358 KTI655322:KTI655358 LDE655322:LDE655358 LNA655322:LNA655358 LWW655322:LWW655358 MGS655322:MGS655358 MQO655322:MQO655358 NAK655322:NAK655358 NKG655322:NKG655358 NUC655322:NUC655358 ODY655322:ODY655358 ONU655322:ONU655358 OXQ655322:OXQ655358 PHM655322:PHM655358 PRI655322:PRI655358 QBE655322:QBE655358 QLA655322:QLA655358 QUW655322:QUW655358 RES655322:RES655358 ROO655322:ROO655358 RYK655322:RYK655358 SIG655322:SIG655358 SSC655322:SSC655358 TBY655322:TBY655358 TLU655322:TLU655358 TVQ655322:TVQ655358 UFM655322:UFM655358 UPI655322:UPI655358 UZE655322:UZE655358 VJA655322:VJA655358 VSW655322:VSW655358 WCS655322:WCS655358 WMO655322:WMO655358 WWK655322:WWK655358 JY720858:JY720894 TU720858:TU720894 ADQ720858:ADQ720894 ANM720858:ANM720894 AXI720858:AXI720894 BHE720858:BHE720894 BRA720858:BRA720894 CAW720858:CAW720894 CKS720858:CKS720894 CUO720858:CUO720894 DEK720858:DEK720894 DOG720858:DOG720894 DYC720858:DYC720894 EHY720858:EHY720894 ERU720858:ERU720894 FBQ720858:FBQ720894 FLM720858:FLM720894 FVI720858:FVI720894 GFE720858:GFE720894 GPA720858:GPA720894 GYW720858:GYW720894 HIS720858:HIS720894 HSO720858:HSO720894 ICK720858:ICK720894 IMG720858:IMG720894 IWC720858:IWC720894 JFY720858:JFY720894 JPU720858:JPU720894 JZQ720858:JZQ720894 KJM720858:KJM720894 KTI720858:KTI720894 LDE720858:LDE720894 LNA720858:LNA720894 LWW720858:LWW720894 MGS720858:MGS720894 MQO720858:MQO720894 NAK720858:NAK720894 NKG720858:NKG720894 NUC720858:NUC720894 ODY720858:ODY720894 ONU720858:ONU720894 OXQ720858:OXQ720894 PHM720858:PHM720894 PRI720858:PRI720894 QBE720858:QBE720894 QLA720858:QLA720894 QUW720858:QUW720894 RES720858:RES720894 ROO720858:ROO720894 RYK720858:RYK720894 SIG720858:SIG720894 SSC720858:SSC720894 TBY720858:TBY720894 TLU720858:TLU720894 TVQ720858:TVQ720894 UFM720858:UFM720894 UPI720858:UPI720894 UZE720858:UZE720894 VJA720858:VJA720894 VSW720858:VSW720894 WCS720858:WCS720894 WMO720858:WMO720894 WWK720858:WWK720894 JY786394:JY786430 TU786394:TU786430 ADQ786394:ADQ786430 ANM786394:ANM786430 AXI786394:AXI786430 BHE786394:BHE786430 BRA786394:BRA786430 CAW786394:CAW786430 CKS786394:CKS786430 CUO786394:CUO786430 DEK786394:DEK786430 DOG786394:DOG786430 DYC786394:DYC786430 EHY786394:EHY786430 ERU786394:ERU786430 FBQ786394:FBQ786430 FLM786394:FLM786430 FVI786394:FVI786430 GFE786394:GFE786430 GPA786394:GPA786430 GYW786394:GYW786430 HIS786394:HIS786430 HSO786394:HSO786430 ICK786394:ICK786430 IMG786394:IMG786430 IWC786394:IWC786430 JFY786394:JFY786430 JPU786394:JPU786430 JZQ786394:JZQ786430 KJM786394:KJM786430 KTI786394:KTI786430 LDE786394:LDE786430 LNA786394:LNA786430 LWW786394:LWW786430 MGS786394:MGS786430 MQO786394:MQO786430 NAK786394:NAK786430 NKG786394:NKG786430 NUC786394:NUC786430 ODY786394:ODY786430 ONU786394:ONU786430 OXQ786394:OXQ786430 PHM786394:PHM786430 PRI786394:PRI786430 QBE786394:QBE786430 QLA786394:QLA786430 QUW786394:QUW786430 RES786394:RES786430 ROO786394:ROO786430 RYK786394:RYK786430 SIG786394:SIG786430 SSC786394:SSC786430 TBY786394:TBY786430 TLU786394:TLU786430 TVQ786394:TVQ786430 UFM786394:UFM786430 UPI786394:UPI786430 UZE786394:UZE786430 VJA786394:VJA786430 VSW786394:VSW786430 WCS786394:WCS786430 WMO786394:WMO786430 WWK786394:WWK786430 JY851930:JY851966 TU851930:TU851966 ADQ851930:ADQ851966 ANM851930:ANM851966 AXI851930:AXI851966 BHE851930:BHE851966 BRA851930:BRA851966 CAW851930:CAW851966 CKS851930:CKS851966 CUO851930:CUO851966 DEK851930:DEK851966 DOG851930:DOG851966 DYC851930:DYC851966 EHY851930:EHY851966 ERU851930:ERU851966 FBQ851930:FBQ851966 FLM851930:FLM851966 FVI851930:FVI851966 GFE851930:GFE851966 GPA851930:GPA851966 GYW851930:GYW851966 HIS851930:HIS851966 HSO851930:HSO851966 ICK851930:ICK851966 IMG851930:IMG851966 IWC851930:IWC851966 JFY851930:JFY851966 JPU851930:JPU851966 JZQ851930:JZQ851966 KJM851930:KJM851966 KTI851930:KTI851966 LDE851930:LDE851966 LNA851930:LNA851966 LWW851930:LWW851966 MGS851930:MGS851966 MQO851930:MQO851966 NAK851930:NAK851966 NKG851930:NKG851966 NUC851930:NUC851966 ODY851930:ODY851966 ONU851930:ONU851966 OXQ851930:OXQ851966 PHM851930:PHM851966 PRI851930:PRI851966 QBE851930:QBE851966 QLA851930:QLA851966 QUW851930:QUW851966 RES851930:RES851966 ROO851930:ROO851966 RYK851930:RYK851966 SIG851930:SIG851966 SSC851930:SSC851966 TBY851930:TBY851966 TLU851930:TLU851966 TVQ851930:TVQ851966 UFM851930:UFM851966 UPI851930:UPI851966 UZE851930:UZE851966 VJA851930:VJA851966 VSW851930:VSW851966 WCS851930:WCS851966 WMO851930:WMO851966 WWK851930:WWK851966 JY917466:JY917502 TU917466:TU917502 ADQ917466:ADQ917502 ANM917466:ANM917502 AXI917466:AXI917502 BHE917466:BHE917502 BRA917466:BRA917502 CAW917466:CAW917502 CKS917466:CKS917502 CUO917466:CUO917502 DEK917466:DEK917502 DOG917466:DOG917502 DYC917466:DYC917502 EHY917466:EHY917502 ERU917466:ERU917502 FBQ917466:FBQ917502 FLM917466:FLM917502 FVI917466:FVI917502 GFE917466:GFE917502 GPA917466:GPA917502 GYW917466:GYW917502 HIS917466:HIS917502 HSO917466:HSO917502 ICK917466:ICK917502 IMG917466:IMG917502 IWC917466:IWC917502 JFY917466:JFY917502 JPU917466:JPU917502 JZQ917466:JZQ917502 KJM917466:KJM917502 KTI917466:KTI917502 LDE917466:LDE917502 LNA917466:LNA917502 LWW917466:LWW917502 MGS917466:MGS917502 MQO917466:MQO917502 NAK917466:NAK917502 NKG917466:NKG917502 NUC917466:NUC917502 ODY917466:ODY917502 ONU917466:ONU917502 OXQ917466:OXQ917502 PHM917466:PHM917502 PRI917466:PRI917502 QBE917466:QBE917502 QLA917466:QLA917502 QUW917466:QUW917502 RES917466:RES917502 ROO917466:ROO917502 RYK917466:RYK917502 SIG917466:SIG917502 SSC917466:SSC917502 TBY917466:TBY917502 TLU917466:TLU917502 TVQ917466:TVQ917502 UFM917466:UFM917502 UPI917466:UPI917502 UZE917466:UZE917502 VJA917466:VJA917502 VSW917466:VSW917502 WCS917466:WCS917502 WMO917466:WMO917502 WWK917466:WWK917502 JY983002:JY983038 TU983002:TU983038 ADQ983002:ADQ983038 ANM983002:ANM983038 AXI983002:AXI983038 BHE983002:BHE983038 BRA983002:BRA983038 CAW983002:CAW983038 CKS983002:CKS983038 CUO983002:CUO983038 DEK983002:DEK983038 DOG983002:DOG983038 DYC983002:DYC983038 EHY983002:EHY983038 ERU983002:ERU983038 FBQ983002:FBQ983038 FLM983002:FLM983038 FVI983002:FVI983038 GFE983002:GFE983038 GPA983002:GPA983038 GYW983002:GYW983038 HIS983002:HIS983038 HSO983002:HSO983038 ICK983002:ICK983038 IMG983002:IMG983038 IWC983002:IWC983038 JFY983002:JFY983038 JPU983002:JPU983038 JZQ983002:JZQ983038 KJM983002:KJM983038 KTI983002:KTI983038 LDE983002:LDE983038 LNA983002:LNA983038 LWW983002:LWW983038 MGS983002:MGS983038 MQO983002:MQO983038 NAK983002:NAK983038 NKG983002:NKG983038 NUC983002:NUC983038 ODY983002:ODY983038 ONU983002:ONU983038 OXQ983002:OXQ983038 PHM983002:PHM983038 PRI983002:PRI983038 QBE983002:QBE983038 QLA983002:QLA983038 QUW983002:QUW983038 RES983002:RES983038 ROO983002:ROO983038 RYK983002:RYK983038 SIG983002:SIG983038 SSC983002:SSC983038 TBY983002:TBY983038 TLU983002:TLU983038 TVQ983002:TVQ983038 UFM983002:UFM983038 UPI983002:UPI983038 UZE983002:UZE983038 VJA983002:VJA983038 VSW983002:VSW983038 WCS983002:WCS983038 WMO983002:WMO983038 WWK983002:WWK983038" xr:uid="{59BFCF64-DDF5-4A73-9B7D-260A1455B61A}">
      <formula1>MOD(JY65498,1)&lt;0.00001</formula1>
    </dataValidation>
  </dataValidations>
  <pageMargins left="0.35433070866141736" right="0.35433070866141736" top="0.19685039370078741" bottom="0.19685039370078741" header="0" footer="0"/>
  <pageSetup paperSize="9" fitToHeight="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9A1B9-AB73-455A-A8A1-192B85F38F06}">
  <sheetPr>
    <pageSetUpPr fitToPage="1"/>
  </sheetPr>
  <dimension ref="A1:E65"/>
  <sheetViews>
    <sheetView view="pageBreakPreview" zoomScale="60" zoomScaleNormal="100" workbookViewId="0"/>
  </sheetViews>
  <sheetFormatPr defaultRowHeight="15" x14ac:dyDescent="0.25"/>
  <cols>
    <col min="1" max="1" width="9.140625" style="104"/>
    <col min="3" max="3" width="46.140625" customWidth="1"/>
    <col min="4" max="4" width="15.140625" style="103" customWidth="1"/>
    <col min="5" max="5" width="14.85546875" customWidth="1"/>
  </cols>
  <sheetData>
    <row r="1" spans="1:5" ht="28.5" customHeight="1" thickBot="1" x14ac:dyDescent="0.3">
      <c r="A1" s="133" t="s">
        <v>466</v>
      </c>
    </row>
    <row r="2" spans="1:5" ht="21" customHeight="1" thickBot="1" x14ac:dyDescent="0.3">
      <c r="A2" s="801" t="s">
        <v>5</v>
      </c>
      <c r="B2" s="802"/>
      <c r="C2" s="803"/>
      <c r="D2" s="804" t="s">
        <v>305</v>
      </c>
      <c r="E2" s="805"/>
    </row>
    <row r="3" spans="1:5" ht="32.25" customHeight="1" x14ac:dyDescent="0.25">
      <c r="A3" s="806" t="s">
        <v>57</v>
      </c>
      <c r="B3" s="807"/>
      <c r="C3" s="808"/>
      <c r="D3" s="132" t="s">
        <v>68</v>
      </c>
      <c r="E3" s="131">
        <v>72.507959999999997</v>
      </c>
    </row>
    <row r="4" spans="1:5" ht="30.75" customHeight="1" thickBot="1" x14ac:dyDescent="0.3">
      <c r="A4" s="809" t="s">
        <v>58</v>
      </c>
      <c r="B4" s="810"/>
      <c r="C4" s="811"/>
      <c r="D4" s="130" t="s">
        <v>68</v>
      </c>
      <c r="E4" s="129">
        <f>E3*0.9535</f>
        <v>69.136339859999993</v>
      </c>
    </row>
    <row r="5" spans="1:5" ht="17.100000000000001" customHeight="1" x14ac:dyDescent="0.25">
      <c r="A5" s="812" t="s">
        <v>304</v>
      </c>
      <c r="B5" s="813"/>
      <c r="C5" s="813"/>
      <c r="D5" s="128" t="s">
        <v>63</v>
      </c>
      <c r="E5" s="127"/>
    </row>
    <row r="6" spans="1:5" ht="17.100000000000001" customHeight="1" x14ac:dyDescent="0.25">
      <c r="A6" s="814"/>
      <c r="B6" s="815"/>
      <c r="C6" s="815"/>
      <c r="D6" s="123" t="s">
        <v>68</v>
      </c>
      <c r="E6" s="121"/>
    </row>
    <row r="7" spans="1:5" ht="17.100000000000001" customHeight="1" x14ac:dyDescent="0.25">
      <c r="A7" s="816" t="s">
        <v>21</v>
      </c>
      <c r="B7" s="817"/>
      <c r="C7" s="817"/>
      <c r="D7" s="122" t="s">
        <v>68</v>
      </c>
      <c r="E7" s="121"/>
    </row>
    <row r="8" spans="1:5" ht="17.100000000000001" customHeight="1" x14ac:dyDescent="0.25">
      <c r="A8" s="816" t="s">
        <v>22</v>
      </c>
      <c r="B8" s="817"/>
      <c r="C8" s="817"/>
      <c r="D8" s="116" t="s">
        <v>64</v>
      </c>
      <c r="E8" s="121"/>
    </row>
    <row r="9" spans="1:5" ht="17.100000000000001" customHeight="1" x14ac:dyDescent="0.25">
      <c r="A9" s="816"/>
      <c r="B9" s="817"/>
      <c r="C9" s="817"/>
      <c r="D9" s="116" t="s">
        <v>68</v>
      </c>
      <c r="E9" s="121"/>
    </row>
    <row r="10" spans="1:5" ht="17.100000000000001" customHeight="1" x14ac:dyDescent="0.25">
      <c r="A10" s="818" t="s">
        <v>23</v>
      </c>
      <c r="B10" s="819"/>
      <c r="C10" s="819"/>
      <c r="D10" s="116" t="s">
        <v>63</v>
      </c>
      <c r="E10" s="121">
        <v>0.114</v>
      </c>
    </row>
    <row r="11" spans="1:5" ht="17.100000000000001" customHeight="1" x14ac:dyDescent="0.25">
      <c r="A11" s="818"/>
      <c r="B11" s="819"/>
      <c r="C11" s="819"/>
      <c r="D11" s="116" t="s">
        <v>68</v>
      </c>
      <c r="E11" s="121">
        <v>18.268999999999998</v>
      </c>
    </row>
    <row r="12" spans="1:5" ht="17.100000000000001" customHeight="1" x14ac:dyDescent="0.25">
      <c r="A12" s="816" t="s">
        <v>24</v>
      </c>
      <c r="B12" s="817"/>
      <c r="C12" s="817"/>
      <c r="D12" s="116" t="s">
        <v>63</v>
      </c>
      <c r="E12" s="121"/>
    </row>
    <row r="13" spans="1:5" ht="17.100000000000001" customHeight="1" x14ac:dyDescent="0.25">
      <c r="A13" s="816"/>
      <c r="B13" s="817"/>
      <c r="C13" s="817"/>
      <c r="D13" s="116" t="s">
        <v>65</v>
      </c>
      <c r="E13" s="121"/>
    </row>
    <row r="14" spans="1:5" ht="17.100000000000001" customHeight="1" x14ac:dyDescent="0.25">
      <c r="A14" s="816"/>
      <c r="B14" s="817"/>
      <c r="C14" s="817"/>
      <c r="D14" s="116" t="s">
        <v>68</v>
      </c>
      <c r="E14" s="121"/>
    </row>
    <row r="15" spans="1:5" ht="17.100000000000001" customHeight="1" x14ac:dyDescent="0.25">
      <c r="A15" s="816" t="s">
        <v>25</v>
      </c>
      <c r="B15" s="817"/>
      <c r="C15" s="817"/>
      <c r="D15" s="116" t="s">
        <v>63</v>
      </c>
      <c r="E15" s="121"/>
    </row>
    <row r="16" spans="1:5" ht="17.100000000000001" customHeight="1" x14ac:dyDescent="0.25">
      <c r="A16" s="816"/>
      <c r="B16" s="817"/>
      <c r="C16" s="817"/>
      <c r="D16" s="116" t="s">
        <v>68</v>
      </c>
      <c r="E16" s="121"/>
    </row>
    <row r="17" spans="1:5" ht="17.100000000000001" customHeight="1" x14ac:dyDescent="0.25">
      <c r="A17" s="816" t="s">
        <v>26</v>
      </c>
      <c r="B17" s="817"/>
      <c r="C17" s="817"/>
      <c r="D17" s="116" t="s">
        <v>63</v>
      </c>
      <c r="E17" s="121"/>
    </row>
    <row r="18" spans="1:5" ht="17.100000000000001" customHeight="1" x14ac:dyDescent="0.25">
      <c r="A18" s="816"/>
      <c r="B18" s="817"/>
      <c r="C18" s="817"/>
      <c r="D18" s="116" t="s">
        <v>68</v>
      </c>
      <c r="E18" s="121"/>
    </row>
    <row r="19" spans="1:5" ht="17.100000000000001" customHeight="1" x14ac:dyDescent="0.25">
      <c r="A19" s="816" t="s">
        <v>27</v>
      </c>
      <c r="B19" s="817"/>
      <c r="C19" s="817"/>
      <c r="D19" s="116" t="s">
        <v>66</v>
      </c>
      <c r="E19" s="121"/>
    </row>
    <row r="20" spans="1:5" ht="17.100000000000001" customHeight="1" x14ac:dyDescent="0.25">
      <c r="A20" s="816"/>
      <c r="B20" s="817"/>
      <c r="C20" s="817"/>
      <c r="D20" s="116" t="s">
        <v>68</v>
      </c>
      <c r="E20" s="121"/>
    </row>
    <row r="21" spans="1:5" ht="17.100000000000001" customHeight="1" x14ac:dyDescent="0.25">
      <c r="A21" s="816" t="s">
        <v>28</v>
      </c>
      <c r="B21" s="817"/>
      <c r="C21" s="817"/>
      <c r="D21" s="116" t="s">
        <v>66</v>
      </c>
      <c r="E21" s="121"/>
    </row>
    <row r="22" spans="1:5" ht="17.100000000000001" customHeight="1" x14ac:dyDescent="0.25">
      <c r="A22" s="816"/>
      <c r="B22" s="817"/>
      <c r="C22" s="817"/>
      <c r="D22" s="116" t="s">
        <v>68</v>
      </c>
      <c r="E22" s="121"/>
    </row>
    <row r="23" spans="1:5" ht="17.100000000000001" customHeight="1" x14ac:dyDescent="0.25">
      <c r="A23" s="820" t="s">
        <v>29</v>
      </c>
      <c r="B23" s="821"/>
      <c r="C23" s="821"/>
      <c r="D23" s="116" t="s">
        <v>63</v>
      </c>
      <c r="E23" s="121"/>
    </row>
    <row r="24" spans="1:5" ht="17.100000000000001" customHeight="1" x14ac:dyDescent="0.25">
      <c r="A24" s="820"/>
      <c r="B24" s="821"/>
      <c r="C24" s="821"/>
      <c r="D24" s="116" t="s">
        <v>68</v>
      </c>
      <c r="E24" s="121"/>
    </row>
    <row r="25" spans="1:5" ht="17.100000000000001" customHeight="1" x14ac:dyDescent="0.25">
      <c r="A25" s="816" t="s">
        <v>30</v>
      </c>
      <c r="B25" s="817"/>
      <c r="C25" s="817"/>
      <c r="D25" s="116" t="s">
        <v>66</v>
      </c>
      <c r="E25" s="121">
        <v>1</v>
      </c>
    </row>
    <row r="26" spans="1:5" ht="17.100000000000001" customHeight="1" x14ac:dyDescent="0.25">
      <c r="A26" s="816"/>
      <c r="B26" s="817"/>
      <c r="C26" s="817"/>
      <c r="D26" s="116" t="s">
        <v>68</v>
      </c>
      <c r="E26" s="121">
        <v>0.43045</v>
      </c>
    </row>
    <row r="27" spans="1:5" ht="17.100000000000001" customHeight="1" x14ac:dyDescent="0.25">
      <c r="A27" s="816" t="s">
        <v>31</v>
      </c>
      <c r="B27" s="817"/>
      <c r="C27" s="817"/>
      <c r="D27" s="126" t="s">
        <v>66</v>
      </c>
      <c r="E27" s="121"/>
    </row>
    <row r="28" spans="1:5" ht="17.100000000000001" customHeight="1" x14ac:dyDescent="0.25">
      <c r="A28" s="816"/>
      <c r="B28" s="817"/>
      <c r="C28" s="817"/>
      <c r="D28" s="126" t="s">
        <v>68</v>
      </c>
      <c r="E28" s="121"/>
    </row>
    <row r="29" spans="1:5" ht="17.100000000000001" customHeight="1" x14ac:dyDescent="0.25">
      <c r="A29" s="816" t="s">
        <v>32</v>
      </c>
      <c r="B29" s="817"/>
      <c r="C29" s="817"/>
      <c r="D29" s="116" t="s">
        <v>66</v>
      </c>
      <c r="E29" s="125">
        <v>3</v>
      </c>
    </row>
    <row r="30" spans="1:5" ht="17.100000000000001" customHeight="1" x14ac:dyDescent="0.25">
      <c r="A30" s="816"/>
      <c r="B30" s="817"/>
      <c r="C30" s="817"/>
      <c r="D30" s="116" t="s">
        <v>68</v>
      </c>
      <c r="E30" s="125">
        <v>0.28174259649122801</v>
      </c>
    </row>
    <row r="31" spans="1:5" ht="17.100000000000001" customHeight="1" x14ac:dyDescent="0.25">
      <c r="A31" s="816" t="s">
        <v>33</v>
      </c>
      <c r="B31" s="817"/>
      <c r="C31" s="817"/>
      <c r="D31" s="116" t="s">
        <v>63</v>
      </c>
      <c r="E31" s="121"/>
    </row>
    <row r="32" spans="1:5" ht="17.100000000000001" customHeight="1" x14ac:dyDescent="0.25">
      <c r="A32" s="816"/>
      <c r="B32" s="817"/>
      <c r="C32" s="817"/>
      <c r="D32" s="116" t="s">
        <v>68</v>
      </c>
      <c r="E32" s="121"/>
    </row>
    <row r="33" spans="1:5" ht="18.75" customHeight="1" x14ac:dyDescent="0.25">
      <c r="A33" s="822" t="s">
        <v>34</v>
      </c>
      <c r="B33" s="823"/>
      <c r="C33" s="824"/>
      <c r="D33" s="124" t="s">
        <v>68</v>
      </c>
      <c r="E33" s="121"/>
    </row>
    <row r="34" spans="1:5" ht="19.5" customHeight="1" x14ac:dyDescent="0.25">
      <c r="A34" s="822" t="s">
        <v>35</v>
      </c>
      <c r="B34" s="823"/>
      <c r="C34" s="823"/>
      <c r="D34" s="123" t="s">
        <v>68</v>
      </c>
      <c r="E34" s="121"/>
    </row>
    <row r="35" spans="1:5" ht="31.5" customHeight="1" x14ac:dyDescent="0.25">
      <c r="A35" s="822" t="s">
        <v>36</v>
      </c>
      <c r="B35" s="823"/>
      <c r="C35" s="823"/>
      <c r="D35" s="123" t="s">
        <v>68</v>
      </c>
      <c r="E35" s="121"/>
    </row>
    <row r="36" spans="1:5" ht="17.100000000000001" customHeight="1" x14ac:dyDescent="0.25">
      <c r="A36" s="822" t="s">
        <v>37</v>
      </c>
      <c r="B36" s="823"/>
      <c r="C36" s="823"/>
      <c r="D36" s="123" t="s">
        <v>66</v>
      </c>
      <c r="E36" s="121"/>
    </row>
    <row r="37" spans="1:5" ht="17.100000000000001" customHeight="1" x14ac:dyDescent="0.25">
      <c r="A37" s="822"/>
      <c r="B37" s="823"/>
      <c r="C37" s="823"/>
      <c r="D37" s="123" t="s">
        <v>68</v>
      </c>
      <c r="E37" s="121"/>
    </row>
    <row r="38" spans="1:5" ht="17.100000000000001" customHeight="1" x14ac:dyDescent="0.25">
      <c r="A38" s="814" t="s">
        <v>38</v>
      </c>
      <c r="B38" s="815"/>
      <c r="C38" s="815"/>
      <c r="D38" s="122" t="s">
        <v>66</v>
      </c>
      <c r="E38" s="121"/>
    </row>
    <row r="39" spans="1:5" ht="17.100000000000001" customHeight="1" x14ac:dyDescent="0.25">
      <c r="A39" s="814"/>
      <c r="B39" s="815"/>
      <c r="C39" s="815"/>
      <c r="D39" s="122" t="s">
        <v>68</v>
      </c>
      <c r="E39" s="121"/>
    </row>
    <row r="40" spans="1:5" ht="33.75" customHeight="1" x14ac:dyDescent="0.25">
      <c r="A40" s="814" t="s">
        <v>39</v>
      </c>
      <c r="B40" s="815"/>
      <c r="C40" s="815"/>
      <c r="D40" s="122" t="s">
        <v>68</v>
      </c>
      <c r="E40" s="121"/>
    </row>
    <row r="41" spans="1:5" ht="17.100000000000001" customHeight="1" x14ac:dyDescent="0.25">
      <c r="A41" s="814" t="s">
        <v>40</v>
      </c>
      <c r="B41" s="815"/>
      <c r="C41" s="815"/>
      <c r="D41" s="122" t="s">
        <v>63</v>
      </c>
      <c r="E41" s="121"/>
    </row>
    <row r="42" spans="1:5" ht="19.5" customHeight="1" x14ac:dyDescent="0.25">
      <c r="A42" s="814"/>
      <c r="B42" s="815"/>
      <c r="C42" s="815"/>
      <c r="D42" s="122" t="s">
        <v>68</v>
      </c>
      <c r="E42" s="121"/>
    </row>
    <row r="43" spans="1:5" ht="17.100000000000001" customHeight="1" thickBot="1" x14ac:dyDescent="0.3">
      <c r="A43" s="825" t="s">
        <v>41</v>
      </c>
      <c r="B43" s="826"/>
      <c r="C43" s="826"/>
      <c r="D43" s="120" t="s">
        <v>68</v>
      </c>
      <c r="E43" s="119">
        <v>0.90690668493256088</v>
      </c>
    </row>
    <row r="44" spans="1:5" ht="17.100000000000001" customHeight="1" x14ac:dyDescent="0.25">
      <c r="A44" s="827" t="s">
        <v>42</v>
      </c>
      <c r="B44" s="828"/>
      <c r="C44" s="828"/>
      <c r="D44" s="118" t="s">
        <v>67</v>
      </c>
      <c r="E44" s="117"/>
    </row>
    <row r="45" spans="1:5" ht="17.100000000000001" customHeight="1" x14ac:dyDescent="0.25">
      <c r="A45" s="829"/>
      <c r="B45" s="830"/>
      <c r="C45" s="830"/>
      <c r="D45" s="116" t="s">
        <v>68</v>
      </c>
      <c r="E45" s="115"/>
    </row>
    <row r="46" spans="1:5" ht="17.100000000000001" customHeight="1" x14ac:dyDescent="0.25">
      <c r="A46" s="829" t="s">
        <v>43</v>
      </c>
      <c r="B46" s="830"/>
      <c r="C46" s="830"/>
      <c r="D46" s="116" t="s">
        <v>67</v>
      </c>
      <c r="E46" s="115"/>
    </row>
    <row r="47" spans="1:5" ht="17.100000000000001" customHeight="1" x14ac:dyDescent="0.25">
      <c r="A47" s="829"/>
      <c r="B47" s="830"/>
      <c r="C47" s="830"/>
      <c r="D47" s="116" t="s">
        <v>68</v>
      </c>
      <c r="E47" s="115"/>
    </row>
    <row r="48" spans="1:5" ht="17.100000000000001" customHeight="1" x14ac:dyDescent="0.25">
      <c r="A48" s="829" t="s">
        <v>44</v>
      </c>
      <c r="B48" s="830"/>
      <c r="C48" s="830"/>
      <c r="D48" s="116" t="s">
        <v>67</v>
      </c>
      <c r="E48" s="115"/>
    </row>
    <row r="49" spans="1:5" ht="17.100000000000001" customHeight="1" x14ac:dyDescent="0.25">
      <c r="A49" s="829"/>
      <c r="B49" s="830"/>
      <c r="C49" s="830"/>
      <c r="D49" s="116" t="s">
        <v>68</v>
      </c>
      <c r="E49" s="115"/>
    </row>
    <row r="50" spans="1:5" ht="17.100000000000001" customHeight="1" x14ac:dyDescent="0.25">
      <c r="A50" s="829" t="s">
        <v>45</v>
      </c>
      <c r="B50" s="830"/>
      <c r="C50" s="830"/>
      <c r="D50" s="116" t="s">
        <v>67</v>
      </c>
      <c r="E50" s="115"/>
    </row>
    <row r="51" spans="1:5" ht="17.100000000000001" customHeight="1" x14ac:dyDescent="0.25">
      <c r="A51" s="829"/>
      <c r="B51" s="830"/>
      <c r="C51" s="830"/>
      <c r="D51" s="116" t="s">
        <v>68</v>
      </c>
      <c r="E51" s="115"/>
    </row>
    <row r="52" spans="1:5" ht="17.100000000000001" customHeight="1" x14ac:dyDescent="0.25">
      <c r="A52" s="829" t="s">
        <v>46</v>
      </c>
      <c r="B52" s="830"/>
      <c r="C52" s="830"/>
      <c r="D52" s="116" t="s">
        <v>66</v>
      </c>
      <c r="E52" s="115"/>
    </row>
    <row r="53" spans="1:5" ht="17.100000000000001" customHeight="1" x14ac:dyDescent="0.25">
      <c r="A53" s="829"/>
      <c r="B53" s="830"/>
      <c r="C53" s="830"/>
      <c r="D53" s="116" t="s">
        <v>68</v>
      </c>
      <c r="E53" s="115"/>
    </row>
    <row r="54" spans="1:5" ht="17.100000000000001" customHeight="1" x14ac:dyDescent="0.25">
      <c r="A54" s="829" t="s">
        <v>47</v>
      </c>
      <c r="B54" s="830"/>
      <c r="C54" s="830"/>
      <c r="D54" s="116" t="s">
        <v>66</v>
      </c>
      <c r="E54" s="115">
        <v>14</v>
      </c>
    </row>
    <row r="55" spans="1:5" ht="17.100000000000001" customHeight="1" thickBot="1" x14ac:dyDescent="0.3">
      <c r="A55" s="825"/>
      <c r="B55" s="826"/>
      <c r="C55" s="826"/>
      <c r="D55" s="114" t="s">
        <v>68</v>
      </c>
      <c r="E55" s="113">
        <v>5.5813812757475132</v>
      </c>
    </row>
    <row r="56" spans="1:5" ht="17.100000000000001" customHeight="1" x14ac:dyDescent="0.25">
      <c r="A56" s="827" t="s">
        <v>48</v>
      </c>
      <c r="B56" s="828"/>
      <c r="C56" s="828"/>
      <c r="D56" s="118" t="s">
        <v>67</v>
      </c>
      <c r="E56" s="117"/>
    </row>
    <row r="57" spans="1:5" ht="17.100000000000001" customHeight="1" x14ac:dyDescent="0.25">
      <c r="A57" s="829"/>
      <c r="B57" s="830"/>
      <c r="C57" s="830"/>
      <c r="D57" s="116" t="s">
        <v>68</v>
      </c>
      <c r="E57" s="115"/>
    </row>
    <row r="58" spans="1:5" ht="17.100000000000001" customHeight="1" x14ac:dyDescent="0.25">
      <c r="A58" s="829" t="s">
        <v>49</v>
      </c>
      <c r="B58" s="830"/>
      <c r="C58" s="830"/>
      <c r="D58" s="116" t="s">
        <v>66</v>
      </c>
      <c r="E58" s="115">
        <v>1</v>
      </c>
    </row>
    <row r="59" spans="1:5" ht="17.100000000000001" customHeight="1" x14ac:dyDescent="0.25">
      <c r="A59" s="829"/>
      <c r="B59" s="830"/>
      <c r="C59" s="830"/>
      <c r="D59" s="116" t="s">
        <v>68</v>
      </c>
      <c r="E59" s="115">
        <v>0.75438000000000005</v>
      </c>
    </row>
    <row r="60" spans="1:5" ht="17.100000000000001" customHeight="1" x14ac:dyDescent="0.25">
      <c r="A60" s="829" t="s">
        <v>50</v>
      </c>
      <c r="B60" s="830"/>
      <c r="C60" s="830"/>
      <c r="D60" s="116" t="s">
        <v>66</v>
      </c>
      <c r="E60" s="115">
        <v>1</v>
      </c>
    </row>
    <row r="61" spans="1:5" ht="17.100000000000001" customHeight="1" thickBot="1" x14ac:dyDescent="0.3">
      <c r="A61" s="825"/>
      <c r="B61" s="826"/>
      <c r="C61" s="826"/>
      <c r="D61" s="114" t="s">
        <v>68</v>
      </c>
      <c r="E61" s="113">
        <v>2.3793379166666702</v>
      </c>
    </row>
    <row r="62" spans="1:5" ht="29.25" customHeight="1" x14ac:dyDescent="0.25">
      <c r="A62" s="837" t="s">
        <v>303</v>
      </c>
      <c r="B62" s="838"/>
      <c r="C62" s="838"/>
      <c r="D62" s="112" t="s">
        <v>68</v>
      </c>
      <c r="E62" s="111">
        <f>E6+E7+E9+E11+E14+E16+E18+E20+E22+E24+E26+E28+E30+E32+E33+E34+E35+E37+E39+E40+E42+E43</f>
        <v>19.888099281423788</v>
      </c>
    </row>
    <row r="63" spans="1:5" ht="21" customHeight="1" x14ac:dyDescent="0.25">
      <c r="A63" s="831" t="s">
        <v>302</v>
      </c>
      <c r="B63" s="832"/>
      <c r="C63" s="832"/>
      <c r="D63" s="110" t="s">
        <v>68</v>
      </c>
      <c r="E63" s="109">
        <f>E45+E47+E49+E51+E53+E55</f>
        <v>5.5813812757475132</v>
      </c>
    </row>
    <row r="64" spans="1:5" ht="21" customHeight="1" thickBot="1" x14ac:dyDescent="0.3">
      <c r="A64" s="833" t="s">
        <v>301</v>
      </c>
      <c r="B64" s="834"/>
      <c r="C64" s="834"/>
      <c r="D64" s="108" t="s">
        <v>68</v>
      </c>
      <c r="E64" s="107">
        <f>E57+E59+E61</f>
        <v>3.1337179166666704</v>
      </c>
    </row>
    <row r="65" spans="1:5" ht="28.5" customHeight="1" thickBot="1" x14ac:dyDescent="0.3">
      <c r="A65" s="835" t="s">
        <v>300</v>
      </c>
      <c r="B65" s="836"/>
      <c r="C65" s="836"/>
      <c r="D65" s="106" t="s">
        <v>68</v>
      </c>
      <c r="E65" s="105">
        <f>E62+E63+E64</f>
        <v>28.603198473837971</v>
      </c>
    </row>
  </sheetData>
  <mergeCells count="39">
    <mergeCell ref="A63:C63"/>
    <mergeCell ref="A64:C64"/>
    <mergeCell ref="A65:C65"/>
    <mergeCell ref="A52:C53"/>
    <mergeCell ref="A54:C55"/>
    <mergeCell ref="A56:C57"/>
    <mergeCell ref="A58:C59"/>
    <mergeCell ref="A60:C61"/>
    <mergeCell ref="A62:C62"/>
    <mergeCell ref="A43:C43"/>
    <mergeCell ref="A44:C45"/>
    <mergeCell ref="A46:C47"/>
    <mergeCell ref="A48:C49"/>
    <mergeCell ref="A50:C51"/>
    <mergeCell ref="A35:C35"/>
    <mergeCell ref="A36:C37"/>
    <mergeCell ref="A38:C39"/>
    <mergeCell ref="A40:C40"/>
    <mergeCell ref="A41:C42"/>
    <mergeCell ref="A27:C28"/>
    <mergeCell ref="A29:C30"/>
    <mergeCell ref="A31:C32"/>
    <mergeCell ref="A33:C33"/>
    <mergeCell ref="A34:C34"/>
    <mergeCell ref="A17:C18"/>
    <mergeCell ref="A19:C20"/>
    <mergeCell ref="A21:C22"/>
    <mergeCell ref="A23:C24"/>
    <mergeCell ref="A25:C26"/>
    <mergeCell ref="A7:C7"/>
    <mergeCell ref="A8:C9"/>
    <mergeCell ref="A10:C11"/>
    <mergeCell ref="A12:C14"/>
    <mergeCell ref="A15:C16"/>
    <mergeCell ref="A2:C2"/>
    <mergeCell ref="D2:E2"/>
    <mergeCell ref="A3:C3"/>
    <mergeCell ref="A4:C4"/>
    <mergeCell ref="A5:C6"/>
  </mergeCells>
  <pageMargins left="0.31496062992125984" right="0.11811023622047245" top="0.35433070866141736" bottom="0.15748031496062992" header="0" footer="0"/>
  <pageSetup paperSize="9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929D0-A41C-4956-BA54-B50003AEB4B5}">
  <sheetPr>
    <pageSetUpPr fitToPage="1"/>
  </sheetPr>
  <dimension ref="A1:E65"/>
  <sheetViews>
    <sheetView workbookViewId="0"/>
  </sheetViews>
  <sheetFormatPr defaultRowHeight="15" x14ac:dyDescent="0.25"/>
  <cols>
    <col min="1" max="1" width="9.140625" style="104"/>
    <col min="3" max="3" width="46.140625" customWidth="1"/>
    <col min="4" max="4" width="15.140625" style="103" customWidth="1"/>
    <col min="5" max="5" width="14.85546875" customWidth="1"/>
  </cols>
  <sheetData>
    <row r="1" spans="1:5" ht="28.5" customHeight="1" thickBot="1" x14ac:dyDescent="0.3">
      <c r="A1" s="133" t="s">
        <v>466</v>
      </c>
    </row>
    <row r="2" spans="1:5" ht="21" customHeight="1" thickBot="1" x14ac:dyDescent="0.3">
      <c r="A2" s="801" t="s">
        <v>5</v>
      </c>
      <c r="B2" s="802"/>
      <c r="C2" s="803"/>
      <c r="D2" s="804" t="s">
        <v>464</v>
      </c>
      <c r="E2" s="805"/>
    </row>
    <row r="3" spans="1:5" ht="32.25" customHeight="1" x14ac:dyDescent="0.25">
      <c r="A3" s="806" t="s">
        <v>57</v>
      </c>
      <c r="B3" s="807"/>
      <c r="C3" s="808"/>
      <c r="D3" s="132" t="s">
        <v>68</v>
      </c>
      <c r="E3" s="131">
        <v>211.59196799999998</v>
      </c>
    </row>
    <row r="4" spans="1:5" ht="30.75" customHeight="1" thickBot="1" x14ac:dyDescent="0.3">
      <c r="A4" s="809" t="s">
        <v>58</v>
      </c>
      <c r="B4" s="810"/>
      <c r="C4" s="811"/>
      <c r="D4" s="130" t="s">
        <v>68</v>
      </c>
      <c r="E4" s="129">
        <f>E3*0.9535</f>
        <v>201.75294148799998</v>
      </c>
    </row>
    <row r="5" spans="1:5" ht="17.100000000000001" customHeight="1" x14ac:dyDescent="0.25">
      <c r="A5" s="812" t="s">
        <v>304</v>
      </c>
      <c r="B5" s="813"/>
      <c r="C5" s="813"/>
      <c r="D5" s="128" t="s">
        <v>63</v>
      </c>
      <c r="E5" s="127"/>
    </row>
    <row r="6" spans="1:5" ht="17.100000000000001" customHeight="1" x14ac:dyDescent="0.25">
      <c r="A6" s="814"/>
      <c r="B6" s="815"/>
      <c r="C6" s="815"/>
      <c r="D6" s="123" t="s">
        <v>68</v>
      </c>
      <c r="E6" s="121"/>
    </row>
    <row r="7" spans="1:5" ht="17.100000000000001" customHeight="1" x14ac:dyDescent="0.25">
      <c r="A7" s="816" t="s">
        <v>21</v>
      </c>
      <c r="B7" s="817"/>
      <c r="C7" s="817"/>
      <c r="D7" s="122" t="s">
        <v>68</v>
      </c>
      <c r="E7" s="121"/>
    </row>
    <row r="8" spans="1:5" ht="17.100000000000001" customHeight="1" x14ac:dyDescent="0.25">
      <c r="A8" s="816" t="s">
        <v>22</v>
      </c>
      <c r="B8" s="817"/>
      <c r="C8" s="817"/>
      <c r="D8" s="116" t="s">
        <v>64</v>
      </c>
      <c r="E8" s="121"/>
    </row>
    <row r="9" spans="1:5" ht="17.100000000000001" customHeight="1" x14ac:dyDescent="0.25">
      <c r="A9" s="816"/>
      <c r="B9" s="817"/>
      <c r="C9" s="817"/>
      <c r="D9" s="116" t="s">
        <v>68</v>
      </c>
      <c r="E9" s="121"/>
    </row>
    <row r="10" spans="1:5" ht="17.100000000000001" customHeight="1" x14ac:dyDescent="0.25">
      <c r="A10" s="818" t="s">
        <v>23</v>
      </c>
      <c r="B10" s="819"/>
      <c r="C10" s="819"/>
      <c r="D10" s="116" t="s">
        <v>63</v>
      </c>
      <c r="E10" s="121">
        <v>9.8000000000000004E-2</v>
      </c>
    </row>
    <row r="11" spans="1:5" ht="17.100000000000001" customHeight="1" x14ac:dyDescent="0.25">
      <c r="A11" s="818"/>
      <c r="B11" s="819"/>
      <c r="C11" s="819"/>
      <c r="D11" s="116" t="s">
        <v>68</v>
      </c>
      <c r="E11" s="121">
        <v>82.854029999999995</v>
      </c>
    </row>
    <row r="12" spans="1:5" ht="17.100000000000001" customHeight="1" x14ac:dyDescent="0.25">
      <c r="A12" s="816" t="s">
        <v>24</v>
      </c>
      <c r="B12" s="817"/>
      <c r="C12" s="817"/>
      <c r="D12" s="116" t="s">
        <v>63</v>
      </c>
      <c r="E12" s="121"/>
    </row>
    <row r="13" spans="1:5" ht="17.100000000000001" customHeight="1" x14ac:dyDescent="0.25">
      <c r="A13" s="816"/>
      <c r="B13" s="817"/>
      <c r="C13" s="817"/>
      <c r="D13" s="116" t="s">
        <v>65</v>
      </c>
      <c r="E13" s="121"/>
    </row>
    <row r="14" spans="1:5" ht="17.100000000000001" customHeight="1" x14ac:dyDescent="0.25">
      <c r="A14" s="816"/>
      <c r="B14" s="817"/>
      <c r="C14" s="817"/>
      <c r="D14" s="116" t="s">
        <v>68</v>
      </c>
      <c r="E14" s="121"/>
    </row>
    <row r="15" spans="1:5" ht="17.100000000000001" customHeight="1" x14ac:dyDescent="0.25">
      <c r="A15" s="816" t="s">
        <v>25</v>
      </c>
      <c r="B15" s="817"/>
      <c r="C15" s="817"/>
      <c r="D15" s="116" t="s">
        <v>63</v>
      </c>
      <c r="E15" s="121"/>
    </row>
    <row r="16" spans="1:5" ht="17.100000000000001" customHeight="1" x14ac:dyDescent="0.25">
      <c r="A16" s="816"/>
      <c r="B16" s="817"/>
      <c r="C16" s="817"/>
      <c r="D16" s="116" t="s">
        <v>68</v>
      </c>
      <c r="E16" s="121"/>
    </row>
    <row r="17" spans="1:5" ht="17.100000000000001" customHeight="1" x14ac:dyDescent="0.25">
      <c r="A17" s="816" t="s">
        <v>26</v>
      </c>
      <c r="B17" s="817"/>
      <c r="C17" s="817"/>
      <c r="D17" s="116" t="s">
        <v>63</v>
      </c>
      <c r="E17" s="121"/>
    </row>
    <row r="18" spans="1:5" ht="17.100000000000001" customHeight="1" x14ac:dyDescent="0.25">
      <c r="A18" s="816"/>
      <c r="B18" s="817"/>
      <c r="C18" s="817"/>
      <c r="D18" s="116" t="s">
        <v>68</v>
      </c>
      <c r="E18" s="121"/>
    </row>
    <row r="19" spans="1:5" ht="17.100000000000001" customHeight="1" x14ac:dyDescent="0.25">
      <c r="A19" s="816" t="s">
        <v>27</v>
      </c>
      <c r="B19" s="817"/>
      <c r="C19" s="817"/>
      <c r="D19" s="116" t="s">
        <v>66</v>
      </c>
      <c r="E19" s="121"/>
    </row>
    <row r="20" spans="1:5" ht="17.100000000000001" customHeight="1" x14ac:dyDescent="0.25">
      <c r="A20" s="816"/>
      <c r="B20" s="817"/>
      <c r="C20" s="817"/>
      <c r="D20" s="116" t="s">
        <v>68</v>
      </c>
      <c r="E20" s="121"/>
    </row>
    <row r="21" spans="1:5" ht="17.100000000000001" customHeight="1" x14ac:dyDescent="0.25">
      <c r="A21" s="816" t="s">
        <v>28</v>
      </c>
      <c r="B21" s="817"/>
      <c r="C21" s="817"/>
      <c r="D21" s="116" t="s">
        <v>66</v>
      </c>
      <c r="E21" s="121"/>
    </row>
    <row r="22" spans="1:5" ht="17.100000000000001" customHeight="1" x14ac:dyDescent="0.25">
      <c r="A22" s="816"/>
      <c r="B22" s="817"/>
      <c r="C22" s="817"/>
      <c r="D22" s="116" t="s">
        <v>68</v>
      </c>
      <c r="E22" s="121"/>
    </row>
    <row r="23" spans="1:5" ht="17.100000000000001" customHeight="1" x14ac:dyDescent="0.25">
      <c r="A23" s="820" t="s">
        <v>29</v>
      </c>
      <c r="B23" s="821"/>
      <c r="C23" s="821"/>
      <c r="D23" s="116" t="s">
        <v>63</v>
      </c>
      <c r="E23" s="121"/>
    </row>
    <row r="24" spans="1:5" ht="17.100000000000001" customHeight="1" x14ac:dyDescent="0.25">
      <c r="A24" s="820"/>
      <c r="B24" s="821"/>
      <c r="C24" s="821"/>
      <c r="D24" s="116" t="s">
        <v>68</v>
      </c>
      <c r="E24" s="121"/>
    </row>
    <row r="25" spans="1:5" ht="17.100000000000001" customHeight="1" x14ac:dyDescent="0.25">
      <c r="A25" s="816" t="s">
        <v>30</v>
      </c>
      <c r="B25" s="817"/>
      <c r="C25" s="817"/>
      <c r="D25" s="116" t="s">
        <v>66</v>
      </c>
      <c r="E25" s="121"/>
    </row>
    <row r="26" spans="1:5" ht="17.100000000000001" customHeight="1" x14ac:dyDescent="0.25">
      <c r="A26" s="816"/>
      <c r="B26" s="817"/>
      <c r="C26" s="817"/>
      <c r="D26" s="116" t="s">
        <v>68</v>
      </c>
      <c r="E26" s="121"/>
    </row>
    <row r="27" spans="1:5" ht="17.100000000000001" customHeight="1" x14ac:dyDescent="0.25">
      <c r="A27" s="816" t="s">
        <v>31</v>
      </c>
      <c r="B27" s="817"/>
      <c r="C27" s="817"/>
      <c r="D27" s="126" t="s">
        <v>66</v>
      </c>
      <c r="E27" s="121"/>
    </row>
    <row r="28" spans="1:5" ht="17.100000000000001" customHeight="1" x14ac:dyDescent="0.25">
      <c r="A28" s="816"/>
      <c r="B28" s="817"/>
      <c r="C28" s="817"/>
      <c r="D28" s="126" t="s">
        <v>68</v>
      </c>
      <c r="E28" s="121"/>
    </row>
    <row r="29" spans="1:5" ht="17.100000000000001" customHeight="1" x14ac:dyDescent="0.25">
      <c r="A29" s="816" t="s">
        <v>32</v>
      </c>
      <c r="B29" s="817"/>
      <c r="C29" s="817"/>
      <c r="D29" s="116" t="s">
        <v>66</v>
      </c>
      <c r="E29" s="125">
        <v>2</v>
      </c>
    </row>
    <row r="30" spans="1:5" ht="17.100000000000001" customHeight="1" x14ac:dyDescent="0.25">
      <c r="A30" s="816"/>
      <c r="B30" s="817"/>
      <c r="C30" s="817"/>
      <c r="D30" s="116" t="s">
        <v>68</v>
      </c>
      <c r="E30" s="125">
        <v>1.7591640718562858</v>
      </c>
    </row>
    <row r="31" spans="1:5" ht="17.100000000000001" customHeight="1" x14ac:dyDescent="0.25">
      <c r="A31" s="816" t="s">
        <v>33</v>
      </c>
      <c r="B31" s="817"/>
      <c r="C31" s="817"/>
      <c r="D31" s="116" t="s">
        <v>63</v>
      </c>
      <c r="E31" s="121"/>
    </row>
    <row r="32" spans="1:5" ht="17.100000000000001" customHeight="1" x14ac:dyDescent="0.25">
      <c r="A32" s="816"/>
      <c r="B32" s="817"/>
      <c r="C32" s="817"/>
      <c r="D32" s="116" t="s">
        <v>68</v>
      </c>
      <c r="E32" s="121"/>
    </row>
    <row r="33" spans="1:5" ht="18.75" customHeight="1" x14ac:dyDescent="0.25">
      <c r="A33" s="822" t="s">
        <v>34</v>
      </c>
      <c r="B33" s="823"/>
      <c r="C33" s="824"/>
      <c r="D33" s="124" t="s">
        <v>68</v>
      </c>
      <c r="E33" s="121"/>
    </row>
    <row r="34" spans="1:5" ht="19.5" customHeight="1" x14ac:dyDescent="0.25">
      <c r="A34" s="822" t="s">
        <v>35</v>
      </c>
      <c r="B34" s="823"/>
      <c r="C34" s="823"/>
      <c r="D34" s="123" t="s">
        <v>68</v>
      </c>
      <c r="E34" s="121"/>
    </row>
    <row r="35" spans="1:5" ht="31.5" customHeight="1" x14ac:dyDescent="0.25">
      <c r="A35" s="822" t="s">
        <v>36</v>
      </c>
      <c r="B35" s="823"/>
      <c r="C35" s="823"/>
      <c r="D35" s="123" t="s">
        <v>68</v>
      </c>
      <c r="E35" s="121"/>
    </row>
    <row r="36" spans="1:5" ht="17.100000000000001" customHeight="1" x14ac:dyDescent="0.25">
      <c r="A36" s="822" t="s">
        <v>37</v>
      </c>
      <c r="B36" s="823"/>
      <c r="C36" s="823"/>
      <c r="D36" s="123" t="s">
        <v>66</v>
      </c>
      <c r="E36" s="121">
        <v>1</v>
      </c>
    </row>
    <row r="37" spans="1:5" ht="17.100000000000001" customHeight="1" x14ac:dyDescent="0.25">
      <c r="A37" s="822"/>
      <c r="B37" s="823"/>
      <c r="C37" s="823"/>
      <c r="D37" s="123" t="s">
        <v>68</v>
      </c>
      <c r="E37" s="121">
        <v>9.0279361702127598</v>
      </c>
    </row>
    <row r="38" spans="1:5" ht="17.100000000000001" customHeight="1" x14ac:dyDescent="0.25">
      <c r="A38" s="814" t="s">
        <v>38</v>
      </c>
      <c r="B38" s="815"/>
      <c r="C38" s="815"/>
      <c r="D38" s="122" t="s">
        <v>66</v>
      </c>
      <c r="E38" s="121">
        <v>1</v>
      </c>
    </row>
    <row r="39" spans="1:5" ht="17.100000000000001" customHeight="1" x14ac:dyDescent="0.25">
      <c r="A39" s="814"/>
      <c r="B39" s="815"/>
      <c r="C39" s="815"/>
      <c r="D39" s="122" t="s">
        <v>68</v>
      </c>
      <c r="E39" s="121">
        <v>1.43</v>
      </c>
    </row>
    <row r="40" spans="1:5" ht="33.75" customHeight="1" x14ac:dyDescent="0.25">
      <c r="A40" s="814" t="s">
        <v>39</v>
      </c>
      <c r="B40" s="815"/>
      <c r="C40" s="815"/>
      <c r="D40" s="122" t="s">
        <v>68</v>
      </c>
      <c r="E40" s="121"/>
    </row>
    <row r="41" spans="1:5" ht="17.100000000000001" customHeight="1" x14ac:dyDescent="0.25">
      <c r="A41" s="814" t="s">
        <v>40</v>
      </c>
      <c r="B41" s="815"/>
      <c r="C41" s="815"/>
      <c r="D41" s="122" t="s">
        <v>63</v>
      </c>
      <c r="E41" s="121"/>
    </row>
    <row r="42" spans="1:5" ht="19.5" customHeight="1" x14ac:dyDescent="0.25">
      <c r="A42" s="814"/>
      <c r="B42" s="815"/>
      <c r="C42" s="815"/>
      <c r="D42" s="122" t="s">
        <v>68</v>
      </c>
      <c r="E42" s="121"/>
    </row>
    <row r="43" spans="1:5" ht="17.100000000000001" customHeight="1" thickBot="1" x14ac:dyDescent="0.3">
      <c r="A43" s="825" t="s">
        <v>41</v>
      </c>
      <c r="B43" s="826"/>
      <c r="C43" s="826"/>
      <c r="D43" s="120" t="s">
        <v>68</v>
      </c>
      <c r="E43" s="119">
        <v>0.38</v>
      </c>
    </row>
    <row r="44" spans="1:5" ht="17.100000000000001" customHeight="1" x14ac:dyDescent="0.25">
      <c r="A44" s="827" t="s">
        <v>42</v>
      </c>
      <c r="B44" s="828"/>
      <c r="C44" s="828"/>
      <c r="D44" s="118" t="s">
        <v>67</v>
      </c>
      <c r="E44" s="117"/>
    </row>
    <row r="45" spans="1:5" ht="17.100000000000001" customHeight="1" x14ac:dyDescent="0.25">
      <c r="A45" s="829"/>
      <c r="B45" s="830"/>
      <c r="C45" s="830"/>
      <c r="D45" s="116" t="s">
        <v>68</v>
      </c>
      <c r="E45" s="115"/>
    </row>
    <row r="46" spans="1:5" ht="17.100000000000001" customHeight="1" x14ac:dyDescent="0.25">
      <c r="A46" s="829" t="s">
        <v>43</v>
      </c>
      <c r="B46" s="830"/>
      <c r="C46" s="830"/>
      <c r="D46" s="116" t="s">
        <v>67</v>
      </c>
      <c r="E46" s="115"/>
    </row>
    <row r="47" spans="1:5" ht="17.100000000000001" customHeight="1" x14ac:dyDescent="0.25">
      <c r="A47" s="829"/>
      <c r="B47" s="830"/>
      <c r="C47" s="830"/>
      <c r="D47" s="116" t="s">
        <v>68</v>
      </c>
      <c r="E47" s="115"/>
    </row>
    <row r="48" spans="1:5" ht="17.100000000000001" customHeight="1" x14ac:dyDescent="0.25">
      <c r="A48" s="829" t="s">
        <v>44</v>
      </c>
      <c r="B48" s="830"/>
      <c r="C48" s="830"/>
      <c r="D48" s="116" t="s">
        <v>67</v>
      </c>
      <c r="E48" s="115"/>
    </row>
    <row r="49" spans="1:5" ht="17.100000000000001" customHeight="1" x14ac:dyDescent="0.25">
      <c r="A49" s="829"/>
      <c r="B49" s="830"/>
      <c r="C49" s="830"/>
      <c r="D49" s="116" t="s">
        <v>68</v>
      </c>
      <c r="E49" s="115"/>
    </row>
    <row r="50" spans="1:5" ht="17.100000000000001" customHeight="1" x14ac:dyDescent="0.25">
      <c r="A50" s="829" t="s">
        <v>45</v>
      </c>
      <c r="B50" s="830"/>
      <c r="C50" s="830"/>
      <c r="D50" s="116" t="s">
        <v>67</v>
      </c>
      <c r="E50" s="115">
        <v>5.4999999999999997E-3</v>
      </c>
    </row>
    <row r="51" spans="1:5" ht="17.100000000000001" customHeight="1" x14ac:dyDescent="0.25">
      <c r="A51" s="829"/>
      <c r="B51" s="830"/>
      <c r="C51" s="830"/>
      <c r="D51" s="116" t="s">
        <v>68</v>
      </c>
      <c r="E51" s="115">
        <v>6.9044360000000005</v>
      </c>
    </row>
    <row r="52" spans="1:5" ht="17.100000000000001" customHeight="1" x14ac:dyDescent="0.25">
      <c r="A52" s="829" t="s">
        <v>46</v>
      </c>
      <c r="B52" s="830"/>
      <c r="C52" s="830"/>
      <c r="D52" s="116" t="s">
        <v>66</v>
      </c>
      <c r="E52" s="115"/>
    </row>
    <row r="53" spans="1:5" ht="17.100000000000001" customHeight="1" x14ac:dyDescent="0.25">
      <c r="A53" s="829"/>
      <c r="B53" s="830"/>
      <c r="C53" s="830"/>
      <c r="D53" s="116" t="s">
        <v>68</v>
      </c>
      <c r="E53" s="115"/>
    </row>
    <row r="54" spans="1:5" ht="17.100000000000001" customHeight="1" x14ac:dyDescent="0.25">
      <c r="A54" s="829" t="s">
        <v>47</v>
      </c>
      <c r="B54" s="830"/>
      <c r="C54" s="830"/>
      <c r="D54" s="116" t="s">
        <v>66</v>
      </c>
      <c r="E54" s="115">
        <v>20</v>
      </c>
    </row>
    <row r="55" spans="1:5" ht="17.100000000000001" customHeight="1" thickBot="1" x14ac:dyDescent="0.3">
      <c r="A55" s="825"/>
      <c r="B55" s="826"/>
      <c r="C55" s="826"/>
      <c r="D55" s="114" t="s">
        <v>68</v>
      </c>
      <c r="E55" s="113">
        <v>12.16040556037461</v>
      </c>
    </row>
    <row r="56" spans="1:5" ht="17.100000000000001" customHeight="1" x14ac:dyDescent="0.25">
      <c r="A56" s="827" t="s">
        <v>48</v>
      </c>
      <c r="B56" s="828"/>
      <c r="C56" s="828"/>
      <c r="D56" s="118" t="s">
        <v>67</v>
      </c>
      <c r="E56" s="117"/>
    </row>
    <row r="57" spans="1:5" ht="17.100000000000001" customHeight="1" x14ac:dyDescent="0.25">
      <c r="A57" s="829"/>
      <c r="B57" s="830"/>
      <c r="C57" s="830"/>
      <c r="D57" s="116" t="s">
        <v>68</v>
      </c>
      <c r="E57" s="115"/>
    </row>
    <row r="58" spans="1:5" ht="17.100000000000001" customHeight="1" x14ac:dyDescent="0.25">
      <c r="A58" s="829" t="s">
        <v>49</v>
      </c>
      <c r="B58" s="830"/>
      <c r="C58" s="830"/>
      <c r="D58" s="116" t="s">
        <v>66</v>
      </c>
      <c r="E58" s="115">
        <v>1</v>
      </c>
    </row>
    <row r="59" spans="1:5" ht="17.100000000000001" customHeight="1" x14ac:dyDescent="0.25">
      <c r="A59" s="829"/>
      <c r="B59" s="830"/>
      <c r="C59" s="830"/>
      <c r="D59" s="116" t="s">
        <v>68</v>
      </c>
      <c r="E59" s="115">
        <v>1.3853562500000001</v>
      </c>
    </row>
    <row r="60" spans="1:5" ht="17.100000000000001" customHeight="1" x14ac:dyDescent="0.25">
      <c r="A60" s="829" t="s">
        <v>50</v>
      </c>
      <c r="B60" s="830"/>
      <c r="C60" s="830"/>
      <c r="D60" s="116" t="s">
        <v>66</v>
      </c>
      <c r="E60" s="115"/>
    </row>
    <row r="61" spans="1:5" ht="17.100000000000001" customHeight="1" thickBot="1" x14ac:dyDescent="0.3">
      <c r="A61" s="825"/>
      <c r="B61" s="826"/>
      <c r="C61" s="826"/>
      <c r="D61" s="114" t="s">
        <v>68</v>
      </c>
      <c r="E61" s="113"/>
    </row>
    <row r="62" spans="1:5" ht="29.25" customHeight="1" x14ac:dyDescent="0.25">
      <c r="A62" s="837" t="s">
        <v>303</v>
      </c>
      <c r="B62" s="838"/>
      <c r="C62" s="838"/>
      <c r="D62" s="112" t="s">
        <v>68</v>
      </c>
      <c r="E62" s="111">
        <f>E6+E7+E9+E11+E14+E16+E18+E20+E22+E24+E26+E28+E30+E32+E33+E34+E35+E37+E39+E40+E42+E43</f>
        <v>95.451130242069041</v>
      </c>
    </row>
    <row r="63" spans="1:5" ht="21" customHeight="1" x14ac:dyDescent="0.25">
      <c r="A63" s="831" t="s">
        <v>302</v>
      </c>
      <c r="B63" s="832"/>
      <c r="C63" s="832"/>
      <c r="D63" s="110" t="s">
        <v>68</v>
      </c>
      <c r="E63" s="109">
        <f>E45+E47+E49+E51+E53+E55</f>
        <v>19.06484156037461</v>
      </c>
    </row>
    <row r="64" spans="1:5" ht="21" customHeight="1" thickBot="1" x14ac:dyDescent="0.3">
      <c r="A64" s="833" t="s">
        <v>301</v>
      </c>
      <c r="B64" s="834"/>
      <c r="C64" s="834"/>
      <c r="D64" s="108" t="s">
        <v>68</v>
      </c>
      <c r="E64" s="107">
        <f>E57+E59+E61</f>
        <v>1.3853562500000001</v>
      </c>
    </row>
    <row r="65" spans="1:5" ht="28.5" customHeight="1" thickBot="1" x14ac:dyDescent="0.3">
      <c r="A65" s="835" t="s">
        <v>300</v>
      </c>
      <c r="B65" s="836"/>
      <c r="C65" s="836"/>
      <c r="D65" s="106" t="s">
        <v>68</v>
      </c>
      <c r="E65" s="105">
        <f>E62+E63+E64</f>
        <v>115.90132805244366</v>
      </c>
    </row>
  </sheetData>
  <mergeCells count="39">
    <mergeCell ref="A2:C2"/>
    <mergeCell ref="D2:E2"/>
    <mergeCell ref="A3:C3"/>
    <mergeCell ref="A4:C4"/>
    <mergeCell ref="A10:C11"/>
    <mergeCell ref="A12:C14"/>
    <mergeCell ref="A15:C16"/>
    <mergeCell ref="A5:C6"/>
    <mergeCell ref="A7:C7"/>
    <mergeCell ref="A8:C9"/>
    <mergeCell ref="A23:C24"/>
    <mergeCell ref="A25:C26"/>
    <mergeCell ref="A27:C28"/>
    <mergeCell ref="A17:C18"/>
    <mergeCell ref="A19:C20"/>
    <mergeCell ref="A21:C22"/>
    <mergeCell ref="A34:C34"/>
    <mergeCell ref="A35:C35"/>
    <mergeCell ref="A36:C37"/>
    <mergeCell ref="A29:C30"/>
    <mergeCell ref="A31:C32"/>
    <mergeCell ref="A33:C33"/>
    <mergeCell ref="A43:C43"/>
    <mergeCell ref="A44:C45"/>
    <mergeCell ref="A46:C47"/>
    <mergeCell ref="A38:C39"/>
    <mergeCell ref="A40:C40"/>
    <mergeCell ref="A41:C42"/>
    <mergeCell ref="A54:C55"/>
    <mergeCell ref="A56:C57"/>
    <mergeCell ref="A58:C59"/>
    <mergeCell ref="A48:C49"/>
    <mergeCell ref="A50:C51"/>
    <mergeCell ref="A52:C53"/>
    <mergeCell ref="A64:C64"/>
    <mergeCell ref="A65:C65"/>
    <mergeCell ref="A60:C61"/>
    <mergeCell ref="A62:C62"/>
    <mergeCell ref="A63:C63"/>
  </mergeCells>
  <pageMargins left="0.31496062992125984" right="0.11811023622047245" top="0.35433070866141736" bottom="0.15748031496062992" header="0" footer="0"/>
  <pageSetup paperSize="9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A3D40-72A3-4EC9-ACD7-7B03FF07009E}">
  <sheetPr>
    <pageSetUpPr fitToPage="1"/>
  </sheetPr>
  <dimension ref="A1:E65"/>
  <sheetViews>
    <sheetView workbookViewId="0">
      <selection activeCell="I12" sqref="I12"/>
    </sheetView>
  </sheetViews>
  <sheetFormatPr defaultRowHeight="15" x14ac:dyDescent="0.25"/>
  <cols>
    <col min="1" max="1" width="9.140625" style="104"/>
    <col min="3" max="3" width="46.140625" customWidth="1"/>
    <col min="4" max="4" width="15.140625" style="103" customWidth="1"/>
    <col min="5" max="5" width="14.85546875" customWidth="1"/>
  </cols>
  <sheetData>
    <row r="1" spans="1:5" ht="28.5" customHeight="1" thickBot="1" x14ac:dyDescent="0.3">
      <c r="A1" s="133" t="s">
        <v>466</v>
      </c>
    </row>
    <row r="2" spans="1:5" ht="21" customHeight="1" thickBot="1" x14ac:dyDescent="0.3">
      <c r="A2" s="801" t="s">
        <v>5</v>
      </c>
      <c r="B2" s="802"/>
      <c r="C2" s="803"/>
      <c r="D2" s="804" t="s">
        <v>465</v>
      </c>
      <c r="E2" s="805"/>
    </row>
    <row r="3" spans="1:5" ht="32.25" customHeight="1" x14ac:dyDescent="0.25">
      <c r="A3" s="806" t="s">
        <v>57</v>
      </c>
      <c r="B3" s="807"/>
      <c r="C3" s="808"/>
      <c r="D3" s="132" t="s">
        <v>68</v>
      </c>
      <c r="E3" s="131">
        <v>210.99377999999996</v>
      </c>
    </row>
    <row r="4" spans="1:5" ht="30.75" customHeight="1" thickBot="1" x14ac:dyDescent="0.3">
      <c r="A4" s="809" t="s">
        <v>58</v>
      </c>
      <c r="B4" s="810"/>
      <c r="C4" s="811"/>
      <c r="D4" s="130" t="s">
        <v>68</v>
      </c>
      <c r="E4" s="129">
        <f>E3*0.9535</f>
        <v>201.18256922999996</v>
      </c>
    </row>
    <row r="5" spans="1:5" ht="17.100000000000001" customHeight="1" x14ac:dyDescent="0.25">
      <c r="A5" s="812" t="s">
        <v>304</v>
      </c>
      <c r="B5" s="813"/>
      <c r="C5" s="813"/>
      <c r="D5" s="128" t="s">
        <v>63</v>
      </c>
      <c r="E5" s="127"/>
    </row>
    <row r="6" spans="1:5" ht="17.100000000000001" customHeight="1" x14ac:dyDescent="0.25">
      <c r="A6" s="814"/>
      <c r="B6" s="815"/>
      <c r="C6" s="815"/>
      <c r="D6" s="123" t="s">
        <v>68</v>
      </c>
      <c r="E6" s="121"/>
    </row>
    <row r="7" spans="1:5" ht="17.100000000000001" customHeight="1" x14ac:dyDescent="0.25">
      <c r="A7" s="816" t="s">
        <v>21</v>
      </c>
      <c r="B7" s="817"/>
      <c r="C7" s="817"/>
      <c r="D7" s="122" t="s">
        <v>68</v>
      </c>
      <c r="E7" s="121"/>
    </row>
    <row r="8" spans="1:5" ht="17.100000000000001" customHeight="1" x14ac:dyDescent="0.25">
      <c r="A8" s="816" t="s">
        <v>22</v>
      </c>
      <c r="B8" s="817"/>
      <c r="C8" s="817"/>
      <c r="D8" s="116" t="s">
        <v>64</v>
      </c>
      <c r="E8" s="121"/>
    </row>
    <row r="9" spans="1:5" ht="17.100000000000001" customHeight="1" x14ac:dyDescent="0.25">
      <c r="A9" s="816"/>
      <c r="B9" s="817"/>
      <c r="C9" s="817"/>
      <c r="D9" s="116" t="s">
        <v>68</v>
      </c>
      <c r="E9" s="121"/>
    </row>
    <row r="10" spans="1:5" ht="17.100000000000001" customHeight="1" x14ac:dyDescent="0.25">
      <c r="A10" s="818" t="s">
        <v>23</v>
      </c>
      <c r="B10" s="819"/>
      <c r="C10" s="819"/>
      <c r="D10" s="116" t="s">
        <v>63</v>
      </c>
      <c r="E10" s="121"/>
    </row>
    <row r="11" spans="1:5" ht="17.100000000000001" customHeight="1" x14ac:dyDescent="0.25">
      <c r="A11" s="818"/>
      <c r="B11" s="819"/>
      <c r="C11" s="819"/>
      <c r="D11" s="116" t="s">
        <v>68</v>
      </c>
      <c r="E11" s="121"/>
    </row>
    <row r="12" spans="1:5" ht="17.100000000000001" customHeight="1" x14ac:dyDescent="0.25">
      <c r="A12" s="816" t="s">
        <v>24</v>
      </c>
      <c r="B12" s="817"/>
      <c r="C12" s="817"/>
      <c r="D12" s="116" t="s">
        <v>63</v>
      </c>
      <c r="E12" s="121"/>
    </row>
    <row r="13" spans="1:5" ht="17.100000000000001" customHeight="1" x14ac:dyDescent="0.25">
      <c r="A13" s="816"/>
      <c r="B13" s="817"/>
      <c r="C13" s="817"/>
      <c r="D13" s="116" t="s">
        <v>65</v>
      </c>
      <c r="E13" s="121"/>
    </row>
    <row r="14" spans="1:5" ht="17.100000000000001" customHeight="1" x14ac:dyDescent="0.25">
      <c r="A14" s="816"/>
      <c r="B14" s="817"/>
      <c r="C14" s="817"/>
      <c r="D14" s="116" t="s">
        <v>68</v>
      </c>
      <c r="E14" s="121"/>
    </row>
    <row r="15" spans="1:5" ht="17.100000000000001" customHeight="1" x14ac:dyDescent="0.25">
      <c r="A15" s="816" t="s">
        <v>25</v>
      </c>
      <c r="B15" s="817"/>
      <c r="C15" s="817"/>
      <c r="D15" s="116" t="s">
        <v>63</v>
      </c>
      <c r="E15" s="121"/>
    </row>
    <row r="16" spans="1:5" ht="17.100000000000001" customHeight="1" x14ac:dyDescent="0.25">
      <c r="A16" s="816"/>
      <c r="B16" s="817"/>
      <c r="C16" s="817"/>
      <c r="D16" s="116" t="s">
        <v>68</v>
      </c>
      <c r="E16" s="121"/>
    </row>
    <row r="17" spans="1:5" ht="17.100000000000001" customHeight="1" x14ac:dyDescent="0.25">
      <c r="A17" s="816" t="s">
        <v>26</v>
      </c>
      <c r="B17" s="817"/>
      <c r="C17" s="817"/>
      <c r="D17" s="116" t="s">
        <v>63</v>
      </c>
      <c r="E17" s="121"/>
    </row>
    <row r="18" spans="1:5" ht="17.100000000000001" customHeight="1" x14ac:dyDescent="0.25">
      <c r="A18" s="816"/>
      <c r="B18" s="817"/>
      <c r="C18" s="817"/>
      <c r="D18" s="116" t="s">
        <v>68</v>
      </c>
      <c r="E18" s="121"/>
    </row>
    <row r="19" spans="1:5" ht="17.100000000000001" customHeight="1" x14ac:dyDescent="0.25">
      <c r="A19" s="816" t="s">
        <v>27</v>
      </c>
      <c r="B19" s="817"/>
      <c r="C19" s="817"/>
      <c r="D19" s="116" t="s">
        <v>66</v>
      </c>
      <c r="E19" s="121"/>
    </row>
    <row r="20" spans="1:5" ht="17.100000000000001" customHeight="1" x14ac:dyDescent="0.25">
      <c r="A20" s="816"/>
      <c r="B20" s="817"/>
      <c r="C20" s="817"/>
      <c r="D20" s="116" t="s">
        <v>68</v>
      </c>
      <c r="E20" s="121"/>
    </row>
    <row r="21" spans="1:5" ht="17.100000000000001" customHeight="1" x14ac:dyDescent="0.25">
      <c r="A21" s="816" t="s">
        <v>28</v>
      </c>
      <c r="B21" s="817"/>
      <c r="C21" s="817"/>
      <c r="D21" s="116" t="s">
        <v>66</v>
      </c>
      <c r="E21" s="121"/>
    </row>
    <row r="22" spans="1:5" ht="17.100000000000001" customHeight="1" x14ac:dyDescent="0.25">
      <c r="A22" s="816"/>
      <c r="B22" s="817"/>
      <c r="C22" s="817"/>
      <c r="D22" s="116" t="s">
        <v>68</v>
      </c>
      <c r="E22" s="121"/>
    </row>
    <row r="23" spans="1:5" ht="17.100000000000001" customHeight="1" x14ac:dyDescent="0.25">
      <c r="A23" s="820" t="s">
        <v>29</v>
      </c>
      <c r="B23" s="821"/>
      <c r="C23" s="821"/>
      <c r="D23" s="116" t="s">
        <v>63</v>
      </c>
      <c r="E23" s="121"/>
    </row>
    <row r="24" spans="1:5" ht="17.100000000000001" customHeight="1" x14ac:dyDescent="0.25">
      <c r="A24" s="820"/>
      <c r="B24" s="821"/>
      <c r="C24" s="821"/>
      <c r="D24" s="116" t="s">
        <v>68</v>
      </c>
      <c r="E24" s="121"/>
    </row>
    <row r="25" spans="1:5" ht="17.100000000000001" customHeight="1" x14ac:dyDescent="0.25">
      <c r="A25" s="816" t="s">
        <v>30</v>
      </c>
      <c r="B25" s="817"/>
      <c r="C25" s="817"/>
      <c r="D25" s="116" t="s">
        <v>66</v>
      </c>
      <c r="E25" s="121">
        <v>1</v>
      </c>
    </row>
    <row r="26" spans="1:5" ht="17.100000000000001" customHeight="1" x14ac:dyDescent="0.25">
      <c r="A26" s="816"/>
      <c r="B26" s="817"/>
      <c r="C26" s="817"/>
      <c r="D26" s="116" t="s">
        <v>68</v>
      </c>
      <c r="E26" s="121">
        <v>2.79620151515152</v>
      </c>
    </row>
    <row r="27" spans="1:5" ht="17.100000000000001" customHeight="1" x14ac:dyDescent="0.25">
      <c r="A27" s="816" t="s">
        <v>31</v>
      </c>
      <c r="B27" s="817"/>
      <c r="C27" s="817"/>
      <c r="D27" s="126" t="s">
        <v>66</v>
      </c>
      <c r="E27" s="121"/>
    </row>
    <row r="28" spans="1:5" ht="17.100000000000001" customHeight="1" x14ac:dyDescent="0.25">
      <c r="A28" s="816"/>
      <c r="B28" s="817"/>
      <c r="C28" s="817"/>
      <c r="D28" s="126" t="s">
        <v>68</v>
      </c>
      <c r="E28" s="121"/>
    </row>
    <row r="29" spans="1:5" ht="17.100000000000001" customHeight="1" x14ac:dyDescent="0.25">
      <c r="A29" s="816" t="s">
        <v>32</v>
      </c>
      <c r="B29" s="817"/>
      <c r="C29" s="817"/>
      <c r="D29" s="116" t="s">
        <v>66</v>
      </c>
      <c r="E29" s="125"/>
    </row>
    <row r="30" spans="1:5" ht="17.100000000000001" customHeight="1" x14ac:dyDescent="0.25">
      <c r="A30" s="816"/>
      <c r="B30" s="817"/>
      <c r="C30" s="817"/>
      <c r="D30" s="116" t="s">
        <v>68</v>
      </c>
      <c r="E30" s="125"/>
    </row>
    <row r="31" spans="1:5" ht="17.100000000000001" customHeight="1" x14ac:dyDescent="0.25">
      <c r="A31" s="816" t="s">
        <v>33</v>
      </c>
      <c r="B31" s="817"/>
      <c r="C31" s="817"/>
      <c r="D31" s="116" t="s">
        <v>63</v>
      </c>
      <c r="E31" s="121"/>
    </row>
    <row r="32" spans="1:5" ht="17.100000000000001" customHeight="1" x14ac:dyDescent="0.25">
      <c r="A32" s="816"/>
      <c r="B32" s="817"/>
      <c r="C32" s="817"/>
      <c r="D32" s="116" t="s">
        <v>68</v>
      </c>
      <c r="E32" s="121"/>
    </row>
    <row r="33" spans="1:5" ht="18.75" customHeight="1" x14ac:dyDescent="0.25">
      <c r="A33" s="822" t="s">
        <v>34</v>
      </c>
      <c r="B33" s="823"/>
      <c r="C33" s="824"/>
      <c r="D33" s="124" t="s">
        <v>68</v>
      </c>
      <c r="E33" s="121"/>
    </row>
    <row r="34" spans="1:5" ht="19.5" customHeight="1" x14ac:dyDescent="0.25">
      <c r="A34" s="822" t="s">
        <v>35</v>
      </c>
      <c r="B34" s="823"/>
      <c r="C34" s="823"/>
      <c r="D34" s="123" t="s">
        <v>68</v>
      </c>
      <c r="E34" s="121"/>
    </row>
    <row r="35" spans="1:5" ht="31.5" customHeight="1" x14ac:dyDescent="0.25">
      <c r="A35" s="822" t="s">
        <v>36</v>
      </c>
      <c r="B35" s="823"/>
      <c r="C35" s="823"/>
      <c r="D35" s="123" t="s">
        <v>68</v>
      </c>
      <c r="E35" s="121"/>
    </row>
    <row r="36" spans="1:5" ht="17.100000000000001" customHeight="1" x14ac:dyDescent="0.25">
      <c r="A36" s="822" t="s">
        <v>37</v>
      </c>
      <c r="B36" s="823"/>
      <c r="C36" s="823"/>
      <c r="D36" s="123" t="s">
        <v>66</v>
      </c>
      <c r="E36" s="121"/>
    </row>
    <row r="37" spans="1:5" ht="17.100000000000001" customHeight="1" x14ac:dyDescent="0.25">
      <c r="A37" s="822"/>
      <c r="B37" s="823"/>
      <c r="C37" s="823"/>
      <c r="D37" s="123" t="s">
        <v>68</v>
      </c>
      <c r="E37" s="121"/>
    </row>
    <row r="38" spans="1:5" ht="17.100000000000001" customHeight="1" x14ac:dyDescent="0.25">
      <c r="A38" s="814" t="s">
        <v>38</v>
      </c>
      <c r="B38" s="815"/>
      <c r="C38" s="815"/>
      <c r="D38" s="122" t="s">
        <v>66</v>
      </c>
      <c r="E38" s="121"/>
    </row>
    <row r="39" spans="1:5" ht="17.100000000000001" customHeight="1" x14ac:dyDescent="0.25">
      <c r="A39" s="814"/>
      <c r="B39" s="815"/>
      <c r="C39" s="815"/>
      <c r="D39" s="122" t="s">
        <v>68</v>
      </c>
      <c r="E39" s="121"/>
    </row>
    <row r="40" spans="1:5" ht="33.75" customHeight="1" x14ac:dyDescent="0.25">
      <c r="A40" s="814" t="s">
        <v>39</v>
      </c>
      <c r="B40" s="815"/>
      <c r="C40" s="815"/>
      <c r="D40" s="122" t="s">
        <v>68</v>
      </c>
      <c r="E40" s="121"/>
    </row>
    <row r="41" spans="1:5" ht="17.100000000000001" customHeight="1" x14ac:dyDescent="0.25">
      <c r="A41" s="814" t="s">
        <v>40</v>
      </c>
      <c r="B41" s="815"/>
      <c r="C41" s="815"/>
      <c r="D41" s="122" t="s">
        <v>63</v>
      </c>
      <c r="E41" s="121"/>
    </row>
    <row r="42" spans="1:5" ht="19.5" customHeight="1" x14ac:dyDescent="0.25">
      <c r="A42" s="814"/>
      <c r="B42" s="815"/>
      <c r="C42" s="815"/>
      <c r="D42" s="122" t="s">
        <v>68</v>
      </c>
      <c r="E42" s="121"/>
    </row>
    <row r="43" spans="1:5" ht="17.100000000000001" customHeight="1" thickBot="1" x14ac:dyDescent="0.3">
      <c r="A43" s="825" t="s">
        <v>41</v>
      </c>
      <c r="B43" s="826"/>
      <c r="C43" s="826"/>
      <c r="D43" s="120" t="s">
        <v>68</v>
      </c>
      <c r="E43" s="119">
        <v>4.8795413350716306</v>
      </c>
    </row>
    <row r="44" spans="1:5" ht="17.100000000000001" customHeight="1" x14ac:dyDescent="0.25">
      <c r="A44" s="827" t="s">
        <v>42</v>
      </c>
      <c r="B44" s="828"/>
      <c r="C44" s="828"/>
      <c r="D44" s="118" t="s">
        <v>67</v>
      </c>
      <c r="E44" s="117"/>
    </row>
    <row r="45" spans="1:5" ht="17.100000000000001" customHeight="1" x14ac:dyDescent="0.25">
      <c r="A45" s="829"/>
      <c r="B45" s="830"/>
      <c r="C45" s="830"/>
      <c r="D45" s="116" t="s">
        <v>68</v>
      </c>
      <c r="E45" s="115"/>
    </row>
    <row r="46" spans="1:5" ht="17.100000000000001" customHeight="1" x14ac:dyDescent="0.25">
      <c r="A46" s="829" t="s">
        <v>43</v>
      </c>
      <c r="B46" s="830"/>
      <c r="C46" s="830"/>
      <c r="D46" s="116" t="s">
        <v>67</v>
      </c>
      <c r="E46" s="115"/>
    </row>
    <row r="47" spans="1:5" ht="17.100000000000001" customHeight="1" x14ac:dyDescent="0.25">
      <c r="A47" s="829"/>
      <c r="B47" s="830"/>
      <c r="C47" s="830"/>
      <c r="D47" s="116" t="s">
        <v>68</v>
      </c>
      <c r="E47" s="115"/>
    </row>
    <row r="48" spans="1:5" ht="17.100000000000001" customHeight="1" x14ac:dyDescent="0.25">
      <c r="A48" s="829" t="s">
        <v>44</v>
      </c>
      <c r="B48" s="830"/>
      <c r="C48" s="830"/>
      <c r="D48" s="116" t="s">
        <v>67</v>
      </c>
      <c r="E48" s="115">
        <v>2E-3</v>
      </c>
    </row>
    <row r="49" spans="1:5" ht="17.100000000000001" customHeight="1" x14ac:dyDescent="0.25">
      <c r="A49" s="829"/>
      <c r="B49" s="830"/>
      <c r="C49" s="830"/>
      <c r="D49" s="116" t="s">
        <v>68</v>
      </c>
      <c r="E49" s="115">
        <v>2.2787528571428597</v>
      </c>
    </row>
    <row r="50" spans="1:5" ht="17.100000000000001" customHeight="1" x14ac:dyDescent="0.25">
      <c r="A50" s="829" t="s">
        <v>45</v>
      </c>
      <c r="B50" s="830"/>
      <c r="C50" s="830"/>
      <c r="D50" s="116" t="s">
        <v>67</v>
      </c>
      <c r="E50" s="115"/>
    </row>
    <row r="51" spans="1:5" ht="17.100000000000001" customHeight="1" x14ac:dyDescent="0.25">
      <c r="A51" s="829"/>
      <c r="B51" s="830"/>
      <c r="C51" s="830"/>
      <c r="D51" s="116" t="s">
        <v>68</v>
      </c>
      <c r="E51" s="115"/>
    </row>
    <row r="52" spans="1:5" ht="17.100000000000001" customHeight="1" x14ac:dyDescent="0.25">
      <c r="A52" s="829" t="s">
        <v>46</v>
      </c>
      <c r="B52" s="830"/>
      <c r="C52" s="830"/>
      <c r="D52" s="116" t="s">
        <v>66</v>
      </c>
      <c r="E52" s="115"/>
    </row>
    <row r="53" spans="1:5" ht="17.100000000000001" customHeight="1" x14ac:dyDescent="0.25">
      <c r="A53" s="829"/>
      <c r="B53" s="830"/>
      <c r="C53" s="830"/>
      <c r="D53" s="116" t="s">
        <v>68</v>
      </c>
      <c r="E53" s="115"/>
    </row>
    <row r="54" spans="1:5" ht="17.100000000000001" customHeight="1" x14ac:dyDescent="0.25">
      <c r="A54" s="829" t="s">
        <v>47</v>
      </c>
      <c r="B54" s="830"/>
      <c r="C54" s="830"/>
      <c r="D54" s="116" t="s">
        <v>66</v>
      </c>
      <c r="E54" s="115">
        <v>13</v>
      </c>
    </row>
    <row r="55" spans="1:5" ht="17.100000000000001" customHeight="1" thickBot="1" x14ac:dyDescent="0.3">
      <c r="A55" s="825"/>
      <c r="B55" s="826"/>
      <c r="C55" s="826"/>
      <c r="D55" s="114" t="s">
        <v>68</v>
      </c>
      <c r="E55" s="113">
        <v>14.237242157053783</v>
      </c>
    </row>
    <row r="56" spans="1:5" ht="17.100000000000001" customHeight="1" x14ac:dyDescent="0.25">
      <c r="A56" s="827" t="s">
        <v>48</v>
      </c>
      <c r="B56" s="828"/>
      <c r="C56" s="828"/>
      <c r="D56" s="118" t="s">
        <v>67</v>
      </c>
      <c r="E56" s="117"/>
    </row>
    <row r="57" spans="1:5" ht="17.100000000000001" customHeight="1" x14ac:dyDescent="0.25">
      <c r="A57" s="829"/>
      <c r="B57" s="830"/>
      <c r="C57" s="830"/>
      <c r="D57" s="116" t="s">
        <v>68</v>
      </c>
      <c r="E57" s="115"/>
    </row>
    <row r="58" spans="1:5" ht="17.100000000000001" customHeight="1" x14ac:dyDescent="0.25">
      <c r="A58" s="829" t="s">
        <v>49</v>
      </c>
      <c r="B58" s="830"/>
      <c r="C58" s="830"/>
      <c r="D58" s="116" t="s">
        <v>66</v>
      </c>
      <c r="E58" s="115">
        <v>1</v>
      </c>
    </row>
    <row r="59" spans="1:5" ht="17.100000000000001" customHeight="1" x14ac:dyDescent="0.25">
      <c r="A59" s="829"/>
      <c r="B59" s="830"/>
      <c r="C59" s="830"/>
      <c r="D59" s="116" t="s">
        <v>68</v>
      </c>
      <c r="E59" s="115">
        <v>0.76151489795918403</v>
      </c>
    </row>
    <row r="60" spans="1:5" ht="17.100000000000001" customHeight="1" x14ac:dyDescent="0.25">
      <c r="A60" s="829" t="s">
        <v>50</v>
      </c>
      <c r="B60" s="830"/>
      <c r="C60" s="830"/>
      <c r="D60" s="116" t="s">
        <v>66</v>
      </c>
      <c r="E60" s="115">
        <v>19</v>
      </c>
    </row>
    <row r="61" spans="1:5" ht="17.100000000000001" customHeight="1" thickBot="1" x14ac:dyDescent="0.3">
      <c r="A61" s="825"/>
      <c r="B61" s="826"/>
      <c r="C61" s="826"/>
      <c r="D61" s="114" t="s">
        <v>68</v>
      </c>
      <c r="E61" s="113">
        <v>37.46803184149001</v>
      </c>
    </row>
    <row r="62" spans="1:5" ht="29.25" customHeight="1" x14ac:dyDescent="0.25">
      <c r="A62" s="837" t="s">
        <v>303</v>
      </c>
      <c r="B62" s="838"/>
      <c r="C62" s="838"/>
      <c r="D62" s="112" t="s">
        <v>68</v>
      </c>
      <c r="E62" s="111">
        <f>E6+E7+E9+E11+E14+E16+E18+E20+E22+E24+E26+E28+E30+E32+E33+E34+E35+E37+E39+E40+E42+E43</f>
        <v>7.6757428502231502</v>
      </c>
    </row>
    <row r="63" spans="1:5" ht="21" customHeight="1" x14ac:dyDescent="0.25">
      <c r="A63" s="831" t="s">
        <v>302</v>
      </c>
      <c r="B63" s="832"/>
      <c r="C63" s="832"/>
      <c r="D63" s="110" t="s">
        <v>68</v>
      </c>
      <c r="E63" s="109">
        <f>E45+E47+E49+E51+E53+E55</f>
        <v>16.515995014196644</v>
      </c>
    </row>
    <row r="64" spans="1:5" ht="21" customHeight="1" thickBot="1" x14ac:dyDescent="0.3">
      <c r="A64" s="833" t="s">
        <v>301</v>
      </c>
      <c r="B64" s="834"/>
      <c r="C64" s="834"/>
      <c r="D64" s="108" t="s">
        <v>68</v>
      </c>
      <c r="E64" s="107">
        <f>E57+E59+E61</f>
        <v>38.229546739449191</v>
      </c>
    </row>
    <row r="65" spans="1:5" ht="28.5" customHeight="1" thickBot="1" x14ac:dyDescent="0.3">
      <c r="A65" s="835" t="s">
        <v>300</v>
      </c>
      <c r="B65" s="836"/>
      <c r="C65" s="836"/>
      <c r="D65" s="106" t="s">
        <v>68</v>
      </c>
      <c r="E65" s="105">
        <f>E62+E63+E64</f>
        <v>62.421284603868983</v>
      </c>
    </row>
  </sheetData>
  <mergeCells count="39">
    <mergeCell ref="A7:C7"/>
    <mergeCell ref="A2:C2"/>
    <mergeCell ref="D2:E2"/>
    <mergeCell ref="A3:C3"/>
    <mergeCell ref="A4:C4"/>
    <mergeCell ref="A5:C6"/>
    <mergeCell ref="A31:C32"/>
    <mergeCell ref="A8:C9"/>
    <mergeCell ref="A10:C11"/>
    <mergeCell ref="A12:C14"/>
    <mergeCell ref="A15:C16"/>
    <mergeCell ref="A17:C18"/>
    <mergeCell ref="A19:C20"/>
    <mergeCell ref="A21:C22"/>
    <mergeCell ref="A23:C24"/>
    <mergeCell ref="A25:C26"/>
    <mergeCell ref="A27:C28"/>
    <mergeCell ref="A29:C30"/>
    <mergeCell ref="A50:C51"/>
    <mergeCell ref="A33:C33"/>
    <mergeCell ref="A34:C34"/>
    <mergeCell ref="A35:C35"/>
    <mergeCell ref="A36:C37"/>
    <mergeCell ref="A38:C39"/>
    <mergeCell ref="A40:C40"/>
    <mergeCell ref="A41:C42"/>
    <mergeCell ref="A43:C43"/>
    <mergeCell ref="A44:C45"/>
    <mergeCell ref="A46:C47"/>
    <mergeCell ref="A48:C49"/>
    <mergeCell ref="A63:C63"/>
    <mergeCell ref="A64:C64"/>
    <mergeCell ref="A65:C65"/>
    <mergeCell ref="A52:C53"/>
    <mergeCell ref="A54:C55"/>
    <mergeCell ref="A56:C57"/>
    <mergeCell ref="A58:C59"/>
    <mergeCell ref="A60:C61"/>
    <mergeCell ref="A62:C62"/>
  </mergeCells>
  <pageMargins left="0.31496062992125984" right="0.11811023622047245" top="0.35433070866141736" bottom="0.15748031496062992" header="0" footer="0"/>
  <pageSetup paperSize="9" fitToHeight="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9F712-ACE2-4B95-81CB-B013E97E4E73}">
  <sheetPr>
    <pageSetUpPr fitToPage="1"/>
  </sheetPr>
  <dimension ref="A1:E65"/>
  <sheetViews>
    <sheetView topLeftCell="A7" workbookViewId="0">
      <selection activeCell="K7" sqref="K7"/>
    </sheetView>
  </sheetViews>
  <sheetFormatPr defaultRowHeight="15" x14ac:dyDescent="0.25"/>
  <cols>
    <col min="1" max="1" width="9.140625" style="104"/>
    <col min="3" max="3" width="46.140625" customWidth="1"/>
    <col min="4" max="4" width="15.140625" style="103" customWidth="1"/>
    <col min="5" max="5" width="14.85546875" customWidth="1"/>
  </cols>
  <sheetData>
    <row r="1" spans="1:5" ht="28.5" customHeight="1" thickBot="1" x14ac:dyDescent="0.3">
      <c r="A1" s="133" t="s">
        <v>466</v>
      </c>
    </row>
    <row r="2" spans="1:5" ht="21" customHeight="1" thickBot="1" x14ac:dyDescent="0.3">
      <c r="A2" s="801" t="s">
        <v>5</v>
      </c>
      <c r="B2" s="802"/>
      <c r="C2" s="803"/>
      <c r="D2" s="804" t="s">
        <v>467</v>
      </c>
      <c r="E2" s="805"/>
    </row>
    <row r="3" spans="1:5" ht="32.25" customHeight="1" x14ac:dyDescent="0.25">
      <c r="A3" s="806" t="s">
        <v>57</v>
      </c>
      <c r="B3" s="807"/>
      <c r="C3" s="808"/>
      <c r="D3" s="132" t="s">
        <v>68</v>
      </c>
      <c r="E3" s="131">
        <v>22.405547999999996</v>
      </c>
    </row>
    <row r="4" spans="1:5" ht="30.75" customHeight="1" thickBot="1" x14ac:dyDescent="0.3">
      <c r="A4" s="809" t="s">
        <v>58</v>
      </c>
      <c r="B4" s="810"/>
      <c r="C4" s="811"/>
      <c r="D4" s="130" t="s">
        <v>68</v>
      </c>
      <c r="E4" s="129">
        <f>E3*0.9535</f>
        <v>21.363690017999996</v>
      </c>
    </row>
    <row r="5" spans="1:5" ht="17.100000000000001" customHeight="1" x14ac:dyDescent="0.25">
      <c r="A5" s="812" t="s">
        <v>304</v>
      </c>
      <c r="B5" s="813"/>
      <c r="C5" s="813"/>
      <c r="D5" s="128" t="s">
        <v>63</v>
      </c>
      <c r="E5" s="127"/>
    </row>
    <row r="6" spans="1:5" ht="17.100000000000001" customHeight="1" x14ac:dyDescent="0.25">
      <c r="A6" s="814"/>
      <c r="B6" s="815"/>
      <c r="C6" s="815"/>
      <c r="D6" s="123" t="s">
        <v>68</v>
      </c>
      <c r="E6" s="121"/>
    </row>
    <row r="7" spans="1:5" ht="17.100000000000001" customHeight="1" x14ac:dyDescent="0.25">
      <c r="A7" s="816" t="s">
        <v>21</v>
      </c>
      <c r="B7" s="817"/>
      <c r="C7" s="817"/>
      <c r="D7" s="122" t="s">
        <v>68</v>
      </c>
      <c r="E7" s="121"/>
    </row>
    <row r="8" spans="1:5" ht="17.100000000000001" customHeight="1" x14ac:dyDescent="0.25">
      <c r="A8" s="816" t="s">
        <v>22</v>
      </c>
      <c r="B8" s="817"/>
      <c r="C8" s="817"/>
      <c r="D8" s="116" t="s">
        <v>64</v>
      </c>
      <c r="E8" s="121"/>
    </row>
    <row r="9" spans="1:5" ht="17.100000000000001" customHeight="1" x14ac:dyDescent="0.25">
      <c r="A9" s="816"/>
      <c r="B9" s="817"/>
      <c r="C9" s="817"/>
      <c r="D9" s="116" t="s">
        <v>68</v>
      </c>
      <c r="E9" s="121"/>
    </row>
    <row r="10" spans="1:5" ht="17.100000000000001" customHeight="1" x14ac:dyDescent="0.25">
      <c r="A10" s="818" t="s">
        <v>23</v>
      </c>
      <c r="B10" s="819"/>
      <c r="C10" s="819"/>
      <c r="D10" s="116" t="s">
        <v>63</v>
      </c>
      <c r="E10" s="121">
        <v>5.3999999999999999E-2</v>
      </c>
    </row>
    <row r="11" spans="1:5" ht="17.100000000000001" customHeight="1" x14ac:dyDescent="0.25">
      <c r="A11" s="818"/>
      <c r="B11" s="819"/>
      <c r="C11" s="819"/>
      <c r="D11" s="116" t="s">
        <v>68</v>
      </c>
      <c r="E11" s="121">
        <v>52.127893333333333</v>
      </c>
    </row>
    <row r="12" spans="1:5" ht="17.100000000000001" customHeight="1" x14ac:dyDescent="0.25">
      <c r="A12" s="816" t="s">
        <v>24</v>
      </c>
      <c r="B12" s="817"/>
      <c r="C12" s="817"/>
      <c r="D12" s="116" t="s">
        <v>63</v>
      </c>
      <c r="E12" s="121"/>
    </row>
    <row r="13" spans="1:5" ht="17.100000000000001" customHeight="1" x14ac:dyDescent="0.25">
      <c r="A13" s="816"/>
      <c r="B13" s="817"/>
      <c r="C13" s="817"/>
      <c r="D13" s="116" t="s">
        <v>65</v>
      </c>
      <c r="E13" s="121"/>
    </row>
    <row r="14" spans="1:5" ht="17.100000000000001" customHeight="1" x14ac:dyDescent="0.25">
      <c r="A14" s="816"/>
      <c r="B14" s="817"/>
      <c r="C14" s="817"/>
      <c r="D14" s="116" t="s">
        <v>68</v>
      </c>
      <c r="E14" s="121"/>
    </row>
    <row r="15" spans="1:5" ht="17.100000000000001" customHeight="1" x14ac:dyDescent="0.25">
      <c r="A15" s="816" t="s">
        <v>25</v>
      </c>
      <c r="B15" s="817"/>
      <c r="C15" s="817"/>
      <c r="D15" s="116" t="s">
        <v>63</v>
      </c>
      <c r="E15" s="121"/>
    </row>
    <row r="16" spans="1:5" ht="17.100000000000001" customHeight="1" x14ac:dyDescent="0.25">
      <c r="A16" s="816"/>
      <c r="B16" s="817"/>
      <c r="C16" s="817"/>
      <c r="D16" s="116" t="s">
        <v>68</v>
      </c>
      <c r="E16" s="121"/>
    </row>
    <row r="17" spans="1:5" ht="17.100000000000001" customHeight="1" x14ac:dyDescent="0.25">
      <c r="A17" s="816" t="s">
        <v>26</v>
      </c>
      <c r="B17" s="817"/>
      <c r="C17" s="817"/>
      <c r="D17" s="116" t="s">
        <v>63</v>
      </c>
      <c r="E17" s="121"/>
    </row>
    <row r="18" spans="1:5" ht="17.100000000000001" customHeight="1" x14ac:dyDescent="0.25">
      <c r="A18" s="816"/>
      <c r="B18" s="817"/>
      <c r="C18" s="817"/>
      <c r="D18" s="116" t="s">
        <v>68</v>
      </c>
      <c r="E18" s="121"/>
    </row>
    <row r="19" spans="1:5" ht="17.100000000000001" customHeight="1" x14ac:dyDescent="0.25">
      <c r="A19" s="816" t="s">
        <v>27</v>
      </c>
      <c r="B19" s="817"/>
      <c r="C19" s="817"/>
      <c r="D19" s="116" t="s">
        <v>66</v>
      </c>
      <c r="E19" s="121"/>
    </row>
    <row r="20" spans="1:5" ht="17.100000000000001" customHeight="1" x14ac:dyDescent="0.25">
      <c r="A20" s="816"/>
      <c r="B20" s="817"/>
      <c r="C20" s="817"/>
      <c r="D20" s="116" t="s">
        <v>68</v>
      </c>
      <c r="E20" s="121"/>
    </row>
    <row r="21" spans="1:5" ht="17.100000000000001" customHeight="1" x14ac:dyDescent="0.25">
      <c r="A21" s="816" t="s">
        <v>28</v>
      </c>
      <c r="B21" s="817"/>
      <c r="C21" s="817"/>
      <c r="D21" s="116" t="s">
        <v>66</v>
      </c>
      <c r="E21" s="121"/>
    </row>
    <row r="22" spans="1:5" ht="17.100000000000001" customHeight="1" x14ac:dyDescent="0.25">
      <c r="A22" s="816"/>
      <c r="B22" s="817"/>
      <c r="C22" s="817"/>
      <c r="D22" s="116" t="s">
        <v>68</v>
      </c>
      <c r="E22" s="121"/>
    </row>
    <row r="23" spans="1:5" ht="17.100000000000001" customHeight="1" x14ac:dyDescent="0.25">
      <c r="A23" s="820" t="s">
        <v>29</v>
      </c>
      <c r="B23" s="821"/>
      <c r="C23" s="821"/>
      <c r="D23" s="116" t="s">
        <v>63</v>
      </c>
      <c r="E23" s="121"/>
    </row>
    <row r="24" spans="1:5" ht="17.100000000000001" customHeight="1" x14ac:dyDescent="0.25">
      <c r="A24" s="820"/>
      <c r="B24" s="821"/>
      <c r="C24" s="821"/>
      <c r="D24" s="116" t="s">
        <v>68</v>
      </c>
      <c r="E24" s="121"/>
    </row>
    <row r="25" spans="1:5" ht="17.100000000000001" customHeight="1" x14ac:dyDescent="0.25">
      <c r="A25" s="816" t="s">
        <v>30</v>
      </c>
      <c r="B25" s="817"/>
      <c r="C25" s="817"/>
      <c r="D25" s="116" t="s">
        <v>66</v>
      </c>
      <c r="E25" s="121"/>
    </row>
    <row r="26" spans="1:5" ht="17.100000000000001" customHeight="1" x14ac:dyDescent="0.25">
      <c r="A26" s="816"/>
      <c r="B26" s="817"/>
      <c r="C26" s="817"/>
      <c r="D26" s="116" t="s">
        <v>68</v>
      </c>
      <c r="E26" s="121"/>
    </row>
    <row r="27" spans="1:5" ht="17.100000000000001" customHeight="1" x14ac:dyDescent="0.25">
      <c r="A27" s="816" t="s">
        <v>31</v>
      </c>
      <c r="B27" s="817"/>
      <c r="C27" s="817"/>
      <c r="D27" s="126" t="s">
        <v>66</v>
      </c>
      <c r="E27" s="121"/>
    </row>
    <row r="28" spans="1:5" ht="17.100000000000001" customHeight="1" x14ac:dyDescent="0.25">
      <c r="A28" s="816"/>
      <c r="B28" s="817"/>
      <c r="C28" s="817"/>
      <c r="D28" s="126" t="s">
        <v>68</v>
      </c>
      <c r="E28" s="121"/>
    </row>
    <row r="29" spans="1:5" ht="17.100000000000001" customHeight="1" x14ac:dyDescent="0.25">
      <c r="A29" s="816" t="s">
        <v>32</v>
      </c>
      <c r="B29" s="817"/>
      <c r="C29" s="817"/>
      <c r="D29" s="116" t="s">
        <v>66</v>
      </c>
      <c r="E29" s="125"/>
    </row>
    <row r="30" spans="1:5" ht="17.100000000000001" customHeight="1" x14ac:dyDescent="0.25">
      <c r="A30" s="816"/>
      <c r="B30" s="817"/>
      <c r="C30" s="817"/>
      <c r="D30" s="116" t="s">
        <v>68</v>
      </c>
      <c r="E30" s="125"/>
    </row>
    <row r="31" spans="1:5" ht="17.100000000000001" customHeight="1" x14ac:dyDescent="0.25">
      <c r="A31" s="816" t="s">
        <v>33</v>
      </c>
      <c r="B31" s="817"/>
      <c r="C31" s="817"/>
      <c r="D31" s="116" t="s">
        <v>63</v>
      </c>
      <c r="E31" s="121"/>
    </row>
    <row r="32" spans="1:5" ht="17.100000000000001" customHeight="1" x14ac:dyDescent="0.25">
      <c r="A32" s="816"/>
      <c r="B32" s="817"/>
      <c r="C32" s="817"/>
      <c r="D32" s="116" t="s">
        <v>68</v>
      </c>
      <c r="E32" s="121"/>
    </row>
    <row r="33" spans="1:5" ht="18.75" customHeight="1" x14ac:dyDescent="0.25">
      <c r="A33" s="822" t="s">
        <v>34</v>
      </c>
      <c r="B33" s="823"/>
      <c r="C33" s="824"/>
      <c r="D33" s="124" t="s">
        <v>68</v>
      </c>
      <c r="E33" s="121"/>
    </row>
    <row r="34" spans="1:5" ht="19.5" customHeight="1" x14ac:dyDescent="0.25">
      <c r="A34" s="822" t="s">
        <v>35</v>
      </c>
      <c r="B34" s="823"/>
      <c r="C34" s="823"/>
      <c r="D34" s="123" t="s">
        <v>68</v>
      </c>
      <c r="E34" s="121"/>
    </row>
    <row r="35" spans="1:5" ht="31.5" customHeight="1" x14ac:dyDescent="0.25">
      <c r="A35" s="822" t="s">
        <v>36</v>
      </c>
      <c r="B35" s="823"/>
      <c r="C35" s="823"/>
      <c r="D35" s="123" t="s">
        <v>68</v>
      </c>
      <c r="E35" s="121"/>
    </row>
    <row r="36" spans="1:5" ht="17.100000000000001" customHeight="1" x14ac:dyDescent="0.25">
      <c r="A36" s="822" t="s">
        <v>37</v>
      </c>
      <c r="B36" s="823"/>
      <c r="C36" s="823"/>
      <c r="D36" s="123" t="s">
        <v>66</v>
      </c>
      <c r="E36" s="121"/>
    </row>
    <row r="37" spans="1:5" ht="17.100000000000001" customHeight="1" x14ac:dyDescent="0.25">
      <c r="A37" s="822"/>
      <c r="B37" s="823"/>
      <c r="C37" s="823"/>
      <c r="D37" s="123" t="s">
        <v>68</v>
      </c>
      <c r="E37" s="121"/>
    </row>
    <row r="38" spans="1:5" ht="17.100000000000001" customHeight="1" x14ac:dyDescent="0.25">
      <c r="A38" s="814" t="s">
        <v>38</v>
      </c>
      <c r="B38" s="815"/>
      <c r="C38" s="815"/>
      <c r="D38" s="122" t="s">
        <v>66</v>
      </c>
      <c r="E38" s="121">
        <v>2</v>
      </c>
    </row>
    <row r="39" spans="1:5" ht="17.100000000000001" customHeight="1" x14ac:dyDescent="0.25">
      <c r="A39" s="814"/>
      <c r="B39" s="815"/>
      <c r="C39" s="815"/>
      <c r="D39" s="122" t="s">
        <v>68</v>
      </c>
      <c r="E39" s="121">
        <v>44.251772307692306</v>
      </c>
    </row>
    <row r="40" spans="1:5" ht="33.75" customHeight="1" x14ac:dyDescent="0.25">
      <c r="A40" s="814" t="s">
        <v>39</v>
      </c>
      <c r="B40" s="815"/>
      <c r="C40" s="815"/>
      <c r="D40" s="122" t="s">
        <v>68</v>
      </c>
      <c r="E40" s="121"/>
    </row>
    <row r="41" spans="1:5" ht="17.100000000000001" customHeight="1" x14ac:dyDescent="0.25">
      <c r="A41" s="814" t="s">
        <v>40</v>
      </c>
      <c r="B41" s="815"/>
      <c r="C41" s="815"/>
      <c r="D41" s="122" t="s">
        <v>63</v>
      </c>
      <c r="E41" s="121"/>
    </row>
    <row r="42" spans="1:5" ht="19.5" customHeight="1" x14ac:dyDescent="0.25">
      <c r="A42" s="814"/>
      <c r="B42" s="815"/>
      <c r="C42" s="815"/>
      <c r="D42" s="122" t="s">
        <v>68</v>
      </c>
      <c r="E42" s="121"/>
    </row>
    <row r="43" spans="1:5" ht="17.100000000000001" customHeight="1" thickBot="1" x14ac:dyDescent="0.3">
      <c r="A43" s="825" t="s">
        <v>41</v>
      </c>
      <c r="B43" s="826"/>
      <c r="C43" s="826"/>
      <c r="D43" s="120" t="s">
        <v>68</v>
      </c>
      <c r="E43" s="119">
        <v>12.082079999999999</v>
      </c>
    </row>
    <row r="44" spans="1:5" ht="17.100000000000001" customHeight="1" x14ac:dyDescent="0.25">
      <c r="A44" s="827" t="s">
        <v>42</v>
      </c>
      <c r="B44" s="828"/>
      <c r="C44" s="828"/>
      <c r="D44" s="118" t="s">
        <v>67</v>
      </c>
      <c r="E44" s="117"/>
    </row>
    <row r="45" spans="1:5" ht="17.100000000000001" customHeight="1" x14ac:dyDescent="0.25">
      <c r="A45" s="829"/>
      <c r="B45" s="830"/>
      <c r="C45" s="830"/>
      <c r="D45" s="116" t="s">
        <v>68</v>
      </c>
      <c r="E45" s="115"/>
    </row>
    <row r="46" spans="1:5" ht="17.100000000000001" customHeight="1" x14ac:dyDescent="0.25">
      <c r="A46" s="829" t="s">
        <v>43</v>
      </c>
      <c r="B46" s="830"/>
      <c r="C46" s="830"/>
      <c r="D46" s="116" t="s">
        <v>67</v>
      </c>
      <c r="E46" s="115"/>
    </row>
    <row r="47" spans="1:5" ht="17.100000000000001" customHeight="1" x14ac:dyDescent="0.25">
      <c r="A47" s="829"/>
      <c r="B47" s="830"/>
      <c r="C47" s="830"/>
      <c r="D47" s="116" t="s">
        <v>68</v>
      </c>
      <c r="E47" s="115"/>
    </row>
    <row r="48" spans="1:5" ht="17.100000000000001" customHeight="1" x14ac:dyDescent="0.25">
      <c r="A48" s="829" t="s">
        <v>44</v>
      </c>
      <c r="B48" s="830"/>
      <c r="C48" s="830"/>
      <c r="D48" s="116" t="s">
        <v>67</v>
      </c>
      <c r="E48" s="115"/>
    </row>
    <row r="49" spans="1:5" ht="17.100000000000001" customHeight="1" x14ac:dyDescent="0.25">
      <c r="A49" s="829"/>
      <c r="B49" s="830"/>
      <c r="C49" s="830"/>
      <c r="D49" s="116" t="s">
        <v>68</v>
      </c>
      <c r="E49" s="115"/>
    </row>
    <row r="50" spans="1:5" ht="17.100000000000001" customHeight="1" x14ac:dyDescent="0.25">
      <c r="A50" s="829" t="s">
        <v>45</v>
      </c>
      <c r="B50" s="830"/>
      <c r="C50" s="830"/>
      <c r="D50" s="116" t="s">
        <v>67</v>
      </c>
      <c r="E50" s="115"/>
    </row>
    <row r="51" spans="1:5" ht="17.100000000000001" customHeight="1" x14ac:dyDescent="0.25">
      <c r="A51" s="829"/>
      <c r="B51" s="830"/>
      <c r="C51" s="830"/>
      <c r="D51" s="116" t="s">
        <v>68</v>
      </c>
      <c r="E51" s="115"/>
    </row>
    <row r="52" spans="1:5" ht="17.100000000000001" customHeight="1" x14ac:dyDescent="0.25">
      <c r="A52" s="829" t="s">
        <v>46</v>
      </c>
      <c r="B52" s="830"/>
      <c r="C52" s="830"/>
      <c r="D52" s="116" t="s">
        <v>66</v>
      </c>
      <c r="E52" s="115"/>
    </row>
    <row r="53" spans="1:5" ht="17.100000000000001" customHeight="1" x14ac:dyDescent="0.25">
      <c r="A53" s="829"/>
      <c r="B53" s="830"/>
      <c r="C53" s="830"/>
      <c r="D53" s="116" t="s">
        <v>68</v>
      </c>
      <c r="E53" s="115"/>
    </row>
    <row r="54" spans="1:5" ht="17.100000000000001" customHeight="1" x14ac:dyDescent="0.25">
      <c r="A54" s="829" t="s">
        <v>47</v>
      </c>
      <c r="B54" s="830"/>
      <c r="C54" s="830"/>
      <c r="D54" s="116" t="s">
        <v>66</v>
      </c>
      <c r="E54" s="115">
        <v>13</v>
      </c>
    </row>
    <row r="55" spans="1:5" ht="17.100000000000001" customHeight="1" thickBot="1" x14ac:dyDescent="0.3">
      <c r="A55" s="825"/>
      <c r="B55" s="826"/>
      <c r="C55" s="826"/>
      <c r="D55" s="114" t="s">
        <v>68</v>
      </c>
      <c r="E55" s="113">
        <v>14.237242157053783</v>
      </c>
    </row>
    <row r="56" spans="1:5" ht="17.100000000000001" customHeight="1" x14ac:dyDescent="0.25">
      <c r="A56" s="827" t="s">
        <v>48</v>
      </c>
      <c r="B56" s="828"/>
      <c r="C56" s="828"/>
      <c r="D56" s="118" t="s">
        <v>67</v>
      </c>
      <c r="E56" s="117"/>
    </row>
    <row r="57" spans="1:5" ht="17.100000000000001" customHeight="1" x14ac:dyDescent="0.25">
      <c r="A57" s="829"/>
      <c r="B57" s="830"/>
      <c r="C57" s="830"/>
      <c r="D57" s="116" t="s">
        <v>68</v>
      </c>
      <c r="E57" s="115"/>
    </row>
    <row r="58" spans="1:5" ht="17.100000000000001" customHeight="1" x14ac:dyDescent="0.25">
      <c r="A58" s="829" t="s">
        <v>49</v>
      </c>
      <c r="B58" s="830"/>
      <c r="C58" s="830"/>
      <c r="D58" s="116" t="s">
        <v>66</v>
      </c>
      <c r="E58" s="115">
        <v>1</v>
      </c>
    </row>
    <row r="59" spans="1:5" ht="17.100000000000001" customHeight="1" x14ac:dyDescent="0.25">
      <c r="A59" s="829"/>
      <c r="B59" s="830"/>
      <c r="C59" s="830"/>
      <c r="D59" s="116" t="s">
        <v>68</v>
      </c>
      <c r="E59" s="115">
        <v>0.84247235294117695</v>
      </c>
    </row>
    <row r="60" spans="1:5" ht="17.100000000000001" customHeight="1" x14ac:dyDescent="0.25">
      <c r="A60" s="829" t="s">
        <v>50</v>
      </c>
      <c r="B60" s="830"/>
      <c r="C60" s="830"/>
      <c r="D60" s="116" t="s">
        <v>66</v>
      </c>
      <c r="E60" s="115">
        <v>1</v>
      </c>
    </row>
    <row r="61" spans="1:5" ht="17.100000000000001" customHeight="1" thickBot="1" x14ac:dyDescent="0.3">
      <c r="A61" s="825"/>
      <c r="B61" s="826"/>
      <c r="C61" s="826"/>
      <c r="D61" s="114" t="s">
        <v>68</v>
      </c>
      <c r="E61" s="113">
        <v>2.9079159722222201</v>
      </c>
    </row>
    <row r="62" spans="1:5" ht="29.25" customHeight="1" x14ac:dyDescent="0.25">
      <c r="A62" s="837" t="s">
        <v>303</v>
      </c>
      <c r="B62" s="838"/>
      <c r="C62" s="838"/>
      <c r="D62" s="112" t="s">
        <v>68</v>
      </c>
      <c r="E62" s="111">
        <f>E6+E7+E9+E11+E14+E16+E18+E20+E22+E24+E26+E28+E30+E32+E33+E34+E35+E37+E39+E40+E42+E43</f>
        <v>108.46174564102564</v>
      </c>
    </row>
    <row r="63" spans="1:5" ht="21" customHeight="1" x14ac:dyDescent="0.25">
      <c r="A63" s="831" t="s">
        <v>302</v>
      </c>
      <c r="B63" s="832"/>
      <c r="C63" s="832"/>
      <c r="D63" s="110" t="s">
        <v>68</v>
      </c>
      <c r="E63" s="109">
        <f>E45+E47+E49+E51+E53+E55</f>
        <v>14.237242157053783</v>
      </c>
    </row>
    <row r="64" spans="1:5" ht="21" customHeight="1" thickBot="1" x14ac:dyDescent="0.3">
      <c r="A64" s="833" t="s">
        <v>301</v>
      </c>
      <c r="B64" s="834"/>
      <c r="C64" s="834"/>
      <c r="D64" s="108" t="s">
        <v>68</v>
      </c>
      <c r="E64" s="107">
        <f>E57+E59+E61</f>
        <v>3.7503883251633972</v>
      </c>
    </row>
    <row r="65" spans="1:5" ht="28.5" customHeight="1" thickBot="1" x14ac:dyDescent="0.3">
      <c r="A65" s="835" t="s">
        <v>300</v>
      </c>
      <c r="B65" s="836"/>
      <c r="C65" s="836"/>
      <c r="D65" s="106" t="s">
        <v>68</v>
      </c>
      <c r="E65" s="105">
        <f>E62+E63+E64</f>
        <v>126.44937612324283</v>
      </c>
    </row>
  </sheetData>
  <mergeCells count="39">
    <mergeCell ref="A7:C7"/>
    <mergeCell ref="A2:C2"/>
    <mergeCell ref="D2:E2"/>
    <mergeCell ref="A3:C3"/>
    <mergeCell ref="A4:C4"/>
    <mergeCell ref="A5:C6"/>
    <mergeCell ref="A31:C32"/>
    <mergeCell ref="A8:C9"/>
    <mergeCell ref="A10:C11"/>
    <mergeCell ref="A12:C14"/>
    <mergeCell ref="A15:C16"/>
    <mergeCell ref="A17:C18"/>
    <mergeCell ref="A19:C20"/>
    <mergeCell ref="A21:C22"/>
    <mergeCell ref="A23:C24"/>
    <mergeCell ref="A25:C26"/>
    <mergeCell ref="A27:C28"/>
    <mergeCell ref="A29:C30"/>
    <mergeCell ref="A50:C51"/>
    <mergeCell ref="A33:C33"/>
    <mergeCell ref="A34:C34"/>
    <mergeCell ref="A35:C35"/>
    <mergeCell ref="A36:C37"/>
    <mergeCell ref="A38:C39"/>
    <mergeCell ref="A40:C40"/>
    <mergeCell ref="A41:C42"/>
    <mergeCell ref="A43:C43"/>
    <mergeCell ref="A44:C45"/>
    <mergeCell ref="A46:C47"/>
    <mergeCell ref="A48:C49"/>
    <mergeCell ref="A63:C63"/>
    <mergeCell ref="A64:C64"/>
    <mergeCell ref="A65:C65"/>
    <mergeCell ref="A52:C53"/>
    <mergeCell ref="A54:C55"/>
    <mergeCell ref="A56:C57"/>
    <mergeCell ref="A58:C59"/>
    <mergeCell ref="A60:C61"/>
    <mergeCell ref="A62:C62"/>
  </mergeCells>
  <pageMargins left="0.31496062992125984" right="0.11811023622047245" top="0.35433070866141736" bottom="0.15748031496062992" header="0" footer="0"/>
  <pageSetup paperSize="9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7F405-8D4B-4472-BE29-E8F3CEF8108D}">
  <sheetPr>
    <pageSetUpPr fitToPage="1"/>
  </sheetPr>
  <dimension ref="A1:E65"/>
  <sheetViews>
    <sheetView topLeftCell="A37" workbookViewId="0">
      <selection activeCell="J8" sqref="J8"/>
    </sheetView>
  </sheetViews>
  <sheetFormatPr defaultRowHeight="15" x14ac:dyDescent="0.25"/>
  <cols>
    <col min="1" max="1" width="9.140625" style="104"/>
    <col min="3" max="3" width="46.140625" customWidth="1"/>
    <col min="4" max="4" width="15.140625" style="103" customWidth="1"/>
    <col min="5" max="5" width="14.85546875" customWidth="1"/>
  </cols>
  <sheetData>
    <row r="1" spans="1:5" ht="28.5" customHeight="1" thickBot="1" x14ac:dyDescent="0.3">
      <c r="A1" s="133" t="s">
        <v>466</v>
      </c>
    </row>
    <row r="2" spans="1:5" ht="21" customHeight="1" thickBot="1" x14ac:dyDescent="0.3">
      <c r="A2" s="801" t="s">
        <v>5</v>
      </c>
      <c r="B2" s="802"/>
      <c r="C2" s="803"/>
      <c r="D2" s="804" t="s">
        <v>468</v>
      </c>
      <c r="E2" s="805"/>
    </row>
    <row r="3" spans="1:5" ht="32.25" customHeight="1" x14ac:dyDescent="0.25">
      <c r="A3" s="806" t="s">
        <v>57</v>
      </c>
      <c r="B3" s="807"/>
      <c r="C3" s="808"/>
      <c r="D3" s="132" t="s">
        <v>68</v>
      </c>
      <c r="E3" s="131">
        <v>195.93307199999998</v>
      </c>
    </row>
    <row r="4" spans="1:5" ht="30.75" customHeight="1" thickBot="1" x14ac:dyDescent="0.3">
      <c r="A4" s="809" t="s">
        <v>58</v>
      </c>
      <c r="B4" s="810"/>
      <c r="C4" s="811"/>
      <c r="D4" s="130" t="s">
        <v>68</v>
      </c>
      <c r="E4" s="129">
        <f>E3*0.9535</f>
        <v>186.82218415199998</v>
      </c>
    </row>
    <row r="5" spans="1:5" ht="17.100000000000001" customHeight="1" x14ac:dyDescent="0.25">
      <c r="A5" s="812" t="s">
        <v>304</v>
      </c>
      <c r="B5" s="813"/>
      <c r="C5" s="813"/>
      <c r="D5" s="128" t="s">
        <v>63</v>
      </c>
      <c r="E5" s="127"/>
    </row>
    <row r="6" spans="1:5" ht="17.100000000000001" customHeight="1" x14ac:dyDescent="0.25">
      <c r="A6" s="814"/>
      <c r="B6" s="815"/>
      <c r="C6" s="815"/>
      <c r="D6" s="123" t="s">
        <v>68</v>
      </c>
      <c r="E6" s="121"/>
    </row>
    <row r="7" spans="1:5" ht="17.100000000000001" customHeight="1" x14ac:dyDescent="0.25">
      <c r="A7" s="816" t="s">
        <v>21</v>
      </c>
      <c r="B7" s="817"/>
      <c r="C7" s="817"/>
      <c r="D7" s="122" t="s">
        <v>68</v>
      </c>
      <c r="E7" s="121"/>
    </row>
    <row r="8" spans="1:5" ht="17.100000000000001" customHeight="1" x14ac:dyDescent="0.25">
      <c r="A8" s="816" t="s">
        <v>22</v>
      </c>
      <c r="B8" s="817"/>
      <c r="C8" s="817"/>
      <c r="D8" s="116" t="s">
        <v>64</v>
      </c>
      <c r="E8" s="121"/>
    </row>
    <row r="9" spans="1:5" ht="17.100000000000001" customHeight="1" x14ac:dyDescent="0.25">
      <c r="A9" s="816"/>
      <c r="B9" s="817"/>
      <c r="C9" s="817"/>
      <c r="D9" s="116" t="s">
        <v>68</v>
      </c>
      <c r="E9" s="121"/>
    </row>
    <row r="10" spans="1:5" ht="17.100000000000001" customHeight="1" x14ac:dyDescent="0.25">
      <c r="A10" s="818" t="s">
        <v>23</v>
      </c>
      <c r="B10" s="819"/>
      <c r="C10" s="819"/>
      <c r="D10" s="116" t="s">
        <v>63</v>
      </c>
      <c r="E10" s="121">
        <v>3.0000000000000001E-3</v>
      </c>
    </row>
    <row r="11" spans="1:5" ht="17.100000000000001" customHeight="1" x14ac:dyDescent="0.25">
      <c r="A11" s="818"/>
      <c r="B11" s="819"/>
      <c r="C11" s="819"/>
      <c r="D11" s="116" t="s">
        <v>68</v>
      </c>
      <c r="E11" s="121">
        <v>5.6920000000000002</v>
      </c>
    </row>
    <row r="12" spans="1:5" ht="17.100000000000001" customHeight="1" x14ac:dyDescent="0.25">
      <c r="A12" s="816" t="s">
        <v>24</v>
      </c>
      <c r="B12" s="817"/>
      <c r="C12" s="817"/>
      <c r="D12" s="116" t="s">
        <v>63</v>
      </c>
      <c r="E12" s="121"/>
    </row>
    <row r="13" spans="1:5" ht="17.100000000000001" customHeight="1" x14ac:dyDescent="0.25">
      <c r="A13" s="816"/>
      <c r="B13" s="817"/>
      <c r="C13" s="817"/>
      <c r="D13" s="116" t="s">
        <v>65</v>
      </c>
      <c r="E13" s="121"/>
    </row>
    <row r="14" spans="1:5" ht="17.100000000000001" customHeight="1" x14ac:dyDescent="0.25">
      <c r="A14" s="816"/>
      <c r="B14" s="817"/>
      <c r="C14" s="817"/>
      <c r="D14" s="116" t="s">
        <v>68</v>
      </c>
      <c r="E14" s="121"/>
    </row>
    <row r="15" spans="1:5" ht="17.100000000000001" customHeight="1" x14ac:dyDescent="0.25">
      <c r="A15" s="816" t="s">
        <v>25</v>
      </c>
      <c r="B15" s="817"/>
      <c r="C15" s="817"/>
      <c r="D15" s="116" t="s">
        <v>63</v>
      </c>
      <c r="E15" s="121"/>
    </row>
    <row r="16" spans="1:5" ht="17.100000000000001" customHeight="1" x14ac:dyDescent="0.25">
      <c r="A16" s="816"/>
      <c r="B16" s="817"/>
      <c r="C16" s="817"/>
      <c r="D16" s="116" t="s">
        <v>68</v>
      </c>
      <c r="E16" s="121"/>
    </row>
    <row r="17" spans="1:5" ht="17.100000000000001" customHeight="1" x14ac:dyDescent="0.25">
      <c r="A17" s="816" t="s">
        <v>26</v>
      </c>
      <c r="B17" s="817"/>
      <c r="C17" s="817"/>
      <c r="D17" s="116" t="s">
        <v>63</v>
      </c>
      <c r="E17" s="121">
        <v>3.0000000000000001E-3</v>
      </c>
    </row>
    <row r="18" spans="1:5" ht="17.100000000000001" customHeight="1" x14ac:dyDescent="0.25">
      <c r="A18" s="816"/>
      <c r="B18" s="817"/>
      <c r="C18" s="817"/>
      <c r="D18" s="116" t="s">
        <v>68</v>
      </c>
      <c r="E18" s="121">
        <v>1.6244499999999999</v>
      </c>
    </row>
    <row r="19" spans="1:5" ht="17.100000000000001" customHeight="1" x14ac:dyDescent="0.25">
      <c r="A19" s="816" t="s">
        <v>27</v>
      </c>
      <c r="B19" s="817"/>
      <c r="C19" s="817"/>
      <c r="D19" s="116" t="s">
        <v>66</v>
      </c>
      <c r="E19" s="121"/>
    </row>
    <row r="20" spans="1:5" ht="17.100000000000001" customHeight="1" x14ac:dyDescent="0.25">
      <c r="A20" s="816"/>
      <c r="B20" s="817"/>
      <c r="C20" s="817"/>
      <c r="D20" s="116" t="s">
        <v>68</v>
      </c>
      <c r="E20" s="121"/>
    </row>
    <row r="21" spans="1:5" ht="17.100000000000001" customHeight="1" x14ac:dyDescent="0.25">
      <c r="A21" s="816" t="s">
        <v>28</v>
      </c>
      <c r="B21" s="817"/>
      <c r="C21" s="817"/>
      <c r="D21" s="116" t="s">
        <v>66</v>
      </c>
      <c r="E21" s="121"/>
    </row>
    <row r="22" spans="1:5" ht="17.100000000000001" customHeight="1" x14ac:dyDescent="0.25">
      <c r="A22" s="816"/>
      <c r="B22" s="817"/>
      <c r="C22" s="817"/>
      <c r="D22" s="116" t="s">
        <v>68</v>
      </c>
      <c r="E22" s="121"/>
    </row>
    <row r="23" spans="1:5" ht="17.100000000000001" customHeight="1" x14ac:dyDescent="0.25">
      <c r="A23" s="820" t="s">
        <v>29</v>
      </c>
      <c r="B23" s="821"/>
      <c r="C23" s="821"/>
      <c r="D23" s="116" t="s">
        <v>63</v>
      </c>
      <c r="E23" s="121"/>
    </row>
    <row r="24" spans="1:5" ht="17.100000000000001" customHeight="1" x14ac:dyDescent="0.25">
      <c r="A24" s="820"/>
      <c r="B24" s="821"/>
      <c r="C24" s="821"/>
      <c r="D24" s="116" t="s">
        <v>68</v>
      </c>
      <c r="E24" s="121"/>
    </row>
    <row r="25" spans="1:5" ht="17.100000000000001" customHeight="1" x14ac:dyDescent="0.25">
      <c r="A25" s="816" t="s">
        <v>30</v>
      </c>
      <c r="B25" s="817"/>
      <c r="C25" s="817"/>
      <c r="D25" s="116" t="s">
        <v>66</v>
      </c>
      <c r="E25" s="121"/>
    </row>
    <row r="26" spans="1:5" ht="17.100000000000001" customHeight="1" x14ac:dyDescent="0.25">
      <c r="A26" s="816"/>
      <c r="B26" s="817"/>
      <c r="C26" s="817"/>
      <c r="D26" s="116" t="s">
        <v>68</v>
      </c>
      <c r="E26" s="121"/>
    </row>
    <row r="27" spans="1:5" ht="17.100000000000001" customHeight="1" x14ac:dyDescent="0.25">
      <c r="A27" s="816" t="s">
        <v>31</v>
      </c>
      <c r="B27" s="817"/>
      <c r="C27" s="817"/>
      <c r="D27" s="126" t="s">
        <v>66</v>
      </c>
      <c r="E27" s="121"/>
    </row>
    <row r="28" spans="1:5" ht="17.100000000000001" customHeight="1" x14ac:dyDescent="0.25">
      <c r="A28" s="816"/>
      <c r="B28" s="817"/>
      <c r="C28" s="817"/>
      <c r="D28" s="126" t="s">
        <v>68</v>
      </c>
      <c r="E28" s="121"/>
    </row>
    <row r="29" spans="1:5" ht="17.100000000000001" customHeight="1" x14ac:dyDescent="0.25">
      <c r="A29" s="816" t="s">
        <v>32</v>
      </c>
      <c r="B29" s="817"/>
      <c r="C29" s="817"/>
      <c r="D29" s="116" t="s">
        <v>66</v>
      </c>
      <c r="E29" s="125">
        <v>4</v>
      </c>
    </row>
    <row r="30" spans="1:5" ht="17.100000000000001" customHeight="1" x14ac:dyDescent="0.25">
      <c r="A30" s="816"/>
      <c r="B30" s="817"/>
      <c r="C30" s="817"/>
      <c r="D30" s="116" t="s">
        <v>68</v>
      </c>
      <c r="E30" s="125">
        <v>3.3160530760233908</v>
      </c>
    </row>
    <row r="31" spans="1:5" ht="17.100000000000001" customHeight="1" x14ac:dyDescent="0.25">
      <c r="A31" s="816" t="s">
        <v>33</v>
      </c>
      <c r="B31" s="817"/>
      <c r="C31" s="817"/>
      <c r="D31" s="116" t="s">
        <v>63</v>
      </c>
      <c r="E31" s="121"/>
    </row>
    <row r="32" spans="1:5" ht="17.100000000000001" customHeight="1" x14ac:dyDescent="0.25">
      <c r="A32" s="816"/>
      <c r="B32" s="817"/>
      <c r="C32" s="817"/>
      <c r="D32" s="116" t="s">
        <v>68</v>
      </c>
      <c r="E32" s="121"/>
    </row>
    <row r="33" spans="1:5" ht="18.75" customHeight="1" x14ac:dyDescent="0.25">
      <c r="A33" s="822" t="s">
        <v>34</v>
      </c>
      <c r="B33" s="823"/>
      <c r="C33" s="824"/>
      <c r="D33" s="124" t="s">
        <v>68</v>
      </c>
      <c r="E33" s="121"/>
    </row>
    <row r="34" spans="1:5" ht="19.5" customHeight="1" x14ac:dyDescent="0.25">
      <c r="A34" s="822" t="s">
        <v>35</v>
      </c>
      <c r="B34" s="823"/>
      <c r="C34" s="823"/>
      <c r="D34" s="123" t="s">
        <v>68</v>
      </c>
      <c r="E34" s="121"/>
    </row>
    <row r="35" spans="1:5" ht="31.5" customHeight="1" x14ac:dyDescent="0.25">
      <c r="A35" s="822" t="s">
        <v>36</v>
      </c>
      <c r="B35" s="823"/>
      <c r="C35" s="823"/>
      <c r="D35" s="123" t="s">
        <v>68</v>
      </c>
      <c r="E35" s="121"/>
    </row>
    <row r="36" spans="1:5" ht="17.100000000000001" customHeight="1" x14ac:dyDescent="0.25">
      <c r="A36" s="822" t="s">
        <v>37</v>
      </c>
      <c r="B36" s="823"/>
      <c r="C36" s="823"/>
      <c r="D36" s="123" t="s">
        <v>66</v>
      </c>
      <c r="E36" s="121"/>
    </row>
    <row r="37" spans="1:5" ht="17.100000000000001" customHeight="1" x14ac:dyDescent="0.25">
      <c r="A37" s="822"/>
      <c r="B37" s="823"/>
      <c r="C37" s="823"/>
      <c r="D37" s="123" t="s">
        <v>68</v>
      </c>
      <c r="E37" s="121"/>
    </row>
    <row r="38" spans="1:5" ht="17.100000000000001" customHeight="1" x14ac:dyDescent="0.25">
      <c r="A38" s="814" t="s">
        <v>38</v>
      </c>
      <c r="B38" s="815"/>
      <c r="C38" s="815"/>
      <c r="D38" s="122" t="s">
        <v>66</v>
      </c>
      <c r="E38" s="121"/>
    </row>
    <row r="39" spans="1:5" ht="17.100000000000001" customHeight="1" x14ac:dyDescent="0.25">
      <c r="A39" s="814"/>
      <c r="B39" s="815"/>
      <c r="C39" s="815"/>
      <c r="D39" s="122" t="s">
        <v>68</v>
      </c>
      <c r="E39" s="121"/>
    </row>
    <row r="40" spans="1:5" ht="33.75" customHeight="1" x14ac:dyDescent="0.25">
      <c r="A40" s="814" t="s">
        <v>39</v>
      </c>
      <c r="B40" s="815"/>
      <c r="C40" s="815"/>
      <c r="D40" s="122" t="s">
        <v>68</v>
      </c>
      <c r="E40" s="121"/>
    </row>
    <row r="41" spans="1:5" ht="17.100000000000001" customHeight="1" x14ac:dyDescent="0.25">
      <c r="A41" s="814" t="s">
        <v>40</v>
      </c>
      <c r="B41" s="815"/>
      <c r="C41" s="815"/>
      <c r="D41" s="122" t="s">
        <v>63</v>
      </c>
      <c r="E41" s="121"/>
    </row>
    <row r="42" spans="1:5" ht="19.5" customHeight="1" x14ac:dyDescent="0.25">
      <c r="A42" s="814"/>
      <c r="B42" s="815"/>
      <c r="C42" s="815"/>
      <c r="D42" s="122" t="s">
        <v>68</v>
      </c>
      <c r="E42" s="121"/>
    </row>
    <row r="43" spans="1:5" ht="17.100000000000001" customHeight="1" thickBot="1" x14ac:dyDescent="0.3">
      <c r="A43" s="825" t="s">
        <v>41</v>
      </c>
      <c r="B43" s="826"/>
      <c r="C43" s="826"/>
      <c r="D43" s="120" t="s">
        <v>68</v>
      </c>
      <c r="E43" s="119">
        <v>3.4651592524260422</v>
      </c>
    </row>
    <row r="44" spans="1:5" ht="17.100000000000001" customHeight="1" x14ac:dyDescent="0.25">
      <c r="A44" s="827" t="s">
        <v>42</v>
      </c>
      <c r="B44" s="828"/>
      <c r="C44" s="828"/>
      <c r="D44" s="118" t="s">
        <v>67</v>
      </c>
      <c r="E44" s="117"/>
    </row>
    <row r="45" spans="1:5" ht="17.100000000000001" customHeight="1" x14ac:dyDescent="0.25">
      <c r="A45" s="829"/>
      <c r="B45" s="830"/>
      <c r="C45" s="830"/>
      <c r="D45" s="116" t="s">
        <v>68</v>
      </c>
      <c r="E45" s="115"/>
    </row>
    <row r="46" spans="1:5" ht="17.100000000000001" customHeight="1" x14ac:dyDescent="0.25">
      <c r="A46" s="829" t="s">
        <v>43</v>
      </c>
      <c r="B46" s="830"/>
      <c r="C46" s="830"/>
      <c r="D46" s="116" t="s">
        <v>67</v>
      </c>
      <c r="E46" s="115"/>
    </row>
    <row r="47" spans="1:5" ht="17.100000000000001" customHeight="1" x14ac:dyDescent="0.25">
      <c r="A47" s="829"/>
      <c r="B47" s="830"/>
      <c r="C47" s="830"/>
      <c r="D47" s="116" t="s">
        <v>68</v>
      </c>
      <c r="E47" s="115"/>
    </row>
    <row r="48" spans="1:5" ht="17.100000000000001" customHeight="1" x14ac:dyDescent="0.25">
      <c r="A48" s="829" t="s">
        <v>44</v>
      </c>
      <c r="B48" s="830"/>
      <c r="C48" s="830"/>
      <c r="D48" s="116" t="s">
        <v>67</v>
      </c>
      <c r="E48" s="115">
        <v>3.0000000000000001E-3</v>
      </c>
    </row>
    <row r="49" spans="1:5" ht="17.100000000000001" customHeight="1" x14ac:dyDescent="0.25">
      <c r="A49" s="829"/>
      <c r="B49" s="830"/>
      <c r="C49" s="830"/>
      <c r="D49" s="116" t="s">
        <v>68</v>
      </c>
      <c r="E49" s="115">
        <v>2.6179999999999999</v>
      </c>
    </row>
    <row r="50" spans="1:5" ht="17.100000000000001" customHeight="1" x14ac:dyDescent="0.25">
      <c r="A50" s="829" t="s">
        <v>45</v>
      </c>
      <c r="B50" s="830"/>
      <c r="C50" s="830"/>
      <c r="D50" s="116" t="s">
        <v>67</v>
      </c>
      <c r="E50" s="115"/>
    </row>
    <row r="51" spans="1:5" ht="17.100000000000001" customHeight="1" x14ac:dyDescent="0.25">
      <c r="A51" s="829"/>
      <c r="B51" s="830"/>
      <c r="C51" s="830"/>
      <c r="D51" s="116" t="s">
        <v>68</v>
      </c>
      <c r="E51" s="115"/>
    </row>
    <row r="52" spans="1:5" ht="17.100000000000001" customHeight="1" x14ac:dyDescent="0.25">
      <c r="A52" s="829" t="s">
        <v>46</v>
      </c>
      <c r="B52" s="830"/>
      <c r="C52" s="830"/>
      <c r="D52" s="116" t="s">
        <v>66</v>
      </c>
      <c r="E52" s="115"/>
    </row>
    <row r="53" spans="1:5" ht="17.100000000000001" customHeight="1" x14ac:dyDescent="0.25">
      <c r="A53" s="829"/>
      <c r="B53" s="830"/>
      <c r="C53" s="830"/>
      <c r="D53" s="116" t="s">
        <v>68</v>
      </c>
      <c r="E53" s="115"/>
    </row>
    <row r="54" spans="1:5" ht="17.100000000000001" customHeight="1" x14ac:dyDescent="0.25">
      <c r="A54" s="829" t="s">
        <v>47</v>
      </c>
      <c r="B54" s="830"/>
      <c r="C54" s="830"/>
      <c r="D54" s="116" t="s">
        <v>66</v>
      </c>
      <c r="E54" s="115">
        <v>5</v>
      </c>
    </row>
    <row r="55" spans="1:5" ht="17.100000000000001" customHeight="1" thickBot="1" x14ac:dyDescent="0.3">
      <c r="A55" s="825"/>
      <c r="B55" s="826"/>
      <c r="C55" s="826"/>
      <c r="D55" s="114" t="s">
        <v>68</v>
      </c>
      <c r="E55" s="113">
        <v>6.0628356077188901</v>
      </c>
    </row>
    <row r="56" spans="1:5" ht="17.100000000000001" customHeight="1" x14ac:dyDescent="0.25">
      <c r="A56" s="827" t="s">
        <v>48</v>
      </c>
      <c r="B56" s="828"/>
      <c r="C56" s="828"/>
      <c r="D56" s="118" t="s">
        <v>67</v>
      </c>
      <c r="E56" s="117"/>
    </row>
    <row r="57" spans="1:5" ht="17.100000000000001" customHeight="1" x14ac:dyDescent="0.25">
      <c r="A57" s="829"/>
      <c r="B57" s="830"/>
      <c r="C57" s="830"/>
      <c r="D57" s="116" t="s">
        <v>68</v>
      </c>
      <c r="E57" s="115"/>
    </row>
    <row r="58" spans="1:5" ht="17.100000000000001" customHeight="1" x14ac:dyDescent="0.25">
      <c r="A58" s="829" t="s">
        <v>49</v>
      </c>
      <c r="B58" s="830"/>
      <c r="C58" s="830"/>
      <c r="D58" s="116" t="s">
        <v>66</v>
      </c>
      <c r="E58" s="115">
        <v>2</v>
      </c>
    </row>
    <row r="59" spans="1:5" ht="17.100000000000001" customHeight="1" x14ac:dyDescent="0.25">
      <c r="A59" s="829"/>
      <c r="B59" s="830"/>
      <c r="C59" s="830"/>
      <c r="D59" s="116" t="s">
        <v>68</v>
      </c>
      <c r="E59" s="115">
        <v>1.5968523529411769</v>
      </c>
    </row>
    <row r="60" spans="1:5" ht="17.100000000000001" customHeight="1" x14ac:dyDescent="0.25">
      <c r="A60" s="829" t="s">
        <v>50</v>
      </c>
      <c r="B60" s="830"/>
      <c r="C60" s="830"/>
      <c r="D60" s="116" t="s">
        <v>66</v>
      </c>
      <c r="E60" s="115"/>
    </row>
    <row r="61" spans="1:5" ht="17.100000000000001" customHeight="1" thickBot="1" x14ac:dyDescent="0.3">
      <c r="A61" s="825"/>
      <c r="B61" s="826"/>
      <c r="C61" s="826"/>
      <c r="D61" s="114" t="s">
        <v>68</v>
      </c>
      <c r="E61" s="113"/>
    </row>
    <row r="62" spans="1:5" ht="29.25" customHeight="1" x14ac:dyDescent="0.25">
      <c r="A62" s="837" t="s">
        <v>303</v>
      </c>
      <c r="B62" s="838"/>
      <c r="C62" s="838"/>
      <c r="D62" s="112" t="s">
        <v>68</v>
      </c>
      <c r="E62" s="111">
        <f>E6+E7+E9+E11+E14+E16+E18+E20+E22+E24+E26+E28+E30+E32+E33+E34+E35+E37+E39+E40+E42+E43</f>
        <v>14.097662328449433</v>
      </c>
    </row>
    <row r="63" spans="1:5" ht="21" customHeight="1" x14ac:dyDescent="0.25">
      <c r="A63" s="831" t="s">
        <v>302</v>
      </c>
      <c r="B63" s="832"/>
      <c r="C63" s="832"/>
      <c r="D63" s="110" t="s">
        <v>68</v>
      </c>
      <c r="E63" s="109">
        <f>E45+E47+E49+E51+E53+E55</f>
        <v>8.6808356077188904</v>
      </c>
    </row>
    <row r="64" spans="1:5" ht="21" customHeight="1" thickBot="1" x14ac:dyDescent="0.3">
      <c r="A64" s="833" t="s">
        <v>301</v>
      </c>
      <c r="B64" s="834"/>
      <c r="C64" s="834"/>
      <c r="D64" s="108" t="s">
        <v>68</v>
      </c>
      <c r="E64" s="107">
        <f>E57+E59+E61</f>
        <v>1.5968523529411769</v>
      </c>
    </row>
    <row r="65" spans="1:5" ht="28.5" customHeight="1" thickBot="1" x14ac:dyDescent="0.3">
      <c r="A65" s="835" t="s">
        <v>300</v>
      </c>
      <c r="B65" s="836"/>
      <c r="C65" s="836"/>
      <c r="D65" s="106" t="s">
        <v>68</v>
      </c>
      <c r="E65" s="105">
        <f>E62+E63+E64</f>
        <v>24.375350289109498</v>
      </c>
    </row>
  </sheetData>
  <mergeCells count="39">
    <mergeCell ref="A7:C7"/>
    <mergeCell ref="A2:C2"/>
    <mergeCell ref="D2:E2"/>
    <mergeCell ref="A3:C3"/>
    <mergeCell ref="A4:C4"/>
    <mergeCell ref="A5:C6"/>
    <mergeCell ref="A31:C32"/>
    <mergeCell ref="A8:C9"/>
    <mergeCell ref="A10:C11"/>
    <mergeCell ref="A12:C14"/>
    <mergeCell ref="A15:C16"/>
    <mergeCell ref="A17:C18"/>
    <mergeCell ref="A19:C20"/>
    <mergeCell ref="A21:C22"/>
    <mergeCell ref="A23:C24"/>
    <mergeCell ref="A25:C26"/>
    <mergeCell ref="A27:C28"/>
    <mergeCell ref="A29:C30"/>
    <mergeCell ref="A50:C51"/>
    <mergeCell ref="A33:C33"/>
    <mergeCell ref="A34:C34"/>
    <mergeCell ref="A35:C35"/>
    <mergeCell ref="A36:C37"/>
    <mergeCell ref="A38:C39"/>
    <mergeCell ref="A40:C40"/>
    <mergeCell ref="A41:C42"/>
    <mergeCell ref="A43:C43"/>
    <mergeCell ref="A44:C45"/>
    <mergeCell ref="A46:C47"/>
    <mergeCell ref="A48:C49"/>
    <mergeCell ref="A63:C63"/>
    <mergeCell ref="A64:C64"/>
    <mergeCell ref="A65:C65"/>
    <mergeCell ref="A52:C53"/>
    <mergeCell ref="A54:C55"/>
    <mergeCell ref="A56:C57"/>
    <mergeCell ref="A58:C59"/>
    <mergeCell ref="A60:C61"/>
    <mergeCell ref="A62:C62"/>
  </mergeCells>
  <pageMargins left="0.31496062992125984" right="0.11811023622047245" top="0.35433070866141736" bottom="0.15748031496062992" header="0" footer="0"/>
  <pageSetup paperSize="9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7F19A-985C-47C2-B757-FE890A577A77}">
  <sheetPr>
    <pageSetUpPr fitToPage="1"/>
  </sheetPr>
  <dimension ref="A1:E65"/>
  <sheetViews>
    <sheetView workbookViewId="0">
      <selection activeCell="G4" sqref="G4"/>
    </sheetView>
  </sheetViews>
  <sheetFormatPr defaultRowHeight="15" x14ac:dyDescent="0.25"/>
  <cols>
    <col min="1" max="1" width="9.140625" style="104"/>
    <col min="3" max="3" width="46.140625" customWidth="1"/>
    <col min="4" max="4" width="15.140625" style="103" customWidth="1"/>
    <col min="5" max="5" width="14.85546875" customWidth="1"/>
  </cols>
  <sheetData>
    <row r="1" spans="1:5" ht="28.5" customHeight="1" thickBot="1" x14ac:dyDescent="0.3">
      <c r="A1" s="133" t="s">
        <v>466</v>
      </c>
    </row>
    <row r="2" spans="1:5" ht="21" customHeight="1" thickBot="1" x14ac:dyDescent="0.3">
      <c r="A2" s="801" t="s">
        <v>5</v>
      </c>
      <c r="B2" s="802"/>
      <c r="C2" s="803"/>
      <c r="D2" s="804" t="s">
        <v>469</v>
      </c>
      <c r="E2" s="805"/>
    </row>
    <row r="3" spans="1:5" ht="32.25" customHeight="1" x14ac:dyDescent="0.25">
      <c r="A3" s="806" t="s">
        <v>57</v>
      </c>
      <c r="B3" s="807"/>
      <c r="C3" s="808"/>
      <c r="D3" s="132" t="s">
        <v>68</v>
      </c>
      <c r="E3" s="131">
        <v>48.165492</v>
      </c>
    </row>
    <row r="4" spans="1:5" ht="30.75" customHeight="1" thickBot="1" x14ac:dyDescent="0.3">
      <c r="A4" s="809" t="s">
        <v>58</v>
      </c>
      <c r="B4" s="810"/>
      <c r="C4" s="811"/>
      <c r="D4" s="130" t="s">
        <v>68</v>
      </c>
      <c r="E4" s="129">
        <f>E3*0.9535</f>
        <v>45.925796622</v>
      </c>
    </row>
    <row r="5" spans="1:5" ht="17.100000000000001" customHeight="1" x14ac:dyDescent="0.25">
      <c r="A5" s="812" t="s">
        <v>304</v>
      </c>
      <c r="B5" s="813"/>
      <c r="C5" s="813"/>
      <c r="D5" s="128" t="s">
        <v>63</v>
      </c>
      <c r="E5" s="127"/>
    </row>
    <row r="6" spans="1:5" ht="17.100000000000001" customHeight="1" x14ac:dyDescent="0.25">
      <c r="A6" s="814"/>
      <c r="B6" s="815"/>
      <c r="C6" s="815"/>
      <c r="D6" s="123" t="s">
        <v>68</v>
      </c>
      <c r="E6" s="121"/>
    </row>
    <row r="7" spans="1:5" ht="17.100000000000001" customHeight="1" x14ac:dyDescent="0.25">
      <c r="A7" s="816" t="s">
        <v>21</v>
      </c>
      <c r="B7" s="817"/>
      <c r="C7" s="817"/>
      <c r="D7" s="122" t="s">
        <v>68</v>
      </c>
      <c r="E7" s="121"/>
    </row>
    <row r="8" spans="1:5" ht="17.100000000000001" customHeight="1" x14ac:dyDescent="0.25">
      <c r="A8" s="816" t="s">
        <v>22</v>
      </c>
      <c r="B8" s="817"/>
      <c r="C8" s="817"/>
      <c r="D8" s="116" t="s">
        <v>64</v>
      </c>
      <c r="E8" s="121"/>
    </row>
    <row r="9" spans="1:5" ht="17.100000000000001" customHeight="1" x14ac:dyDescent="0.25">
      <c r="A9" s="816"/>
      <c r="B9" s="817"/>
      <c r="C9" s="817"/>
      <c r="D9" s="116" t="s">
        <v>68</v>
      </c>
      <c r="E9" s="121"/>
    </row>
    <row r="10" spans="1:5" ht="17.100000000000001" customHeight="1" x14ac:dyDescent="0.25">
      <c r="A10" s="818" t="s">
        <v>23</v>
      </c>
      <c r="B10" s="819"/>
      <c r="C10" s="819"/>
      <c r="D10" s="116" t="s">
        <v>63</v>
      </c>
      <c r="E10" s="121">
        <v>1.72E-2</v>
      </c>
    </row>
    <row r="11" spans="1:5" ht="17.100000000000001" customHeight="1" x14ac:dyDescent="0.25">
      <c r="A11" s="818"/>
      <c r="B11" s="819"/>
      <c r="C11" s="819"/>
      <c r="D11" s="116" t="s">
        <v>68</v>
      </c>
      <c r="E11" s="121">
        <v>42.622529999999998</v>
      </c>
    </row>
    <row r="12" spans="1:5" ht="17.100000000000001" customHeight="1" x14ac:dyDescent="0.25">
      <c r="A12" s="816" t="s">
        <v>24</v>
      </c>
      <c r="B12" s="817"/>
      <c r="C12" s="817"/>
      <c r="D12" s="116" t="s">
        <v>63</v>
      </c>
      <c r="E12" s="121"/>
    </row>
    <row r="13" spans="1:5" ht="17.100000000000001" customHeight="1" x14ac:dyDescent="0.25">
      <c r="A13" s="816"/>
      <c r="B13" s="817"/>
      <c r="C13" s="817"/>
      <c r="D13" s="116" t="s">
        <v>65</v>
      </c>
      <c r="E13" s="121"/>
    </row>
    <row r="14" spans="1:5" ht="17.100000000000001" customHeight="1" x14ac:dyDescent="0.25">
      <c r="A14" s="816"/>
      <c r="B14" s="817"/>
      <c r="C14" s="817"/>
      <c r="D14" s="116" t="s">
        <v>68</v>
      </c>
      <c r="E14" s="121"/>
    </row>
    <row r="15" spans="1:5" ht="17.100000000000001" customHeight="1" x14ac:dyDescent="0.25">
      <c r="A15" s="816" t="s">
        <v>25</v>
      </c>
      <c r="B15" s="817"/>
      <c r="C15" s="817"/>
      <c r="D15" s="116" t="s">
        <v>63</v>
      </c>
      <c r="E15" s="121"/>
    </row>
    <row r="16" spans="1:5" ht="17.100000000000001" customHeight="1" x14ac:dyDescent="0.25">
      <c r="A16" s="816"/>
      <c r="B16" s="817"/>
      <c r="C16" s="817"/>
      <c r="D16" s="116" t="s">
        <v>68</v>
      </c>
      <c r="E16" s="121"/>
    </row>
    <row r="17" spans="1:5" ht="17.100000000000001" customHeight="1" x14ac:dyDescent="0.25">
      <c r="A17" s="816" t="s">
        <v>26</v>
      </c>
      <c r="B17" s="817"/>
      <c r="C17" s="817"/>
      <c r="D17" s="116" t="s">
        <v>63</v>
      </c>
      <c r="E17" s="121"/>
    </row>
    <row r="18" spans="1:5" ht="17.100000000000001" customHeight="1" x14ac:dyDescent="0.25">
      <c r="A18" s="816"/>
      <c r="B18" s="817"/>
      <c r="C18" s="817"/>
      <c r="D18" s="116" t="s">
        <v>68</v>
      </c>
      <c r="E18" s="121"/>
    </row>
    <row r="19" spans="1:5" ht="17.100000000000001" customHeight="1" x14ac:dyDescent="0.25">
      <c r="A19" s="816" t="s">
        <v>27</v>
      </c>
      <c r="B19" s="817"/>
      <c r="C19" s="817"/>
      <c r="D19" s="116" t="s">
        <v>66</v>
      </c>
      <c r="E19" s="121">
        <v>1</v>
      </c>
    </row>
    <row r="20" spans="1:5" ht="17.100000000000001" customHeight="1" x14ac:dyDescent="0.25">
      <c r="A20" s="816"/>
      <c r="B20" s="817"/>
      <c r="C20" s="817"/>
      <c r="D20" s="116" t="s">
        <v>68</v>
      </c>
      <c r="E20" s="121">
        <v>0.66500000000000004</v>
      </c>
    </row>
    <row r="21" spans="1:5" ht="17.100000000000001" customHeight="1" x14ac:dyDescent="0.25">
      <c r="A21" s="816" t="s">
        <v>28</v>
      </c>
      <c r="B21" s="817"/>
      <c r="C21" s="817"/>
      <c r="D21" s="116" t="s">
        <v>66</v>
      </c>
      <c r="E21" s="121"/>
    </row>
    <row r="22" spans="1:5" ht="17.100000000000001" customHeight="1" x14ac:dyDescent="0.25">
      <c r="A22" s="816"/>
      <c r="B22" s="817"/>
      <c r="C22" s="817"/>
      <c r="D22" s="116" t="s">
        <v>68</v>
      </c>
      <c r="E22" s="121"/>
    </row>
    <row r="23" spans="1:5" ht="17.100000000000001" customHeight="1" x14ac:dyDescent="0.25">
      <c r="A23" s="820" t="s">
        <v>29</v>
      </c>
      <c r="B23" s="821"/>
      <c r="C23" s="821"/>
      <c r="D23" s="116" t="s">
        <v>63</v>
      </c>
      <c r="E23" s="121"/>
    </row>
    <row r="24" spans="1:5" ht="17.100000000000001" customHeight="1" x14ac:dyDescent="0.25">
      <c r="A24" s="820"/>
      <c r="B24" s="821"/>
      <c r="C24" s="821"/>
      <c r="D24" s="116" t="s">
        <v>68</v>
      </c>
      <c r="E24" s="121"/>
    </row>
    <row r="25" spans="1:5" ht="17.100000000000001" customHeight="1" x14ac:dyDescent="0.25">
      <c r="A25" s="816" t="s">
        <v>30</v>
      </c>
      <c r="B25" s="817"/>
      <c r="C25" s="817"/>
      <c r="D25" s="116" t="s">
        <v>66</v>
      </c>
      <c r="E25" s="121"/>
    </row>
    <row r="26" spans="1:5" ht="17.100000000000001" customHeight="1" x14ac:dyDescent="0.25">
      <c r="A26" s="816"/>
      <c r="B26" s="817"/>
      <c r="C26" s="817"/>
      <c r="D26" s="116" t="s">
        <v>68</v>
      </c>
      <c r="E26" s="121"/>
    </row>
    <row r="27" spans="1:5" ht="17.100000000000001" customHeight="1" x14ac:dyDescent="0.25">
      <c r="A27" s="816" t="s">
        <v>31</v>
      </c>
      <c r="B27" s="817"/>
      <c r="C27" s="817"/>
      <c r="D27" s="126" t="s">
        <v>66</v>
      </c>
      <c r="E27" s="121"/>
    </row>
    <row r="28" spans="1:5" ht="17.100000000000001" customHeight="1" x14ac:dyDescent="0.25">
      <c r="A28" s="816"/>
      <c r="B28" s="817"/>
      <c r="C28" s="817"/>
      <c r="D28" s="126" t="s">
        <v>68</v>
      </c>
      <c r="E28" s="121"/>
    </row>
    <row r="29" spans="1:5" ht="17.100000000000001" customHeight="1" x14ac:dyDescent="0.25">
      <c r="A29" s="816" t="s">
        <v>32</v>
      </c>
      <c r="B29" s="817"/>
      <c r="C29" s="817"/>
      <c r="D29" s="116" t="s">
        <v>66</v>
      </c>
      <c r="E29" s="125"/>
    </row>
    <row r="30" spans="1:5" ht="17.100000000000001" customHeight="1" x14ac:dyDescent="0.25">
      <c r="A30" s="816"/>
      <c r="B30" s="817"/>
      <c r="C30" s="817"/>
      <c r="D30" s="116" t="s">
        <v>68</v>
      </c>
      <c r="E30" s="125"/>
    </row>
    <row r="31" spans="1:5" ht="17.100000000000001" customHeight="1" x14ac:dyDescent="0.25">
      <c r="A31" s="816" t="s">
        <v>33</v>
      </c>
      <c r="B31" s="817"/>
      <c r="C31" s="817"/>
      <c r="D31" s="116" t="s">
        <v>63</v>
      </c>
      <c r="E31" s="121"/>
    </row>
    <row r="32" spans="1:5" ht="17.100000000000001" customHeight="1" x14ac:dyDescent="0.25">
      <c r="A32" s="816"/>
      <c r="B32" s="817"/>
      <c r="C32" s="817"/>
      <c r="D32" s="116" t="s">
        <v>68</v>
      </c>
      <c r="E32" s="121"/>
    </row>
    <row r="33" spans="1:5" ht="18.75" customHeight="1" x14ac:dyDescent="0.25">
      <c r="A33" s="822" t="s">
        <v>34</v>
      </c>
      <c r="B33" s="823"/>
      <c r="C33" s="824"/>
      <c r="D33" s="124" t="s">
        <v>68</v>
      </c>
      <c r="E33" s="121"/>
    </row>
    <row r="34" spans="1:5" ht="19.5" customHeight="1" x14ac:dyDescent="0.25">
      <c r="A34" s="822" t="s">
        <v>35</v>
      </c>
      <c r="B34" s="823"/>
      <c r="C34" s="823"/>
      <c r="D34" s="123" t="s">
        <v>68</v>
      </c>
      <c r="E34" s="121"/>
    </row>
    <row r="35" spans="1:5" ht="31.5" customHeight="1" x14ac:dyDescent="0.25">
      <c r="A35" s="822" t="s">
        <v>36</v>
      </c>
      <c r="B35" s="823"/>
      <c r="C35" s="823"/>
      <c r="D35" s="123" t="s">
        <v>68</v>
      </c>
      <c r="E35" s="121"/>
    </row>
    <row r="36" spans="1:5" ht="17.100000000000001" customHeight="1" x14ac:dyDescent="0.25">
      <c r="A36" s="822" t="s">
        <v>37</v>
      </c>
      <c r="B36" s="823"/>
      <c r="C36" s="823"/>
      <c r="D36" s="123" t="s">
        <v>66</v>
      </c>
      <c r="E36" s="121"/>
    </row>
    <row r="37" spans="1:5" ht="17.100000000000001" customHeight="1" x14ac:dyDescent="0.25">
      <c r="A37" s="822"/>
      <c r="B37" s="823"/>
      <c r="C37" s="823"/>
      <c r="D37" s="123" t="s">
        <v>68</v>
      </c>
      <c r="E37" s="121"/>
    </row>
    <row r="38" spans="1:5" ht="17.100000000000001" customHeight="1" x14ac:dyDescent="0.25">
      <c r="A38" s="814" t="s">
        <v>38</v>
      </c>
      <c r="B38" s="815"/>
      <c r="C38" s="815"/>
      <c r="D38" s="122" t="s">
        <v>66</v>
      </c>
      <c r="E38" s="121"/>
    </row>
    <row r="39" spans="1:5" ht="17.100000000000001" customHeight="1" x14ac:dyDescent="0.25">
      <c r="A39" s="814"/>
      <c r="B39" s="815"/>
      <c r="C39" s="815"/>
      <c r="D39" s="122" t="s">
        <v>68</v>
      </c>
      <c r="E39" s="121"/>
    </row>
    <row r="40" spans="1:5" ht="33.75" customHeight="1" x14ac:dyDescent="0.25">
      <c r="A40" s="814" t="s">
        <v>39</v>
      </c>
      <c r="B40" s="815"/>
      <c r="C40" s="815"/>
      <c r="D40" s="122" t="s">
        <v>68</v>
      </c>
      <c r="E40" s="121"/>
    </row>
    <row r="41" spans="1:5" ht="17.100000000000001" customHeight="1" x14ac:dyDescent="0.25">
      <c r="A41" s="814" t="s">
        <v>40</v>
      </c>
      <c r="B41" s="815"/>
      <c r="C41" s="815"/>
      <c r="D41" s="122" t="s">
        <v>63</v>
      </c>
      <c r="E41" s="121">
        <v>1.6500000000000001E-2</v>
      </c>
    </row>
    <row r="42" spans="1:5" ht="19.5" customHeight="1" x14ac:dyDescent="0.25">
      <c r="A42" s="814"/>
      <c r="B42" s="815"/>
      <c r="C42" s="815"/>
      <c r="D42" s="122" t="s">
        <v>68</v>
      </c>
      <c r="E42" s="121">
        <v>19.722719999999999</v>
      </c>
    </row>
    <row r="43" spans="1:5" ht="17.100000000000001" customHeight="1" thickBot="1" x14ac:dyDescent="0.3">
      <c r="A43" s="825" t="s">
        <v>41</v>
      </c>
      <c r="B43" s="826"/>
      <c r="C43" s="826"/>
      <c r="D43" s="120" t="s">
        <v>68</v>
      </c>
      <c r="E43" s="119">
        <v>12.425622449181498</v>
      </c>
    </row>
    <row r="44" spans="1:5" ht="17.100000000000001" customHeight="1" x14ac:dyDescent="0.25">
      <c r="A44" s="827" t="s">
        <v>42</v>
      </c>
      <c r="B44" s="828"/>
      <c r="C44" s="828"/>
      <c r="D44" s="118" t="s">
        <v>67</v>
      </c>
      <c r="E44" s="117"/>
    </row>
    <row r="45" spans="1:5" ht="17.100000000000001" customHeight="1" x14ac:dyDescent="0.25">
      <c r="A45" s="829"/>
      <c r="B45" s="830"/>
      <c r="C45" s="830"/>
      <c r="D45" s="116" t="s">
        <v>68</v>
      </c>
      <c r="E45" s="115"/>
    </row>
    <row r="46" spans="1:5" ht="17.100000000000001" customHeight="1" x14ac:dyDescent="0.25">
      <c r="A46" s="829" t="s">
        <v>43</v>
      </c>
      <c r="B46" s="830"/>
      <c r="C46" s="830"/>
      <c r="D46" s="116" t="s">
        <v>67</v>
      </c>
      <c r="E46" s="115"/>
    </row>
    <row r="47" spans="1:5" ht="17.100000000000001" customHeight="1" x14ac:dyDescent="0.25">
      <c r="A47" s="829"/>
      <c r="B47" s="830"/>
      <c r="C47" s="830"/>
      <c r="D47" s="116" t="s">
        <v>68</v>
      </c>
      <c r="E47" s="115"/>
    </row>
    <row r="48" spans="1:5" ht="17.100000000000001" customHeight="1" x14ac:dyDescent="0.25">
      <c r="A48" s="829" t="s">
        <v>44</v>
      </c>
      <c r="B48" s="830"/>
      <c r="C48" s="830"/>
      <c r="D48" s="116" t="s">
        <v>67</v>
      </c>
      <c r="E48" s="115"/>
    </row>
    <row r="49" spans="1:5" ht="17.100000000000001" customHeight="1" x14ac:dyDescent="0.25">
      <c r="A49" s="829"/>
      <c r="B49" s="830"/>
      <c r="C49" s="830"/>
      <c r="D49" s="116" t="s">
        <v>68</v>
      </c>
      <c r="E49" s="115"/>
    </row>
    <row r="50" spans="1:5" ht="17.100000000000001" customHeight="1" x14ac:dyDescent="0.25">
      <c r="A50" s="829" t="s">
        <v>45</v>
      </c>
      <c r="B50" s="830"/>
      <c r="C50" s="830"/>
      <c r="D50" s="116" t="s">
        <v>67</v>
      </c>
      <c r="E50" s="115">
        <v>1.15E-2</v>
      </c>
    </row>
    <row r="51" spans="1:5" ht="17.100000000000001" customHeight="1" x14ac:dyDescent="0.25">
      <c r="A51" s="829"/>
      <c r="B51" s="830"/>
      <c r="C51" s="830"/>
      <c r="D51" s="116" t="s">
        <v>68</v>
      </c>
      <c r="E51" s="115">
        <v>14.378230039682531</v>
      </c>
    </row>
    <row r="52" spans="1:5" ht="17.100000000000001" customHeight="1" x14ac:dyDescent="0.25">
      <c r="A52" s="829" t="s">
        <v>46</v>
      </c>
      <c r="B52" s="830"/>
      <c r="C52" s="830"/>
      <c r="D52" s="116" t="s">
        <v>66</v>
      </c>
      <c r="E52" s="115"/>
    </row>
    <row r="53" spans="1:5" ht="17.100000000000001" customHeight="1" x14ac:dyDescent="0.25">
      <c r="A53" s="829"/>
      <c r="B53" s="830"/>
      <c r="C53" s="830"/>
      <c r="D53" s="116" t="s">
        <v>68</v>
      </c>
      <c r="E53" s="115"/>
    </row>
    <row r="54" spans="1:5" ht="17.100000000000001" customHeight="1" x14ac:dyDescent="0.25">
      <c r="A54" s="829" t="s">
        <v>47</v>
      </c>
      <c r="B54" s="830"/>
      <c r="C54" s="830"/>
      <c r="D54" s="116" t="s">
        <v>66</v>
      </c>
      <c r="E54" s="115">
        <v>5</v>
      </c>
    </row>
    <row r="55" spans="1:5" ht="17.100000000000001" customHeight="1" thickBot="1" x14ac:dyDescent="0.3">
      <c r="A55" s="825"/>
      <c r="B55" s="826"/>
      <c r="C55" s="826"/>
      <c r="D55" s="114" t="s">
        <v>68</v>
      </c>
      <c r="E55" s="113">
        <v>6.2751271903702479</v>
      </c>
    </row>
    <row r="56" spans="1:5" ht="17.100000000000001" customHeight="1" x14ac:dyDescent="0.25">
      <c r="A56" s="827" t="s">
        <v>48</v>
      </c>
      <c r="B56" s="828"/>
      <c r="C56" s="828"/>
      <c r="D56" s="118" t="s">
        <v>67</v>
      </c>
      <c r="E56" s="117"/>
    </row>
    <row r="57" spans="1:5" ht="17.100000000000001" customHeight="1" x14ac:dyDescent="0.25">
      <c r="A57" s="829"/>
      <c r="B57" s="830"/>
      <c r="C57" s="830"/>
      <c r="D57" s="116" t="s">
        <v>68</v>
      </c>
      <c r="E57" s="115"/>
    </row>
    <row r="58" spans="1:5" ht="17.100000000000001" customHeight="1" x14ac:dyDescent="0.25">
      <c r="A58" s="829" t="s">
        <v>49</v>
      </c>
      <c r="B58" s="830"/>
      <c r="C58" s="830"/>
      <c r="D58" s="116" t="s">
        <v>66</v>
      </c>
      <c r="E58" s="115"/>
    </row>
    <row r="59" spans="1:5" ht="17.100000000000001" customHeight="1" x14ac:dyDescent="0.25">
      <c r="A59" s="829"/>
      <c r="B59" s="830"/>
      <c r="C59" s="830"/>
      <c r="D59" s="116" t="s">
        <v>68</v>
      </c>
      <c r="E59" s="115"/>
    </row>
    <row r="60" spans="1:5" ht="17.100000000000001" customHeight="1" x14ac:dyDescent="0.25">
      <c r="A60" s="829" t="s">
        <v>50</v>
      </c>
      <c r="B60" s="830"/>
      <c r="C60" s="830"/>
      <c r="D60" s="116" t="s">
        <v>66</v>
      </c>
      <c r="E60" s="115">
        <v>8</v>
      </c>
    </row>
    <row r="61" spans="1:5" ht="17.100000000000001" customHeight="1" thickBot="1" x14ac:dyDescent="0.3">
      <c r="A61" s="825"/>
      <c r="B61" s="826"/>
      <c r="C61" s="826"/>
      <c r="D61" s="114" t="s">
        <v>68</v>
      </c>
      <c r="E61" s="113">
        <v>13.725794114838111</v>
      </c>
    </row>
    <row r="62" spans="1:5" ht="29.25" customHeight="1" x14ac:dyDescent="0.25">
      <c r="A62" s="837" t="s">
        <v>303</v>
      </c>
      <c r="B62" s="838"/>
      <c r="C62" s="838"/>
      <c r="D62" s="112" t="s">
        <v>68</v>
      </c>
      <c r="E62" s="111">
        <f>E6+E7+E9+E11+E14+E16+E18+E20+E22+E24+E26+E28+E30+E32+E33+E34+E35+E37+E39+E40+E42+E43</f>
        <v>75.435872449181502</v>
      </c>
    </row>
    <row r="63" spans="1:5" ht="21" customHeight="1" x14ac:dyDescent="0.25">
      <c r="A63" s="831" t="s">
        <v>302</v>
      </c>
      <c r="B63" s="832"/>
      <c r="C63" s="832"/>
      <c r="D63" s="110" t="s">
        <v>68</v>
      </c>
      <c r="E63" s="109">
        <f>E45+E47+E49+E51+E53+E55</f>
        <v>20.65335723005278</v>
      </c>
    </row>
    <row r="64" spans="1:5" ht="21" customHeight="1" thickBot="1" x14ac:dyDescent="0.3">
      <c r="A64" s="833" t="s">
        <v>301</v>
      </c>
      <c r="B64" s="834"/>
      <c r="C64" s="834"/>
      <c r="D64" s="108" t="s">
        <v>68</v>
      </c>
      <c r="E64" s="107">
        <f>E57+E59+E61</f>
        <v>13.725794114838111</v>
      </c>
    </row>
    <row r="65" spans="1:5" ht="28.5" customHeight="1" thickBot="1" x14ac:dyDescent="0.3">
      <c r="A65" s="835" t="s">
        <v>300</v>
      </c>
      <c r="B65" s="836"/>
      <c r="C65" s="836"/>
      <c r="D65" s="106" t="s">
        <v>68</v>
      </c>
      <c r="E65" s="105">
        <f>E62+E63+E64</f>
        <v>109.81502379407239</v>
      </c>
    </row>
  </sheetData>
  <mergeCells count="39">
    <mergeCell ref="A7:C7"/>
    <mergeCell ref="A2:C2"/>
    <mergeCell ref="D2:E2"/>
    <mergeCell ref="A3:C3"/>
    <mergeCell ref="A4:C4"/>
    <mergeCell ref="A5:C6"/>
    <mergeCell ref="A31:C32"/>
    <mergeCell ref="A8:C9"/>
    <mergeCell ref="A10:C11"/>
    <mergeCell ref="A12:C14"/>
    <mergeCell ref="A15:C16"/>
    <mergeCell ref="A17:C18"/>
    <mergeCell ref="A19:C20"/>
    <mergeCell ref="A21:C22"/>
    <mergeCell ref="A23:C24"/>
    <mergeCell ref="A25:C26"/>
    <mergeCell ref="A27:C28"/>
    <mergeCell ref="A29:C30"/>
    <mergeCell ref="A50:C51"/>
    <mergeCell ref="A33:C33"/>
    <mergeCell ref="A34:C34"/>
    <mergeCell ref="A35:C35"/>
    <mergeCell ref="A36:C37"/>
    <mergeCell ref="A38:C39"/>
    <mergeCell ref="A40:C40"/>
    <mergeCell ref="A41:C42"/>
    <mergeCell ref="A43:C43"/>
    <mergeCell ref="A44:C45"/>
    <mergeCell ref="A46:C47"/>
    <mergeCell ref="A48:C49"/>
    <mergeCell ref="A63:C63"/>
    <mergeCell ref="A64:C64"/>
    <mergeCell ref="A65:C65"/>
    <mergeCell ref="A52:C53"/>
    <mergeCell ref="A54:C55"/>
    <mergeCell ref="A56:C57"/>
    <mergeCell ref="A58:C59"/>
    <mergeCell ref="A60:C61"/>
    <mergeCell ref="A62:C62"/>
  </mergeCells>
  <pageMargins left="0.31496062992125984" right="0.11811023622047245" top="0.35433070866141736" bottom="0.15748031496062992" header="0" footer="0"/>
  <pageSetup paperSize="9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48178-B604-4613-8370-3731F8F8CF0F}">
  <sheetPr>
    <pageSetUpPr fitToPage="1"/>
  </sheetPr>
  <dimension ref="A1:E65"/>
  <sheetViews>
    <sheetView workbookViewId="0">
      <selection activeCell="J10" sqref="J10"/>
    </sheetView>
  </sheetViews>
  <sheetFormatPr defaultRowHeight="15" x14ac:dyDescent="0.25"/>
  <cols>
    <col min="1" max="1" width="9.140625" style="104"/>
    <col min="3" max="3" width="44.85546875" customWidth="1"/>
    <col min="4" max="4" width="15.140625" style="103" customWidth="1"/>
    <col min="5" max="5" width="16.7109375" customWidth="1"/>
  </cols>
  <sheetData>
    <row r="1" spans="1:5" ht="28.5" customHeight="1" thickBot="1" x14ac:dyDescent="0.3">
      <c r="A1" s="133" t="s">
        <v>466</v>
      </c>
    </row>
    <row r="2" spans="1:5" ht="21" customHeight="1" thickBot="1" x14ac:dyDescent="0.3">
      <c r="A2" s="801" t="s">
        <v>5</v>
      </c>
      <c r="B2" s="802"/>
      <c r="C2" s="803"/>
      <c r="D2" s="804" t="s">
        <v>470</v>
      </c>
      <c r="E2" s="805"/>
    </row>
    <row r="3" spans="1:5" ht="32.25" customHeight="1" x14ac:dyDescent="0.25">
      <c r="A3" s="806" t="s">
        <v>57</v>
      </c>
      <c r="B3" s="807"/>
      <c r="C3" s="808"/>
      <c r="D3" s="132" t="s">
        <v>68</v>
      </c>
      <c r="E3" s="131">
        <v>744.47904000000005</v>
      </c>
    </row>
    <row r="4" spans="1:5" ht="30.75" customHeight="1" thickBot="1" x14ac:dyDescent="0.3">
      <c r="A4" s="809" t="s">
        <v>58</v>
      </c>
      <c r="B4" s="810"/>
      <c r="C4" s="811"/>
      <c r="D4" s="130" t="s">
        <v>68</v>
      </c>
      <c r="E4" s="129">
        <f>E3*0.9535</f>
        <v>709.86076464000007</v>
      </c>
    </row>
    <row r="5" spans="1:5" ht="17.100000000000001" customHeight="1" x14ac:dyDescent="0.25">
      <c r="A5" s="812" t="s">
        <v>304</v>
      </c>
      <c r="B5" s="813"/>
      <c r="C5" s="813"/>
      <c r="D5" s="128" t="s">
        <v>63</v>
      </c>
      <c r="E5" s="127">
        <v>1.2999999999999999E-2</v>
      </c>
    </row>
    <row r="6" spans="1:5" ht="17.100000000000001" customHeight="1" x14ac:dyDescent="0.25">
      <c r="A6" s="814"/>
      <c r="B6" s="815"/>
      <c r="C6" s="815"/>
      <c r="D6" s="123" t="s">
        <v>68</v>
      </c>
      <c r="E6" s="121">
        <v>2.6720000000000002</v>
      </c>
    </row>
    <row r="7" spans="1:5" ht="17.100000000000001" customHeight="1" x14ac:dyDescent="0.25">
      <c r="A7" s="816" t="s">
        <v>21</v>
      </c>
      <c r="B7" s="817"/>
      <c r="C7" s="817"/>
      <c r="D7" s="122" t="s">
        <v>68</v>
      </c>
      <c r="E7" s="121"/>
    </row>
    <row r="8" spans="1:5" ht="17.100000000000001" customHeight="1" x14ac:dyDescent="0.25">
      <c r="A8" s="816" t="s">
        <v>22</v>
      </c>
      <c r="B8" s="817"/>
      <c r="C8" s="817"/>
      <c r="D8" s="116" t="s">
        <v>64</v>
      </c>
      <c r="E8" s="121">
        <v>0.107</v>
      </c>
    </row>
    <row r="9" spans="1:5" ht="17.100000000000001" customHeight="1" x14ac:dyDescent="0.25">
      <c r="A9" s="816"/>
      <c r="B9" s="817"/>
      <c r="C9" s="817"/>
      <c r="D9" s="116" t="s">
        <v>68</v>
      </c>
      <c r="E9" s="121">
        <v>42.216327853860307</v>
      </c>
    </row>
    <row r="10" spans="1:5" ht="17.100000000000001" customHeight="1" x14ac:dyDescent="0.25">
      <c r="A10" s="818" t="s">
        <v>23</v>
      </c>
      <c r="B10" s="819"/>
      <c r="C10" s="819"/>
      <c r="D10" s="116" t="s">
        <v>63</v>
      </c>
      <c r="E10" s="121"/>
    </row>
    <row r="11" spans="1:5" ht="17.100000000000001" customHeight="1" x14ac:dyDescent="0.25">
      <c r="A11" s="818"/>
      <c r="B11" s="819"/>
      <c r="C11" s="819"/>
      <c r="D11" s="116" t="s">
        <v>68</v>
      </c>
      <c r="E11" s="121"/>
    </row>
    <row r="12" spans="1:5" ht="17.100000000000001" customHeight="1" x14ac:dyDescent="0.25">
      <c r="A12" s="816" t="s">
        <v>24</v>
      </c>
      <c r="B12" s="817"/>
      <c r="C12" s="817"/>
      <c r="D12" s="116" t="s">
        <v>63</v>
      </c>
      <c r="E12" s="121"/>
    </row>
    <row r="13" spans="1:5" ht="17.100000000000001" customHeight="1" x14ac:dyDescent="0.25">
      <c r="A13" s="816"/>
      <c r="B13" s="817"/>
      <c r="C13" s="817"/>
      <c r="D13" s="116" t="s">
        <v>65</v>
      </c>
      <c r="E13" s="121"/>
    </row>
    <row r="14" spans="1:5" ht="17.100000000000001" customHeight="1" x14ac:dyDescent="0.25">
      <c r="A14" s="816"/>
      <c r="B14" s="817"/>
      <c r="C14" s="817"/>
      <c r="D14" s="116" t="s">
        <v>68</v>
      </c>
      <c r="E14" s="121"/>
    </row>
    <row r="15" spans="1:5" ht="17.100000000000001" customHeight="1" x14ac:dyDescent="0.25">
      <c r="A15" s="816" t="s">
        <v>25</v>
      </c>
      <c r="B15" s="817"/>
      <c r="C15" s="817"/>
      <c r="D15" s="116" t="s">
        <v>63</v>
      </c>
      <c r="E15" s="121"/>
    </row>
    <row r="16" spans="1:5" ht="17.100000000000001" customHeight="1" x14ac:dyDescent="0.25">
      <c r="A16" s="816"/>
      <c r="B16" s="817"/>
      <c r="C16" s="817"/>
      <c r="D16" s="116" t="s">
        <v>68</v>
      </c>
      <c r="E16" s="121"/>
    </row>
    <row r="17" spans="1:5" ht="17.100000000000001" customHeight="1" x14ac:dyDescent="0.25">
      <c r="A17" s="816" t="s">
        <v>26</v>
      </c>
      <c r="B17" s="817"/>
      <c r="C17" s="817"/>
      <c r="D17" s="116" t="s">
        <v>63</v>
      </c>
      <c r="E17" s="121"/>
    </row>
    <row r="18" spans="1:5" ht="17.100000000000001" customHeight="1" x14ac:dyDescent="0.25">
      <c r="A18" s="816"/>
      <c r="B18" s="817"/>
      <c r="C18" s="817"/>
      <c r="D18" s="116" t="s">
        <v>68</v>
      </c>
      <c r="E18" s="121"/>
    </row>
    <row r="19" spans="1:5" ht="17.100000000000001" customHeight="1" x14ac:dyDescent="0.25">
      <c r="A19" s="816" t="s">
        <v>27</v>
      </c>
      <c r="B19" s="817"/>
      <c r="C19" s="817"/>
      <c r="D19" s="116" t="s">
        <v>66</v>
      </c>
      <c r="E19" s="121"/>
    </row>
    <row r="20" spans="1:5" ht="17.100000000000001" customHeight="1" x14ac:dyDescent="0.25">
      <c r="A20" s="816"/>
      <c r="B20" s="817"/>
      <c r="C20" s="817"/>
      <c r="D20" s="116" t="s">
        <v>68</v>
      </c>
      <c r="E20" s="121"/>
    </row>
    <row r="21" spans="1:5" ht="17.100000000000001" customHeight="1" x14ac:dyDescent="0.25">
      <c r="A21" s="816" t="s">
        <v>28</v>
      </c>
      <c r="B21" s="817"/>
      <c r="C21" s="817"/>
      <c r="D21" s="116" t="s">
        <v>66</v>
      </c>
      <c r="E21" s="121"/>
    </row>
    <row r="22" spans="1:5" ht="17.100000000000001" customHeight="1" x14ac:dyDescent="0.25">
      <c r="A22" s="816"/>
      <c r="B22" s="817"/>
      <c r="C22" s="817"/>
      <c r="D22" s="116" t="s">
        <v>68</v>
      </c>
      <c r="E22" s="121"/>
    </row>
    <row r="23" spans="1:5" ht="17.100000000000001" customHeight="1" x14ac:dyDescent="0.25">
      <c r="A23" s="820" t="s">
        <v>29</v>
      </c>
      <c r="B23" s="821"/>
      <c r="C23" s="821"/>
      <c r="D23" s="116" t="s">
        <v>63</v>
      </c>
      <c r="E23" s="121"/>
    </row>
    <row r="24" spans="1:5" ht="17.100000000000001" customHeight="1" x14ac:dyDescent="0.25">
      <c r="A24" s="820"/>
      <c r="B24" s="821"/>
      <c r="C24" s="821"/>
      <c r="D24" s="116" t="s">
        <v>68</v>
      </c>
      <c r="E24" s="121"/>
    </row>
    <row r="25" spans="1:5" ht="17.100000000000001" customHeight="1" x14ac:dyDescent="0.25">
      <c r="A25" s="816" t="s">
        <v>30</v>
      </c>
      <c r="B25" s="817"/>
      <c r="C25" s="817"/>
      <c r="D25" s="116" t="s">
        <v>66</v>
      </c>
      <c r="E25" s="121">
        <v>2</v>
      </c>
    </row>
    <row r="26" spans="1:5" ht="17.100000000000001" customHeight="1" x14ac:dyDescent="0.25">
      <c r="A26" s="816"/>
      <c r="B26" s="817"/>
      <c r="C26" s="817"/>
      <c r="D26" s="116" t="s">
        <v>68</v>
      </c>
      <c r="E26" s="121">
        <v>5.0212776470588194</v>
      </c>
    </row>
    <row r="27" spans="1:5" ht="17.100000000000001" customHeight="1" x14ac:dyDescent="0.25">
      <c r="A27" s="816" t="s">
        <v>31</v>
      </c>
      <c r="B27" s="817"/>
      <c r="C27" s="817"/>
      <c r="D27" s="126" t="s">
        <v>66</v>
      </c>
      <c r="E27" s="121"/>
    </row>
    <row r="28" spans="1:5" ht="17.100000000000001" customHeight="1" x14ac:dyDescent="0.25">
      <c r="A28" s="816"/>
      <c r="B28" s="817"/>
      <c r="C28" s="817"/>
      <c r="D28" s="126" t="s">
        <v>68</v>
      </c>
      <c r="E28" s="121"/>
    </row>
    <row r="29" spans="1:5" ht="17.100000000000001" customHeight="1" x14ac:dyDescent="0.25">
      <c r="A29" s="816" t="s">
        <v>32</v>
      </c>
      <c r="B29" s="817"/>
      <c r="C29" s="817"/>
      <c r="D29" s="116" t="s">
        <v>66</v>
      </c>
      <c r="E29" s="125"/>
    </row>
    <row r="30" spans="1:5" ht="17.100000000000001" customHeight="1" x14ac:dyDescent="0.25">
      <c r="A30" s="816"/>
      <c r="B30" s="817"/>
      <c r="C30" s="817"/>
      <c r="D30" s="116" t="s">
        <v>68</v>
      </c>
      <c r="E30" s="125"/>
    </row>
    <row r="31" spans="1:5" ht="17.100000000000001" customHeight="1" x14ac:dyDescent="0.25">
      <c r="A31" s="816" t="s">
        <v>33</v>
      </c>
      <c r="B31" s="817"/>
      <c r="C31" s="817"/>
      <c r="D31" s="116" t="s">
        <v>63</v>
      </c>
      <c r="E31" s="121"/>
    </row>
    <row r="32" spans="1:5" ht="17.100000000000001" customHeight="1" x14ac:dyDescent="0.25">
      <c r="A32" s="816"/>
      <c r="B32" s="817"/>
      <c r="C32" s="817"/>
      <c r="D32" s="116" t="s">
        <v>68</v>
      </c>
      <c r="E32" s="121"/>
    </row>
    <row r="33" spans="1:5" ht="18.75" customHeight="1" x14ac:dyDescent="0.25">
      <c r="A33" s="822" t="s">
        <v>34</v>
      </c>
      <c r="B33" s="823"/>
      <c r="C33" s="824"/>
      <c r="D33" s="124" t="s">
        <v>68</v>
      </c>
      <c r="E33" s="121"/>
    </row>
    <row r="34" spans="1:5" ht="19.5" customHeight="1" x14ac:dyDescent="0.25">
      <c r="A34" s="822" t="s">
        <v>35</v>
      </c>
      <c r="B34" s="823"/>
      <c r="C34" s="823"/>
      <c r="D34" s="123" t="s">
        <v>68</v>
      </c>
      <c r="E34" s="121"/>
    </row>
    <row r="35" spans="1:5" ht="31.5" customHeight="1" x14ac:dyDescent="0.25">
      <c r="A35" s="822" t="s">
        <v>36</v>
      </c>
      <c r="B35" s="823"/>
      <c r="C35" s="823"/>
      <c r="D35" s="123" t="s">
        <v>68</v>
      </c>
      <c r="E35" s="121"/>
    </row>
    <row r="36" spans="1:5" ht="17.100000000000001" customHeight="1" x14ac:dyDescent="0.25">
      <c r="A36" s="822" t="s">
        <v>37</v>
      </c>
      <c r="B36" s="823"/>
      <c r="C36" s="823"/>
      <c r="D36" s="123" t="s">
        <v>66</v>
      </c>
      <c r="E36" s="121"/>
    </row>
    <row r="37" spans="1:5" ht="17.100000000000001" customHeight="1" x14ac:dyDescent="0.25">
      <c r="A37" s="822"/>
      <c r="B37" s="823"/>
      <c r="C37" s="823"/>
      <c r="D37" s="123" t="s">
        <v>68</v>
      </c>
      <c r="E37" s="121"/>
    </row>
    <row r="38" spans="1:5" ht="17.100000000000001" customHeight="1" x14ac:dyDescent="0.25">
      <c r="A38" s="814" t="s">
        <v>38</v>
      </c>
      <c r="B38" s="815"/>
      <c r="C38" s="815"/>
      <c r="D38" s="122" t="s">
        <v>66</v>
      </c>
      <c r="E38" s="121"/>
    </row>
    <row r="39" spans="1:5" ht="17.100000000000001" customHeight="1" x14ac:dyDescent="0.25">
      <c r="A39" s="814"/>
      <c r="B39" s="815"/>
      <c r="C39" s="815"/>
      <c r="D39" s="122" t="s">
        <v>68</v>
      </c>
      <c r="E39" s="121"/>
    </row>
    <row r="40" spans="1:5" ht="33.75" customHeight="1" x14ac:dyDescent="0.25">
      <c r="A40" s="814" t="s">
        <v>39</v>
      </c>
      <c r="B40" s="815"/>
      <c r="C40" s="815"/>
      <c r="D40" s="122" t="s">
        <v>68</v>
      </c>
      <c r="E40" s="121"/>
    </row>
    <row r="41" spans="1:5" ht="17.100000000000001" customHeight="1" x14ac:dyDescent="0.25">
      <c r="A41" s="814" t="s">
        <v>40</v>
      </c>
      <c r="B41" s="815"/>
      <c r="C41" s="815"/>
      <c r="D41" s="122" t="s">
        <v>63</v>
      </c>
      <c r="E41" s="121"/>
    </row>
    <row r="42" spans="1:5" ht="19.5" customHeight="1" x14ac:dyDescent="0.25">
      <c r="A42" s="814"/>
      <c r="B42" s="815"/>
      <c r="C42" s="815"/>
      <c r="D42" s="122" t="s">
        <v>68</v>
      </c>
      <c r="E42" s="121"/>
    </row>
    <row r="43" spans="1:5" ht="17.100000000000001" customHeight="1" thickBot="1" x14ac:dyDescent="0.3">
      <c r="A43" s="825" t="s">
        <v>41</v>
      </c>
      <c r="B43" s="826"/>
      <c r="C43" s="826"/>
      <c r="D43" s="120" t="s">
        <v>68</v>
      </c>
      <c r="E43" s="119">
        <v>12.847765692802732</v>
      </c>
    </row>
    <row r="44" spans="1:5" ht="17.100000000000001" customHeight="1" x14ac:dyDescent="0.25">
      <c r="A44" s="827" t="s">
        <v>42</v>
      </c>
      <c r="B44" s="828"/>
      <c r="C44" s="828"/>
      <c r="D44" s="118" t="s">
        <v>67</v>
      </c>
      <c r="E44" s="117">
        <v>7.0000000000000001E-3</v>
      </c>
    </row>
    <row r="45" spans="1:5" ht="17.100000000000001" customHeight="1" x14ac:dyDescent="0.25">
      <c r="A45" s="829"/>
      <c r="B45" s="830"/>
      <c r="C45" s="830"/>
      <c r="D45" s="116" t="s">
        <v>68</v>
      </c>
      <c r="E45" s="115">
        <v>9.4267266584362108</v>
      </c>
    </row>
    <row r="46" spans="1:5" ht="17.100000000000001" customHeight="1" x14ac:dyDescent="0.25">
      <c r="A46" s="829" t="s">
        <v>43</v>
      </c>
      <c r="B46" s="830"/>
      <c r="C46" s="830"/>
      <c r="D46" s="116" t="s">
        <v>67</v>
      </c>
      <c r="E46" s="115">
        <v>9.0000000000000011E-3</v>
      </c>
    </row>
    <row r="47" spans="1:5" ht="17.100000000000001" customHeight="1" x14ac:dyDescent="0.25">
      <c r="A47" s="829"/>
      <c r="B47" s="830"/>
      <c r="C47" s="830"/>
      <c r="D47" s="116" t="s">
        <v>68</v>
      </c>
      <c r="E47" s="115">
        <v>9.5020949826087016</v>
      </c>
    </row>
    <row r="48" spans="1:5" ht="17.100000000000001" customHeight="1" x14ac:dyDescent="0.25">
      <c r="A48" s="829" t="s">
        <v>44</v>
      </c>
      <c r="B48" s="830"/>
      <c r="C48" s="830"/>
      <c r="D48" s="116" t="s">
        <v>67</v>
      </c>
      <c r="E48" s="115">
        <v>3.9E-2</v>
      </c>
    </row>
    <row r="49" spans="1:5" ht="17.100000000000001" customHeight="1" x14ac:dyDescent="0.25">
      <c r="A49" s="829"/>
      <c r="B49" s="830"/>
      <c r="C49" s="830"/>
      <c r="D49" s="116" t="s">
        <v>68</v>
      </c>
      <c r="E49" s="115">
        <v>46.883139607540699</v>
      </c>
    </row>
    <row r="50" spans="1:5" ht="17.100000000000001" customHeight="1" x14ac:dyDescent="0.25">
      <c r="A50" s="829" t="s">
        <v>45</v>
      </c>
      <c r="B50" s="830"/>
      <c r="C50" s="830"/>
      <c r="D50" s="116" t="s">
        <v>67</v>
      </c>
      <c r="E50" s="115">
        <v>2.75E-2</v>
      </c>
    </row>
    <row r="51" spans="1:5" ht="17.100000000000001" customHeight="1" x14ac:dyDescent="0.25">
      <c r="A51" s="829"/>
      <c r="B51" s="830"/>
      <c r="C51" s="830"/>
      <c r="D51" s="116" t="s">
        <v>68</v>
      </c>
      <c r="E51" s="115">
        <v>31.214049986586176</v>
      </c>
    </row>
    <row r="52" spans="1:5" ht="17.100000000000001" customHeight="1" x14ac:dyDescent="0.25">
      <c r="A52" s="829" t="s">
        <v>46</v>
      </c>
      <c r="B52" s="830"/>
      <c r="C52" s="830"/>
      <c r="D52" s="116" t="s">
        <v>66</v>
      </c>
      <c r="E52" s="115">
        <v>21</v>
      </c>
    </row>
    <row r="53" spans="1:5" ht="17.100000000000001" customHeight="1" x14ac:dyDescent="0.25">
      <c r="A53" s="829"/>
      <c r="B53" s="830"/>
      <c r="C53" s="830"/>
      <c r="D53" s="116" t="s">
        <v>68</v>
      </c>
      <c r="E53" s="115">
        <v>54.897872196078453</v>
      </c>
    </row>
    <row r="54" spans="1:5" ht="17.100000000000001" customHeight="1" x14ac:dyDescent="0.25">
      <c r="A54" s="829" t="s">
        <v>47</v>
      </c>
      <c r="B54" s="830"/>
      <c r="C54" s="830"/>
      <c r="D54" s="116" t="s">
        <v>66</v>
      </c>
      <c r="E54" s="115">
        <v>92</v>
      </c>
    </row>
    <row r="55" spans="1:5" ht="17.100000000000001" customHeight="1" thickBot="1" x14ac:dyDescent="0.3">
      <c r="A55" s="825"/>
      <c r="B55" s="826"/>
      <c r="C55" s="826"/>
      <c r="D55" s="114" t="s">
        <v>68</v>
      </c>
      <c r="E55" s="113">
        <v>84.442436115437914</v>
      </c>
    </row>
    <row r="56" spans="1:5" ht="17.100000000000001" customHeight="1" x14ac:dyDescent="0.25">
      <c r="A56" s="827" t="s">
        <v>48</v>
      </c>
      <c r="B56" s="828"/>
      <c r="C56" s="828"/>
      <c r="D56" s="118" t="s">
        <v>67</v>
      </c>
      <c r="E56" s="117"/>
    </row>
    <row r="57" spans="1:5" ht="17.100000000000001" customHeight="1" x14ac:dyDescent="0.25">
      <c r="A57" s="829"/>
      <c r="B57" s="830"/>
      <c r="C57" s="830"/>
      <c r="D57" s="116" t="s">
        <v>68</v>
      </c>
      <c r="E57" s="115"/>
    </row>
    <row r="58" spans="1:5" ht="17.100000000000001" customHeight="1" x14ac:dyDescent="0.25">
      <c r="A58" s="829" t="s">
        <v>49</v>
      </c>
      <c r="B58" s="830"/>
      <c r="C58" s="830"/>
      <c r="D58" s="116" t="s">
        <v>66</v>
      </c>
      <c r="E58" s="115">
        <v>2</v>
      </c>
    </row>
    <row r="59" spans="1:5" ht="17.100000000000001" customHeight="1" x14ac:dyDescent="0.25">
      <c r="A59" s="829"/>
      <c r="B59" s="830"/>
      <c r="C59" s="830"/>
      <c r="D59" s="116" t="s">
        <v>68</v>
      </c>
      <c r="E59" s="115">
        <v>2.068680748299319</v>
      </c>
    </row>
    <row r="60" spans="1:5" ht="17.100000000000001" customHeight="1" x14ac:dyDescent="0.25">
      <c r="A60" s="829" t="s">
        <v>50</v>
      </c>
      <c r="B60" s="830"/>
      <c r="C60" s="830"/>
      <c r="D60" s="116" t="s">
        <v>66</v>
      </c>
      <c r="E60" s="115">
        <v>13</v>
      </c>
    </row>
    <row r="61" spans="1:5" ht="17.100000000000001" customHeight="1" thickBot="1" x14ac:dyDescent="0.3">
      <c r="A61" s="825"/>
      <c r="B61" s="826"/>
      <c r="C61" s="826"/>
      <c r="D61" s="114" t="s">
        <v>68</v>
      </c>
      <c r="E61" s="113">
        <v>26.20151214140072</v>
      </c>
    </row>
    <row r="62" spans="1:5" ht="29.25" customHeight="1" x14ac:dyDescent="0.25">
      <c r="A62" s="837" t="s">
        <v>303</v>
      </c>
      <c r="B62" s="838"/>
      <c r="C62" s="838"/>
      <c r="D62" s="112" t="s">
        <v>68</v>
      </c>
      <c r="E62" s="111">
        <f>E6+E7+E9+E11+E14+E16+E18+E20+E22+E24+E26+E28+E30+E32+E33+E34+E35+E37+E39+E40+E42+E43</f>
        <v>62.757371193721852</v>
      </c>
    </row>
    <row r="63" spans="1:5" ht="21" customHeight="1" x14ac:dyDescent="0.25">
      <c r="A63" s="831" t="s">
        <v>302</v>
      </c>
      <c r="B63" s="832"/>
      <c r="C63" s="832"/>
      <c r="D63" s="110" t="s">
        <v>68</v>
      </c>
      <c r="E63" s="109">
        <f>E45+E47+E49+E51+E53+E55</f>
        <v>236.36631954668817</v>
      </c>
    </row>
    <row r="64" spans="1:5" ht="21" customHeight="1" thickBot="1" x14ac:dyDescent="0.3">
      <c r="A64" s="833" t="s">
        <v>301</v>
      </c>
      <c r="B64" s="834"/>
      <c r="C64" s="834"/>
      <c r="D64" s="108" t="s">
        <v>68</v>
      </c>
      <c r="E64" s="107">
        <f>E57+E59+E61</f>
        <v>28.270192889700038</v>
      </c>
    </row>
    <row r="65" spans="1:5" ht="28.5" customHeight="1" thickBot="1" x14ac:dyDescent="0.3">
      <c r="A65" s="835" t="s">
        <v>300</v>
      </c>
      <c r="B65" s="836"/>
      <c r="C65" s="836"/>
      <c r="D65" s="106" t="s">
        <v>68</v>
      </c>
      <c r="E65" s="105">
        <f>E62+E63+E64</f>
        <v>327.39388363011005</v>
      </c>
    </row>
  </sheetData>
  <mergeCells count="39">
    <mergeCell ref="A7:C7"/>
    <mergeCell ref="A2:C2"/>
    <mergeCell ref="D2:E2"/>
    <mergeCell ref="A3:C3"/>
    <mergeCell ref="A4:C4"/>
    <mergeCell ref="A5:C6"/>
    <mergeCell ref="A31:C32"/>
    <mergeCell ref="A8:C9"/>
    <mergeCell ref="A10:C11"/>
    <mergeCell ref="A12:C14"/>
    <mergeCell ref="A15:C16"/>
    <mergeCell ref="A17:C18"/>
    <mergeCell ref="A19:C20"/>
    <mergeCell ref="A21:C22"/>
    <mergeCell ref="A23:C24"/>
    <mergeCell ref="A25:C26"/>
    <mergeCell ref="A27:C28"/>
    <mergeCell ref="A29:C30"/>
    <mergeCell ref="A50:C51"/>
    <mergeCell ref="A33:C33"/>
    <mergeCell ref="A34:C34"/>
    <mergeCell ref="A35:C35"/>
    <mergeCell ref="A36:C37"/>
    <mergeCell ref="A38:C39"/>
    <mergeCell ref="A40:C40"/>
    <mergeCell ref="A41:C42"/>
    <mergeCell ref="A43:C43"/>
    <mergeCell ref="A44:C45"/>
    <mergeCell ref="A46:C47"/>
    <mergeCell ref="A48:C49"/>
    <mergeCell ref="A63:C63"/>
    <mergeCell ref="A64:C64"/>
    <mergeCell ref="A65:C65"/>
    <mergeCell ref="A52:C53"/>
    <mergeCell ref="A54:C55"/>
    <mergeCell ref="A56:C57"/>
    <mergeCell ref="A58:C59"/>
    <mergeCell ref="A60:C61"/>
    <mergeCell ref="A62:C62"/>
  </mergeCells>
  <pageMargins left="0.31496062992125984" right="0.11811023622047245" top="0.35433070866141736" bottom="0.15748031496062992" header="0" footer="0"/>
  <pageSetup paperSize="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17</vt:i4>
      </vt:variant>
    </vt:vector>
  </HeadingPairs>
  <TitlesOfParts>
    <vt:vector size="32" baseType="lpstr">
      <vt:lpstr>инв 2018+вып</vt:lpstr>
      <vt:lpstr> 2019</vt:lpstr>
      <vt:lpstr>1Ниж 5</vt:lpstr>
      <vt:lpstr>Богум.13</vt:lpstr>
      <vt:lpstr>Влад,30</vt:lpstr>
      <vt:lpstr>Дегт 27</vt:lpstr>
      <vt:lpstr>КрФл 1б</vt:lpstr>
      <vt:lpstr>Мор 86а</vt:lpstr>
      <vt:lpstr>Ор 21</vt:lpstr>
      <vt:lpstr>Ор 31</vt:lpstr>
      <vt:lpstr>ПОб 19</vt:lpstr>
      <vt:lpstr>ПОб 34 к.1</vt:lpstr>
      <vt:lpstr>Пулем 20</vt:lpstr>
      <vt:lpstr>Фед 14к.2</vt:lpstr>
      <vt:lpstr>Шв 6</vt:lpstr>
      <vt:lpstr>' 2019'!Заголовки_для_печати</vt:lpstr>
      <vt:lpstr>'инв 2018+вып'!Заголовки_для_печати</vt:lpstr>
      <vt:lpstr>' 2019'!Область_печати</vt:lpstr>
      <vt:lpstr>'1Ниж 5'!Область_печати</vt:lpstr>
      <vt:lpstr>Богум.13!Область_печати</vt:lpstr>
      <vt:lpstr>'Влад,30'!Область_печати</vt:lpstr>
      <vt:lpstr>'Дегт 27'!Область_печати</vt:lpstr>
      <vt:lpstr>'инв 2018+вып'!Область_печати</vt:lpstr>
      <vt:lpstr>'КрФл 1б'!Область_печати</vt:lpstr>
      <vt:lpstr>'Мор 86а'!Область_печати</vt:lpstr>
      <vt:lpstr>'Ор 21'!Область_печати</vt:lpstr>
      <vt:lpstr>'Ор 31'!Область_печати</vt:lpstr>
      <vt:lpstr>'ПОб 19'!Область_печати</vt:lpstr>
      <vt:lpstr>'ПОб 34 к.1'!Область_печати</vt:lpstr>
      <vt:lpstr>'Пулем 20'!Область_печати</vt:lpstr>
      <vt:lpstr>'Фед 14к.2'!Область_печати</vt:lpstr>
      <vt:lpstr>'Шв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novikovaon</dc:creator>
  <cp:lastModifiedBy>novikovaon</cp:lastModifiedBy>
  <cp:lastPrinted>2020-01-21T15:45:42Z</cp:lastPrinted>
  <dcterms:created xsi:type="dcterms:W3CDTF">2020-01-21T13:32:59Z</dcterms:created>
  <dcterms:modified xsi:type="dcterms:W3CDTF">2020-02-12T09:55:24Z</dcterms:modified>
</cp:coreProperties>
</file>