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novikovaon\Desktop\"/>
    </mc:Choice>
  </mc:AlternateContent>
  <bookViews>
    <workbookView xWindow="0" yWindow="0" windowWidth="21150" windowHeight="10035" activeTab="1"/>
  </bookViews>
  <sheets>
    <sheet name="Приложение 1 новая" sheetId="23" r:id="rId1"/>
    <sheet name=" старая форма приложения 1" sheetId="7" r:id="rId2"/>
    <sheet name="кровли-14   -  подряд" sheetId="19" r:id="rId3"/>
    <sheet name="кровли-14" sheetId="1" r:id="rId4"/>
    <sheet name="ТВР 2-14" sheetId="2" r:id="rId5"/>
    <sheet name=" рем. и замена дефлект., оголов" sheetId="22" r:id="rId6"/>
    <sheet name="вентканалы" sheetId="16" r:id="rId7"/>
    <sheet name="Изоляция" sheetId="17" r:id="rId8"/>
    <sheet name="фасады-14 " sheetId="3" r:id="rId9"/>
    <sheet name="стыки-14" sheetId="8" r:id="rId10"/>
    <sheet name="л.клетки -14  - подряд" sheetId="20" r:id="rId11"/>
    <sheet name="л.клетки -14 " sheetId="4" r:id="rId12"/>
    <sheet name="вод-трубы-14 (2)" sheetId="9" r:id="rId13"/>
    <sheet name="мус.проводы-14" sheetId="11" r:id="rId14"/>
    <sheet name="отмостки -14" sheetId="10" r:id="rId15"/>
    <sheet name="двери-14 (2)" sheetId="18" r:id="rId16"/>
    <sheet name="Метел. двери-решетки-14" sheetId="6" r:id="rId17"/>
    <sheet name="полы МОП стяжки-14" sheetId="12" r:id="rId18"/>
    <sheet name="козырьки, крыльца-14" sheetId="13" r:id="rId19"/>
    <sheet name="окна- 14" sheetId="14" r:id="rId20"/>
  </sheets>
  <definedNames>
    <definedName name="_xlnm._FilterDatabase" localSheetId="5" hidden="1">' рем. и замена дефлект., оголов'!$A$17:$N$29</definedName>
    <definedName name="_xlnm._FilterDatabase" localSheetId="6" hidden="1">вентканалы!$A$17:$V$34</definedName>
    <definedName name="_xlnm._FilterDatabase" localSheetId="15" hidden="1">'двери-14 (2)'!$A$13:$S$41</definedName>
    <definedName name="_xlnm._FilterDatabase" localSheetId="7" hidden="1">Изоляция!$A$17:$V$25</definedName>
    <definedName name="_xlnm._FilterDatabase" localSheetId="18" hidden="1">'козырьки, крыльца-14'!$A$10:$S$94</definedName>
    <definedName name="_xlnm._FilterDatabase" localSheetId="3" hidden="1">'кровли-14'!$A$9:$K$100</definedName>
    <definedName name="_xlnm._FilterDatabase" localSheetId="2" hidden="1">'кровли-14   -  подряд'!$A$9:$K$100</definedName>
    <definedName name="_xlnm._FilterDatabase" localSheetId="11" hidden="1">'л.клетки -14 '!$A$13:$AB$57</definedName>
    <definedName name="_xlnm._FilterDatabase" localSheetId="10" hidden="1">'л.клетки -14  - подряд'!$A$13:$AB$57</definedName>
    <definedName name="_xlnm._FilterDatabase" localSheetId="19" hidden="1">'окна- 14'!$A$12:$U$159</definedName>
    <definedName name="_xlnm._FilterDatabase" localSheetId="4" hidden="1">'ТВР 2-14'!$A$17:$V$54</definedName>
    <definedName name="_xlnm._FilterDatabase" localSheetId="8" hidden="1">'фасады-14 '!$A$8:$R$91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23" l="1"/>
  <c r="D155" i="23"/>
  <c r="H154" i="23"/>
  <c r="D154" i="23"/>
  <c r="H153" i="23"/>
  <c r="D153" i="23"/>
  <c r="H152" i="23"/>
  <c r="D152" i="23"/>
  <c r="H151" i="23"/>
  <c r="D151" i="23"/>
  <c r="H150" i="23"/>
  <c r="D150" i="23"/>
  <c r="H149" i="23"/>
  <c r="D149" i="23"/>
  <c r="H148" i="23"/>
  <c r="D148" i="23"/>
  <c r="H147" i="23"/>
  <c r="D147" i="23"/>
  <c r="D146" i="23"/>
  <c r="D145" i="23"/>
  <c r="D144" i="23"/>
  <c r="D143" i="23"/>
  <c r="H142" i="23"/>
  <c r="D142" i="23"/>
  <c r="H141" i="23"/>
  <c r="D141" i="23"/>
  <c r="I140" i="23"/>
  <c r="H140" i="23"/>
  <c r="D140" i="23" s="1"/>
  <c r="I139" i="23"/>
  <c r="H139" i="23" s="1"/>
  <c r="D139" i="23" s="1"/>
  <c r="D138" i="23"/>
  <c r="H137" i="23"/>
  <c r="D137" i="23" s="1"/>
  <c r="D136" i="23"/>
  <c r="D135" i="23"/>
  <c r="D134" i="23"/>
  <c r="D133" i="23"/>
  <c r="D132" i="23"/>
  <c r="D131" i="23"/>
  <c r="D130" i="23"/>
  <c r="D129" i="23"/>
  <c r="D128" i="23"/>
  <c r="J127" i="23"/>
  <c r="H127" i="23"/>
  <c r="D127" i="23" s="1"/>
  <c r="H126" i="23"/>
  <c r="D126" i="23" s="1"/>
  <c r="H125" i="23"/>
  <c r="D125" i="23" s="1"/>
  <c r="H124" i="23"/>
  <c r="D124" i="23" s="1"/>
  <c r="D123" i="23"/>
  <c r="H122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H96" i="23"/>
  <c r="D96" i="23"/>
  <c r="H95" i="23"/>
  <c r="D95" i="23"/>
  <c r="H94" i="23"/>
  <c r="D94" i="23"/>
  <c r="J93" i="23"/>
  <c r="J97" i="23" s="1"/>
  <c r="I93" i="23"/>
  <c r="H93" i="23" s="1"/>
  <c r="D93" i="23" s="1"/>
  <c r="H92" i="23"/>
  <c r="D92" i="23"/>
  <c r="H91" i="23"/>
  <c r="D91" i="23"/>
  <c r="H90" i="23"/>
  <c r="D90" i="23"/>
  <c r="H89" i="23"/>
  <c r="D89" i="23"/>
  <c r="H88" i="23"/>
  <c r="D88" i="23"/>
  <c r="H87" i="23"/>
  <c r="D87" i="23"/>
  <c r="J86" i="23"/>
  <c r="I86" i="23"/>
  <c r="H86" i="23" s="1"/>
  <c r="D86" i="23" s="1"/>
  <c r="H85" i="23"/>
  <c r="D85" i="23"/>
  <c r="H84" i="23"/>
  <c r="D84" i="23"/>
  <c r="H83" i="23"/>
  <c r="D83" i="23"/>
  <c r="H82" i="23"/>
  <c r="D82" i="23"/>
  <c r="H81" i="23"/>
  <c r="D81" i="23"/>
  <c r="H80" i="23"/>
  <c r="D80" i="23"/>
  <c r="H79" i="23"/>
  <c r="D79" i="23"/>
  <c r="H78" i="23"/>
  <c r="D78" i="23"/>
  <c r="H77" i="23"/>
  <c r="D77" i="23"/>
  <c r="H76" i="23"/>
  <c r="D76" i="23"/>
  <c r="H75" i="23"/>
  <c r="D75" i="23"/>
  <c r="H74" i="23"/>
  <c r="D74" i="23"/>
  <c r="J73" i="23"/>
  <c r="I73" i="23"/>
  <c r="H73" i="23" s="1"/>
  <c r="D73" i="23" s="1"/>
  <c r="I72" i="23"/>
  <c r="H72" i="23"/>
  <c r="D72" i="23" s="1"/>
  <c r="J71" i="23"/>
  <c r="H70" i="23"/>
  <c r="D70" i="23" s="1"/>
  <c r="H69" i="23"/>
  <c r="D69" i="23" s="1"/>
  <c r="H68" i="23"/>
  <c r="D68" i="23" s="1"/>
  <c r="H67" i="23"/>
  <c r="D67" i="23" s="1"/>
  <c r="H66" i="23"/>
  <c r="D66" i="23" s="1"/>
  <c r="H65" i="23"/>
  <c r="D65" i="23" s="1"/>
  <c r="H64" i="23"/>
  <c r="D64" i="23" s="1"/>
  <c r="H63" i="23"/>
  <c r="D63" i="23" s="1"/>
  <c r="H62" i="23"/>
  <c r="D62" i="23" s="1"/>
  <c r="H61" i="23"/>
  <c r="D61" i="23" s="1"/>
  <c r="H60" i="23"/>
  <c r="D60" i="23" s="1"/>
  <c r="H59" i="23"/>
  <c r="D59" i="23" s="1"/>
  <c r="H58" i="23"/>
  <c r="D58" i="23" s="1"/>
  <c r="H57" i="23"/>
  <c r="D57" i="23" s="1"/>
  <c r="H56" i="23"/>
  <c r="D56" i="23" s="1"/>
  <c r="H55" i="23"/>
  <c r="D55" i="23" s="1"/>
  <c r="H54" i="23"/>
  <c r="D54" i="23" s="1"/>
  <c r="H53" i="23"/>
  <c r="D53" i="23" s="1"/>
  <c r="H52" i="23"/>
  <c r="D52" i="23" s="1"/>
  <c r="H51" i="23"/>
  <c r="D51" i="23" s="1"/>
  <c r="H50" i="23"/>
  <c r="D50" i="23" s="1"/>
  <c r="H49" i="23"/>
  <c r="D49" i="23" s="1"/>
  <c r="H48" i="23"/>
  <c r="D48" i="23" s="1"/>
  <c r="H47" i="23"/>
  <c r="D47" i="23" s="1"/>
  <c r="D46" i="23"/>
  <c r="D45" i="23"/>
  <c r="H44" i="23"/>
  <c r="D44" i="23" s="1"/>
  <c r="H43" i="23"/>
  <c r="D43" i="23" s="1"/>
  <c r="H42" i="23"/>
  <c r="D42" i="23" s="1"/>
  <c r="H41" i="23"/>
  <c r="D41" i="23" s="1"/>
  <c r="H40" i="23"/>
  <c r="D40" i="23" s="1"/>
  <c r="H39" i="23"/>
  <c r="D39" i="23" s="1"/>
  <c r="H38" i="23"/>
  <c r="D38" i="23" s="1"/>
  <c r="H37" i="23"/>
  <c r="D37" i="23" s="1"/>
  <c r="H36" i="23"/>
  <c r="D36" i="23" s="1"/>
  <c r="H35" i="23"/>
  <c r="D35" i="23" s="1"/>
  <c r="H34" i="23"/>
  <c r="D34" i="23" s="1"/>
  <c r="H33" i="23"/>
  <c r="D33" i="23" s="1"/>
  <c r="H32" i="23"/>
  <c r="D32" i="23" s="1"/>
  <c r="H31" i="23"/>
  <c r="D31" i="23" s="1"/>
  <c r="H30" i="23"/>
  <c r="D30" i="23" s="1"/>
  <c r="H29" i="23"/>
  <c r="D29" i="23" s="1"/>
  <c r="H28" i="23"/>
  <c r="D28" i="23" s="1"/>
  <c r="H27" i="23"/>
  <c r="D27" i="23" s="1"/>
  <c r="H26" i="23"/>
  <c r="D26" i="23" s="1"/>
  <c r="H25" i="23"/>
  <c r="D25" i="23" s="1"/>
  <c r="H24" i="23"/>
  <c r="D24" i="23" s="1"/>
  <c r="H23" i="23"/>
  <c r="D23" i="23" s="1"/>
  <c r="J22" i="23"/>
  <c r="I22" i="23"/>
  <c r="H22" i="23"/>
  <c r="D22" i="23" s="1"/>
  <c r="H21" i="23"/>
  <c r="D21" i="23" s="1"/>
  <c r="H20" i="23"/>
  <c r="D20" i="23" s="1"/>
  <c r="H19" i="23"/>
  <c r="D19" i="23" s="1"/>
  <c r="H18" i="23"/>
  <c r="D18" i="23" s="1"/>
  <c r="H17" i="23"/>
  <c r="D17" i="23" s="1"/>
  <c r="H16" i="23"/>
  <c r="D16" i="23" s="1"/>
  <c r="J15" i="23"/>
  <c r="J12" i="23" s="1"/>
  <c r="I15" i="23"/>
  <c r="H15" i="23"/>
  <c r="D15" i="23" s="1"/>
  <c r="J14" i="23"/>
  <c r="I14" i="23"/>
  <c r="H14" i="23"/>
  <c r="D14" i="23" s="1"/>
  <c r="J13" i="23"/>
  <c r="H13" i="23" s="1"/>
  <c r="D13" i="23" s="1"/>
  <c r="I12" i="23"/>
  <c r="H12" i="23" s="1"/>
  <c r="D12" i="23" s="1"/>
  <c r="I71" i="23" l="1"/>
  <c r="I97" i="23" l="1"/>
  <c r="H97" i="23" s="1"/>
  <c r="D97" i="23" s="1"/>
  <c r="H71" i="23"/>
  <c r="D71" i="23" s="1"/>
  <c r="N52" i="20" l="1"/>
  <c r="G52" i="20"/>
  <c r="F52" i="20"/>
  <c r="A40" i="2"/>
  <c r="A41" i="2"/>
  <c r="A42" i="2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39" i="2"/>
  <c r="K19" i="22"/>
  <c r="K20" i="22"/>
  <c r="K21" i="22"/>
  <c r="K22" i="22"/>
  <c r="K23" i="22"/>
  <c r="K24" i="22"/>
  <c r="K25" i="22"/>
  <c r="K26" i="22"/>
  <c r="K27" i="22"/>
  <c r="K28" i="22"/>
  <c r="K18" i="22"/>
  <c r="A20" i="22"/>
  <c r="A21" i="22"/>
  <c r="A22" i="22"/>
  <c r="A23" i="22"/>
  <c r="A24" i="22" s="1"/>
  <c r="A25" i="22" s="1"/>
  <c r="A26" i="22" s="1"/>
  <c r="A27" i="22" s="1"/>
  <c r="A28" i="22" s="1"/>
  <c r="A19" i="22"/>
  <c r="I29" i="22"/>
  <c r="H29" i="22"/>
  <c r="F29" i="22"/>
  <c r="D29" i="22"/>
  <c r="C29" i="22"/>
  <c r="G28" i="22"/>
  <c r="G27" i="22"/>
  <c r="G26" i="22"/>
  <c r="G25" i="22"/>
  <c r="G24" i="22"/>
  <c r="G23" i="22"/>
  <c r="G22" i="22"/>
  <c r="G21" i="22"/>
  <c r="G20" i="22"/>
  <c r="G19" i="22"/>
  <c r="G18" i="22"/>
  <c r="G29" i="22" l="1"/>
  <c r="N52" i="4"/>
  <c r="F52" i="4"/>
  <c r="K29" i="22" l="1"/>
  <c r="C51" i="6" l="1"/>
  <c r="E51" i="6"/>
  <c r="I51" i="8"/>
  <c r="H51" i="8"/>
  <c r="D51" i="8"/>
  <c r="Q49" i="8"/>
  <c r="I50" i="8"/>
  <c r="H55" i="20"/>
  <c r="H47" i="20"/>
  <c r="Y55" i="20"/>
  <c r="X55" i="20"/>
  <c r="W55" i="20"/>
  <c r="V55" i="20"/>
  <c r="U55" i="20"/>
  <c r="S55" i="20"/>
  <c r="R55" i="20"/>
  <c r="P55" i="20"/>
  <c r="O55" i="20"/>
  <c r="M55" i="20"/>
  <c r="L55" i="20"/>
  <c r="J55" i="20"/>
  <c r="I55" i="20"/>
  <c r="G55" i="20"/>
  <c r="E55" i="20"/>
  <c r="D55" i="20"/>
  <c r="N54" i="20"/>
  <c r="F54" i="20"/>
  <c r="N53" i="20"/>
  <c r="F53" i="20"/>
  <c r="N51" i="20"/>
  <c r="F51" i="20"/>
  <c r="Q50" i="20"/>
  <c r="F50" i="20"/>
  <c r="Q49" i="20"/>
  <c r="F49" i="20"/>
  <c r="N48" i="20"/>
  <c r="F48" i="20"/>
  <c r="Q47" i="20"/>
  <c r="F47" i="20"/>
  <c r="N46" i="20"/>
  <c r="F46" i="20"/>
  <c r="N45" i="20"/>
  <c r="F45" i="20"/>
  <c r="K44" i="20"/>
  <c r="F44" i="20"/>
  <c r="T43" i="20"/>
  <c r="F43" i="20"/>
  <c r="T42" i="20"/>
  <c r="F42" i="20"/>
  <c r="T41" i="20"/>
  <c r="F41" i="20"/>
  <c r="Q40" i="20"/>
  <c r="F40" i="20"/>
  <c r="T39" i="20"/>
  <c r="F39" i="20"/>
  <c r="T38" i="20"/>
  <c r="F38" i="20"/>
  <c r="T37" i="20"/>
  <c r="F37" i="20"/>
  <c r="Q36" i="20"/>
  <c r="F36" i="20"/>
  <c r="Q35" i="20"/>
  <c r="F35" i="20"/>
  <c r="Q34" i="20"/>
  <c r="F34" i="20"/>
  <c r="Q33" i="20"/>
  <c r="F33" i="20"/>
  <c r="Q32" i="20"/>
  <c r="F32" i="20"/>
  <c r="K31" i="20"/>
  <c r="F31" i="20"/>
  <c r="T30" i="20"/>
  <c r="F30" i="20"/>
  <c r="T29" i="20"/>
  <c r="T55" i="20" s="1"/>
  <c r="F29" i="20"/>
  <c r="T28" i="20"/>
  <c r="F28" i="20"/>
  <c r="K27" i="20"/>
  <c r="F27" i="20"/>
  <c r="Q26" i="20"/>
  <c r="F26" i="20"/>
  <c r="Q25" i="20"/>
  <c r="F25" i="20"/>
  <c r="Q24" i="20"/>
  <c r="F24" i="20"/>
  <c r="Q23" i="20"/>
  <c r="F23" i="20"/>
  <c r="Q22" i="20"/>
  <c r="F22" i="20"/>
  <c r="K21" i="20"/>
  <c r="F21" i="20"/>
  <c r="K20" i="20"/>
  <c r="F20" i="20"/>
  <c r="Q19" i="20"/>
  <c r="F19" i="20"/>
  <c r="K18" i="20"/>
  <c r="F18" i="20"/>
  <c r="K17" i="20"/>
  <c r="F17" i="20"/>
  <c r="K16" i="20"/>
  <c r="F16" i="20"/>
  <c r="K15" i="20"/>
  <c r="F15" i="20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Q14" i="20"/>
  <c r="F14" i="20"/>
  <c r="D99" i="19"/>
  <c r="D100" i="19" s="1"/>
  <c r="E98" i="19"/>
  <c r="F98" i="19" s="1"/>
  <c r="E97" i="19"/>
  <c r="F97" i="19" s="1"/>
  <c r="E94" i="19"/>
  <c r="F94" i="19" s="1"/>
  <c r="E92" i="19"/>
  <c r="F92" i="19" s="1"/>
  <c r="E91" i="19"/>
  <c r="F91" i="19" s="1"/>
  <c r="E90" i="19"/>
  <c r="F90" i="19" s="1"/>
  <c r="E88" i="19"/>
  <c r="F88" i="19" s="1"/>
  <c r="E83" i="19"/>
  <c r="F83" i="19" s="1"/>
  <c r="E82" i="19"/>
  <c r="F82" i="19" s="1"/>
  <c r="E81" i="19"/>
  <c r="F81" i="19" s="1"/>
  <c r="E78" i="19"/>
  <c r="F78" i="19" s="1"/>
  <c r="E73" i="19"/>
  <c r="F73" i="19" s="1"/>
  <c r="E72" i="19"/>
  <c r="F72" i="19" s="1"/>
  <c r="E70" i="19"/>
  <c r="F70" i="19" s="1"/>
  <c r="E69" i="19"/>
  <c r="F69" i="19" s="1"/>
  <c r="E68" i="19"/>
  <c r="F68" i="19" s="1"/>
  <c r="E67" i="19"/>
  <c r="F67" i="19" s="1"/>
  <c r="E66" i="19"/>
  <c r="F66" i="19" s="1"/>
  <c r="E64" i="19"/>
  <c r="F64" i="19" s="1"/>
  <c r="E63" i="19"/>
  <c r="F63" i="19" s="1"/>
  <c r="E62" i="19"/>
  <c r="F62" i="19" s="1"/>
  <c r="E61" i="19"/>
  <c r="F61" i="19" s="1"/>
  <c r="A61" i="19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E60" i="19"/>
  <c r="F60" i="19" s="1"/>
  <c r="D58" i="19"/>
  <c r="E57" i="19"/>
  <c r="F57" i="19" s="1"/>
  <c r="E55" i="19"/>
  <c r="F55" i="19" s="1"/>
  <c r="E54" i="19"/>
  <c r="F54" i="19" s="1"/>
  <c r="E53" i="19"/>
  <c r="F53" i="19" s="1"/>
  <c r="E51" i="19"/>
  <c r="F51" i="19" s="1"/>
  <c r="E50" i="19"/>
  <c r="F50" i="19" s="1"/>
  <c r="E49" i="19"/>
  <c r="F49" i="19" s="1"/>
  <c r="E47" i="19"/>
  <c r="F47" i="19" s="1"/>
  <c r="E46" i="19"/>
  <c r="F46" i="19" s="1"/>
  <c r="E45" i="19"/>
  <c r="F45" i="19" s="1"/>
  <c r="E44" i="19"/>
  <c r="F44" i="19" s="1"/>
  <c r="E43" i="19"/>
  <c r="F43" i="19" s="1"/>
  <c r="E40" i="19"/>
  <c r="F40" i="19" s="1"/>
  <c r="E39" i="19"/>
  <c r="F39" i="19" s="1"/>
  <c r="E38" i="19"/>
  <c r="F38" i="19" s="1"/>
  <c r="E37" i="19"/>
  <c r="F37" i="19" s="1"/>
  <c r="E36" i="19"/>
  <c r="F36" i="19" s="1"/>
  <c r="E34" i="19"/>
  <c r="F34" i="19" s="1"/>
  <c r="E33" i="19"/>
  <c r="F33" i="19" s="1"/>
  <c r="E32" i="19"/>
  <c r="F32" i="19" s="1"/>
  <c r="E31" i="19"/>
  <c r="F31" i="19" s="1"/>
  <c r="E29" i="19"/>
  <c r="F29" i="19" s="1"/>
  <c r="E28" i="19"/>
  <c r="F28" i="19" s="1"/>
  <c r="E27" i="19"/>
  <c r="F27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E15" i="19"/>
  <c r="F15" i="19" s="1"/>
  <c r="E14" i="19"/>
  <c r="F14" i="19" s="1"/>
  <c r="E13" i="19"/>
  <c r="F13" i="19" s="1"/>
  <c r="E12" i="19"/>
  <c r="F12" i="19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F55" i="20" l="1"/>
  <c r="K55" i="20"/>
  <c r="N55" i="20"/>
  <c r="Q55" i="20"/>
  <c r="H99" i="19"/>
  <c r="H58" i="19"/>
  <c r="F58" i="19"/>
  <c r="E58" i="19"/>
  <c r="F99" i="19"/>
  <c r="E99" i="19"/>
  <c r="K27" i="4"/>
  <c r="T42" i="4"/>
  <c r="Q40" i="4"/>
  <c r="T39" i="4"/>
  <c r="T38" i="4"/>
  <c r="T30" i="4"/>
  <c r="K31" i="4"/>
  <c r="T29" i="4"/>
  <c r="T28" i="4"/>
  <c r="T37" i="4"/>
  <c r="T41" i="4"/>
  <c r="Q19" i="4"/>
  <c r="K21" i="4"/>
  <c r="K20" i="4"/>
  <c r="Q36" i="4"/>
  <c r="Q35" i="4"/>
  <c r="Q34" i="4"/>
  <c r="Q33" i="4"/>
  <c r="Q32" i="4"/>
  <c r="Q50" i="4"/>
  <c r="Q49" i="4"/>
  <c r="T43" i="4"/>
  <c r="K16" i="4"/>
  <c r="Q14" i="4"/>
  <c r="Q26" i="4"/>
  <c r="Q25" i="4"/>
  <c r="Q24" i="4"/>
  <c r="Q23" i="4"/>
  <c r="Q22" i="4"/>
  <c r="Q47" i="4"/>
  <c r="N46" i="4"/>
  <c r="N45" i="4"/>
  <c r="N51" i="4"/>
  <c r="N54" i="4"/>
  <c r="N53" i="4"/>
  <c r="N48" i="4"/>
  <c r="K18" i="4"/>
  <c r="K17" i="4"/>
  <c r="F37" i="4"/>
  <c r="F38" i="4"/>
  <c r="H100" i="19" l="1"/>
  <c r="G99" i="19"/>
  <c r="G58" i="19"/>
  <c r="G100" i="19" s="1"/>
  <c r="F100" i="19"/>
  <c r="E100" i="19"/>
  <c r="E96" i="13"/>
  <c r="A14" i="18"/>
  <c r="A15" i="18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D41" i="18"/>
  <c r="E41" i="18"/>
  <c r="G41" i="18"/>
  <c r="H41" i="18"/>
  <c r="J41" i="18"/>
  <c r="K41" i="18"/>
  <c r="M41" i="18"/>
  <c r="N41" i="18"/>
  <c r="P41" i="18"/>
  <c r="Q41" i="18"/>
  <c r="R41" i="18"/>
  <c r="S41" i="18"/>
  <c r="T41" i="18"/>
  <c r="U41" i="18"/>
  <c r="B47" i="18"/>
  <c r="C113" i="9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3" i="4"/>
  <c r="F54" i="4"/>
  <c r="F14" i="4"/>
  <c r="A28" i="4" l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G26" i="6" l="1"/>
  <c r="J53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20" i="2"/>
  <c r="J19" i="2"/>
  <c r="J23" i="7" l="1"/>
  <c r="J24" i="7"/>
  <c r="J22" i="7"/>
  <c r="G79" i="3"/>
  <c r="F79" i="3"/>
  <c r="H79" i="3" s="1"/>
  <c r="D79" i="3"/>
  <c r="J126" i="7" l="1"/>
  <c r="A15" i="8"/>
  <c r="A14" i="8"/>
  <c r="H26" i="8"/>
  <c r="I26" i="8"/>
  <c r="I139" i="7"/>
  <c r="I138" i="7"/>
  <c r="I87" i="7" l="1"/>
  <c r="I73" i="7"/>
  <c r="F56" i="1"/>
  <c r="F52" i="1"/>
  <c r="F43" i="1"/>
  <c r="F40" i="1"/>
  <c r="F38" i="1"/>
  <c r="F30" i="1"/>
  <c r="F26" i="1"/>
  <c r="F21" i="1"/>
  <c r="F14" i="1"/>
  <c r="F15" i="1"/>
  <c r="F16" i="1"/>
  <c r="F12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60" i="1"/>
  <c r="F18" i="17"/>
  <c r="S18" i="17" s="1"/>
  <c r="A18" i="17"/>
  <c r="Q25" i="17"/>
  <c r="P25" i="17"/>
  <c r="N25" i="17"/>
  <c r="L25" i="17"/>
  <c r="K25" i="17"/>
  <c r="I25" i="17"/>
  <c r="G25" i="17"/>
  <c r="E25" i="17"/>
  <c r="D25" i="17"/>
  <c r="C25" i="17"/>
  <c r="F24" i="17"/>
  <c r="S24" i="17" s="1"/>
  <c r="F23" i="17"/>
  <c r="S23" i="17" s="1"/>
  <c r="F22" i="17"/>
  <c r="S22" i="17" s="1"/>
  <c r="F21" i="17"/>
  <c r="S21" i="17" s="1"/>
  <c r="F20" i="17"/>
  <c r="S20" i="17" s="1"/>
  <c r="F19" i="17"/>
  <c r="S19" i="17" s="1"/>
  <c r="O27" i="16"/>
  <c r="S27" i="16" s="1"/>
  <c r="Q34" i="16"/>
  <c r="P34" i="16"/>
  <c r="N34" i="16"/>
  <c r="L34" i="16"/>
  <c r="K34" i="16"/>
  <c r="I34" i="16"/>
  <c r="G34" i="16"/>
  <c r="E34" i="16"/>
  <c r="D34" i="16"/>
  <c r="C34" i="16"/>
  <c r="F33" i="16"/>
  <c r="S33" i="16" s="1"/>
  <c r="O32" i="16"/>
  <c r="S32" i="16" s="1"/>
  <c r="O31" i="16"/>
  <c r="S31" i="16" s="1"/>
  <c r="F30" i="16"/>
  <c r="S30" i="16" s="1"/>
  <c r="O29" i="16"/>
  <c r="S29" i="16" s="1"/>
  <c r="F28" i="16"/>
  <c r="S28" i="16" s="1"/>
  <c r="J26" i="16"/>
  <c r="S26" i="16" s="1"/>
  <c r="F25" i="16"/>
  <c r="S25" i="16" s="1"/>
  <c r="O24" i="16"/>
  <c r="S24" i="16" s="1"/>
  <c r="F23" i="16"/>
  <c r="S23" i="16" s="1"/>
  <c r="O22" i="16"/>
  <c r="S22" i="16" s="1"/>
  <c r="O21" i="16"/>
  <c r="S21" i="16" s="1"/>
  <c r="O20" i="16"/>
  <c r="S20" i="16" s="1"/>
  <c r="O19" i="16"/>
  <c r="S19" i="16" s="1"/>
  <c r="O18" i="16"/>
  <c r="J25" i="17" l="1"/>
  <c r="O25" i="17"/>
  <c r="S25" i="17"/>
  <c r="F25" i="17"/>
  <c r="A33" i="16"/>
  <c r="O34" i="16"/>
  <c r="S18" i="16"/>
  <c r="J34" i="16"/>
  <c r="F34" i="16"/>
  <c r="S26" i="17" l="1"/>
  <c r="S35" i="16"/>
  <c r="S34" i="16"/>
  <c r="K44" i="4"/>
  <c r="K15" i="4"/>
  <c r="A65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F34" i="1"/>
  <c r="F13" i="14" l="1"/>
  <c r="A14" i="14"/>
  <c r="F14" i="14"/>
  <c r="A15" i="14"/>
  <c r="F15" i="14"/>
  <c r="A16" i="14"/>
  <c r="F16" i="14"/>
  <c r="A17" i="14"/>
  <c r="F17" i="14"/>
  <c r="A18" i="14"/>
  <c r="F18" i="14"/>
  <c r="A19" i="14"/>
  <c r="F19" i="14"/>
  <c r="A20" i="14"/>
  <c r="F20" i="14"/>
  <c r="F21" i="14"/>
  <c r="F159" i="14" s="1"/>
  <c r="F22" i="14"/>
  <c r="A23" i="14"/>
  <c r="F23" i="14"/>
  <c r="A24" i="14"/>
  <c r="F24" i="14"/>
  <c r="A25" i="14"/>
  <c r="F25" i="14"/>
  <c r="A26" i="14"/>
  <c r="F26" i="14"/>
  <c r="A27" i="14"/>
  <c r="F27" i="14"/>
  <c r="A28" i="14"/>
  <c r="F28" i="14"/>
  <c r="A29" i="14"/>
  <c r="F29" i="14"/>
  <c r="A30" i="14"/>
  <c r="F30" i="14"/>
  <c r="A31" i="14"/>
  <c r="F31" i="14"/>
  <c r="A32" i="14"/>
  <c r="F32" i="14"/>
  <c r="A33" i="14"/>
  <c r="F33" i="14"/>
  <c r="A34" i="14"/>
  <c r="F34" i="14"/>
  <c r="A35" i="14"/>
  <c r="F35" i="14"/>
  <c r="A36" i="14"/>
  <c r="F36" i="14"/>
  <c r="A37" i="14"/>
  <c r="F37" i="14"/>
  <c r="A38" i="14"/>
  <c r="F38" i="14"/>
  <c r="A39" i="14"/>
  <c r="F39" i="14"/>
  <c r="A40" i="14"/>
  <c r="F40" i="14"/>
  <c r="A41" i="14"/>
  <c r="F41" i="14"/>
  <c r="A42" i="14"/>
  <c r="F42" i="14"/>
  <c r="A43" i="14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A132" i="14"/>
  <c r="F132" i="14"/>
  <c r="A133" i="14"/>
  <c r="F133" i="14"/>
  <c r="A134" i="14"/>
  <c r="F134" i="14"/>
  <c r="A135" i="14"/>
  <c r="F135" i="14"/>
  <c r="A136" i="14"/>
  <c r="F136" i="14"/>
  <c r="A137" i="14"/>
  <c r="F137" i="14"/>
  <c r="A138" i="14"/>
  <c r="F138" i="14"/>
  <c r="A139" i="14"/>
  <c r="F139" i="14"/>
  <c r="A140" i="14"/>
  <c r="F140" i="14"/>
  <c r="A141" i="14"/>
  <c r="F141" i="14"/>
  <c r="A142" i="14"/>
  <c r="F142" i="14"/>
  <c r="A143" i="14"/>
  <c r="F143" i="14"/>
  <c r="A144" i="14"/>
  <c r="F144" i="14"/>
  <c r="A145" i="14"/>
  <c r="F145" i="14"/>
  <c r="A146" i="14"/>
  <c r="F146" i="14"/>
  <c r="A147" i="14"/>
  <c r="F147" i="14"/>
  <c r="A148" i="14"/>
  <c r="F148" i="14"/>
  <c r="A149" i="14"/>
  <c r="F149" i="14"/>
  <c r="A150" i="14"/>
  <c r="F150" i="14"/>
  <c r="A151" i="14"/>
  <c r="F151" i="14"/>
  <c r="A152" i="14"/>
  <c r="F152" i="14"/>
  <c r="A153" i="14"/>
  <c r="F153" i="14"/>
  <c r="A154" i="14"/>
  <c r="F154" i="14"/>
  <c r="A155" i="14"/>
  <c r="F155" i="14"/>
  <c r="A156" i="14"/>
  <c r="F156" i="14"/>
  <c r="A157" i="14"/>
  <c r="F157" i="14"/>
  <c r="A158" i="14"/>
  <c r="F158" i="14"/>
  <c r="E159" i="14"/>
  <c r="G159" i="14"/>
  <c r="I159" i="14"/>
  <c r="K159" i="14"/>
  <c r="L159" i="14"/>
  <c r="M159" i="14"/>
  <c r="N159" i="14"/>
  <c r="O159" i="14"/>
  <c r="Q159" i="14"/>
  <c r="R159" i="14"/>
  <c r="S159" i="14"/>
  <c r="T159" i="14"/>
  <c r="U159" i="14"/>
  <c r="V159" i="14"/>
  <c r="W159" i="14"/>
  <c r="F160" i="14"/>
  <c r="G160" i="14"/>
  <c r="I160" i="14"/>
  <c r="K160" i="14"/>
  <c r="L160" i="14"/>
  <c r="M160" i="14"/>
  <c r="Q160" i="14"/>
  <c r="F161" i="14" s="1"/>
  <c r="R160" i="14"/>
  <c r="S160" i="14"/>
  <c r="T160" i="14"/>
  <c r="U160" i="14"/>
  <c r="G161" i="14"/>
  <c r="F162" i="14"/>
  <c r="G162" i="14"/>
  <c r="B168" i="14"/>
  <c r="F96" i="13" l="1"/>
  <c r="Q94" i="13"/>
  <c r="P94" i="13"/>
  <c r="O94" i="13"/>
  <c r="N94" i="13"/>
  <c r="M94" i="13"/>
  <c r="K94" i="13"/>
  <c r="J94" i="13"/>
  <c r="H94" i="13"/>
  <c r="G94" i="13"/>
  <c r="E94" i="13"/>
  <c r="D94" i="13"/>
  <c r="A89" i="13"/>
  <c r="A84" i="13"/>
  <c r="A79" i="13"/>
  <c r="A75" i="13"/>
  <c r="A70" i="13"/>
  <c r="A65" i="13"/>
  <c r="A60" i="13"/>
  <c r="A55" i="13"/>
  <c r="A50" i="13"/>
  <c r="A45" i="13"/>
  <c r="A40" i="13"/>
  <c r="A35" i="13"/>
  <c r="A30" i="13"/>
  <c r="A25" i="13"/>
  <c r="A20" i="13"/>
  <c r="A15" i="13"/>
  <c r="I73" i="12" l="1"/>
  <c r="H73" i="12"/>
  <c r="D73" i="12"/>
  <c r="E73" i="12" s="1"/>
  <c r="I14" i="6"/>
  <c r="F73" i="12" l="1"/>
  <c r="C21" i="11"/>
  <c r="D20" i="11"/>
  <c r="D19" i="11"/>
  <c r="D18" i="11"/>
  <c r="D17" i="11"/>
  <c r="D16" i="11"/>
  <c r="D15" i="11"/>
  <c r="D14" i="11"/>
  <c r="A14" i="11"/>
  <c r="A15" i="11" s="1"/>
  <c r="A16" i="11" s="1"/>
  <c r="A17" i="11" s="1"/>
  <c r="A18" i="11" s="1"/>
  <c r="A19" i="11" s="1"/>
  <c r="A20" i="11" s="1"/>
  <c r="D13" i="11"/>
  <c r="D21" i="11" s="1"/>
  <c r="C44" i="10"/>
  <c r="D44" i="10" s="1"/>
  <c r="F44" i="10"/>
  <c r="G44" i="10"/>
  <c r="K44" i="10"/>
  <c r="L44" i="10"/>
  <c r="M44" i="10"/>
  <c r="N44" i="10"/>
  <c r="H44" i="10" l="1"/>
  <c r="E44" i="10"/>
  <c r="I44" i="10" s="1"/>
  <c r="G7" i="9"/>
  <c r="A8" i="9"/>
  <c r="G8" i="9"/>
  <c r="A9" i="9"/>
  <c r="G9" i="9"/>
  <c r="A10" i="9"/>
  <c r="G10" i="9"/>
  <c r="A11" i="9"/>
  <c r="G11" i="9"/>
  <c r="A12" i="9"/>
  <c r="G12" i="9"/>
  <c r="A13" i="9"/>
  <c r="G13" i="9"/>
  <c r="A14" i="9"/>
  <c r="G14" i="9"/>
  <c r="A15" i="9"/>
  <c r="G15" i="9"/>
  <c r="A16" i="9"/>
  <c r="G16" i="9"/>
  <c r="A17" i="9"/>
  <c r="G17" i="9"/>
  <c r="A18" i="9"/>
  <c r="G18" i="9"/>
  <c r="A19" i="9"/>
  <c r="G19" i="9"/>
  <c r="A20" i="9"/>
  <c r="G20" i="9"/>
  <c r="A21" i="9"/>
  <c r="G21" i="9"/>
  <c r="A22" i="9"/>
  <c r="G22" i="9"/>
  <c r="A23" i="9"/>
  <c r="G23" i="9"/>
  <c r="A24" i="9"/>
  <c r="G24" i="9"/>
  <c r="A25" i="9"/>
  <c r="G25" i="9"/>
  <c r="A26" i="9"/>
  <c r="G26" i="9"/>
  <c r="A27" i="9"/>
  <c r="G27" i="9"/>
  <c r="A28" i="9"/>
  <c r="G28" i="9"/>
  <c r="A29" i="9"/>
  <c r="G29" i="9"/>
  <c r="A30" i="9"/>
  <c r="G30" i="9"/>
  <c r="A31" i="9"/>
  <c r="G31" i="9"/>
  <c r="A32" i="9"/>
  <c r="G32" i="9"/>
  <c r="A33" i="9"/>
  <c r="G33" i="9"/>
  <c r="A34" i="9"/>
  <c r="G34" i="9"/>
  <c r="A35" i="9"/>
  <c r="G35" i="9"/>
  <c r="A36" i="9"/>
  <c r="G36" i="9"/>
  <c r="A37" i="9"/>
  <c r="G37" i="9"/>
  <c r="A38" i="9"/>
  <c r="G38" i="9"/>
  <c r="A39" i="9"/>
  <c r="G39" i="9"/>
  <c r="A40" i="9"/>
  <c r="G40" i="9"/>
  <c r="A41" i="9"/>
  <c r="G41" i="9"/>
  <c r="A42" i="9"/>
  <c r="G42" i="9"/>
  <c r="A43" i="9"/>
  <c r="G43" i="9"/>
  <c r="A44" i="9"/>
  <c r="G44" i="9"/>
  <c r="A45" i="9"/>
  <c r="G45" i="9"/>
  <c r="A46" i="9"/>
  <c r="G46" i="9"/>
  <c r="A47" i="9"/>
  <c r="G47" i="9"/>
  <c r="A48" i="9"/>
  <c r="G48" i="9"/>
  <c r="A49" i="9"/>
  <c r="G49" i="9"/>
  <c r="A50" i="9"/>
  <c r="G50" i="9"/>
  <c r="A51" i="9"/>
  <c r="G51" i="9"/>
  <c r="A52" i="9"/>
  <c r="G52" i="9"/>
  <c r="A53" i="9"/>
  <c r="G53" i="9"/>
  <c r="A54" i="9"/>
  <c r="G54" i="9"/>
  <c r="A55" i="9"/>
  <c r="G55" i="9"/>
  <c r="A56" i="9"/>
  <c r="G56" i="9"/>
  <c r="A57" i="9"/>
  <c r="G57" i="9"/>
  <c r="A58" i="9"/>
  <c r="G58" i="9"/>
  <c r="A59" i="9"/>
  <c r="G59" i="9"/>
  <c r="A60" i="9"/>
  <c r="G60" i="9"/>
  <c r="A61" i="9"/>
  <c r="G61" i="9"/>
  <c r="A62" i="9"/>
  <c r="G62" i="9"/>
  <c r="A63" i="9"/>
  <c r="G63" i="9"/>
  <c r="A64" i="9"/>
  <c r="G64" i="9"/>
  <c r="A65" i="9"/>
  <c r="G65" i="9"/>
  <c r="A66" i="9"/>
  <c r="G66" i="9"/>
  <c r="A67" i="9"/>
  <c r="G67" i="9"/>
  <c r="A68" i="9"/>
  <c r="G68" i="9"/>
  <c r="A69" i="9"/>
  <c r="G69" i="9"/>
  <c r="A70" i="9"/>
  <c r="G70" i="9"/>
  <c r="A71" i="9"/>
  <c r="G71" i="9"/>
  <c r="A72" i="9"/>
  <c r="G72" i="9"/>
  <c r="A73" i="9"/>
  <c r="G73" i="9"/>
  <c r="A74" i="9"/>
  <c r="G74" i="9"/>
  <c r="A75" i="9"/>
  <c r="G75" i="9"/>
  <c r="A76" i="9"/>
  <c r="G76" i="9"/>
  <c r="A77" i="9"/>
  <c r="G77" i="9"/>
  <c r="A78" i="9"/>
  <c r="G78" i="9"/>
  <c r="A79" i="9"/>
  <c r="G79" i="9"/>
  <c r="A80" i="9"/>
  <c r="G80" i="9"/>
  <c r="A81" i="9"/>
  <c r="G81" i="9"/>
  <c r="A82" i="9"/>
  <c r="G82" i="9"/>
  <c r="A83" i="9"/>
  <c r="G83" i="9"/>
  <c r="A84" i="9"/>
  <c r="G84" i="9"/>
  <c r="A85" i="9"/>
  <c r="G85" i="9"/>
  <c r="A86" i="9"/>
  <c r="G86" i="9"/>
  <c r="A87" i="9"/>
  <c r="G87" i="9"/>
  <c r="A88" i="9"/>
  <c r="G88" i="9"/>
  <c r="A89" i="9"/>
  <c r="G89" i="9"/>
  <c r="A90" i="9"/>
  <c r="G90" i="9"/>
  <c r="A91" i="9"/>
  <c r="G91" i="9"/>
  <c r="A92" i="9"/>
  <c r="G92" i="9"/>
  <c r="A93" i="9"/>
  <c r="G93" i="9"/>
  <c r="A94" i="9"/>
  <c r="G94" i="9"/>
  <c r="A95" i="9"/>
  <c r="G95" i="9"/>
  <c r="A96" i="9"/>
  <c r="G96" i="9"/>
  <c r="A97" i="9"/>
  <c r="G97" i="9"/>
  <c r="A98" i="9"/>
  <c r="G98" i="9"/>
  <c r="A99" i="9"/>
  <c r="G99" i="9"/>
  <c r="A100" i="9"/>
  <c r="G100" i="9"/>
  <c r="A101" i="9"/>
  <c r="G101" i="9"/>
  <c r="A102" i="9"/>
  <c r="G102" i="9"/>
  <c r="A103" i="9"/>
  <c r="G103" i="9"/>
  <c r="A104" i="9"/>
  <c r="G104" i="9"/>
  <c r="A105" i="9"/>
  <c r="G105" i="9"/>
  <c r="A106" i="9"/>
  <c r="G106" i="9"/>
  <c r="A107" i="9"/>
  <c r="G107" i="9"/>
  <c r="A108" i="9"/>
  <c r="G108" i="9"/>
  <c r="A109" i="9"/>
  <c r="G109" i="9"/>
  <c r="A110" i="9"/>
  <c r="G110" i="9"/>
  <c r="C111" i="9"/>
  <c r="C112" i="9" s="1"/>
  <c r="D111" i="9"/>
  <c r="E111" i="9"/>
  <c r="E112" i="9" s="1"/>
  <c r="F111" i="9"/>
  <c r="G111" i="9"/>
  <c r="D112" i="9"/>
  <c r="F112" i="9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80" i="3"/>
  <c r="D81" i="3"/>
  <c r="D82" i="3"/>
  <c r="D83" i="3"/>
  <c r="D84" i="3"/>
  <c r="D85" i="3"/>
  <c r="D86" i="3"/>
  <c r="D87" i="3"/>
  <c r="D88" i="3"/>
  <c r="D89" i="3"/>
  <c r="D8" i="3"/>
  <c r="G8" i="3"/>
  <c r="E83" i="3"/>
  <c r="G34" i="3"/>
  <c r="G86" i="3"/>
  <c r="G46" i="3"/>
  <c r="N51" i="8"/>
  <c r="M51" i="8"/>
  <c r="L51" i="8"/>
  <c r="K51" i="8"/>
  <c r="F51" i="8"/>
  <c r="H49" i="8"/>
  <c r="I49" i="8" s="1"/>
  <c r="I48" i="8"/>
  <c r="H48" i="8"/>
  <c r="I47" i="8"/>
  <c r="H47" i="8"/>
  <c r="I46" i="8"/>
  <c r="H46" i="8"/>
  <c r="H45" i="8"/>
  <c r="I45" i="8" s="1"/>
  <c r="H42" i="8"/>
  <c r="I42" i="8" s="1"/>
  <c r="I41" i="8"/>
  <c r="H41" i="8"/>
  <c r="I40" i="8"/>
  <c r="H40" i="8"/>
  <c r="I39" i="8"/>
  <c r="H39" i="8"/>
  <c r="H38" i="8"/>
  <c r="I38" i="8" s="1"/>
  <c r="H37" i="8"/>
  <c r="I37" i="8" s="1"/>
  <c r="H36" i="8"/>
  <c r="I36" i="8" s="1"/>
  <c r="I35" i="8"/>
  <c r="H35" i="8"/>
  <c r="I34" i="8"/>
  <c r="H34" i="8"/>
  <c r="I33" i="8"/>
  <c r="H33" i="8"/>
  <c r="H32" i="8"/>
  <c r="I32" i="8" s="1"/>
  <c r="H31" i="8"/>
  <c r="I31" i="8" s="1"/>
  <c r="H30" i="8"/>
  <c r="I30" i="8" s="1"/>
  <c r="I29" i="8"/>
  <c r="H29" i="8"/>
  <c r="H28" i="8"/>
  <c r="I28" i="8" s="1"/>
  <c r="H27" i="8"/>
  <c r="I27" i="8" s="1"/>
  <c r="H25" i="8"/>
  <c r="I25" i="8" s="1"/>
  <c r="H24" i="8"/>
  <c r="I24" i="8" s="1"/>
  <c r="H23" i="8"/>
  <c r="I23" i="8" s="1"/>
  <c r="I22" i="8"/>
  <c r="H22" i="8"/>
  <c r="I21" i="8"/>
  <c r="H21" i="8"/>
  <c r="I20" i="8"/>
  <c r="H20" i="8"/>
  <c r="H19" i="8"/>
  <c r="I19" i="8" s="1"/>
  <c r="H18" i="8"/>
  <c r="I18" i="8" s="1"/>
  <c r="H17" i="8"/>
  <c r="I17" i="8" s="1"/>
  <c r="H16" i="8"/>
  <c r="I16" i="8" s="1"/>
  <c r="I15" i="8"/>
  <c r="H15" i="8"/>
  <c r="H14" i="8"/>
  <c r="I14" i="8" s="1"/>
  <c r="E14" i="8"/>
  <c r="I13" i="8"/>
  <c r="H13" i="8"/>
  <c r="E13" i="8"/>
  <c r="H12" i="8"/>
  <c r="I12" i="8" s="1"/>
  <c r="H11" i="8"/>
  <c r="I11" i="8" s="1"/>
  <c r="A11" i="8"/>
  <c r="I10" i="8"/>
  <c r="H10" i="8"/>
  <c r="E51" i="8" l="1"/>
  <c r="I30" i="7"/>
  <c r="O40" i="2"/>
  <c r="D155" i="7"/>
  <c r="D154" i="7"/>
  <c r="H153" i="7"/>
  <c r="D153" i="7" s="1"/>
  <c r="H152" i="7"/>
  <c r="D152" i="7" s="1"/>
  <c r="H151" i="7"/>
  <c r="D151" i="7" s="1"/>
  <c r="H150" i="7"/>
  <c r="D150" i="7" s="1"/>
  <c r="H149" i="7"/>
  <c r="D149" i="7" s="1"/>
  <c r="H148" i="7"/>
  <c r="D148" i="7" s="1"/>
  <c r="H147" i="7"/>
  <c r="D147" i="7" s="1"/>
  <c r="H146" i="7"/>
  <c r="D146" i="7" s="1"/>
  <c r="D145" i="7"/>
  <c r="D144" i="7"/>
  <c r="D143" i="7"/>
  <c r="D142" i="7"/>
  <c r="H141" i="7"/>
  <c r="D141" i="7" s="1"/>
  <c r="H140" i="7"/>
  <c r="D140" i="7" s="1"/>
  <c r="H139" i="7"/>
  <c r="D139" i="7" s="1"/>
  <c r="H138" i="7"/>
  <c r="D138" i="7" s="1"/>
  <c r="D137" i="7"/>
  <c r="H136" i="7"/>
  <c r="D136" i="7" s="1"/>
  <c r="D135" i="7"/>
  <c r="D134" i="7"/>
  <c r="D133" i="7"/>
  <c r="D132" i="7"/>
  <c r="D131" i="7"/>
  <c r="D130" i="7"/>
  <c r="D129" i="7"/>
  <c r="D128" i="7"/>
  <c r="D127" i="7"/>
  <c r="H126" i="7"/>
  <c r="D126" i="7" s="1"/>
  <c r="H125" i="7"/>
  <c r="D125" i="7" s="1"/>
  <c r="H124" i="7"/>
  <c r="D124" i="7" s="1"/>
  <c r="H123" i="7"/>
  <c r="D123" i="7" s="1"/>
  <c r="D122" i="7"/>
  <c r="H121" i="7"/>
  <c r="D121" i="7" s="1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H97" i="7"/>
  <c r="D97" i="7" s="1"/>
  <c r="H96" i="7"/>
  <c r="D96" i="7" s="1"/>
  <c r="H95" i="7"/>
  <c r="D95" i="7" s="1"/>
  <c r="J94" i="7"/>
  <c r="I94" i="7"/>
  <c r="H93" i="7"/>
  <c r="D93" i="7" s="1"/>
  <c r="H92" i="7"/>
  <c r="D92" i="7" s="1"/>
  <c r="H91" i="7"/>
  <c r="D91" i="7" s="1"/>
  <c r="H90" i="7"/>
  <c r="D90" i="7" s="1"/>
  <c r="H89" i="7"/>
  <c r="D89" i="7" s="1"/>
  <c r="H88" i="7"/>
  <c r="D88" i="7" s="1"/>
  <c r="J87" i="7"/>
  <c r="H87" i="7" s="1"/>
  <c r="D87" i="7" s="1"/>
  <c r="H86" i="7"/>
  <c r="D86" i="7" s="1"/>
  <c r="H85" i="7"/>
  <c r="D85" i="7" s="1"/>
  <c r="H84" i="7"/>
  <c r="D84" i="7" s="1"/>
  <c r="H83" i="7"/>
  <c r="D83" i="7" s="1"/>
  <c r="H82" i="7"/>
  <c r="D82" i="7" s="1"/>
  <c r="H81" i="7"/>
  <c r="D81" i="7" s="1"/>
  <c r="H80" i="7"/>
  <c r="D80" i="7" s="1"/>
  <c r="H79" i="7"/>
  <c r="D79" i="7" s="1"/>
  <c r="H78" i="7"/>
  <c r="D78" i="7" s="1"/>
  <c r="H77" i="7"/>
  <c r="D77" i="7" s="1"/>
  <c r="H76" i="7"/>
  <c r="D76" i="7" s="1"/>
  <c r="H75" i="7"/>
  <c r="D75" i="7" s="1"/>
  <c r="J74" i="7"/>
  <c r="J72" i="7" s="1"/>
  <c r="I74" i="7"/>
  <c r="H73" i="7"/>
  <c r="D73" i="7" s="1"/>
  <c r="H71" i="7"/>
  <c r="D71" i="7" s="1"/>
  <c r="H70" i="7"/>
  <c r="D70" i="7" s="1"/>
  <c r="H69" i="7"/>
  <c r="D69" i="7" s="1"/>
  <c r="H68" i="7"/>
  <c r="D68" i="7" s="1"/>
  <c r="H67" i="7"/>
  <c r="D67" i="7" s="1"/>
  <c r="H66" i="7"/>
  <c r="D66" i="7" s="1"/>
  <c r="H65" i="7"/>
  <c r="D65" i="7" s="1"/>
  <c r="H64" i="7"/>
  <c r="D64" i="7" s="1"/>
  <c r="H63" i="7"/>
  <c r="D63" i="7" s="1"/>
  <c r="H62" i="7"/>
  <c r="D62" i="7" s="1"/>
  <c r="H61" i="7"/>
  <c r="D61" i="7" s="1"/>
  <c r="H60" i="7"/>
  <c r="D60" i="7" s="1"/>
  <c r="H59" i="7"/>
  <c r="D59" i="7" s="1"/>
  <c r="H58" i="7"/>
  <c r="D58" i="7" s="1"/>
  <c r="H57" i="7"/>
  <c r="D57" i="7" s="1"/>
  <c r="H56" i="7"/>
  <c r="D56" i="7" s="1"/>
  <c r="H55" i="7"/>
  <c r="D55" i="7" s="1"/>
  <c r="H54" i="7"/>
  <c r="D54" i="7" s="1"/>
  <c r="D53" i="7"/>
  <c r="D52" i="7"/>
  <c r="H51" i="7"/>
  <c r="D51" i="7" s="1"/>
  <c r="H50" i="7"/>
  <c r="D50" i="7" s="1"/>
  <c r="H49" i="7"/>
  <c r="D49" i="7" s="1"/>
  <c r="H48" i="7"/>
  <c r="D48" i="7" s="1"/>
  <c r="H47" i="7"/>
  <c r="D47" i="7" s="1"/>
  <c r="H46" i="7"/>
  <c r="D46" i="7" s="1"/>
  <c r="H45" i="7"/>
  <c r="D45" i="7" s="1"/>
  <c r="H44" i="7"/>
  <c r="D44" i="7" s="1"/>
  <c r="H43" i="7"/>
  <c r="D43" i="7" s="1"/>
  <c r="H42" i="7"/>
  <c r="D42" i="7" s="1"/>
  <c r="H41" i="7"/>
  <c r="D41" i="7" s="1"/>
  <c r="H40" i="7"/>
  <c r="D40" i="7" s="1"/>
  <c r="H39" i="7"/>
  <c r="D39" i="7" s="1"/>
  <c r="H38" i="7"/>
  <c r="D38" i="7" s="1"/>
  <c r="H37" i="7"/>
  <c r="D37" i="7" s="1"/>
  <c r="H36" i="7"/>
  <c r="D36" i="7" s="1"/>
  <c r="H35" i="7"/>
  <c r="D35" i="7" s="1"/>
  <c r="H34" i="7"/>
  <c r="D34" i="7" s="1"/>
  <c r="H33" i="7"/>
  <c r="D33" i="7" s="1"/>
  <c r="H32" i="7"/>
  <c r="D32" i="7" s="1"/>
  <c r="H31" i="7"/>
  <c r="D31" i="7" s="1"/>
  <c r="J30" i="7"/>
  <c r="H29" i="7"/>
  <c r="D29" i="7" s="1"/>
  <c r="H28" i="7"/>
  <c r="D28" i="7" s="1"/>
  <c r="H27" i="7"/>
  <c r="D27" i="7" s="1"/>
  <c r="H26" i="7"/>
  <c r="D26" i="7" s="1"/>
  <c r="H25" i="7"/>
  <c r="D25" i="7" s="1"/>
  <c r="H24" i="7"/>
  <c r="D24" i="7" s="1"/>
  <c r="I23" i="7"/>
  <c r="H23" i="7" s="1"/>
  <c r="D23" i="7" s="1"/>
  <c r="I22" i="7"/>
  <c r="H22" i="7" s="1"/>
  <c r="D22" i="7" s="1"/>
  <c r="J21" i="7"/>
  <c r="H74" i="7" l="1"/>
  <c r="D74" i="7" s="1"/>
  <c r="H30" i="7"/>
  <c r="D30" i="7" s="1"/>
  <c r="H94" i="7"/>
  <c r="D94" i="7" s="1"/>
  <c r="J98" i="7"/>
  <c r="I21" i="7"/>
  <c r="I72" i="7"/>
  <c r="H72" i="7" s="1"/>
  <c r="D72" i="7" s="1"/>
  <c r="E24" i="1"/>
  <c r="F24" i="1" s="1"/>
  <c r="H21" i="7" l="1"/>
  <c r="D21" i="7" s="1"/>
  <c r="I98" i="7"/>
  <c r="H98" i="7" s="1"/>
  <c r="D98" i="7" s="1"/>
  <c r="O24" i="2"/>
  <c r="S24" i="2" s="1"/>
  <c r="N51" i="6" l="1"/>
  <c r="M51" i="6"/>
  <c r="L51" i="6"/>
  <c r="K51" i="6"/>
  <c r="I51" i="6"/>
  <c r="H51" i="6"/>
  <c r="G51" i="6"/>
  <c r="F51" i="6"/>
  <c r="D26" i="6"/>
  <c r="D14" i="6"/>
  <c r="F9" i="3"/>
  <c r="F10" i="3"/>
  <c r="H10" i="3" s="1"/>
  <c r="F11" i="3"/>
  <c r="F12" i="3"/>
  <c r="F13" i="3"/>
  <c r="F14" i="3"/>
  <c r="H14" i="3" s="1"/>
  <c r="F15" i="3"/>
  <c r="F16" i="3"/>
  <c r="H16" i="3" s="1"/>
  <c r="F17" i="3"/>
  <c r="F18" i="3"/>
  <c r="F19" i="3"/>
  <c r="F20" i="3"/>
  <c r="H20" i="3" s="1"/>
  <c r="F21" i="3"/>
  <c r="F22" i="3"/>
  <c r="F24" i="3"/>
  <c r="H24" i="3" s="1"/>
  <c r="F25" i="3"/>
  <c r="H25" i="3" s="1"/>
  <c r="F26" i="3"/>
  <c r="F27" i="3"/>
  <c r="H27" i="3" s="1"/>
  <c r="F28" i="3"/>
  <c r="H28" i="3" s="1"/>
  <c r="F29" i="3"/>
  <c r="F30" i="3"/>
  <c r="F31" i="3"/>
  <c r="H31" i="3" s="1"/>
  <c r="F32" i="3"/>
  <c r="H32" i="3" s="1"/>
  <c r="F33" i="3"/>
  <c r="H33" i="3" s="1"/>
  <c r="F35" i="3"/>
  <c r="H35" i="3" s="1"/>
  <c r="F36" i="3"/>
  <c r="H36" i="3" s="1"/>
  <c r="F37" i="3"/>
  <c r="H37" i="3" s="1"/>
  <c r="F38" i="3"/>
  <c r="F39" i="3"/>
  <c r="F40" i="3"/>
  <c r="F43" i="3"/>
  <c r="F44" i="3"/>
  <c r="F45" i="3"/>
  <c r="H45" i="3" s="1"/>
  <c r="F46" i="3"/>
  <c r="H46" i="3" s="1"/>
  <c r="F48" i="3"/>
  <c r="H48" i="3" s="1"/>
  <c r="F49" i="3"/>
  <c r="H49" i="3" s="1"/>
  <c r="F50" i="3"/>
  <c r="F51" i="3"/>
  <c r="H51" i="3" s="1"/>
  <c r="F52" i="3"/>
  <c r="F53" i="3"/>
  <c r="H53" i="3" s="1"/>
  <c r="F54" i="3"/>
  <c r="H54" i="3" s="1"/>
  <c r="F56" i="3"/>
  <c r="F57" i="3"/>
  <c r="H57" i="3" s="1"/>
  <c r="F58" i="3"/>
  <c r="F59" i="3"/>
  <c r="F60" i="3"/>
  <c r="F61" i="3"/>
  <c r="H61" i="3" s="1"/>
  <c r="F62" i="3"/>
  <c r="F63" i="3"/>
  <c r="F64" i="3"/>
  <c r="H64" i="3" s="1"/>
  <c r="F65" i="3"/>
  <c r="F66" i="3"/>
  <c r="F67" i="3"/>
  <c r="F68" i="3"/>
  <c r="F69" i="3"/>
  <c r="F70" i="3"/>
  <c r="F71" i="3"/>
  <c r="F72" i="3"/>
  <c r="H72" i="3" s="1"/>
  <c r="F73" i="3"/>
  <c r="F74" i="3"/>
  <c r="F75" i="3"/>
  <c r="F76" i="3"/>
  <c r="F77" i="3"/>
  <c r="F80" i="3"/>
  <c r="F81" i="3"/>
  <c r="H81" i="3" s="1"/>
  <c r="F82" i="3"/>
  <c r="F84" i="3"/>
  <c r="H84" i="3" s="1"/>
  <c r="F85" i="3"/>
  <c r="F87" i="3"/>
  <c r="H87" i="3" s="1"/>
  <c r="F89" i="3"/>
  <c r="F8" i="3"/>
  <c r="H23" i="3"/>
  <c r="H41" i="3"/>
  <c r="H42" i="3"/>
  <c r="H86" i="3"/>
  <c r="F30" i="2"/>
  <c r="S30" i="2" s="1"/>
  <c r="F44" i="2"/>
  <c r="F47" i="2"/>
  <c r="S47" i="2" s="1"/>
  <c r="F29" i="2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E55" i="4"/>
  <c r="D5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N90" i="3"/>
  <c r="M90" i="3"/>
  <c r="L90" i="3"/>
  <c r="K90" i="3"/>
  <c r="J90" i="3"/>
  <c r="I90" i="3"/>
  <c r="G89" i="3"/>
  <c r="H88" i="3"/>
  <c r="G88" i="3"/>
  <c r="G87" i="3"/>
  <c r="G85" i="3"/>
  <c r="G84" i="3"/>
  <c r="E90" i="3"/>
  <c r="G82" i="3"/>
  <c r="G81" i="3"/>
  <c r="G80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5" i="3"/>
  <c r="G44" i="3"/>
  <c r="C44" i="3"/>
  <c r="D44" i="3" s="1"/>
  <c r="G43" i="3"/>
  <c r="G42" i="3"/>
  <c r="G41" i="3"/>
  <c r="G40" i="3"/>
  <c r="G39" i="3"/>
  <c r="G38" i="3"/>
  <c r="G37" i="3"/>
  <c r="G36" i="3"/>
  <c r="G3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D51" i="6" l="1"/>
  <c r="D52" i="6"/>
  <c r="C52" i="6"/>
  <c r="H65" i="3"/>
  <c r="H63" i="3"/>
  <c r="H59" i="3"/>
  <c r="H19" i="3"/>
  <c r="H15" i="3"/>
  <c r="H12" i="3"/>
  <c r="C90" i="3"/>
  <c r="G83" i="3"/>
  <c r="G90" i="3" s="1"/>
  <c r="H75" i="3"/>
  <c r="H66" i="3"/>
  <c r="H62" i="3"/>
  <c r="H58" i="3"/>
  <c r="H39" i="3"/>
  <c r="H22" i="3"/>
  <c r="H70" i="3"/>
  <c r="H18" i="3"/>
  <c r="F83" i="3"/>
  <c r="H83" i="3" s="1"/>
  <c r="H85" i="3"/>
  <c r="H8" i="3"/>
  <c r="H44" i="3"/>
  <c r="H29" i="3"/>
  <c r="H89" i="3"/>
  <c r="H34" i="3"/>
  <c r="H30" i="3"/>
  <c r="H26" i="3"/>
  <c r="H21" i="3"/>
  <c r="H17" i="3"/>
  <c r="H13" i="3"/>
  <c r="H9" i="3"/>
  <c r="H77" i="3"/>
  <c r="H68" i="3"/>
  <c r="H55" i="3"/>
  <c r="H43" i="3"/>
  <c r="H47" i="3"/>
  <c r="H50" i="3"/>
  <c r="H52" i="3"/>
  <c r="H56" i="3"/>
  <c r="H60" i="3"/>
  <c r="H67" i="3"/>
  <c r="H69" i="3"/>
  <c r="H40" i="3"/>
  <c r="H71" i="3"/>
  <c r="H73" i="3"/>
  <c r="H74" i="3"/>
  <c r="H76" i="3"/>
  <c r="H78" i="3"/>
  <c r="H80" i="3"/>
  <c r="H82" i="3"/>
  <c r="H38" i="3"/>
  <c r="F55" i="4"/>
  <c r="H11" i="3"/>
  <c r="Q54" i="2"/>
  <c r="P54" i="2"/>
  <c r="N54" i="2"/>
  <c r="L54" i="2"/>
  <c r="K54" i="2"/>
  <c r="I54" i="2"/>
  <c r="G54" i="2"/>
  <c r="F54" i="2"/>
  <c r="E54" i="2"/>
  <c r="D54" i="2"/>
  <c r="C54" i="2"/>
  <c r="S53" i="2"/>
  <c r="O52" i="2"/>
  <c r="S52" i="2" s="1"/>
  <c r="S51" i="2"/>
  <c r="S50" i="2"/>
  <c r="S49" i="2"/>
  <c r="O48" i="2"/>
  <c r="S45" i="2"/>
  <c r="S44" i="2"/>
  <c r="S43" i="2"/>
  <c r="S42" i="2"/>
  <c r="S41" i="2"/>
  <c r="S40" i="2"/>
  <c r="S38" i="2"/>
  <c r="S37" i="2"/>
  <c r="O36" i="2"/>
  <c r="S36" i="2" s="1"/>
  <c r="S35" i="2"/>
  <c r="O33" i="2"/>
  <c r="S33" i="2" s="1"/>
  <c r="S31" i="2"/>
  <c r="S29" i="2"/>
  <c r="S28" i="2"/>
  <c r="S27" i="2"/>
  <c r="S26" i="2"/>
  <c r="S25" i="2"/>
  <c r="S23" i="2"/>
  <c r="S22" i="2"/>
  <c r="S21" i="2"/>
  <c r="S19" i="2"/>
  <c r="O18" i="2"/>
  <c r="S18" i="2" s="1"/>
  <c r="G99" i="1"/>
  <c r="D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A61" i="1"/>
  <c r="A62" i="1" s="1"/>
  <c r="A63" i="1" s="1"/>
  <c r="A64" i="1" s="1"/>
  <c r="A98" i="1" s="1"/>
  <c r="E60" i="1"/>
  <c r="H58" i="1"/>
  <c r="G58" i="1"/>
  <c r="E57" i="1"/>
  <c r="F57" i="1" s="1"/>
  <c r="E56" i="1"/>
  <c r="E55" i="1"/>
  <c r="F55" i="1" s="1"/>
  <c r="E54" i="1"/>
  <c r="F54" i="1" s="1"/>
  <c r="E53" i="1"/>
  <c r="F53" i="1" s="1"/>
  <c r="E52" i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E42" i="1"/>
  <c r="F42" i="1" s="1"/>
  <c r="E41" i="1"/>
  <c r="F41" i="1" s="1"/>
  <c r="E40" i="1"/>
  <c r="E39" i="1"/>
  <c r="F39" i="1" s="1"/>
  <c r="E38" i="1"/>
  <c r="E37" i="1"/>
  <c r="F37" i="1" s="1"/>
  <c r="E36" i="1"/>
  <c r="F36" i="1" s="1"/>
  <c r="E35" i="1"/>
  <c r="F35" i="1" s="1"/>
  <c r="E34" i="1"/>
  <c r="E33" i="1"/>
  <c r="F33" i="1" s="1"/>
  <c r="E32" i="1"/>
  <c r="F32" i="1" s="1"/>
  <c r="E31" i="1"/>
  <c r="F31" i="1" s="1"/>
  <c r="E30" i="1"/>
  <c r="E29" i="1"/>
  <c r="F29" i="1" s="1"/>
  <c r="E28" i="1"/>
  <c r="F28" i="1" s="1"/>
  <c r="E27" i="1"/>
  <c r="F27" i="1" s="1"/>
  <c r="D58" i="1"/>
  <c r="E25" i="1"/>
  <c r="F25" i="1" s="1"/>
  <c r="E23" i="1"/>
  <c r="F23" i="1" s="1"/>
  <c r="E22" i="1"/>
  <c r="F22" i="1" s="1"/>
  <c r="E21" i="1"/>
  <c r="E20" i="1"/>
  <c r="F20" i="1" s="1"/>
  <c r="E19" i="1"/>
  <c r="F19" i="1" s="1"/>
  <c r="E18" i="1"/>
  <c r="F18" i="1" s="1"/>
  <c r="E17" i="1"/>
  <c r="F17" i="1" s="1"/>
  <c r="E16" i="1"/>
  <c r="E15" i="1"/>
  <c r="E14" i="1"/>
  <c r="E13" i="1"/>
  <c r="F13" i="1" s="1"/>
  <c r="E12" i="1"/>
  <c r="A12" i="1"/>
  <c r="A13" i="1" s="1"/>
  <c r="A14" i="1" s="1"/>
  <c r="A15" i="1" s="1"/>
  <c r="A16" i="1" s="1"/>
  <c r="F90" i="3" l="1"/>
  <c r="D90" i="3"/>
  <c r="S20" i="2"/>
  <c r="S34" i="2"/>
  <c r="S39" i="2"/>
  <c r="S32" i="2"/>
  <c r="S46" i="2"/>
  <c r="S48" i="2"/>
  <c r="G100" i="1"/>
  <c r="D100" i="1"/>
  <c r="H90" i="3"/>
  <c r="J54" i="2"/>
  <c r="O54" i="2"/>
  <c r="F58" i="1"/>
  <c r="F99" i="1"/>
  <c r="E99" i="1"/>
  <c r="E26" i="1"/>
  <c r="E58" i="1" s="1"/>
  <c r="S54" i="2" l="1"/>
  <c r="F100" i="1"/>
  <c r="E100" i="1"/>
</calcChain>
</file>

<file path=xl/comments1.xml><?xml version="1.0" encoding="utf-8"?>
<comments xmlns="http://schemas.openxmlformats.org/spreadsheetml/2006/main">
  <authors>
    <author>maria.fedotova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>maria.fedotova: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maria.fedotova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>maria.fedotova: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<sst xmlns="http://schemas.openxmlformats.org/spreadsheetml/2006/main" count="3174" uniqueCount="997">
  <si>
    <t>Утверждаю</t>
  </si>
  <si>
    <t>Генеральный директор</t>
  </si>
  <si>
    <t>№
п/п</t>
  </si>
  <si>
    <t>Адрес</t>
  </si>
  <si>
    <t>кровля</t>
  </si>
  <si>
    <t>объем
м 2</t>
  </si>
  <si>
    <t>всего</t>
  </si>
  <si>
    <t>хоз.способ</t>
  </si>
  <si>
    <t>подр. способ</t>
  </si>
  <si>
    <t>Примечания</t>
  </si>
  <si>
    <t>объем тыс. м 2</t>
  </si>
  <si>
    <t>стоимость
тыс. руб.</t>
  </si>
  <si>
    <t>Жесткая</t>
  </si>
  <si>
    <t>1 Нижняя 1</t>
  </si>
  <si>
    <t>жесткая</t>
  </si>
  <si>
    <t>карнизные свесы</t>
  </si>
  <si>
    <t>укрепление</t>
  </si>
  <si>
    <t>Александровская 15/14</t>
  </si>
  <si>
    <t>поджптие и генметизация фальцев</t>
  </si>
  <si>
    <t>кв 13</t>
  </si>
  <si>
    <t>Александровская 20/16</t>
  </si>
  <si>
    <t>Александровская 22/17</t>
  </si>
  <si>
    <t>Александровская 32б</t>
  </si>
  <si>
    <t>Александровская 36б</t>
  </si>
  <si>
    <t>окрытие парапета</t>
  </si>
  <si>
    <t>кв 16</t>
  </si>
  <si>
    <t>Александровская 40</t>
  </si>
  <si>
    <t>парапетные ограждения</t>
  </si>
  <si>
    <t>со стороны подъездов</t>
  </si>
  <si>
    <t>Александровская 42</t>
  </si>
  <si>
    <t>угол от Ал.40</t>
  </si>
  <si>
    <t>Александровскмя 9/21</t>
  </si>
  <si>
    <t>поджптие и герметизация фальцев</t>
  </si>
  <si>
    <t>кв 13,15 - карнизный свес</t>
  </si>
  <si>
    <t>Богумиловская 15</t>
  </si>
  <si>
    <t>Владимирская 23</t>
  </si>
  <si>
    <t>кв 10</t>
  </si>
  <si>
    <t>Владимирская 27</t>
  </si>
  <si>
    <t>Владимирская 30</t>
  </si>
  <si>
    <t>кв 45</t>
  </si>
  <si>
    <t>Ж.Антоненко 16</t>
  </si>
  <si>
    <t>окрытие парапета, карнизные свесы</t>
  </si>
  <si>
    <t>кв 39,78 - укрепление</t>
  </si>
  <si>
    <t>Ж.Антоненко 8</t>
  </si>
  <si>
    <t>Иликовский 12</t>
  </si>
  <si>
    <t>кв 5</t>
  </si>
  <si>
    <t>Иликовский 24а</t>
  </si>
  <si>
    <t>смена покрытия</t>
  </si>
  <si>
    <t>кв6,12</t>
  </si>
  <si>
    <t>Красноармейская 23а</t>
  </si>
  <si>
    <t>кв 9</t>
  </si>
  <si>
    <t>Красноармейская 37а</t>
  </si>
  <si>
    <t>Красного Флота 1а</t>
  </si>
  <si>
    <t>поджптие и герметизация фальцев,                                      карнизные свесы</t>
  </si>
  <si>
    <t>(кв 37) подж.герм-40, карн.св.-40</t>
  </si>
  <si>
    <t>Красного Флота 30</t>
  </si>
  <si>
    <t>Красного флота 4</t>
  </si>
  <si>
    <t>смена</t>
  </si>
  <si>
    <t>Красного флота 5</t>
  </si>
  <si>
    <t>кв 7,9,18</t>
  </si>
  <si>
    <t>отливы (карнизные свесы)</t>
  </si>
  <si>
    <t>кв 38</t>
  </si>
  <si>
    <t>Красного Флота 7</t>
  </si>
  <si>
    <t>брадмауэр</t>
  </si>
  <si>
    <t>Красного Флота 9/46</t>
  </si>
  <si>
    <t>поясок</t>
  </si>
  <si>
    <t>Кронштадтская 4а</t>
  </si>
  <si>
    <t>Кронштадтская 7</t>
  </si>
  <si>
    <t>Ломоносова 2</t>
  </si>
  <si>
    <t>Морская 84а</t>
  </si>
  <si>
    <t>Морская 86а</t>
  </si>
  <si>
    <t>Ораниенбаумский 33/2</t>
  </si>
  <si>
    <t>Ораниенбаумский 33/3</t>
  </si>
  <si>
    <t>Перовский 3/13</t>
  </si>
  <si>
    <t>поджптие и герметизация фальцев, см.покрытия</t>
  </si>
  <si>
    <t>Победы 11</t>
  </si>
  <si>
    <t>парапетные огражденя</t>
  </si>
  <si>
    <t>Победы 11б</t>
  </si>
  <si>
    <t>Победы 12</t>
  </si>
  <si>
    <t>козырек - кв 69</t>
  </si>
  <si>
    <t>Победы 19</t>
  </si>
  <si>
    <t>Победы 23</t>
  </si>
  <si>
    <t>кв 32</t>
  </si>
  <si>
    <t>Победы 36/2</t>
  </si>
  <si>
    <t>3п</t>
  </si>
  <si>
    <t xml:space="preserve">Победы 6                               </t>
  </si>
  <si>
    <t>Сафронова 2</t>
  </si>
  <si>
    <t>кв 4</t>
  </si>
  <si>
    <t>Сафронова 3</t>
  </si>
  <si>
    <t>Сафронова 3а</t>
  </si>
  <si>
    <t>Сафронова 4</t>
  </si>
  <si>
    <t>кв 11</t>
  </si>
  <si>
    <t>Сафронова 6</t>
  </si>
  <si>
    <t>Сафронова 10</t>
  </si>
  <si>
    <t>сменв покрытия</t>
  </si>
  <si>
    <t>вых. на кровлю</t>
  </si>
  <si>
    <t>Федюнинского 14/2</t>
  </si>
  <si>
    <t>кв 35</t>
  </si>
  <si>
    <t>Федюнинского 16</t>
  </si>
  <si>
    <t>Швейцарская 18/1</t>
  </si>
  <si>
    <t>Швейцарская 24</t>
  </si>
  <si>
    <t>Итого жесткой :</t>
  </si>
  <si>
    <t>Мягкая</t>
  </si>
  <si>
    <t>Александровская 27</t>
  </si>
  <si>
    <t>мягкая</t>
  </si>
  <si>
    <t>кв 79</t>
  </si>
  <si>
    <t>Александровская 29</t>
  </si>
  <si>
    <t>кв 58</t>
  </si>
  <si>
    <t>1п-  примикания- 30, 100-см.покр</t>
  </si>
  <si>
    <t>Александровская 33</t>
  </si>
  <si>
    <t>кв 60</t>
  </si>
  <si>
    <t>Богумиловская 17</t>
  </si>
  <si>
    <t>Владимирская 26</t>
  </si>
  <si>
    <t>примыкание</t>
  </si>
  <si>
    <t>Костылева 16</t>
  </si>
  <si>
    <t>п.4, 5</t>
  </si>
  <si>
    <t>Некрасова 1/2</t>
  </si>
  <si>
    <t>козырьки подъездов</t>
  </si>
  <si>
    <t>Ораниенбаумский 27</t>
  </si>
  <si>
    <t>Ораниенбаумский 31</t>
  </si>
  <si>
    <t>Ораниенбаумский 33/1</t>
  </si>
  <si>
    <t>кв 69,70,71</t>
  </si>
  <si>
    <t>кв53</t>
  </si>
  <si>
    <t>Ораниенбаумский 37/1</t>
  </si>
  <si>
    <t>кв 136</t>
  </si>
  <si>
    <t>Ораниенбаумский 37/2</t>
  </si>
  <si>
    <t>кв 3 - козырек  - 6м2, 50м2 - кровля</t>
  </si>
  <si>
    <t>Ораниенбаумский 39/2</t>
  </si>
  <si>
    <t>кв.30,34,64,104,л/кл</t>
  </si>
  <si>
    <t>Ораниенбаумский 43/1</t>
  </si>
  <si>
    <t>кв 34, 28</t>
  </si>
  <si>
    <t>Ораниенбаумский 43/3</t>
  </si>
  <si>
    <t>Ораниенбаумский 37/3</t>
  </si>
  <si>
    <t>кв 28</t>
  </si>
  <si>
    <t>Петровский 4</t>
  </si>
  <si>
    <t>кв 34</t>
  </si>
  <si>
    <t>Победы 16/12</t>
  </si>
  <si>
    <t>5п- 4 плита от угла</t>
  </si>
  <si>
    <t>4п- над э/щитом, 3п</t>
  </si>
  <si>
    <t>Победы 20/1</t>
  </si>
  <si>
    <t>кв 77</t>
  </si>
  <si>
    <t>Победы 21</t>
  </si>
  <si>
    <t>п. 4</t>
  </si>
  <si>
    <t>Победы 32/2</t>
  </si>
  <si>
    <t>Победы 34/1</t>
  </si>
  <si>
    <t>кв 250</t>
  </si>
  <si>
    <t>Победы 36/1</t>
  </si>
  <si>
    <t>кв 321</t>
  </si>
  <si>
    <t>Скуридина 2</t>
  </si>
  <si>
    <t>кв 118, 44</t>
  </si>
  <si>
    <t>Скуридина 3</t>
  </si>
  <si>
    <t>1п</t>
  </si>
  <si>
    <t>Федюнинского 14/1</t>
  </si>
  <si>
    <t>кв 33,177</t>
  </si>
  <si>
    <t>Федюнинского 3/1</t>
  </si>
  <si>
    <t>входы в подвал 1,2п, кв 23</t>
  </si>
  <si>
    <t>Федюнинского 5/4</t>
  </si>
  <si>
    <t>кв 45, 33, 58</t>
  </si>
  <si>
    <t>Швейцарская 1</t>
  </si>
  <si>
    <t>Швейцарская 10</t>
  </si>
  <si>
    <t>Швейцарская 16/1</t>
  </si>
  <si>
    <t>п. 6</t>
  </si>
  <si>
    <t xml:space="preserve">Швейцарская 2 </t>
  </si>
  <si>
    <t>3,4п - протечки, 40,59</t>
  </si>
  <si>
    <t>Швейцарская 7</t>
  </si>
  <si>
    <t>Итого мягкой:</t>
  </si>
  <si>
    <t>Итого жесткая и мягкая:</t>
  </si>
  <si>
    <t xml:space="preserve">начальник ПТО </t>
  </si>
  <si>
    <t>Л. Д. Чирва</t>
  </si>
  <si>
    <t xml:space="preserve">Адресная программа текущего ремонта </t>
  </si>
  <si>
    <t xml:space="preserve"> по нормализации температурно-влажностного режима</t>
  </si>
  <si>
    <t>ООО "ЖКС г. Ломоносова"</t>
  </si>
  <si>
    <t>№</t>
  </si>
  <si>
    <t>Нормализация температурно-влажностного режима</t>
  </si>
  <si>
    <t>Примечание</t>
  </si>
  <si>
    <t>Утепление (засыпка) чердачного помещения  в куб, м</t>
  </si>
  <si>
    <t>стоимость   тыс. руб.</t>
  </si>
  <si>
    <t>Дополнительная теплоизоляция верхней разводки системы (по всей разводке)  п.м.</t>
  </si>
  <si>
    <t>Покрытие фасонных частей верхней разводки теплоизоляционной краской</t>
  </si>
  <si>
    <t>выполнено в 2014 г.</t>
  </si>
  <si>
    <t>Ремонт и замена слуховых окон          шт.</t>
  </si>
  <si>
    <t>выполнено в 2014г.</t>
  </si>
  <si>
    <t>Прочие работы (ремонт вентиляционных и дымоходов каналов и т.д.)</t>
  </si>
  <si>
    <t>Объём финансирования      тыс. руб.</t>
  </si>
  <si>
    <t>Срок выполнения работ (дата начала - окончания)</t>
  </si>
  <si>
    <t>Отметка о выполнении</t>
  </si>
  <si>
    <t>тыс.руб.</t>
  </si>
  <si>
    <t>срок выполнения</t>
  </si>
  <si>
    <t>шт</t>
  </si>
  <si>
    <t>1 Нижняя 5</t>
  </si>
  <si>
    <t>1п- колпаки</t>
  </si>
  <si>
    <t>ремонт оголовка</t>
  </si>
  <si>
    <t>Владимирская 18а</t>
  </si>
  <si>
    <t>Владимирская 21</t>
  </si>
  <si>
    <t>Дворцовый 31</t>
  </si>
  <si>
    <t>Дворцовый 34</t>
  </si>
  <si>
    <t>Дворцовый 36</t>
  </si>
  <si>
    <t>Дворцовый 38</t>
  </si>
  <si>
    <t>Дворцовый 43/6</t>
  </si>
  <si>
    <t>Дворцовый 49</t>
  </si>
  <si>
    <t>Дворцовый 51</t>
  </si>
  <si>
    <t>Дворцовый 55/8</t>
  </si>
  <si>
    <t>Дворцовый 59</t>
  </si>
  <si>
    <t>Еленинская 27/10</t>
  </si>
  <si>
    <t>ремонт,колпаки</t>
  </si>
  <si>
    <t>Еленинская 31</t>
  </si>
  <si>
    <t>колпаки</t>
  </si>
  <si>
    <t>Ж.Антоненко 6</t>
  </si>
  <si>
    <t>Красноармейская 12</t>
  </si>
  <si>
    <t>Красного Флота 1б</t>
  </si>
  <si>
    <t>Красного Флота 20/41</t>
  </si>
  <si>
    <t>Красного Флота 3</t>
  </si>
  <si>
    <t>Красного Флота 5</t>
  </si>
  <si>
    <t>Кронштадтская 4</t>
  </si>
  <si>
    <t>перекладка</t>
  </si>
  <si>
    <t>Ораниенбаумский 21</t>
  </si>
  <si>
    <t>Петровский 3/13</t>
  </si>
  <si>
    <t>в/канал (кв.50,54,89)</t>
  </si>
  <si>
    <t>Победы 21а</t>
  </si>
  <si>
    <t>Профсоюзная 26</t>
  </si>
  <si>
    <t>Сафронова 1а</t>
  </si>
  <si>
    <t>Сафронова 8</t>
  </si>
  <si>
    <t>Токарева 8</t>
  </si>
  <si>
    <t>итого:</t>
  </si>
  <si>
    <t>Чирва.Л. Д.</t>
  </si>
  <si>
    <t>Рубакина 12</t>
  </si>
  <si>
    <t>Кронштадтская 6/49</t>
  </si>
  <si>
    <t xml:space="preserve"> Генеральный директор</t>
  </si>
  <si>
    <t>____________ Соловьев И.Е.</t>
  </si>
  <si>
    <t>Адресная программа текущего ремонта фасадов жилых домов
ООО "ЖКС г. Ломоносова" на 2014 год.</t>
  </si>
  <si>
    <t>штукатурка</t>
  </si>
  <si>
    <t>покраска</t>
  </si>
  <si>
    <t>хоз. способ</t>
  </si>
  <si>
    <t>подряд. способ</t>
  </si>
  <si>
    <t xml:space="preserve">объем
м 2
</t>
  </si>
  <si>
    <t xml:space="preserve">стоимость в т.р. </t>
  </si>
  <si>
    <t xml:space="preserve">объем
м 2              
</t>
  </si>
  <si>
    <t>стоимость в т.р.</t>
  </si>
  <si>
    <t xml:space="preserve">объем
т.м 2
</t>
  </si>
  <si>
    <t>хоз.
способ
м 2</t>
  </si>
  <si>
    <t xml:space="preserve">Стоимость
тыс. руб. </t>
  </si>
  <si>
    <t>подряд.
способ
м 2</t>
  </si>
  <si>
    <t>Стоимость
тыс. руб.</t>
  </si>
  <si>
    <t>тыс. м2</t>
  </si>
  <si>
    <t>тыс. руб.</t>
  </si>
  <si>
    <t>цоколь</t>
  </si>
  <si>
    <t>цоколь ппр</t>
  </si>
  <si>
    <t>Александровская 23</t>
  </si>
  <si>
    <t>Александровская 23а</t>
  </si>
  <si>
    <t>Александровская 25</t>
  </si>
  <si>
    <t>Александровская 28</t>
  </si>
  <si>
    <t>Александровская 30</t>
  </si>
  <si>
    <t>Александровская 32а</t>
  </si>
  <si>
    <t>Александровская 32в</t>
  </si>
  <si>
    <t>Александровская 36а</t>
  </si>
  <si>
    <t>Александровская 36в</t>
  </si>
  <si>
    <t>Александровская 43</t>
  </si>
  <si>
    <t>торец</t>
  </si>
  <si>
    <t>Александровская 5</t>
  </si>
  <si>
    <t>фасад</t>
  </si>
  <si>
    <t>Алесандровская 20/16</t>
  </si>
  <si>
    <t>Богумиловская 13</t>
  </si>
  <si>
    <t>Владимирская 22</t>
  </si>
  <si>
    <t>фасад ,цоколь</t>
  </si>
  <si>
    <t>Владимирская 24</t>
  </si>
  <si>
    <t>Владимирская 26а</t>
  </si>
  <si>
    <t>колонны 6 шт</t>
  </si>
  <si>
    <t>Владимирская 4</t>
  </si>
  <si>
    <t>Дворцовый 32</t>
  </si>
  <si>
    <t>балконы-фасад(с вышки)  3эт-4,6,7; 2эт-7; от Кр.3эт-4,6; 2эт 4,6</t>
  </si>
  <si>
    <t>Дворцовый 53</t>
  </si>
  <si>
    <t>окн.откос 1м2, штук.цоколя 3м2,</t>
  </si>
  <si>
    <t>Дегтярева 25</t>
  </si>
  <si>
    <t>Дегтярева 27</t>
  </si>
  <si>
    <t>Еленинская 9/1</t>
  </si>
  <si>
    <t>на уровне 2 эт-3м2, цоколь- 12м2</t>
  </si>
  <si>
    <t>Ж.Антоненко 6/1</t>
  </si>
  <si>
    <t>подпорные колонны</t>
  </si>
  <si>
    <t>Иликовский 28</t>
  </si>
  <si>
    <t>Иликовский 30</t>
  </si>
  <si>
    <t>Костылева 10/19</t>
  </si>
  <si>
    <t>Костылева 14</t>
  </si>
  <si>
    <t>Красноармейская 10</t>
  </si>
  <si>
    <t>Красноармейская 27</t>
  </si>
  <si>
    <t>цоколь ППР</t>
  </si>
  <si>
    <t>Красноармейская 29</t>
  </si>
  <si>
    <t>со стороны Кр.Фл.23</t>
  </si>
  <si>
    <t>со стор. Улицы, цоколь ППР</t>
  </si>
  <si>
    <t>Красноармейская 8</t>
  </si>
  <si>
    <t>Красного Флота 1</t>
  </si>
  <si>
    <t>цоколь ппр, фасад (треб КР)</t>
  </si>
  <si>
    <t>проверить</t>
  </si>
  <si>
    <t>Красного Флота 30а</t>
  </si>
  <si>
    <t>торец к Кр.Фл. 9/46, цоколь ППР</t>
  </si>
  <si>
    <t>Красного Флота 7а</t>
  </si>
  <si>
    <t>20-фасад со стророны  Алекс., 4-цоколь</t>
  </si>
  <si>
    <t>Ломоносова 12</t>
  </si>
  <si>
    <t>Ломоносова 12а</t>
  </si>
  <si>
    <t>Ломоносова 14</t>
  </si>
  <si>
    <t>Ломоносова 14а</t>
  </si>
  <si>
    <t>Михайловская 24/22</t>
  </si>
  <si>
    <t>Ораниенбаумский 21/2</t>
  </si>
  <si>
    <t>Победы 1</t>
  </si>
  <si>
    <t>цоколь ППР 2013 года</t>
  </si>
  <si>
    <t>Победы 15</t>
  </si>
  <si>
    <t>1п цоколь</t>
  </si>
  <si>
    <t>Победы 2</t>
  </si>
  <si>
    <t>7-8п</t>
  </si>
  <si>
    <t>Победы 3</t>
  </si>
  <si>
    <t>24 м2- фасад ремонт кирпичной кладки, цоколь ППР</t>
  </si>
  <si>
    <t>Победы 3а</t>
  </si>
  <si>
    <t>Победы 5</t>
  </si>
  <si>
    <t>Победы 9</t>
  </si>
  <si>
    <t>цоколь- 20м2; козырек над опорным пунктом 51,1м2</t>
  </si>
  <si>
    <t>со строны м-на "Моряк"</t>
  </si>
  <si>
    <t>Швейцарская 14</t>
  </si>
  <si>
    <t>ИТОГО:</t>
  </si>
  <si>
    <t xml:space="preserve">Начальник ПТО </t>
  </si>
  <si>
    <t>Чирва Л. Д.</t>
  </si>
  <si>
    <t>__________ Соловьев И.Е.</t>
  </si>
  <si>
    <t>Адресная программа ремонта лестничных клеток жилых домов</t>
  </si>
  <si>
    <t xml:space="preserve"> ООО "ЖКС г. Ломоносова" на 2014год.</t>
  </si>
  <si>
    <t>№ п\п</t>
  </si>
  <si>
    <t>этажность</t>
  </si>
  <si>
    <t>1 квартал</t>
  </si>
  <si>
    <t>2 квартал</t>
  </si>
  <si>
    <t>3 квартал</t>
  </si>
  <si>
    <t>4квартал</t>
  </si>
  <si>
    <t>выполнено 2014 г.</t>
  </si>
  <si>
    <t>л\кл</t>
  </si>
  <si>
    <t>стоимость</t>
  </si>
  <si>
    <t>в т.ч.</t>
  </si>
  <si>
    <t>л/клетки</t>
  </si>
  <si>
    <t>сумма</t>
  </si>
  <si>
    <t>л\клетки</t>
  </si>
  <si>
    <t>хоз.спос.</t>
  </si>
  <si>
    <t>подряд</t>
  </si>
  <si>
    <t>т.м2</t>
  </si>
  <si>
    <t>к-во клеток</t>
  </si>
  <si>
    <t>кол-во</t>
  </si>
  <si>
    <t>площ.</t>
  </si>
  <si>
    <t>т.руб</t>
  </si>
  <si>
    <t>т.руб.</t>
  </si>
  <si>
    <t>тыс.руб</t>
  </si>
  <si>
    <t>1я Нижняя,   5</t>
  </si>
  <si>
    <t>Александровская,   5</t>
  </si>
  <si>
    <t>страшный</t>
  </si>
  <si>
    <t>Александровская,  22/17</t>
  </si>
  <si>
    <t>требуется</t>
  </si>
  <si>
    <t>Александровская,  30</t>
  </si>
  <si>
    <t>по жалобам</t>
  </si>
  <si>
    <t>Александровская,  36б</t>
  </si>
  <si>
    <t>надо</t>
  </si>
  <si>
    <t>Богумиловская, 13</t>
  </si>
  <si>
    <t>жалобы</t>
  </si>
  <si>
    <t>Владимирская,  21</t>
  </si>
  <si>
    <t>Владимирская,  23</t>
  </si>
  <si>
    <t>Дворцовый пр,  31</t>
  </si>
  <si>
    <t>требуется ДУ</t>
  </si>
  <si>
    <t>Дворцовый пр,  49</t>
  </si>
  <si>
    <t>Дворцовый пр,  51</t>
  </si>
  <si>
    <t>Дворцовый пр,  53</t>
  </si>
  <si>
    <t>Дворцовый пр,  59</t>
  </si>
  <si>
    <t>Ж.Антоненко,  12</t>
  </si>
  <si>
    <t>Иликовский,  28</t>
  </si>
  <si>
    <t>Иликовский,  30/2</t>
  </si>
  <si>
    <t>Красноармейская,  27</t>
  </si>
  <si>
    <t>Красноармейская,  37а</t>
  </si>
  <si>
    <t>Красного Флота,   3</t>
  </si>
  <si>
    <t>Красного Флота,   5</t>
  </si>
  <si>
    <t>Красного Флота,   6</t>
  </si>
  <si>
    <t>Красного Флота,   7</t>
  </si>
  <si>
    <t>Кронштадтская,  6/49</t>
  </si>
  <si>
    <t>Михайловская,  24/  22</t>
  </si>
  <si>
    <t>Морская,  84а</t>
  </si>
  <si>
    <t>Морская,  86а</t>
  </si>
  <si>
    <t>Ораниенбаумский пр., 21</t>
  </si>
  <si>
    <t>Ораниенбаумский пр., 21/2</t>
  </si>
  <si>
    <t>с2013</t>
  </si>
  <si>
    <t>Ораниенбаумский пр., 27</t>
  </si>
  <si>
    <t>Ораниенбаумский,  пр.  31</t>
  </si>
  <si>
    <t>Ораниенбаумский, 37 к.1</t>
  </si>
  <si>
    <t>по 004</t>
  </si>
  <si>
    <t>Ораниенбаумский, 37 к.2</t>
  </si>
  <si>
    <t>Ораниенбаумский, 45 к.3</t>
  </si>
  <si>
    <t>Победы,  22/   7</t>
  </si>
  <si>
    <t>Победы, 36 корпус 1</t>
  </si>
  <si>
    <t>Сафронова,   3</t>
  </si>
  <si>
    <t>Сафронова,   6</t>
  </si>
  <si>
    <t>Федюнинского,14 корпус 2</t>
  </si>
  <si>
    <t>Швейцарская, 1</t>
  </si>
  <si>
    <t xml:space="preserve">Швейцарская,  14           </t>
  </si>
  <si>
    <t>Швейцарская, 24</t>
  </si>
  <si>
    <t>начальник ПТО</t>
  </si>
  <si>
    <t>Утверждаю
Генеральный директор
ООО "ЖКС г. Ломоносова"
_________Соловьев И.Е.</t>
  </si>
  <si>
    <t>воронки
шт.</t>
  </si>
  <si>
    <t>звенья
шт.</t>
  </si>
  <si>
    <t>колена
шт.</t>
  </si>
  <si>
    <t>отливы
шт.</t>
  </si>
  <si>
    <t>Выполнено в 2014г.</t>
  </si>
  <si>
    <t xml:space="preserve">срок </t>
  </si>
  <si>
    <t>Алекандровская 5</t>
  </si>
  <si>
    <t>Александровская 31</t>
  </si>
  <si>
    <t>Александровская 45</t>
  </si>
  <si>
    <t>Владимирская 20/2</t>
  </si>
  <si>
    <t>во дворе</t>
  </si>
  <si>
    <t xml:space="preserve">  </t>
  </si>
  <si>
    <t>Еленинская 29</t>
  </si>
  <si>
    <t>Костылева 12</t>
  </si>
  <si>
    <t>Костылева 17</t>
  </si>
  <si>
    <t>Красноармейская 37</t>
  </si>
  <si>
    <t>Красноармейская 4</t>
  </si>
  <si>
    <t>газ. труб.</t>
  </si>
  <si>
    <t>Ораниенбамский 33/2</t>
  </si>
  <si>
    <t>колпак на вн/в</t>
  </si>
  <si>
    <t>Ораниенбаумский 43/2</t>
  </si>
  <si>
    <t>Ораниенбаумский 49/1</t>
  </si>
  <si>
    <t>Победы 11а</t>
  </si>
  <si>
    <t>Профсоюзная 11а</t>
  </si>
  <si>
    <t>Сафронова 1</t>
  </si>
  <si>
    <t>Скуридина 9</t>
  </si>
  <si>
    <t>Швейцарская 9</t>
  </si>
  <si>
    <t>Всего</t>
  </si>
  <si>
    <t>Утверждаю
Генеральный директор
ООО "ЖКС г. Ломоносова"
______________Соловьев И.Е.</t>
  </si>
  <si>
    <t>Адресная программа по установке металлических дверей и  решеток на  2014 год.
ООО "ЖКС г. Ломоносова"</t>
  </si>
  <si>
    <t>шт.</t>
  </si>
  <si>
    <t>кв. м.</t>
  </si>
  <si>
    <t>хоз. сп.</t>
  </si>
  <si>
    <t>подр.сп.</t>
  </si>
  <si>
    <t>примечание</t>
  </si>
  <si>
    <t>выполнение</t>
  </si>
  <si>
    <t>срок</t>
  </si>
  <si>
    <t>м2</t>
  </si>
  <si>
    <t>стоим.</t>
  </si>
  <si>
    <t>1</t>
  </si>
  <si>
    <t>2 дв (1п): 2 реш -(3-4п)</t>
  </si>
  <si>
    <t>2</t>
  </si>
  <si>
    <t>решетка спуск в подвал</t>
  </si>
  <si>
    <t>3</t>
  </si>
  <si>
    <t>решетка на подвал</t>
  </si>
  <si>
    <t>4</t>
  </si>
  <si>
    <t>решетки  отсекатель на подвал</t>
  </si>
  <si>
    <t>5</t>
  </si>
  <si>
    <t>двери на подвал</t>
  </si>
  <si>
    <t>6</t>
  </si>
  <si>
    <t>решетки на подвал</t>
  </si>
  <si>
    <t>7</t>
  </si>
  <si>
    <t>8</t>
  </si>
  <si>
    <t>9</t>
  </si>
  <si>
    <t>10</t>
  </si>
  <si>
    <t>11</t>
  </si>
  <si>
    <t>обреш. спуск в подвал</t>
  </si>
  <si>
    <t>12</t>
  </si>
  <si>
    <t>дв в ИТП</t>
  </si>
  <si>
    <t>13</t>
  </si>
  <si>
    <t>14</t>
  </si>
  <si>
    <t>Еленинская 21</t>
  </si>
  <si>
    <t>15</t>
  </si>
  <si>
    <t>двверь в подвал</t>
  </si>
  <si>
    <t>16</t>
  </si>
  <si>
    <t>дв-2шт,реш-1шт в подвал</t>
  </si>
  <si>
    <t>17</t>
  </si>
  <si>
    <t>Красноармейская 23</t>
  </si>
  <si>
    <t>18</t>
  </si>
  <si>
    <t>19</t>
  </si>
  <si>
    <t>20</t>
  </si>
  <si>
    <t>23</t>
  </si>
  <si>
    <t>24</t>
  </si>
  <si>
    <t>дверь на ТЦ</t>
  </si>
  <si>
    <t>25</t>
  </si>
  <si>
    <t>подв.-2, черд-10, кров.-10, м/кам-10</t>
  </si>
  <si>
    <t>26</t>
  </si>
  <si>
    <t>1-дв. на подвал,  16-окон.реш.</t>
  </si>
  <si>
    <t>подв.-8, черд-8, кров-8, м/кам.-8</t>
  </si>
  <si>
    <t>Ораниенбаумский 45/3</t>
  </si>
  <si>
    <t>Ораниенбаумский 47</t>
  </si>
  <si>
    <t>подв-2,черд-6,кров-5,мус.кам.6</t>
  </si>
  <si>
    <t>двери в подвал</t>
  </si>
  <si>
    <t>двери в подвал 1,2п</t>
  </si>
  <si>
    <t>1-7п</t>
  </si>
  <si>
    <t>4-подв.,7-кров, 7-черд</t>
  </si>
  <si>
    <t>7-дв на подвал, 8-реш на окна</t>
  </si>
  <si>
    <t>Пулеметчиков 20</t>
  </si>
  <si>
    <t>дв на подвал 2,4п</t>
  </si>
  <si>
    <t>Скуридина 1</t>
  </si>
  <si>
    <t>дв в подвал</t>
  </si>
  <si>
    <t>Токарева 18а</t>
  </si>
  <si>
    <t>дв.чердак-10, вых. на кровлю-10, подвал-5, мусор.камер.-10</t>
  </si>
  <si>
    <t>Федюнинского16</t>
  </si>
  <si>
    <t>5-дв. в подвал, 1 реш на ТЦ</t>
  </si>
  <si>
    <t>Итого:</t>
  </si>
  <si>
    <t>цена за 1 штуку =5,900</t>
  </si>
  <si>
    <t>Дворцовый, 59</t>
  </si>
  <si>
    <t>"Согласовано"</t>
  </si>
  <si>
    <t>"Утверждаю"</t>
  </si>
  <si>
    <t>Директор ГУ "ЖА Петродворцового района</t>
  </si>
  <si>
    <t>1й Заместитель главы администрации</t>
  </si>
  <si>
    <t>Санкт-Петербурга</t>
  </si>
  <si>
    <t>Петродворцового района Санкт-Петербурга</t>
  </si>
  <si>
    <t>____________________________ В. И. Горбачев</t>
  </si>
  <si>
    <t>_________________Е.А. Моторин</t>
  </si>
  <si>
    <t>___________________________ 2012г.</t>
  </si>
  <si>
    <t>_________________________________ 2012г</t>
  </si>
  <si>
    <t xml:space="preserve">          "Согласовано"</t>
  </si>
  <si>
    <t xml:space="preserve">      Директор ГКУ "ЖА </t>
  </si>
  <si>
    <t>Заместитель главы Администрации</t>
  </si>
  <si>
    <t xml:space="preserve"> Петродворцового района </t>
  </si>
  <si>
    <t xml:space="preserve">Петродворцового района </t>
  </si>
  <si>
    <t xml:space="preserve">        Санкт-Петербурга"</t>
  </si>
  <si>
    <t>_____________________ 2013г.</t>
  </si>
  <si>
    <t>_______________ В. И. Горбачёв</t>
  </si>
  <si>
    <t>_________________</t>
  </si>
  <si>
    <t>Код</t>
  </si>
  <si>
    <t>Наименование работ</t>
  </si>
  <si>
    <t>ед.изм.</t>
  </si>
  <si>
    <t>Текущий ремонт, выполняемый за счёт средств</t>
  </si>
  <si>
    <t>Платы населения (работы, выполняемые ОАО "Жилкомсервис")</t>
  </si>
  <si>
    <t>Платы, населенгия (работы, выполняемые управляющими организациями)</t>
  </si>
  <si>
    <t xml:space="preserve">Всего </t>
  </si>
  <si>
    <t>хоз.сп.</t>
  </si>
  <si>
    <t>подр.сп</t>
  </si>
  <si>
    <t>I.</t>
  </si>
  <si>
    <t>ОБЩЕСТРОИТЕЛЬНЫЕ РАБОТЫ</t>
  </si>
  <si>
    <t>Ремонт кровли (А.П.)</t>
  </si>
  <si>
    <t>т.кв.м</t>
  </si>
  <si>
    <t>в том числе,</t>
  </si>
  <si>
    <t>кол-во домов</t>
  </si>
  <si>
    <t>шт. домов</t>
  </si>
  <si>
    <t>1.1</t>
  </si>
  <si>
    <t>жесткой</t>
  </si>
  <si>
    <t>1.2</t>
  </si>
  <si>
    <t>мягкой</t>
  </si>
  <si>
    <t>2.</t>
  </si>
  <si>
    <t xml:space="preserve">Нормализация температурно-влажностного режима чердачных </t>
  </si>
  <si>
    <t>к-во домов</t>
  </si>
  <si>
    <t>помещений всего,                в том числе: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</si>
  <si>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</si>
  <si>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</si>
  <si>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</si>
  <si>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</si>
  <si>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</si>
  <si>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</si>
  <si>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</si>
  <si>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</si>
  <si>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</si>
  <si>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</si>
  <si>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</si>
  <si>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</si>
  <si>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</si>
  <si>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</si>
  <si>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</si>
  <si>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</si>
  <si>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</si>
  <si>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</si>
  <si>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</si>
  <si>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</si>
  <si>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</si>
  <si>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 xml:space="preserve"> </t>
  </si>
  <si>
    <t>Косметический ремонт квартир</t>
  </si>
  <si>
    <t>(после протечек,пожара, умерших)</t>
  </si>
  <si>
    <t>квартир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</si>
  <si>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</si>
  <si>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</si>
  <si>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</si>
  <si>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</si>
  <si>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</si>
  <si>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 xml:space="preserve">Ремонт и замена </t>
  </si>
  <si>
    <t>дверей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</si>
  <si>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</si>
  <si>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</si>
  <si>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</si>
  <si>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</si>
  <si>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</si>
  <si>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</si>
  <si>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</si>
  <si>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</si>
  <si>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 xml:space="preserve">Асфальтирование </t>
  </si>
  <si>
    <t>Ремонт печей</t>
  </si>
  <si>
    <t>II.</t>
  </si>
  <si>
    <t>САНИТАРНО-ТЕХНИЧЕСКИЕ РАБОТЫ</t>
  </si>
  <si>
    <t>Ремонт трубопроводов, всего,</t>
  </si>
  <si>
    <t>в том числе:</t>
  </si>
  <si>
    <t>18.1</t>
  </si>
  <si>
    <t>ГВС</t>
  </si>
  <si>
    <t>т.п.м.</t>
  </si>
  <si>
    <t>18.2</t>
  </si>
  <si>
    <t>ХВС</t>
  </si>
  <si>
    <t>18.3</t>
  </si>
  <si>
    <t>теплоснабжения</t>
  </si>
  <si>
    <t>18.4</t>
  </si>
  <si>
    <t xml:space="preserve">систем канализации </t>
  </si>
  <si>
    <t>Замена отопительных приборов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</si>
  <si>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</si>
  <si>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</si>
  <si>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</si>
  <si>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</si>
  <si>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</si>
  <si>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</si>
  <si>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</si>
  <si>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</si>
  <si>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</si>
  <si>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</si>
  <si>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</si>
  <si>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</si>
  <si>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</si>
  <si>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</si>
  <si>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</si>
  <si>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</si>
  <si>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</si>
  <si>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</si>
  <si>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</si>
  <si>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</si>
  <si>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</si>
  <si>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</si>
  <si>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</si>
  <si>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</si>
  <si>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</si>
  <si>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</si>
  <si>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</si>
  <si>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</si>
  <si>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</si>
  <si>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</si>
  <si>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</si>
  <si>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</si>
  <si>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</si>
  <si>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</si>
  <si>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</si>
  <si>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</si>
  <si>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</si>
  <si>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</si>
  <si>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</si>
  <si>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</si>
  <si>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</si>
  <si>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</si>
  <si>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</si>
  <si>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</si>
  <si>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</si>
  <si>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</si>
  <si>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16.1.3</t>
  </si>
  <si>
    <t>Замена узлов</t>
  </si>
  <si>
    <t>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</si>
  <si>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</si>
  <si>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</si>
  <si>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</si>
  <si>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</si>
  <si>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</si>
  <si>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</si>
  <si>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фасадов</t>
  </si>
  <si>
    <t>дворов</t>
  </si>
  <si>
    <t>арок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</si>
  <si>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</si>
  <si>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</si>
  <si>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</si>
  <si>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</si>
  <si>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</si>
  <si>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</si>
  <si>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</si>
  <si>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</si>
  <si>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</si>
  <si>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Генеральный директор ООО "ЖКС г. Ломоносова"</t>
  </si>
  <si>
    <t>Начальник планово экономического отдела</t>
  </si>
  <si>
    <t>Н. Г. Купцова</t>
  </si>
  <si>
    <t>Начальник ПТО</t>
  </si>
  <si>
    <t>Л. Д.Чирва</t>
  </si>
  <si>
    <t>Красного Флота 6</t>
  </si>
  <si>
    <t>кв.17</t>
  </si>
  <si>
    <t>кв 52, 14,63</t>
  </si>
  <si>
    <t>_________________ И. Е. Соловьёв</t>
  </si>
  <si>
    <t xml:space="preserve">Адресная программа </t>
  </si>
  <si>
    <t>текущего ремонта кровель на 2014 год ООО "ЖКС г. Ломоносова"</t>
  </si>
  <si>
    <t>Ж. Антоненко 12</t>
  </si>
  <si>
    <t>Ж. Антоненко 14а</t>
  </si>
  <si>
    <t>Ж. Антоненко 16</t>
  </si>
  <si>
    <t>Ж. Антоненко 6</t>
  </si>
  <si>
    <t>чердачных помещений многоквартирных домов на 2014 год</t>
  </si>
  <si>
    <t>Утверждаю
Генеральный директор
ООО "ЖКС г. Ломоносова"
__________Бурмисов С.С.</t>
  </si>
  <si>
    <t xml:space="preserve">Адресная программа текущего ремонта по  герметизации стыков стеновых панелей на 2014 год
ООО  "ЖКС г. Ломоносова" </t>
  </si>
  <si>
    <t>№ квартир</t>
  </si>
  <si>
    <t>1 этаж</t>
  </si>
  <si>
    <t xml:space="preserve">стоимость
тыс. руб.
</t>
  </si>
  <si>
    <t>Выполнено</t>
  </si>
  <si>
    <t>дата выполнения</t>
  </si>
  <si>
    <t>п.м.</t>
  </si>
  <si>
    <t>тыс. п.м.</t>
  </si>
  <si>
    <t>тыс.п.м</t>
  </si>
  <si>
    <t>тыс. пм</t>
  </si>
  <si>
    <t>кв. 14</t>
  </si>
  <si>
    <t>кв 40,42, 45, 30,34,38</t>
  </si>
  <si>
    <t>кв 40, 54</t>
  </si>
  <si>
    <t>Ж.Антоненко 12</t>
  </si>
  <si>
    <t>кв  1, 2, 3,6, 7, 8,9, 10,11, 12, 13 ,14,15,17, 18, 21,23, 24 ,25,33,36,39,42,45</t>
  </si>
  <si>
    <t>кв 1,4</t>
  </si>
  <si>
    <t>кв 76, 77, 78,84,  1-е этажи вх. в под., кв. 13 (10) под кариз свесом.</t>
  </si>
  <si>
    <t>кв 8, 10</t>
  </si>
  <si>
    <t>кв 6, 15, 19,65</t>
  </si>
  <si>
    <t>кв. 68,75</t>
  </si>
  <si>
    <t>Некрасова 1/1</t>
  </si>
  <si>
    <t>кв  55</t>
  </si>
  <si>
    <t>Ораниенбаумский 27/2</t>
  </si>
  <si>
    <t>кв 8,11</t>
  </si>
  <si>
    <t>кв 158,252,65,12,272</t>
  </si>
  <si>
    <t>кв 52,66,33,71, 76</t>
  </si>
  <si>
    <t>кв 12, 17, 65, 36,33</t>
  </si>
  <si>
    <t>кв 60, 40</t>
  </si>
  <si>
    <t>кв 35, 66, 74,76</t>
  </si>
  <si>
    <t>кв 23, 60</t>
  </si>
  <si>
    <t>кв.  17, 18,  68, 65, 66, 60</t>
  </si>
  <si>
    <t>кв 171,179</t>
  </si>
  <si>
    <t>кв. 63,73</t>
  </si>
  <si>
    <t>кв. 32,90, 145, 15, 321</t>
  </si>
  <si>
    <t>кв 371</t>
  </si>
  <si>
    <t xml:space="preserve">Победы 6 </t>
  </si>
  <si>
    <t>кв.2</t>
  </si>
  <si>
    <t>кв 7</t>
  </si>
  <si>
    <t>кв. 9, 10</t>
  </si>
  <si>
    <t>кв 41,98</t>
  </si>
  <si>
    <t>Скуридина 6</t>
  </si>
  <si>
    <t>кв 29</t>
  </si>
  <si>
    <t>3п. (с 16-45), кв 12, 27</t>
  </si>
  <si>
    <t>кв 35, 59, 254,319</t>
  </si>
  <si>
    <t>Федюнинского 5/1</t>
  </si>
  <si>
    <t>кв. 23</t>
  </si>
  <si>
    <t>Федюнинского 3/2</t>
  </si>
  <si>
    <t>кв. 50</t>
  </si>
  <si>
    <t>Федюнинского 5/2</t>
  </si>
  <si>
    <t>кв 50</t>
  </si>
  <si>
    <t>кв 57, 60</t>
  </si>
  <si>
    <t>кв 36</t>
  </si>
  <si>
    <t>Швейцарская 8/1</t>
  </si>
  <si>
    <t>кв 42</t>
  </si>
  <si>
    <t>Швейцарская 8/2</t>
  </si>
  <si>
    <t>кв 12, кв 11</t>
  </si>
  <si>
    <t xml:space="preserve">1п.м. = 320руб. </t>
  </si>
  <si>
    <t>______________________2014г.</t>
  </si>
  <si>
    <t>Сводная программа (план) текущего ремонта на 2014 год ООО "ЖКС г. Ломоносова"</t>
  </si>
  <si>
    <t>всего на 2014</t>
  </si>
  <si>
    <t>Стоимость в тыс. руб.</t>
  </si>
  <si>
    <t>Адресная программа  текущего ремонта по замене водосточных труб 
ООО "ЖКС г. Ломоносова" на 2014 год.</t>
  </si>
  <si>
    <t>1м2= 1300руб.</t>
  </si>
  <si>
    <t>4п</t>
  </si>
  <si>
    <t>Федюнинского 3/3</t>
  </si>
  <si>
    <t>после сантехников</t>
  </si>
  <si>
    <t>вторичн. Сети</t>
  </si>
  <si>
    <t>Иликовский 26а</t>
  </si>
  <si>
    <t>по периметру + лотки</t>
  </si>
  <si>
    <t>между 3-4п</t>
  </si>
  <si>
    <t>2п</t>
  </si>
  <si>
    <t>Красного Фдлта 30а</t>
  </si>
  <si>
    <t>со ст-ны Кр. Фл.23</t>
  </si>
  <si>
    <t>Дегтярёва, 27</t>
  </si>
  <si>
    <t>Дегтярёва, 25</t>
  </si>
  <si>
    <t>крыльцо</t>
  </si>
  <si>
    <t>м.п.</t>
  </si>
  <si>
    <t>тыс. руб</t>
  </si>
  <si>
    <t>м.п</t>
  </si>
  <si>
    <t>тыс. м.п.</t>
  </si>
  <si>
    <t>подряд.способ</t>
  </si>
  <si>
    <t>Выполнено 2014г</t>
  </si>
  <si>
    <t>подр.способ</t>
  </si>
  <si>
    <t>объем 
м. п.</t>
  </si>
  <si>
    <t>Адресная программа текущего ремонта отмостки
ООО "ЖКС г. Ломоносова" на 2014 год</t>
  </si>
  <si>
    <t>Утверждаю
Генеральный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ООО "ЖКС г. Ломоносова"
_____________Соловьев И.Е.</t>
  </si>
  <si>
    <t>Утверждаю
Генеральный директор
ООО "ЖКС г. Ломоносова"
______________Соловьёв И. Е.</t>
  </si>
  <si>
    <t>Адресная программа 
текущего ремонта мусоропроводов на 2014 год</t>
  </si>
  <si>
    <t>Стоимость тыс. руб.</t>
  </si>
  <si>
    <t>федюнинского 14/1</t>
  </si>
  <si>
    <t>шибер (4-9п)</t>
  </si>
  <si>
    <t>шибер</t>
  </si>
  <si>
    <t>1,2п-шибер</t>
  </si>
  <si>
    <t>дв. Зап. Вых., дверь на чердак</t>
  </si>
  <si>
    <t>Адресная программа ремонта полов МОП на 2014 год</t>
  </si>
  <si>
    <t>подъезды</t>
  </si>
  <si>
    <t>Примечение</t>
  </si>
  <si>
    <t>п/п</t>
  </si>
  <si>
    <t>Александровска 42</t>
  </si>
  <si>
    <t>1-3п</t>
  </si>
  <si>
    <t>Александровска 45</t>
  </si>
  <si>
    <t>1-4п</t>
  </si>
  <si>
    <t>1-2п</t>
  </si>
  <si>
    <t>1 эт</t>
  </si>
  <si>
    <t>1-5п</t>
  </si>
  <si>
    <t>1,2,3п</t>
  </si>
  <si>
    <t>Бгумиловская 13</t>
  </si>
  <si>
    <t>1-8п</t>
  </si>
  <si>
    <t>1-6п</t>
  </si>
  <si>
    <t>1,3п, 2п-1эт</t>
  </si>
  <si>
    <t xml:space="preserve">Итого: </t>
  </si>
  <si>
    <t>ВСЕГО:</t>
  </si>
  <si>
    <t>цена 1 м2 =763,85 руб</t>
  </si>
  <si>
    <t>по ремонту балконов, лестниц, козырьков над входами</t>
  </si>
  <si>
    <t>Срок выполнения</t>
  </si>
  <si>
    <t>Крыльца</t>
  </si>
  <si>
    <t>Козырьки</t>
  </si>
  <si>
    <t>балконы</t>
  </si>
  <si>
    <t>лестницы</t>
  </si>
  <si>
    <t>выполнено</t>
  </si>
  <si>
    <t>4п ступени</t>
  </si>
  <si>
    <t>кв 8</t>
  </si>
  <si>
    <t>ступ.спуск в подвал</t>
  </si>
  <si>
    <t>над магазином</t>
  </si>
  <si>
    <t>кровля спуск в подвал</t>
  </si>
  <si>
    <t>спуск в подвал-ступени-5п</t>
  </si>
  <si>
    <t>заявление-жалоба</t>
  </si>
  <si>
    <t>приямок</t>
  </si>
  <si>
    <t>1,5п</t>
  </si>
  <si>
    <t>1,2п</t>
  </si>
  <si>
    <t>кв26</t>
  </si>
  <si>
    <t>Владимирская 26б</t>
  </si>
  <si>
    <t>п.2</t>
  </si>
  <si>
    <t>3,4п</t>
  </si>
  <si>
    <t>ГЖИ</t>
  </si>
  <si>
    <t>1,2п-дерев.ступени</t>
  </si>
  <si>
    <t>Дворцовый  32</t>
  </si>
  <si>
    <t>3 эт</t>
  </si>
  <si>
    <t>1 эт (фасад)</t>
  </si>
  <si>
    <t>приямок подвала</t>
  </si>
  <si>
    <t>кв 21,25</t>
  </si>
  <si>
    <t>над спуском в подвал 1п</t>
  </si>
  <si>
    <t>Красного Флота 4</t>
  </si>
  <si>
    <t>4,5п</t>
  </si>
  <si>
    <t>спуск в подвал между3,4п</t>
  </si>
  <si>
    <t>кв 8,41</t>
  </si>
  <si>
    <t>кв 7,15</t>
  </si>
  <si>
    <t>п.4</t>
  </si>
  <si>
    <t>кв5,6,7,8,11,12,13,14</t>
  </si>
  <si>
    <t>кв 5,6,7,8,14,15</t>
  </si>
  <si>
    <t>спуск в подвал</t>
  </si>
  <si>
    <t>5п</t>
  </si>
  <si>
    <t>контейнерная площадка</t>
  </si>
  <si>
    <t>кв70,74</t>
  </si>
  <si>
    <t>ВЦКП</t>
  </si>
  <si>
    <t>2п - уголок</t>
  </si>
  <si>
    <t>1п- спуск в подвал</t>
  </si>
  <si>
    <t>1,2,3,4спуск в подвал восстанов.</t>
  </si>
  <si>
    <t>кв 11-2шт, кв6-1шт, кв4-1шт</t>
  </si>
  <si>
    <t>4,3п</t>
  </si>
  <si>
    <t>кв 20</t>
  </si>
  <si>
    <t>кв 20, кв 24</t>
  </si>
  <si>
    <t>Победы 6</t>
  </si>
  <si>
    <t>над опорным пунктом</t>
  </si>
  <si>
    <t>Сафронова  3а</t>
  </si>
  <si>
    <t>2п- устан. Уголка</t>
  </si>
  <si>
    <t>кв 27,44. 100</t>
  </si>
  <si>
    <t>восст.кирп.клад.в подвал</t>
  </si>
  <si>
    <t>кв 8, 14, 35, 80 -КР</t>
  </si>
  <si>
    <t>кв 44 авар.</t>
  </si>
  <si>
    <t>Швейцарская 18/2</t>
  </si>
  <si>
    <t>3-5п</t>
  </si>
  <si>
    <t>Швейцарская 2</t>
  </si>
  <si>
    <t>п.6- не по проекту</t>
  </si>
  <si>
    <t>Швейцарская 6</t>
  </si>
  <si>
    <t>остекл,м2</t>
  </si>
  <si>
    <t>окон, шт</t>
  </si>
  <si>
    <t>иии</t>
  </si>
  <si>
    <t>реш</t>
  </si>
  <si>
    <t>Федюинского 16</t>
  </si>
  <si>
    <t>3,2п</t>
  </si>
  <si>
    <t>шпингалеты</t>
  </si>
  <si>
    <t>ремонт</t>
  </si>
  <si>
    <t>замена</t>
  </si>
  <si>
    <t>пристрожка</t>
  </si>
  <si>
    <t>Ораниеннбаумский 39/2</t>
  </si>
  <si>
    <t>Красноармейская 14</t>
  </si>
  <si>
    <t>1п, 4п</t>
  </si>
  <si>
    <t>Владимирская 25</t>
  </si>
  <si>
    <t xml:space="preserve">все окна </t>
  </si>
  <si>
    <t>0,55*0,43</t>
  </si>
  <si>
    <t>5эт 4п</t>
  </si>
  <si>
    <t>2-4п</t>
  </si>
  <si>
    <t>4-5п</t>
  </si>
  <si>
    <t>рамок (подвальн.окон)</t>
  </si>
  <si>
    <t>рам</t>
  </si>
  <si>
    <t>изготовление</t>
  </si>
  <si>
    <t>подвал</t>
  </si>
  <si>
    <t>ремонт рам</t>
  </si>
  <si>
    <t>остекление</t>
  </si>
  <si>
    <t xml:space="preserve"> тыс. руб.</t>
  </si>
  <si>
    <t>Сроки выполнения</t>
  </si>
  <si>
    <t>Адресная программа текущего ремонта  окон на 2014 год</t>
  </si>
  <si>
    <t>окрытие парапета, поджатие и гермет.фальцев</t>
  </si>
  <si>
    <t>50-поджатие, 15-м.покрытия</t>
  </si>
  <si>
    <t xml:space="preserve">              1-черд(кв115)</t>
  </si>
  <si>
    <t>450-покрытие, 100-фальцы</t>
  </si>
  <si>
    <t>И. Е. Соловьёв</t>
  </si>
  <si>
    <t>кв.32</t>
  </si>
  <si>
    <t xml:space="preserve">подъезд </t>
  </si>
  <si>
    <t>кв 7,22,25,50</t>
  </si>
  <si>
    <t>Победы 22/7</t>
  </si>
  <si>
    <t>разрушение облицовочного кирпича</t>
  </si>
  <si>
    <t>Сафронова, 8, кв. 1</t>
  </si>
  <si>
    <t>Герметизация стыков панелей перекрытий в подвале</t>
  </si>
  <si>
    <t>Федюнинского, 3, к. 1</t>
  </si>
  <si>
    <t>Победы, 32, к. 2</t>
  </si>
  <si>
    <t>до01.09.2014</t>
  </si>
  <si>
    <t>до 01.09.2014</t>
  </si>
  <si>
    <t>пристрожка 3,4п</t>
  </si>
  <si>
    <t>Победы, д. 2</t>
  </si>
  <si>
    <t>техподполье</t>
  </si>
  <si>
    <t>1,2п ремонт, пристр.</t>
  </si>
  <si>
    <t>Победы, д. 11 а</t>
  </si>
  <si>
    <t xml:space="preserve">Победы, д. 11 </t>
  </si>
  <si>
    <t>пружины</t>
  </si>
  <si>
    <t>1, 7п</t>
  </si>
  <si>
    <t>укрепление,утепление</t>
  </si>
  <si>
    <t>Дворцовый пр., д.55/8</t>
  </si>
  <si>
    <t>Дворцовый пр., д.38</t>
  </si>
  <si>
    <t>Дворцовый пр., д.36</t>
  </si>
  <si>
    <t>Александровская, д.33</t>
  </si>
  <si>
    <t>Александровская, д.31</t>
  </si>
  <si>
    <t>Александровская, д.29</t>
  </si>
  <si>
    <t>Александровская, д.27</t>
  </si>
  <si>
    <t>3-4п</t>
  </si>
  <si>
    <t>на кровлю</t>
  </si>
  <si>
    <t>в т.р.</t>
  </si>
  <si>
    <t>чердак</t>
  </si>
  <si>
    <t>выход</t>
  </si>
  <si>
    <t>тамбур</t>
  </si>
  <si>
    <t>Входные</t>
  </si>
  <si>
    <t xml:space="preserve">Срок выполнения </t>
  </si>
  <si>
    <t>№ пп</t>
  </si>
  <si>
    <r>
      <t xml:space="preserve">Адресная программа замены и ремонта </t>
    </r>
    <r>
      <rPr>
        <b/>
        <sz val="16"/>
        <rFont val="Arial"/>
        <family val="2"/>
        <charset val="204"/>
      </rPr>
      <t xml:space="preserve">дверей </t>
    </r>
    <r>
      <rPr>
        <b/>
        <sz val="12"/>
        <rFont val="Arial"/>
        <family val="2"/>
        <charset val="204"/>
      </rPr>
      <t>на 2014 год</t>
    </r>
  </si>
  <si>
    <t>________________ И. Е. Соловьёв</t>
  </si>
  <si>
    <t>карнизный свес</t>
  </si>
  <si>
    <t xml:space="preserve"> ООО"ЖКС г.Ломоносова"</t>
  </si>
  <si>
    <t>_____________Соловьев И.Е.</t>
  </si>
  <si>
    <t xml:space="preserve">Победы 20к1 </t>
  </si>
  <si>
    <t>Федюнинского, 14к1</t>
  </si>
  <si>
    <t>Дополнительные работы</t>
  </si>
  <si>
    <t>в работе</t>
  </si>
  <si>
    <t>1.3</t>
  </si>
  <si>
    <t>Усиление элементов деревянной стропильной системы</t>
  </si>
  <si>
    <t>Ремонт приямков, входов в подвалы</t>
  </si>
  <si>
    <t>21</t>
  </si>
  <si>
    <t>22</t>
  </si>
  <si>
    <t>22.1</t>
  </si>
  <si>
    <t>22.2</t>
  </si>
  <si>
    <t>22.3</t>
  </si>
  <si>
    <t>22.4</t>
  </si>
  <si>
    <t>27</t>
  </si>
  <si>
    <t xml:space="preserve"> по ремонту и замене дефлекторов,</t>
  </si>
  <si>
    <t>оголовков труб многоквартирных домов на 2014 год</t>
  </si>
  <si>
    <t>Прочие работы (ремонт дефлекторов и оголовков)</t>
  </si>
  <si>
    <t>Победы 12 1п - входная группа</t>
  </si>
  <si>
    <t xml:space="preserve">     УТВЕРЖДАЮ</t>
  </si>
  <si>
    <t>СОГЛАСОВАНО</t>
  </si>
  <si>
    <t>Заместитель главы вдминистрации</t>
  </si>
  <si>
    <t xml:space="preserve">       Заместитель председателя Жилщиного комитета </t>
  </si>
  <si>
    <t>___________________  района</t>
  </si>
  <si>
    <t>______________________________</t>
  </si>
  <si>
    <t xml:space="preserve">    _____________В.Т.Гайдей</t>
  </si>
  <si>
    <t>"____"__________________ 2014 год</t>
  </si>
  <si>
    <t xml:space="preserve">   "____"_____________ 2014 год</t>
  </si>
  <si>
    <t>Сводная программа (план) текущего ремонта на 2014 год</t>
  </si>
  <si>
    <t xml:space="preserve"> Приложение № 1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</si>
  <si>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</si>
  <si>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</si>
  <si>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</si>
  <si>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</si>
  <si>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</si>
  <si>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</si>
  <si>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</si>
  <si>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</si>
  <si>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</si>
  <si>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под.сп.</t>
  </si>
  <si>
    <t>Нормализация ТВР чердачных помещений, (А.П.)  всего, в  том числе:</t>
  </si>
  <si>
    <t>Дополнительная теплоизоляция верхней разводки системы отопления (по всей разводке)</t>
  </si>
  <si>
    <t>Герметизация стыков стеновых панелей</t>
  </si>
  <si>
    <t>Косметический ремонт лестничных клеток (А.П.)</t>
  </si>
  <si>
    <t>Восстановление отделки стен, потолков технических помещений</t>
  </si>
  <si>
    <t>Замена, восстановление отдельных учасктов полов, ступеней МОП и технических помещений</t>
  </si>
  <si>
    <t xml:space="preserve">Замена водосточных труб </t>
  </si>
  <si>
    <t>Замена водосточных труб на антивандальные</t>
  </si>
  <si>
    <t xml:space="preserve">Ремонт отмостки 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</si>
  <si>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</si>
  <si>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</si>
  <si>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</si>
  <si>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</si>
  <si>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Устранение местных деформаций, усиление, восстановление поврежденных участков фундаментов</t>
  </si>
  <si>
    <t>тыс.кв.м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</si>
  <si>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</si>
  <si>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</si>
  <si>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</si>
  <si>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Ремонт трубопроводов, всего, в том числе:</t>
  </si>
  <si>
    <t xml:space="preserve">Замена и ремонт эапорной арматуры систем Ц/О, ГВС, ХВС </t>
  </si>
  <si>
    <t>Замена и ремонт электропроводки проводки</t>
  </si>
  <si>
    <t>Замена и ремонт аппаратов защиты, замена установочной арматуры</t>
  </si>
  <si>
    <t>28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</si>
  <si>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</si>
  <si>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</si>
  <si>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</si>
  <si>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30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</si>
  <si>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</si>
  <si>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</si>
  <si>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</si>
  <si>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</si>
  <si>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</si>
  <si>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Подпись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</si>
</sst>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0"/>
    <numFmt numFmtId="168" formatCode="0.00000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0"/>
      <name val="Arial Cyr"/>
      <charset val="204"/>
    </font>
    <font>
      <sz val="10"/>
      <color rgb="FFC0000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b/>
      <i/>
      <sz val="10"/>
      <color theme="6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rgb="FFC00000"/>
      <name val="Arial Cyr"/>
      <charset val="204"/>
    </font>
    <font>
      <sz val="11"/>
      <color rgb="FFC00000"/>
      <name val="Times New Roman"/>
      <family val="1"/>
      <charset val="204"/>
    </font>
    <font>
      <sz val="6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Microsoft New Tai Lue"/>
      <family val="2"/>
    </font>
    <font>
      <sz val="10"/>
      <color rgb="FFFF0000"/>
      <name val="Microsoft New Tai Lue"/>
      <family val="2"/>
    </font>
    <font>
      <sz val="9"/>
      <color rgb="FFFF0000"/>
      <name val="Microsoft New Tai Lue"/>
      <family val="2"/>
    </font>
    <font>
      <sz val="10"/>
      <color rgb="FFFF000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2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CC00FF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Arial"/>
      <family val="2"/>
      <charset val="204"/>
    </font>
    <font>
      <sz val="9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FF"/>
      </left>
      <right style="medium">
        <color rgb="FF0000CC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73" fillId="0" borderId="0"/>
    <xf numFmtId="0" fontId="1" fillId="0" borderId="0"/>
  </cellStyleXfs>
  <cellXfs count="231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0" fillId="0" borderId="25" xfId="0" applyBorder="1"/>
    <xf numFmtId="0" fontId="7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0" fillId="0" borderId="6" xfId="0" applyFont="1" applyBorder="1"/>
    <xf numFmtId="164" fontId="6" fillId="2" borderId="36" xfId="0" applyNumberFormat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/>
    </xf>
    <xf numFmtId="2" fontId="6" fillId="2" borderId="38" xfId="0" applyNumberFormat="1" applyFont="1" applyFill="1" applyBorder="1" applyAlignment="1">
      <alignment vertical="center"/>
    </xf>
    <xf numFmtId="164" fontId="6" fillId="2" borderId="39" xfId="0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right" vertical="center"/>
    </xf>
    <xf numFmtId="0" fontId="0" fillId="2" borderId="0" xfId="0" applyFill="1"/>
    <xf numFmtId="0" fontId="6" fillId="2" borderId="46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/>
    </xf>
    <xf numFmtId="2" fontId="6" fillId="2" borderId="47" xfId="0" applyNumberFormat="1" applyFont="1" applyFill="1" applyBorder="1" applyAlignment="1">
      <alignment vertical="center"/>
    </xf>
    <xf numFmtId="164" fontId="6" fillId="2" borderId="46" xfId="0" applyNumberFormat="1" applyFont="1" applyFill="1" applyBorder="1" applyAlignment="1">
      <alignment horizontal="right" vertical="center"/>
    </xf>
    <xf numFmtId="164" fontId="6" fillId="2" borderId="45" xfId="0" applyNumberFormat="1" applyFont="1" applyFill="1" applyBorder="1" applyAlignment="1">
      <alignment horizontal="right" vertical="center"/>
    </xf>
    <xf numFmtId="164" fontId="6" fillId="2" borderId="48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49" fontId="6" fillId="2" borderId="46" xfId="0" applyNumberFormat="1" applyFont="1" applyFill="1" applyBorder="1" applyAlignment="1">
      <alignment horizontal="left" vertical="center"/>
    </xf>
    <xf numFmtId="0" fontId="6" fillId="0" borderId="46" xfId="0" applyFont="1" applyFill="1" applyBorder="1" applyAlignment="1">
      <alignment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vertical="center" wrapText="1"/>
    </xf>
    <xf numFmtId="0" fontId="18" fillId="2" borderId="40" xfId="0" applyFont="1" applyFill="1" applyBorder="1" applyAlignment="1">
      <alignment vertical="center"/>
    </xf>
    <xf numFmtId="2" fontId="18" fillId="2" borderId="47" xfId="0" applyNumberFormat="1" applyFont="1" applyFill="1" applyBorder="1" applyAlignment="1">
      <alignment vertical="center"/>
    </xf>
    <xf numFmtId="0" fontId="18" fillId="2" borderId="51" xfId="0" applyFont="1" applyFill="1" applyBorder="1" applyAlignment="1">
      <alignment vertical="center"/>
    </xf>
    <xf numFmtId="2" fontId="18" fillId="2" borderId="52" xfId="0" applyNumberFormat="1" applyFont="1" applyFill="1" applyBorder="1" applyAlignment="1">
      <alignment vertical="center"/>
    </xf>
    <xf numFmtId="164" fontId="6" fillId="2" borderId="31" xfId="0" applyNumberFormat="1" applyFont="1" applyFill="1" applyBorder="1" applyAlignment="1">
      <alignment horizontal="right" vertical="center"/>
    </xf>
    <xf numFmtId="164" fontId="6" fillId="2" borderId="54" xfId="0" applyNumberFormat="1" applyFont="1" applyFill="1" applyBorder="1" applyAlignment="1">
      <alignment horizontal="right" vertical="center"/>
    </xf>
    <xf numFmtId="0" fontId="6" fillId="2" borderId="53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/>
    </xf>
    <xf numFmtId="2" fontId="6" fillId="2" borderId="52" xfId="0" applyNumberFormat="1" applyFont="1" applyFill="1" applyBorder="1" applyAlignment="1">
      <alignment vertical="center"/>
    </xf>
    <xf numFmtId="0" fontId="6" fillId="2" borderId="58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2" fontId="6" fillId="2" borderId="17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164" fontId="6" fillId="2" borderId="18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/>
    <xf numFmtId="164" fontId="7" fillId="0" borderId="24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0" fontId="13" fillId="2" borderId="24" xfId="0" applyFont="1" applyFill="1" applyBorder="1" applyAlignment="1">
      <alignment horizontal="left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horizontal="right" vertical="center"/>
    </xf>
    <xf numFmtId="164" fontId="7" fillId="0" borderId="24" xfId="0" applyNumberFormat="1" applyFont="1" applyFill="1" applyBorder="1" applyAlignment="1">
      <alignment horizontal="right" vertical="center"/>
    </xf>
    <xf numFmtId="164" fontId="7" fillId="0" borderId="27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horizontal="right" vertical="center"/>
    </xf>
    <xf numFmtId="0" fontId="0" fillId="0" borderId="1" xfId="0" applyBorder="1"/>
    <xf numFmtId="2" fontId="7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2" borderId="1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center" vertical="center"/>
    </xf>
    <xf numFmtId="0" fontId="26" fillId="2" borderId="39" xfId="0" applyFont="1" applyFill="1" applyBorder="1" applyAlignment="1">
      <alignment horizontal="right" vertical="center" wrapText="1"/>
    </xf>
    <xf numFmtId="0" fontId="26" fillId="2" borderId="39" xfId="0" applyFont="1" applyFill="1" applyBorder="1" applyAlignment="1">
      <alignment vertical="center"/>
    </xf>
    <xf numFmtId="0" fontId="19" fillId="2" borderId="37" xfId="0" applyFont="1" applyFill="1" applyBorder="1" applyAlignment="1">
      <alignment vertical="center"/>
    </xf>
    <xf numFmtId="0" fontId="19" fillId="0" borderId="46" xfId="0" applyNumberFormat="1" applyFont="1" applyBorder="1" applyAlignment="1">
      <alignment horizontal="center" vertical="center"/>
    </xf>
    <xf numFmtId="0" fontId="26" fillId="2" borderId="45" xfId="0" applyFont="1" applyFill="1" applyBorder="1" applyAlignment="1">
      <alignment vertical="center"/>
    </xf>
    <xf numFmtId="0" fontId="19" fillId="2" borderId="40" xfId="0" applyFont="1" applyFill="1" applyBorder="1" applyAlignment="1">
      <alignment vertical="center"/>
    </xf>
    <xf numFmtId="0" fontId="26" fillId="2" borderId="45" xfId="0" applyFont="1" applyFill="1" applyBorder="1" applyAlignment="1">
      <alignment horizontal="right" vertical="center" wrapText="1"/>
    </xf>
    <xf numFmtId="0" fontId="23" fillId="2" borderId="40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0" fontId="19" fillId="2" borderId="51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0" borderId="24" xfId="0" applyFont="1" applyBorder="1" applyAlignment="1">
      <alignment horizontal="center"/>
    </xf>
    <xf numFmtId="164" fontId="23" fillId="0" borderId="26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0" fontId="0" fillId="3" borderId="0" xfId="0" applyFill="1"/>
    <xf numFmtId="0" fontId="6" fillId="0" borderId="0" xfId="0" applyFont="1"/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0" fillId="0" borderId="0" xfId="0" applyAlignment="1"/>
    <xf numFmtId="0" fontId="28" fillId="0" borderId="0" xfId="0" applyFont="1"/>
    <xf numFmtId="0" fontId="13" fillId="0" borderId="0" xfId="0" applyFont="1" applyBorder="1" applyAlignment="1">
      <alignment horizontal="center" vertical="center" wrapText="1"/>
    </xf>
    <xf numFmtId="0" fontId="0" fillId="0" borderId="61" xfId="0" applyBorder="1" applyAlignment="1"/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2" fontId="5" fillId="0" borderId="46" xfId="0" applyNumberFormat="1" applyFont="1" applyFill="1" applyBorder="1" applyAlignment="1">
      <alignment horizontal="right" vertical="center"/>
    </xf>
    <xf numFmtId="2" fontId="5" fillId="0" borderId="36" xfId="0" applyNumberFormat="1" applyFont="1" applyFill="1" applyBorder="1" applyAlignment="1">
      <alignment horizontal="right" vertical="center"/>
    </xf>
    <xf numFmtId="2" fontId="5" fillId="0" borderId="36" xfId="0" applyNumberFormat="1" applyFont="1" applyFill="1" applyBorder="1" applyAlignment="1">
      <alignment horizontal="right" vertical="center" wrapText="1"/>
    </xf>
    <xf numFmtId="164" fontId="34" fillId="0" borderId="42" xfId="0" applyNumberFormat="1" applyFont="1" applyFill="1" applyBorder="1" applyAlignment="1">
      <alignment horizontal="right" vertical="center" wrapText="1"/>
    </xf>
    <xf numFmtId="164" fontId="5" fillId="0" borderId="36" xfId="0" applyNumberFormat="1" applyFont="1" applyFill="1" applyBorder="1" applyAlignment="1">
      <alignment horizontal="right" vertical="center"/>
    </xf>
    <xf numFmtId="164" fontId="34" fillId="0" borderId="37" xfId="0" applyNumberFormat="1" applyFont="1" applyFill="1" applyBorder="1" applyAlignment="1">
      <alignment horizontal="right" vertical="center"/>
    </xf>
    <xf numFmtId="164" fontId="35" fillId="0" borderId="44" xfId="0" applyNumberFormat="1" applyFont="1" applyFill="1" applyBorder="1" applyAlignment="1">
      <alignment horizontal="right" vertical="center"/>
    </xf>
    <xf numFmtId="164" fontId="5" fillId="0" borderId="35" xfId="0" applyNumberFormat="1" applyFont="1" applyFill="1" applyBorder="1" applyAlignment="1">
      <alignment horizontal="right" vertical="center"/>
    </xf>
    <xf numFmtId="0" fontId="28" fillId="0" borderId="0" xfId="0" applyFont="1" applyFill="1"/>
    <xf numFmtId="164" fontId="5" fillId="0" borderId="46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 wrapText="1"/>
    </xf>
    <xf numFmtId="2" fontId="36" fillId="0" borderId="46" xfId="0" applyNumberFormat="1" applyFont="1" applyFill="1" applyBorder="1" applyAlignment="1">
      <alignment horizontal="right" vertical="center"/>
    </xf>
    <xf numFmtId="164" fontId="34" fillId="0" borderId="40" xfId="0" applyNumberFormat="1" applyFont="1" applyFill="1" applyBorder="1" applyAlignment="1">
      <alignment horizontal="right" vertical="center"/>
    </xf>
    <xf numFmtId="164" fontId="35" fillId="0" borderId="50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/>
    </xf>
    <xf numFmtId="2" fontId="5" fillId="0" borderId="46" xfId="0" applyNumberFormat="1" applyFont="1" applyFill="1" applyBorder="1" applyAlignment="1">
      <alignment horizontal="right" vertical="center" wrapText="1"/>
    </xf>
    <xf numFmtId="0" fontId="34" fillId="0" borderId="46" xfId="0" applyFont="1" applyFill="1" applyBorder="1" applyAlignment="1">
      <alignment horizontal="right" vertical="center" wrapText="1"/>
    </xf>
    <xf numFmtId="0" fontId="34" fillId="0" borderId="40" xfId="0" applyFont="1" applyFill="1" applyBorder="1" applyAlignment="1">
      <alignment horizontal="right" vertical="center" wrapText="1"/>
    </xf>
    <xf numFmtId="0" fontId="35" fillId="0" borderId="50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left" vertical="center"/>
    </xf>
    <xf numFmtId="2" fontId="37" fillId="0" borderId="46" xfId="0" applyNumberFormat="1" applyFont="1" applyFill="1" applyBorder="1" applyAlignment="1">
      <alignment horizontal="right" vertical="center"/>
    </xf>
    <xf numFmtId="164" fontId="38" fillId="0" borderId="40" xfId="0" applyNumberFormat="1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right" vertical="center"/>
    </xf>
    <xf numFmtId="164" fontId="34" fillId="0" borderId="49" xfId="0" applyNumberFormat="1" applyFont="1" applyFill="1" applyBorder="1" applyAlignment="1">
      <alignment horizontal="right" vertical="center" wrapText="1"/>
    </xf>
    <xf numFmtId="164" fontId="37" fillId="0" borderId="46" xfId="0" applyNumberFormat="1" applyFont="1" applyFill="1" applyBorder="1" applyAlignment="1">
      <alignment horizontal="right" vertical="center"/>
    </xf>
    <xf numFmtId="165" fontId="35" fillId="0" borderId="50" xfId="0" applyNumberFormat="1" applyFont="1" applyFill="1" applyBorder="1" applyAlignment="1">
      <alignment horizontal="right" vertical="center"/>
    </xf>
    <xf numFmtId="2" fontId="39" fillId="0" borderId="46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wrapText="1"/>
    </xf>
    <xf numFmtId="164" fontId="5" fillId="0" borderId="35" xfId="0" applyNumberFormat="1" applyFont="1" applyFill="1" applyBorder="1" applyAlignment="1">
      <alignment horizontal="right" vertical="center" wrapText="1"/>
    </xf>
    <xf numFmtId="2" fontId="33" fillId="0" borderId="46" xfId="0" applyNumberFormat="1" applyFont="1" applyFill="1" applyBorder="1" applyAlignment="1">
      <alignment horizontal="right" vertical="center"/>
    </xf>
    <xf numFmtId="2" fontId="5" fillId="0" borderId="45" xfId="0" applyNumberFormat="1" applyFont="1" applyFill="1" applyBorder="1" applyAlignment="1">
      <alignment horizontal="right" vertical="center" wrapText="1"/>
    </xf>
    <xf numFmtId="164" fontId="39" fillId="0" borderId="46" xfId="0" applyNumberFormat="1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right" vertical="center" wrapText="1"/>
    </xf>
    <xf numFmtId="2" fontId="40" fillId="0" borderId="4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left" vertical="center"/>
    </xf>
    <xf numFmtId="2" fontId="36" fillId="0" borderId="53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/>
    </xf>
    <xf numFmtId="2" fontId="11" fillId="0" borderId="24" xfId="0" applyNumberFormat="1" applyFont="1" applyFill="1" applyBorder="1" applyAlignment="1">
      <alignment horizontal="right" vertical="center"/>
    </xf>
    <xf numFmtId="164" fontId="11" fillId="0" borderId="25" xfId="0" applyNumberFormat="1" applyFont="1" applyFill="1" applyBorder="1" applyAlignment="1">
      <alignment horizontal="right" vertical="center"/>
    </xf>
    <xf numFmtId="164" fontId="34" fillId="0" borderId="3" xfId="0" applyNumberFormat="1" applyFont="1" applyFill="1" applyBorder="1" applyAlignment="1">
      <alignment horizontal="right" vertical="center" wrapText="1"/>
    </xf>
    <xf numFmtId="164" fontId="34" fillId="0" borderId="27" xfId="0" applyNumberFormat="1" applyFont="1" applyFill="1" applyBorder="1" applyAlignment="1">
      <alignment horizontal="right" vertical="center" wrapText="1"/>
    </xf>
    <xf numFmtId="164" fontId="34" fillId="0" borderId="28" xfId="0" applyNumberFormat="1" applyFont="1" applyFill="1" applyBorder="1" applyAlignment="1">
      <alignment horizontal="right" vertical="center" wrapText="1"/>
    </xf>
    <xf numFmtId="164" fontId="11" fillId="0" borderId="28" xfId="0" applyNumberFormat="1" applyFont="1" applyFill="1" applyBorder="1" applyAlignment="1">
      <alignment horizontal="right" vertical="center"/>
    </xf>
    <xf numFmtId="164" fontId="34" fillId="0" borderId="25" xfId="0" applyNumberFormat="1" applyFont="1" applyFill="1" applyBorder="1" applyAlignment="1">
      <alignment horizontal="right" vertical="center"/>
    </xf>
    <xf numFmtId="164" fontId="35" fillId="0" borderId="29" xfId="0" applyNumberFormat="1" applyFont="1" applyFill="1" applyBorder="1" applyAlignment="1">
      <alignment horizontal="right" vertical="center"/>
    </xf>
    <xf numFmtId="164" fontId="35" fillId="0" borderId="3" xfId="0" applyNumberFormat="1" applyFont="1" applyFill="1" applyBorder="1" applyAlignment="1">
      <alignment horizontal="right" vertical="center"/>
    </xf>
    <xf numFmtId="164" fontId="11" fillId="0" borderId="65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2" fontId="42" fillId="0" borderId="0" xfId="0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164" fontId="43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2" fontId="44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/>
    <xf numFmtId="0" fontId="45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wrapText="1"/>
    </xf>
    <xf numFmtId="0" fontId="10" fillId="0" borderId="36" xfId="0" applyFont="1" applyFill="1" applyBorder="1"/>
    <xf numFmtId="0" fontId="10" fillId="0" borderId="39" xfId="0" applyFont="1" applyFill="1" applyBorder="1"/>
    <xf numFmtId="0" fontId="10" fillId="0" borderId="42" xfId="0" applyFont="1" applyFill="1" applyBorder="1"/>
    <xf numFmtId="0" fontId="10" fillId="0" borderId="37" xfId="0" applyFont="1" applyFill="1" applyBorder="1" applyAlignment="1">
      <alignment horizontal="right"/>
    </xf>
    <xf numFmtId="0" fontId="45" fillId="0" borderId="0" xfId="0" applyFont="1" applyFill="1"/>
    <xf numFmtId="0" fontId="5" fillId="0" borderId="77" xfId="0" applyFont="1" applyFill="1" applyBorder="1" applyAlignment="1">
      <alignment horizontal="center"/>
    </xf>
    <xf numFmtId="164" fontId="5" fillId="0" borderId="45" xfId="0" applyNumberFormat="1" applyFont="1" applyFill="1" applyBorder="1" applyAlignment="1" applyProtection="1">
      <alignment horizontal="right"/>
      <protection locked="0"/>
    </xf>
    <xf numFmtId="0" fontId="5" fillId="0" borderId="45" xfId="0" applyFont="1" applyFill="1" applyBorder="1"/>
    <xf numFmtId="0" fontId="36" fillId="0" borderId="45" xfId="0" applyFont="1" applyFill="1" applyBorder="1"/>
    <xf numFmtId="164" fontId="5" fillId="0" borderId="45" xfId="0" applyNumberFormat="1" applyFont="1" applyFill="1" applyBorder="1"/>
    <xf numFmtId="0" fontId="36" fillId="0" borderId="40" xfId="0" applyFont="1" applyFill="1" applyBorder="1"/>
    <xf numFmtId="0" fontId="10" fillId="0" borderId="46" xfId="0" applyFont="1" applyFill="1" applyBorder="1"/>
    <xf numFmtId="0" fontId="10" fillId="0" borderId="45" xfId="0" applyFont="1" applyFill="1" applyBorder="1"/>
    <xf numFmtId="0" fontId="10" fillId="0" borderId="49" xfId="0" applyFont="1" applyFill="1" applyBorder="1"/>
    <xf numFmtId="0" fontId="10" fillId="0" borderId="40" xfId="0" applyFont="1" applyFill="1" applyBorder="1" applyAlignment="1">
      <alignment horizontal="right"/>
    </xf>
    <xf numFmtId="2" fontId="36" fillId="0" borderId="40" xfId="0" applyNumberFormat="1" applyFont="1" applyFill="1" applyBorder="1"/>
    <xf numFmtId="2" fontId="5" fillId="0" borderId="40" xfId="0" applyNumberFormat="1" applyFont="1" applyFill="1" applyBorder="1"/>
    <xf numFmtId="0" fontId="0" fillId="0" borderId="46" xfId="0" applyFont="1" applyFill="1" applyBorder="1"/>
    <xf numFmtId="0" fontId="0" fillId="0" borderId="45" xfId="0" applyFont="1" applyFill="1" applyBorder="1"/>
    <xf numFmtId="0" fontId="0" fillId="0" borderId="49" xfId="0" applyFont="1" applyFill="1" applyBorder="1"/>
    <xf numFmtId="0" fontId="0" fillId="0" borderId="40" xfId="0" applyFont="1" applyFill="1" applyBorder="1" applyAlignment="1">
      <alignment horizontal="right"/>
    </xf>
    <xf numFmtId="0" fontId="0" fillId="0" borderId="0" xfId="0" applyFont="1" applyFill="1"/>
    <xf numFmtId="164" fontId="10" fillId="0" borderId="46" xfId="0" applyNumberFormat="1" applyFont="1" applyFill="1" applyBorder="1"/>
    <xf numFmtId="164" fontId="10" fillId="0" borderId="45" xfId="1" applyNumberFormat="1" applyFont="1" applyFill="1" applyBorder="1"/>
    <xf numFmtId="164" fontId="40" fillId="0" borderId="45" xfId="0" applyNumberFormat="1" applyFont="1" applyFill="1" applyBorder="1" applyAlignment="1" applyProtection="1">
      <alignment horizontal="right"/>
      <protection locked="0"/>
    </xf>
    <xf numFmtId="1" fontId="11" fillId="0" borderId="29" xfId="0" applyNumberFormat="1" applyFont="1" applyFill="1" applyBorder="1"/>
    <xf numFmtId="164" fontId="11" fillId="0" borderId="29" xfId="0" applyNumberFormat="1" applyFont="1" applyFill="1" applyBorder="1"/>
    <xf numFmtId="164" fontId="11" fillId="0" borderId="3" xfId="0" applyNumberFormat="1" applyFont="1" applyFill="1" applyBorder="1"/>
    <xf numFmtId="164" fontId="47" fillId="0" borderId="3" xfId="0" applyNumberFormat="1" applyFont="1" applyFill="1" applyBorder="1"/>
    <xf numFmtId="0" fontId="10" fillId="0" borderId="25" xfId="0" applyFont="1" applyBorder="1"/>
    <xf numFmtId="164" fontId="6" fillId="0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39" fillId="0" borderId="36" xfId="0" applyFont="1" applyBorder="1"/>
    <xf numFmtId="0" fontId="39" fillId="0" borderId="39" xfId="0" applyFont="1" applyBorder="1"/>
    <xf numFmtId="0" fontId="39" fillId="0" borderId="37" xfId="0" applyFont="1" applyBorder="1" applyAlignment="1">
      <alignment horizontal="right"/>
    </xf>
    <xf numFmtId="0" fontId="5" fillId="2" borderId="4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39" fillId="0" borderId="46" xfId="0" applyFont="1" applyBorder="1"/>
    <xf numFmtId="0" fontId="39" fillId="0" borderId="45" xfId="0" applyFont="1" applyBorder="1"/>
    <xf numFmtId="0" fontId="39" fillId="0" borderId="40" xfId="0" applyFont="1" applyBorder="1" applyAlignment="1">
      <alignment horizontal="right"/>
    </xf>
    <xf numFmtId="0" fontId="40" fillId="0" borderId="71" xfId="0" applyFont="1" applyFill="1" applyBorder="1" applyAlignment="1">
      <alignment vertical="center"/>
    </xf>
    <xf numFmtId="164" fontId="39" fillId="0" borderId="45" xfId="0" applyNumberFormat="1" applyFont="1" applyBorder="1"/>
    <xf numFmtId="0" fontId="5" fillId="0" borderId="35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9" fillId="0" borderId="53" xfId="0" applyFont="1" applyBorder="1"/>
    <xf numFmtId="0" fontId="39" fillId="0" borderId="31" xfId="0" applyFont="1" applyBorder="1"/>
    <xf numFmtId="0" fontId="39" fillId="0" borderId="5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39" fillId="0" borderId="24" xfId="0" applyFont="1" applyBorder="1"/>
    <xf numFmtId="0" fontId="39" fillId="0" borderId="26" xfId="0" applyFont="1" applyBorder="1"/>
    <xf numFmtId="0" fontId="39" fillId="0" borderId="25" xfId="0" applyFont="1" applyBorder="1"/>
    <xf numFmtId="0" fontId="5" fillId="0" borderId="0" xfId="0" applyFont="1" applyAlignment="1">
      <alignment horizontal="center" vertical="center"/>
    </xf>
    <xf numFmtId="0" fontId="5" fillId="0" borderId="71" xfId="0" applyFont="1" applyBorder="1"/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/>
    <xf numFmtId="0" fontId="39" fillId="0" borderId="37" xfId="0" applyFont="1" applyBorder="1"/>
    <xf numFmtId="0" fontId="5" fillId="0" borderId="29" xfId="0" applyFont="1" applyBorder="1"/>
    <xf numFmtId="0" fontId="11" fillId="0" borderId="24" xfId="0" applyFont="1" applyBorder="1"/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/>
    <xf numFmtId="0" fontId="39" fillId="0" borderId="15" xfId="0" applyFont="1" applyBorder="1"/>
    <xf numFmtId="0" fontId="39" fillId="0" borderId="18" xfId="0" applyFont="1" applyBorder="1"/>
    <xf numFmtId="0" fontId="39" fillId="0" borderId="16" xfId="0" applyFont="1" applyBorder="1"/>
    <xf numFmtId="0" fontId="39" fillId="0" borderId="0" xfId="0" applyFont="1"/>
    <xf numFmtId="0" fontId="7" fillId="0" borderId="0" xfId="0" applyFont="1" applyAlignment="1">
      <alignment horizontal="center" wrapText="1"/>
    </xf>
    <xf numFmtId="0" fontId="49" fillId="0" borderId="0" xfId="0" applyFont="1" applyAlignment="1"/>
    <xf numFmtId="0" fontId="7" fillId="0" borderId="0" xfId="0" applyFont="1" applyBorder="1" applyAlignment="1">
      <alignment horizontal="center" wrapText="1"/>
    </xf>
    <xf numFmtId="0" fontId="50" fillId="0" borderId="6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51" fillId="0" borderId="5" xfId="0" applyFont="1" applyFill="1" applyBorder="1" applyAlignment="1">
      <alignment horizontal="right" vertical="center"/>
    </xf>
    <xf numFmtId="0" fontId="51" fillId="0" borderId="6" xfId="0" applyFont="1" applyFill="1" applyBorder="1" applyAlignment="1">
      <alignment horizontal="right" vertical="center"/>
    </xf>
    <xf numFmtId="0" fontId="51" fillId="0" borderId="36" xfId="0" applyFont="1" applyBorder="1"/>
    <xf numFmtId="0" fontId="51" fillId="0" borderId="37" xfId="0" applyFont="1" applyBorder="1"/>
    <xf numFmtId="0" fontId="51" fillId="0" borderId="44" xfId="0" applyFont="1" applyBorder="1" applyAlignment="1">
      <alignment horizontal="right"/>
    </xf>
    <xf numFmtId="0" fontId="52" fillId="0" borderId="43" xfId="0" applyFont="1" applyBorder="1" applyAlignment="1">
      <alignment horizontal="right"/>
    </xf>
    <xf numFmtId="0" fontId="51" fillId="0" borderId="46" xfId="0" applyFont="1" applyFill="1" applyBorder="1" applyAlignment="1">
      <alignment horizontal="right" vertical="center"/>
    </xf>
    <xf numFmtId="0" fontId="51" fillId="0" borderId="40" xfId="0" applyFont="1" applyFill="1" applyBorder="1" applyAlignment="1">
      <alignment horizontal="right" vertical="center"/>
    </xf>
    <xf numFmtId="0" fontId="51" fillId="0" borderId="46" xfId="0" applyFont="1" applyBorder="1"/>
    <xf numFmtId="0" fontId="51" fillId="0" borderId="40" xfId="0" applyFont="1" applyBorder="1"/>
    <xf numFmtId="0" fontId="51" fillId="0" borderId="50" xfId="0" applyFont="1" applyBorder="1" applyAlignment="1">
      <alignment horizontal="right"/>
    </xf>
    <xf numFmtId="0" fontId="52" fillId="0" borderId="35" xfId="0" applyFont="1" applyBorder="1" applyAlignment="1">
      <alignment horizontal="right"/>
    </xf>
    <xf numFmtId="0" fontId="51" fillId="0" borderId="46" xfId="0" applyFont="1" applyFill="1" applyBorder="1" applyAlignment="1">
      <alignment horizontal="right" vertical="center" wrapText="1"/>
    </xf>
    <xf numFmtId="0" fontId="51" fillId="0" borderId="40" xfId="0" applyFont="1" applyFill="1" applyBorder="1" applyAlignment="1">
      <alignment horizontal="right" vertical="center" wrapText="1"/>
    </xf>
    <xf numFmtId="0" fontId="51" fillId="0" borderId="39" xfId="0" applyFont="1" applyBorder="1"/>
    <xf numFmtId="0" fontId="51" fillId="0" borderId="36" xfId="0" applyFont="1" applyFill="1" applyBorder="1" applyAlignment="1">
      <alignment horizontal="right" vertical="center"/>
    </xf>
    <xf numFmtId="0" fontId="51" fillId="0" borderId="37" xfId="0" applyFont="1" applyFill="1" applyBorder="1" applyAlignment="1">
      <alignment horizontal="right" vertical="center"/>
    </xf>
    <xf numFmtId="0" fontId="51" fillId="0" borderId="50" xfId="0" applyFont="1" applyBorder="1"/>
    <xf numFmtId="0" fontId="51" fillId="0" borderId="35" xfId="0" applyFont="1" applyBorder="1"/>
    <xf numFmtId="0" fontId="50" fillId="0" borderId="46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1" fillId="0" borderId="46" xfId="0" applyFont="1" applyBorder="1" applyAlignment="1">
      <alignment horizontal="right"/>
    </xf>
    <xf numFmtId="0" fontId="51" fillId="0" borderId="40" xfId="0" applyFont="1" applyBorder="1" applyAlignment="1">
      <alignment horizontal="right"/>
    </xf>
    <xf numFmtId="0" fontId="52" fillId="0" borderId="35" xfId="0" applyFont="1" applyBorder="1" applyAlignment="1">
      <alignment horizontal="right" vertical="center"/>
    </xf>
    <xf numFmtId="0" fontId="50" fillId="0" borderId="24" xfId="0" applyFont="1" applyBorder="1"/>
    <xf numFmtId="164" fontId="50" fillId="0" borderId="29" xfId="0" applyNumberFormat="1" applyFont="1" applyBorder="1"/>
    <xf numFmtId="0" fontId="50" fillId="0" borderId="3" xfId="0" applyFont="1" applyBorder="1"/>
    <xf numFmtId="0" fontId="50" fillId="0" borderId="29" xfId="0" applyFont="1" applyBorder="1"/>
    <xf numFmtId="0" fontId="6" fillId="0" borderId="0" xfId="0" applyFont="1" applyAlignment="1">
      <alignment horizontal="center"/>
    </xf>
    <xf numFmtId="0" fontId="54" fillId="2" borderId="0" xfId="0" applyFont="1" applyFill="1" applyAlignment="1"/>
    <xf numFmtId="0" fontId="55" fillId="2" borderId="0" xfId="0" applyFont="1" applyFill="1" applyAlignment="1">
      <alignment horizontal="left"/>
    </xf>
    <xf numFmtId="0" fontId="56" fillId="0" borderId="0" xfId="0" applyFont="1"/>
    <xf numFmtId="0" fontId="54" fillId="2" borderId="0" xfId="0" applyFont="1" applyFill="1" applyAlignment="1">
      <alignment horizontal="left"/>
    </xf>
    <xf numFmtId="0" fontId="56" fillId="2" borderId="0" xfId="0" applyFont="1" applyFill="1"/>
    <xf numFmtId="0" fontId="54" fillId="2" borderId="0" xfId="0" applyFont="1" applyFill="1"/>
    <xf numFmtId="0" fontId="57" fillId="2" borderId="0" xfId="0" applyFont="1" applyFill="1" applyAlignment="1">
      <alignment horizontal="left"/>
    </xf>
    <xf numFmtId="0" fontId="57" fillId="2" borderId="0" xfId="0" applyFont="1" applyFill="1" applyAlignment="1"/>
    <xf numFmtId="0" fontId="58" fillId="2" borderId="0" xfId="0" applyFont="1" applyFill="1"/>
    <xf numFmtId="0" fontId="59" fillId="2" borderId="0" xfId="0" applyFont="1" applyFill="1"/>
    <xf numFmtId="0" fontId="58" fillId="2" borderId="0" xfId="0" applyFont="1" applyFill="1" applyBorder="1"/>
    <xf numFmtId="0" fontId="59" fillId="2" borderId="0" xfId="0" applyFont="1" applyFill="1" applyBorder="1"/>
    <xf numFmtId="0" fontId="56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2" borderId="0" xfId="0" applyFont="1" applyFill="1" applyBorder="1"/>
    <xf numFmtId="0" fontId="56" fillId="2" borderId="0" xfId="0" applyFont="1" applyFill="1" applyBorder="1"/>
    <xf numFmtId="0" fontId="56" fillId="2" borderId="61" xfId="0" applyFont="1" applyFill="1" applyBorder="1"/>
    <xf numFmtId="0" fontId="6" fillId="0" borderId="0" xfId="0" applyFont="1" applyFill="1" applyBorder="1" applyAlignment="1">
      <alignment vertical="center"/>
    </xf>
    <xf numFmtId="0" fontId="56" fillId="0" borderId="0" xfId="0" applyFont="1" applyFill="1"/>
    <xf numFmtId="0" fontId="6" fillId="2" borderId="79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56" fillId="0" borderId="81" xfId="0" applyFont="1" applyFill="1" applyBorder="1"/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left" vertical="center"/>
    </xf>
    <xf numFmtId="167" fontId="7" fillId="0" borderId="83" xfId="0" applyNumberFormat="1" applyFont="1" applyFill="1" applyBorder="1" applyAlignment="1">
      <alignment horizontal="right"/>
    </xf>
    <xf numFmtId="167" fontId="60" fillId="0" borderId="83" xfId="2" applyNumberFormat="1" applyFont="1" applyFill="1" applyBorder="1" applyAlignment="1">
      <alignment horizontal="right"/>
    </xf>
    <xf numFmtId="167" fontId="60" fillId="0" borderId="84" xfId="2" applyNumberFormat="1" applyFont="1" applyFill="1" applyBorder="1" applyAlignment="1">
      <alignment horizontal="right"/>
    </xf>
    <xf numFmtId="49" fontId="6" fillId="0" borderId="36" xfId="0" applyNumberFormat="1" applyFont="1" applyFill="1" applyBorder="1"/>
    <xf numFmtId="0" fontId="6" fillId="0" borderId="39" xfId="0" applyFont="1" applyFill="1" applyBorder="1"/>
    <xf numFmtId="167" fontId="7" fillId="0" borderId="39" xfId="0" applyNumberFormat="1" applyFont="1" applyFill="1" applyBorder="1" applyAlignment="1">
      <alignment horizontal="right"/>
    </xf>
    <xf numFmtId="167" fontId="60" fillId="0" borderId="39" xfId="2" applyNumberFormat="1" applyFont="1" applyFill="1" applyBorder="1" applyAlignment="1">
      <alignment horizontal="right"/>
    </xf>
    <xf numFmtId="167" fontId="60" fillId="0" borderId="37" xfId="2" applyNumberFormat="1" applyFont="1" applyFill="1" applyBorder="1"/>
    <xf numFmtId="0" fontId="56" fillId="0" borderId="41" xfId="0" applyFont="1" applyFill="1" applyBorder="1"/>
    <xf numFmtId="0" fontId="56" fillId="0" borderId="39" xfId="0" applyFont="1" applyFill="1" applyBorder="1"/>
    <xf numFmtId="49" fontId="6" fillId="0" borderId="46" xfId="0" applyNumberFormat="1" applyFont="1" applyFill="1" applyBorder="1"/>
    <xf numFmtId="0" fontId="6" fillId="0" borderId="45" xfId="0" applyFont="1" applyFill="1" applyBorder="1"/>
    <xf numFmtId="167" fontId="7" fillId="0" borderId="45" xfId="0" applyNumberFormat="1" applyFont="1" applyFill="1" applyBorder="1" applyAlignment="1">
      <alignment horizontal="right"/>
    </xf>
    <xf numFmtId="167" fontId="60" fillId="0" borderId="45" xfId="2" applyNumberFormat="1" applyFont="1" applyFill="1" applyBorder="1" applyAlignment="1">
      <alignment horizontal="right"/>
    </xf>
    <xf numFmtId="167" fontId="60" fillId="0" borderId="40" xfId="2" applyNumberFormat="1" applyFont="1" applyFill="1" applyBorder="1"/>
    <xf numFmtId="0" fontId="56" fillId="0" borderId="54" xfId="0" applyFont="1" applyFill="1" applyBorder="1"/>
    <xf numFmtId="0" fontId="56" fillId="0" borderId="31" xfId="0" applyFont="1" applyFill="1" applyBorder="1"/>
    <xf numFmtId="49" fontId="6" fillId="0" borderId="15" xfId="0" applyNumberFormat="1" applyFont="1" applyFill="1" applyBorder="1"/>
    <xf numFmtId="0" fontId="6" fillId="0" borderId="18" xfId="0" applyFont="1" applyFill="1" applyBorder="1"/>
    <xf numFmtId="167" fontId="7" fillId="0" borderId="18" xfId="0" applyNumberFormat="1" applyFont="1" applyFill="1" applyBorder="1" applyAlignment="1">
      <alignment horizontal="right"/>
    </xf>
    <xf numFmtId="167" fontId="60" fillId="0" borderId="18" xfId="2" applyNumberFormat="1" applyFont="1" applyFill="1" applyBorder="1" applyAlignment="1">
      <alignment horizontal="right"/>
    </xf>
    <xf numFmtId="167" fontId="60" fillId="0" borderId="16" xfId="2" applyNumberFormat="1" applyFont="1" applyFill="1" applyBorder="1" applyAlignment="1">
      <alignment horizontal="right"/>
    </xf>
    <xf numFmtId="0" fontId="56" fillId="0" borderId="30" xfId="0" applyFont="1" applyFill="1" applyBorder="1"/>
    <xf numFmtId="0" fontId="56" fillId="0" borderId="32" xfId="0" applyFont="1" applyFill="1" applyBorder="1"/>
    <xf numFmtId="0" fontId="56" fillId="0" borderId="9" xfId="0" applyFont="1" applyFill="1" applyBorder="1"/>
    <xf numFmtId="0" fontId="56" fillId="0" borderId="8" xfId="0" applyFont="1" applyFill="1" applyBorder="1"/>
    <xf numFmtId="164" fontId="60" fillId="0" borderId="40" xfId="2" applyNumberFormat="1" applyFont="1" applyFill="1" applyBorder="1" applyAlignment="1">
      <alignment horizontal="right"/>
    </xf>
    <xf numFmtId="0" fontId="56" fillId="0" borderId="19" xfId="0" applyFont="1" applyFill="1" applyBorder="1"/>
    <xf numFmtId="0" fontId="56" fillId="0" borderId="18" xfId="0" applyFont="1" applyFill="1" applyBorder="1"/>
    <xf numFmtId="0" fontId="60" fillId="0" borderId="45" xfId="2" applyFont="1" applyFill="1" applyBorder="1" applyAlignment="1">
      <alignment horizontal="right"/>
    </xf>
    <xf numFmtId="49" fontId="6" fillId="0" borderId="53" xfId="0" applyNumberFormat="1" applyFont="1" applyFill="1" applyBorder="1"/>
    <xf numFmtId="0" fontId="6" fillId="0" borderId="31" xfId="0" applyFont="1" applyFill="1" applyBorder="1"/>
    <xf numFmtId="167" fontId="7" fillId="0" borderId="31" xfId="0" applyNumberFormat="1" applyFont="1" applyFill="1" applyBorder="1" applyAlignment="1">
      <alignment horizontal="right"/>
    </xf>
    <xf numFmtId="167" fontId="60" fillId="0" borderId="31" xfId="2" applyNumberFormat="1" applyFont="1" applyFill="1" applyBorder="1" applyAlignment="1">
      <alignment horizontal="right"/>
    </xf>
    <xf numFmtId="167" fontId="60" fillId="0" borderId="51" xfId="2" applyNumberFormat="1" applyFont="1" applyFill="1" applyBorder="1" applyAlignment="1">
      <alignment horizontal="right"/>
    </xf>
    <xf numFmtId="49" fontId="6" fillId="0" borderId="5" xfId="0" applyNumberFormat="1" applyFont="1" applyFill="1" applyBorder="1"/>
    <xf numFmtId="0" fontId="6" fillId="0" borderId="8" xfId="0" applyFont="1" applyFill="1" applyBorder="1"/>
    <xf numFmtId="167" fontId="7" fillId="0" borderId="8" xfId="0" applyNumberFormat="1" applyFont="1" applyFill="1" applyBorder="1" applyAlignment="1">
      <alignment horizontal="right"/>
    </xf>
    <xf numFmtId="3" fontId="60" fillId="0" borderId="8" xfId="2" applyNumberFormat="1" applyFont="1" applyFill="1" applyBorder="1" applyAlignment="1">
      <alignment horizontal="right"/>
    </xf>
    <xf numFmtId="167" fontId="60" fillId="0" borderId="6" xfId="2" applyNumberFormat="1" applyFont="1" applyFill="1" applyBorder="1" applyAlignment="1">
      <alignment horizontal="right"/>
    </xf>
    <xf numFmtId="3" fontId="60" fillId="0" borderId="39" xfId="2" applyNumberFormat="1" applyFont="1" applyFill="1" applyBorder="1" applyAlignment="1">
      <alignment horizontal="right"/>
    </xf>
    <xf numFmtId="167" fontId="60" fillId="0" borderId="37" xfId="2" applyNumberFormat="1" applyFont="1" applyFill="1" applyBorder="1" applyAlignment="1">
      <alignment horizontal="right"/>
    </xf>
    <xf numFmtId="167" fontId="60" fillId="0" borderId="40" xfId="2" applyNumberFormat="1" applyFont="1" applyFill="1" applyBorder="1" applyAlignment="1">
      <alignment horizontal="right"/>
    </xf>
    <xf numFmtId="3" fontId="60" fillId="0" borderId="45" xfId="2" applyNumberFormat="1" applyFont="1" applyFill="1" applyBorder="1" applyAlignment="1">
      <alignment horizontal="right"/>
    </xf>
    <xf numFmtId="167" fontId="60" fillId="0" borderId="8" xfId="2" applyNumberFormat="1" applyFont="1" applyFill="1" applyBorder="1" applyAlignment="1">
      <alignment horizontal="right"/>
    </xf>
    <xf numFmtId="0" fontId="56" fillId="0" borderId="48" xfId="0" applyFont="1" applyFill="1" applyBorder="1"/>
    <xf numFmtId="0" fontId="56" fillId="0" borderId="45" xfId="0" applyFont="1" applyFill="1" applyBorder="1"/>
    <xf numFmtId="167" fontId="18" fillId="0" borderId="18" xfId="2" applyNumberFormat="1" applyFont="1" applyFill="1" applyBorder="1" applyAlignment="1">
      <alignment horizontal="right"/>
    </xf>
    <xf numFmtId="49" fontId="6" fillId="0" borderId="85" xfId="0" applyNumberFormat="1" applyFont="1" applyFill="1" applyBorder="1"/>
    <xf numFmtId="0" fontId="6" fillId="0" borderId="79" xfId="0" applyFont="1" applyFill="1" applyBorder="1"/>
    <xf numFmtId="167" fontId="7" fillId="0" borderId="79" xfId="0" applyNumberFormat="1" applyFont="1" applyFill="1" applyBorder="1" applyAlignment="1">
      <alignment horizontal="right"/>
    </xf>
    <xf numFmtId="167" fontId="60" fillId="0" borderId="79" xfId="2" applyNumberFormat="1" applyFont="1" applyFill="1" applyBorder="1" applyAlignment="1">
      <alignment horizontal="right"/>
    </xf>
    <xf numFmtId="167" fontId="60" fillId="0" borderId="80" xfId="2" applyNumberFormat="1" applyFont="1" applyFill="1" applyBorder="1" applyAlignment="1">
      <alignment horizontal="right"/>
    </xf>
    <xf numFmtId="0" fontId="56" fillId="0" borderId="86" xfId="0" applyFont="1" applyFill="1" applyBorder="1"/>
    <xf numFmtId="0" fontId="56" fillId="0" borderId="79" xfId="0" applyFont="1" applyFill="1" applyBorder="1"/>
    <xf numFmtId="49" fontId="6" fillId="0" borderId="87" xfId="0" applyNumberFormat="1" applyFont="1" applyFill="1" applyBorder="1"/>
    <xf numFmtId="0" fontId="6" fillId="0" borderId="88" xfId="0" applyFont="1" applyFill="1" applyBorder="1"/>
    <xf numFmtId="167" fontId="7" fillId="0" borderId="88" xfId="0" applyNumberFormat="1" applyFont="1" applyFill="1" applyBorder="1" applyAlignment="1">
      <alignment horizontal="right"/>
    </xf>
    <xf numFmtId="167" fontId="60" fillId="0" borderId="88" xfId="2" applyNumberFormat="1" applyFont="1" applyFill="1" applyBorder="1" applyAlignment="1">
      <alignment horizontal="right"/>
    </xf>
    <xf numFmtId="167" fontId="60" fillId="0" borderId="89" xfId="2" applyNumberFormat="1" applyFont="1" applyFill="1" applyBorder="1" applyAlignment="1">
      <alignment horizontal="right"/>
    </xf>
    <xf numFmtId="0" fontId="56" fillId="0" borderId="90" xfId="0" applyFont="1" applyFill="1" applyBorder="1"/>
    <xf numFmtId="0" fontId="56" fillId="0" borderId="88" xfId="0" applyFont="1" applyFill="1" applyBorder="1"/>
    <xf numFmtId="0" fontId="6" fillId="0" borderId="82" xfId="0" applyFont="1" applyFill="1" applyBorder="1"/>
    <xf numFmtId="0" fontId="6" fillId="0" borderId="83" xfId="0" applyFont="1" applyFill="1" applyBorder="1"/>
    <xf numFmtId="0" fontId="6" fillId="0" borderId="36" xfId="0" applyFont="1" applyFill="1" applyBorder="1" applyAlignment="1">
      <alignment horizontal="left"/>
    </xf>
    <xf numFmtId="0" fontId="6" fillId="0" borderId="46" xfId="0" applyFont="1" applyFill="1" applyBorder="1"/>
    <xf numFmtId="0" fontId="6" fillId="0" borderId="46" xfId="0" applyFont="1" applyFill="1" applyBorder="1" applyAlignment="1">
      <alignment horizontal="left"/>
    </xf>
    <xf numFmtId="0" fontId="6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wrapText="1"/>
    </xf>
    <xf numFmtId="0" fontId="6" fillId="0" borderId="83" xfId="0" applyFont="1" applyFill="1" applyBorder="1" applyAlignment="1">
      <alignment vertical="center"/>
    </xf>
    <xf numFmtId="167" fontId="60" fillId="0" borderId="83" xfId="2" applyNumberFormat="1" applyFont="1" applyFill="1" applyBorder="1" applyAlignment="1">
      <alignment horizontal="right" vertical="center"/>
    </xf>
    <xf numFmtId="167" fontId="60" fillId="0" borderId="84" xfId="2" applyNumberFormat="1" applyFont="1" applyFill="1" applyBorder="1" applyAlignment="1">
      <alignment horizontal="right" vertical="center"/>
    </xf>
    <xf numFmtId="49" fontId="6" fillId="0" borderId="64" xfId="0" applyNumberFormat="1" applyFont="1" applyFill="1" applyBorder="1"/>
    <xf numFmtId="0" fontId="6" fillId="0" borderId="32" xfId="0" applyFont="1" applyFill="1" applyBorder="1"/>
    <xf numFmtId="167" fontId="7" fillId="0" borderId="32" xfId="0" applyNumberFormat="1" applyFont="1" applyFill="1" applyBorder="1" applyAlignment="1">
      <alignment horizontal="right"/>
    </xf>
    <xf numFmtId="167" fontId="60" fillId="0" borderId="32" xfId="2" applyNumberFormat="1" applyFont="1" applyFill="1" applyBorder="1" applyAlignment="1">
      <alignment horizontal="right"/>
    </xf>
    <xf numFmtId="167" fontId="18" fillId="0" borderId="32" xfId="2" applyNumberFormat="1" applyFont="1" applyFill="1" applyBorder="1" applyAlignment="1">
      <alignment horizontal="right"/>
    </xf>
    <xf numFmtId="167" fontId="60" fillId="0" borderId="63" xfId="2" applyNumberFormat="1" applyFont="1" applyFill="1" applyBorder="1" applyAlignment="1">
      <alignment horizontal="right"/>
    </xf>
    <xf numFmtId="49" fontId="6" fillId="0" borderId="66" xfId="0" applyNumberFormat="1" applyFont="1" applyFill="1" applyBorder="1"/>
    <xf numFmtId="0" fontId="6" fillId="0" borderId="74" xfId="0" applyFont="1" applyFill="1" applyBorder="1"/>
    <xf numFmtId="167" fontId="7" fillId="0" borderId="74" xfId="0" applyNumberFormat="1" applyFont="1" applyFill="1" applyBorder="1" applyAlignment="1">
      <alignment horizontal="right"/>
    </xf>
    <xf numFmtId="167" fontId="60" fillId="0" borderId="74" xfId="2" applyNumberFormat="1" applyFont="1" applyFill="1" applyBorder="1" applyAlignment="1">
      <alignment horizontal="right"/>
    </xf>
    <xf numFmtId="167" fontId="60" fillId="0" borderId="75" xfId="2" applyNumberFormat="1" applyFont="1" applyFill="1" applyBorder="1" applyAlignment="1">
      <alignment horizontal="right"/>
    </xf>
    <xf numFmtId="0" fontId="56" fillId="0" borderId="27" xfId="0" applyFont="1" applyFill="1" applyBorder="1"/>
    <xf numFmtId="0" fontId="56" fillId="0" borderId="26" xfId="0" applyFont="1" applyFill="1" applyBorder="1"/>
    <xf numFmtId="0" fontId="56" fillId="0" borderId="91" xfId="0" applyFont="1" applyFill="1" applyBorder="1"/>
    <xf numFmtId="0" fontId="56" fillId="0" borderId="92" xfId="0" applyFont="1" applyFill="1" applyBorder="1"/>
    <xf numFmtId="0" fontId="61" fillId="0" borderId="0" xfId="0" applyFont="1" applyFill="1" applyBorder="1" applyAlignment="1">
      <alignment vertical="center"/>
    </xf>
    <xf numFmtId="0" fontId="56" fillId="0" borderId="93" xfId="0" applyFont="1" applyFill="1" applyBorder="1"/>
    <xf numFmtId="0" fontId="56" fillId="0" borderId="83" xfId="0" applyFont="1" applyFill="1" applyBorder="1"/>
    <xf numFmtId="167" fontId="6" fillId="0" borderId="0" xfId="0" applyNumberFormat="1" applyFont="1" applyFill="1" applyBorder="1" applyAlignment="1"/>
    <xf numFmtId="0" fontId="56" fillId="0" borderId="2" xfId="0" applyFont="1" applyFill="1" applyBorder="1"/>
    <xf numFmtId="0" fontId="7" fillId="0" borderId="8" xfId="0" applyFont="1" applyFill="1" applyBorder="1"/>
    <xf numFmtId="0" fontId="6" fillId="0" borderId="6" xfId="0" applyFont="1" applyFill="1" applyBorder="1"/>
    <xf numFmtId="0" fontId="7" fillId="0" borderId="45" xfId="0" applyFont="1" applyFill="1" applyBorder="1"/>
    <xf numFmtId="0" fontId="6" fillId="0" borderId="40" xfId="0" applyFont="1" applyFill="1" applyBorder="1"/>
    <xf numFmtId="0" fontId="6" fillId="0" borderId="53" xfId="0" applyFont="1" applyFill="1" applyBorder="1"/>
    <xf numFmtId="0" fontId="7" fillId="0" borderId="31" xfId="0" applyFont="1" applyFill="1" applyBorder="1"/>
    <xf numFmtId="0" fontId="6" fillId="0" borderId="51" xfId="0" applyFont="1" applyFill="1" applyBorder="1"/>
    <xf numFmtId="0" fontId="7" fillId="0" borderId="39" xfId="0" applyFont="1" applyFill="1" applyBorder="1"/>
    <xf numFmtId="0" fontId="6" fillId="0" borderId="37" xfId="0" applyFont="1" applyFill="1" applyBorder="1"/>
    <xf numFmtId="164" fontId="7" fillId="0" borderId="45" xfId="0" applyNumberFormat="1" applyFont="1" applyFill="1" applyBorder="1"/>
    <xf numFmtId="164" fontId="7" fillId="0" borderId="40" xfId="0" applyNumberFormat="1" applyFont="1" applyFill="1" applyBorder="1"/>
    <xf numFmtId="0" fontId="7" fillId="0" borderId="40" xfId="0" applyFont="1" applyFill="1" applyBorder="1"/>
    <xf numFmtId="0" fontId="6" fillId="0" borderId="45" xfId="0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horizontal="left"/>
    </xf>
    <xf numFmtId="164" fontId="7" fillId="0" borderId="8" xfId="0" applyNumberFormat="1" applyFont="1" applyFill="1" applyBorder="1"/>
    <xf numFmtId="0" fontId="7" fillId="0" borderId="18" xfId="0" applyFont="1" applyFill="1" applyBorder="1"/>
    <xf numFmtId="0" fontId="6" fillId="0" borderId="16" xfId="0" applyFont="1" applyFill="1" applyBorder="1"/>
    <xf numFmtId="0" fontId="56" fillId="0" borderId="69" xfId="0" applyFont="1" applyFill="1" applyBorder="1"/>
    <xf numFmtId="0" fontId="6" fillId="0" borderId="15" xfId="0" applyFont="1" applyFill="1" applyBorder="1"/>
    <xf numFmtId="0" fontId="56" fillId="0" borderId="61" xfId="0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6" fillId="2" borderId="72" xfId="0" applyFont="1" applyFill="1" applyBorder="1"/>
    <xf numFmtId="167" fontId="7" fillId="0" borderId="25" xfId="0" applyNumberFormat="1" applyFont="1" applyFill="1" applyBorder="1" applyAlignment="1">
      <alignment vertical="center"/>
    </xf>
    <xf numFmtId="2" fontId="6" fillId="0" borderId="7" xfId="0" applyNumberFormat="1" applyFont="1" applyBorder="1" applyAlignment="1">
      <alignment horizontal="right" vertical="center" wrapText="1"/>
    </xf>
    <xf numFmtId="0" fontId="6" fillId="2" borderId="4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24" fillId="0" borderId="70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164" fontId="0" fillId="0" borderId="0" xfId="0" applyNumberFormat="1"/>
    <xf numFmtId="0" fontId="23" fillId="2" borderId="28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vertical="center" wrapText="1"/>
    </xf>
    <xf numFmtId="49" fontId="19" fillId="0" borderId="49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left" vertical="center"/>
    </xf>
    <xf numFmtId="0" fontId="19" fillId="2" borderId="76" xfId="0" applyFont="1" applyFill="1" applyBorder="1" applyAlignment="1">
      <alignment vertical="center"/>
    </xf>
    <xf numFmtId="49" fontId="23" fillId="0" borderId="28" xfId="0" applyNumberFormat="1" applyFont="1" applyFill="1" applyBorder="1" applyAlignment="1">
      <alignment horizontal="right"/>
    </xf>
    <xf numFmtId="0" fontId="23" fillId="2" borderId="27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vertical="center"/>
    </xf>
    <xf numFmtId="0" fontId="19" fillId="2" borderId="48" xfId="0" applyFont="1" applyFill="1" applyBorder="1" applyAlignment="1">
      <alignment vertical="center"/>
    </xf>
    <xf numFmtId="164" fontId="23" fillId="0" borderId="27" xfId="0" applyNumberFormat="1" applyFont="1" applyBorder="1" applyAlignment="1">
      <alignment horizontal="right" vertical="center"/>
    </xf>
    <xf numFmtId="0" fontId="23" fillId="2" borderId="24" xfId="0" applyFont="1" applyFill="1" applyBorder="1" applyAlignment="1">
      <alignment horizontal="center" vertical="center" wrapText="1"/>
    </xf>
    <xf numFmtId="1" fontId="19" fillId="2" borderId="36" xfId="0" applyNumberFormat="1" applyFont="1" applyFill="1" applyBorder="1" applyAlignment="1">
      <alignment vertical="center"/>
    </xf>
    <xf numFmtId="1" fontId="19" fillId="0" borderId="46" xfId="0" applyNumberFormat="1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1" fontId="19" fillId="2" borderId="46" xfId="0" applyNumberFormat="1" applyFont="1" applyFill="1" applyBorder="1" applyAlignment="1">
      <alignment vertical="center"/>
    </xf>
    <xf numFmtId="0" fontId="19" fillId="0" borderId="46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1" fontId="19" fillId="0" borderId="53" xfId="0" applyNumberFormat="1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1" fontId="19" fillId="2" borderId="15" xfId="0" applyNumberFormat="1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164" fontId="23" fillId="0" borderId="24" xfId="0" applyNumberFormat="1" applyFont="1" applyBorder="1" applyAlignment="1">
      <alignment horizontal="right" vertical="center"/>
    </xf>
    <xf numFmtId="0" fontId="19" fillId="2" borderId="36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2" borderId="46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23" fillId="2" borderId="28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vertical="center"/>
    </xf>
    <xf numFmtId="2" fontId="19" fillId="0" borderId="49" xfId="0" applyNumberFormat="1" applyFont="1" applyFill="1" applyBorder="1" applyAlignment="1">
      <alignment vertical="center"/>
    </xf>
    <xf numFmtId="0" fontId="19" fillId="2" borderId="49" xfId="0" applyFont="1" applyFill="1" applyBorder="1" applyAlignment="1">
      <alignment vertical="center"/>
    </xf>
    <xf numFmtId="164" fontId="19" fillId="0" borderId="49" xfId="0" applyNumberFormat="1" applyFont="1" applyFill="1" applyBorder="1" applyAlignment="1">
      <alignment vertical="center"/>
    </xf>
    <xf numFmtId="164" fontId="19" fillId="2" borderId="49" xfId="0" applyNumberFormat="1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164" fontId="23" fillId="0" borderId="28" xfId="0" applyNumberFormat="1" applyFont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right" vertical="center" wrapText="1"/>
    </xf>
    <xf numFmtId="0" fontId="26" fillId="3" borderId="48" xfId="0" applyFont="1" applyFill="1" applyBorder="1" applyAlignment="1">
      <alignment vertical="center"/>
    </xf>
    <xf numFmtId="0" fontId="26" fillId="3" borderId="48" xfId="0" applyFont="1" applyFill="1" applyBorder="1" applyAlignment="1">
      <alignment horizontal="right" vertical="center" wrapText="1"/>
    </xf>
    <xf numFmtId="0" fontId="26" fillId="3" borderId="54" xfId="0" applyFont="1" applyFill="1" applyBorder="1" applyAlignment="1">
      <alignment vertical="center"/>
    </xf>
    <xf numFmtId="0" fontId="26" fillId="3" borderId="19" xfId="0" applyFont="1" applyFill="1" applyBorder="1" applyAlignment="1">
      <alignment vertical="center"/>
    </xf>
    <xf numFmtId="164" fontId="23" fillId="3" borderId="27" xfId="0" applyNumberFormat="1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right" vertical="center" wrapText="1"/>
    </xf>
    <xf numFmtId="0" fontId="19" fillId="2" borderId="46" xfId="0" applyFont="1" applyFill="1" applyBorder="1" applyAlignment="1">
      <alignment horizontal="right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right" vertical="center" wrapText="1"/>
    </xf>
    <xf numFmtId="0" fontId="26" fillId="2" borderId="49" xfId="0" applyFont="1" applyFill="1" applyBorder="1" applyAlignment="1">
      <alignment vertical="center"/>
    </xf>
    <xf numFmtId="0" fontId="26" fillId="2" borderId="49" xfId="0" applyFont="1" applyFill="1" applyBorder="1" applyAlignment="1">
      <alignment horizontal="right" vertical="center" wrapText="1"/>
    </xf>
    <xf numFmtId="0" fontId="26" fillId="2" borderId="55" xfId="0" applyFont="1" applyFill="1" applyBorder="1" applyAlignment="1">
      <alignment vertical="center"/>
    </xf>
    <xf numFmtId="0" fontId="26" fillId="2" borderId="20" xfId="0" applyFont="1" applyFill="1" applyBorder="1" applyAlignment="1">
      <alignment vertical="center"/>
    </xf>
    <xf numFmtId="0" fontId="26" fillId="3" borderId="41" xfId="0" applyFont="1" applyFill="1" applyBorder="1" applyAlignment="1">
      <alignment vertical="center"/>
    </xf>
    <xf numFmtId="2" fontId="19" fillId="2" borderId="46" xfId="0" applyNumberFormat="1" applyFont="1" applyFill="1" applyBorder="1" applyAlignment="1">
      <alignment vertical="center"/>
    </xf>
    <xf numFmtId="0" fontId="19" fillId="2" borderId="53" xfId="0" applyFont="1" applyFill="1" applyBorder="1" applyAlignment="1">
      <alignment vertical="center"/>
    </xf>
    <xf numFmtId="0" fontId="26" fillId="2" borderId="42" xfId="0" applyFont="1" applyFill="1" applyBorder="1" applyAlignment="1">
      <alignment vertical="center"/>
    </xf>
    <xf numFmtId="0" fontId="23" fillId="2" borderId="48" xfId="0" applyFont="1" applyFill="1" applyBorder="1" applyAlignment="1">
      <alignment vertical="center"/>
    </xf>
    <xf numFmtId="0" fontId="19" fillId="2" borderId="54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0" fontId="23" fillId="2" borderId="29" xfId="0" applyFont="1" applyFill="1" applyBorder="1" applyAlignment="1">
      <alignment horizontal="center" vertical="center" wrapText="1"/>
    </xf>
    <xf numFmtId="2" fontId="19" fillId="2" borderId="43" xfId="0" applyNumberFormat="1" applyFont="1" applyFill="1" applyBorder="1" applyAlignment="1">
      <alignment vertical="center"/>
    </xf>
    <xf numFmtId="164" fontId="23" fillId="0" borderId="29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 wrapText="1"/>
    </xf>
    <xf numFmtId="0" fontId="27" fillId="2" borderId="44" xfId="0" applyFont="1" applyFill="1" applyBorder="1" applyAlignment="1">
      <alignment vertical="center" wrapText="1"/>
    </xf>
    <xf numFmtId="0" fontId="27" fillId="2" borderId="50" xfId="0" applyFont="1" applyFill="1" applyBorder="1" applyAlignment="1">
      <alignment horizontal="right" vertical="center" wrapText="1"/>
    </xf>
    <xf numFmtId="0" fontId="27" fillId="2" borderId="57" xfId="0" applyFont="1" applyFill="1" applyBorder="1" applyAlignment="1">
      <alignment horizontal="right" vertical="center" wrapText="1"/>
    </xf>
    <xf numFmtId="0" fontId="26" fillId="0" borderId="22" xfId="0" applyFont="1" applyBorder="1" applyAlignment="1">
      <alignment horizontal="right" vertical="center" wrapText="1"/>
    </xf>
    <xf numFmtId="0" fontId="19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7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wrapText="1"/>
    </xf>
    <xf numFmtId="0" fontId="62" fillId="2" borderId="22" xfId="0" applyFont="1" applyFill="1" applyBorder="1" applyAlignment="1">
      <alignment horizontal="center" wrapText="1"/>
    </xf>
    <xf numFmtId="0" fontId="62" fillId="2" borderId="15" xfId="0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63" fillId="2" borderId="9" xfId="0" applyNumberFormat="1" applyFont="1" applyFill="1" applyBorder="1" applyAlignment="1">
      <alignment horizontal="right" vertical="center" wrapText="1"/>
    </xf>
    <xf numFmtId="164" fontId="63" fillId="2" borderId="6" xfId="0" applyNumberFormat="1" applyFont="1" applyFill="1" applyBorder="1" applyAlignment="1">
      <alignment horizontal="right" vertical="center" wrapText="1"/>
    </xf>
    <xf numFmtId="164" fontId="63" fillId="2" borderId="5" xfId="0" applyNumberFormat="1" applyFont="1" applyFill="1" applyBorder="1" applyAlignment="1">
      <alignment horizontal="right" vertical="center" wrapText="1"/>
    </xf>
    <xf numFmtId="164" fontId="63" fillId="2" borderId="7" xfId="0" applyNumberFormat="1" applyFont="1" applyFill="1" applyBorder="1" applyAlignment="1">
      <alignment horizontal="right" vertical="center" wrapText="1"/>
    </xf>
    <xf numFmtId="164" fontId="6" fillId="2" borderId="11" xfId="0" applyNumberFormat="1" applyFont="1" applyFill="1" applyBorder="1" applyAlignment="1">
      <alignment horizontal="righ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left" vertical="center" wrapText="1"/>
    </xf>
    <xf numFmtId="164" fontId="5" fillId="0" borderId="39" xfId="0" applyNumberFormat="1" applyFont="1" applyFill="1" applyBorder="1" applyAlignment="1">
      <alignment horizontal="right" vertical="center" wrapText="1"/>
    </xf>
    <xf numFmtId="164" fontId="6" fillId="0" borderId="39" xfId="0" applyNumberFormat="1" applyFont="1" applyFill="1" applyBorder="1" applyAlignment="1">
      <alignment horizontal="right" vertical="center" wrapText="1"/>
    </xf>
    <xf numFmtId="164" fontId="6" fillId="0" borderId="45" xfId="0" applyNumberFormat="1" applyFont="1" applyFill="1" applyBorder="1" applyAlignment="1">
      <alignment horizontal="right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63" fillId="2" borderId="41" xfId="0" applyNumberFormat="1" applyFont="1" applyFill="1" applyBorder="1" applyAlignment="1">
      <alignment horizontal="center" vertical="center" wrapText="1"/>
    </xf>
    <xf numFmtId="164" fontId="63" fillId="2" borderId="37" xfId="0" applyNumberFormat="1" applyFont="1" applyFill="1" applyBorder="1" applyAlignment="1">
      <alignment horizontal="center" vertical="center" wrapText="1"/>
    </xf>
    <xf numFmtId="164" fontId="63" fillId="2" borderId="36" xfId="0" applyNumberFormat="1" applyFont="1" applyFill="1" applyBorder="1" applyAlignment="1">
      <alignment horizontal="center" vertical="center" wrapText="1"/>
    </xf>
    <xf numFmtId="164" fontId="63" fillId="2" borderId="38" xfId="0" applyNumberFormat="1" applyFont="1" applyFill="1" applyBorder="1" applyAlignment="1">
      <alignment horizontal="center" vertical="center" wrapText="1"/>
    </xf>
    <xf numFmtId="164" fontId="6" fillId="2" borderId="43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164" fontId="63" fillId="2" borderId="41" xfId="0" applyNumberFormat="1" applyFont="1" applyFill="1" applyBorder="1" applyAlignment="1">
      <alignment horizontal="right" vertical="center" wrapText="1"/>
    </xf>
    <xf numFmtId="164" fontId="63" fillId="2" borderId="37" xfId="0" applyNumberFormat="1" applyFont="1" applyFill="1" applyBorder="1" applyAlignment="1">
      <alignment horizontal="right" vertical="center" wrapText="1"/>
    </xf>
    <xf numFmtId="164" fontId="63" fillId="2" borderId="36" xfId="0" applyNumberFormat="1" applyFont="1" applyFill="1" applyBorder="1" applyAlignment="1">
      <alignment horizontal="right" vertical="center" wrapText="1"/>
    </xf>
    <xf numFmtId="164" fontId="63" fillId="2" borderId="38" xfId="0" applyNumberFormat="1" applyFont="1" applyFill="1" applyBorder="1" applyAlignment="1">
      <alignment horizontal="right" vertical="center" wrapText="1"/>
    </xf>
    <xf numFmtId="164" fontId="6" fillId="2" borderId="43" xfId="0" applyNumberFormat="1" applyFont="1" applyFill="1" applyBorder="1" applyAlignment="1">
      <alignment horizontal="right" vertical="center" wrapText="1"/>
    </xf>
    <xf numFmtId="0" fontId="6" fillId="0" borderId="39" xfId="3" applyFont="1" applyFill="1" applyBorder="1" applyAlignment="1">
      <alignment horizontal="left" vertical="center" wrapText="1"/>
    </xf>
    <xf numFmtId="0" fontId="15" fillId="0" borderId="39" xfId="3" applyFont="1" applyFill="1" applyBorder="1" applyAlignment="1">
      <alignment horizontal="right" vertical="center" wrapText="1"/>
    </xf>
    <xf numFmtId="0" fontId="6" fillId="0" borderId="39" xfId="3" applyFont="1" applyFill="1" applyBorder="1" applyAlignment="1">
      <alignment horizontal="right" vertical="center" wrapText="1"/>
    </xf>
    <xf numFmtId="0" fontId="7" fillId="0" borderId="39" xfId="3" applyFont="1" applyFill="1" applyBorder="1" applyAlignment="1">
      <alignment horizontal="right" vertical="center" wrapText="1"/>
    </xf>
    <xf numFmtId="0" fontId="0" fillId="0" borderId="37" xfId="3" applyFont="1" applyFill="1" applyBorder="1" applyAlignment="1">
      <alignment horizontal="right" vertical="center" wrapText="1"/>
    </xf>
    <xf numFmtId="164" fontId="5" fillId="2" borderId="41" xfId="3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164" fontId="63" fillId="0" borderId="41" xfId="0" applyNumberFormat="1" applyFont="1" applyFill="1" applyBorder="1" applyAlignment="1">
      <alignment horizontal="right" vertical="center" wrapText="1"/>
    </xf>
    <xf numFmtId="164" fontId="63" fillId="0" borderId="37" xfId="0" applyNumberFormat="1" applyFont="1" applyFill="1" applyBorder="1" applyAlignment="1">
      <alignment horizontal="right" vertical="center" wrapText="1"/>
    </xf>
    <xf numFmtId="164" fontId="63" fillId="0" borderId="36" xfId="0" applyNumberFormat="1" applyFont="1" applyFill="1" applyBorder="1" applyAlignment="1">
      <alignment horizontal="right" vertical="center" wrapText="1"/>
    </xf>
    <xf numFmtId="164" fontId="63" fillId="0" borderId="38" xfId="0" applyNumberFormat="1" applyFont="1" applyFill="1" applyBorder="1" applyAlignment="1">
      <alignment horizontal="right" vertical="center" wrapText="1"/>
    </xf>
    <xf numFmtId="164" fontId="6" fillId="0" borderId="43" xfId="0" applyNumberFormat="1" applyFont="1" applyFill="1" applyBorder="1" applyAlignment="1">
      <alignment horizontal="right" vertical="center" wrapText="1"/>
    </xf>
    <xf numFmtId="164" fontId="6" fillId="0" borderId="55" xfId="0" applyNumberFormat="1" applyFont="1" applyFill="1" applyBorder="1" applyAlignment="1">
      <alignment horizontal="left" vertical="center" wrapText="1"/>
    </xf>
    <xf numFmtId="164" fontId="5" fillId="0" borderId="55" xfId="0" applyNumberFormat="1" applyFont="1" applyFill="1" applyBorder="1" applyAlignment="1">
      <alignment horizontal="right" vertical="center" wrapText="1"/>
    </xf>
    <xf numFmtId="164" fontId="6" fillId="0" borderId="55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Fill="1" applyBorder="1" applyAlignment="1">
      <alignment horizontal="right" vertical="center" wrapText="1"/>
    </xf>
    <xf numFmtId="164" fontId="6" fillId="0" borderId="95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Fill="1" applyBorder="1" applyAlignment="1">
      <alignment horizontal="right" vertical="center" wrapText="1"/>
    </xf>
    <xf numFmtId="164" fontId="6" fillId="0" borderId="49" xfId="0" applyNumberFormat="1" applyFont="1" applyFill="1" applyBorder="1" applyAlignment="1">
      <alignment horizontal="right" vertical="center" wrapText="1"/>
    </xf>
    <xf numFmtId="164" fontId="5" fillId="0" borderId="51" xfId="0" applyNumberFormat="1" applyFont="1" applyFill="1" applyBorder="1" applyAlignment="1">
      <alignment horizontal="right" vertical="center" wrapText="1"/>
    </xf>
    <xf numFmtId="164" fontId="63" fillId="2" borderId="48" xfId="0" applyNumberFormat="1" applyFont="1" applyFill="1" applyBorder="1" applyAlignment="1">
      <alignment horizontal="right" vertical="center" wrapText="1"/>
    </xf>
    <xf numFmtId="164" fontId="63" fillId="2" borderId="40" xfId="0" applyNumberFormat="1" applyFont="1" applyFill="1" applyBorder="1" applyAlignment="1">
      <alignment horizontal="righ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164" fontId="5" fillId="0" borderId="40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64" fillId="2" borderId="41" xfId="0" applyFont="1" applyFill="1" applyBorder="1" applyAlignment="1">
      <alignment horizontal="right" wrapText="1"/>
    </xf>
    <xf numFmtId="0" fontId="64" fillId="2" borderId="37" xfId="0" applyFont="1" applyFill="1" applyBorder="1" applyAlignment="1">
      <alignment horizontal="right" wrapText="1"/>
    </xf>
    <xf numFmtId="0" fontId="64" fillId="2" borderId="36" xfId="0" applyFont="1" applyFill="1" applyBorder="1" applyAlignment="1">
      <alignment horizontal="right" wrapText="1"/>
    </xf>
    <xf numFmtId="0" fontId="64" fillId="2" borderId="38" xfId="0" applyFont="1" applyFill="1" applyBorder="1" applyAlignment="1">
      <alignment horizontal="right" wrapText="1"/>
    </xf>
    <xf numFmtId="0" fontId="65" fillId="2" borderId="43" xfId="0" applyFont="1" applyFill="1" applyBorder="1" applyAlignment="1">
      <alignment horizontal="right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Fill="1" applyBorder="1" applyAlignment="1">
      <alignment horizontal="right" vertical="center" wrapText="1"/>
    </xf>
    <xf numFmtId="164" fontId="62" fillId="2" borderId="27" xfId="0" applyNumberFormat="1" applyFont="1" applyFill="1" applyBorder="1" applyAlignment="1">
      <alignment horizontal="right" vertical="center" wrapText="1"/>
    </xf>
    <xf numFmtId="164" fontId="62" fillId="2" borderId="24" xfId="0" applyNumberFormat="1" applyFont="1" applyFill="1" applyBorder="1" applyAlignment="1">
      <alignment horizontal="right" vertical="center" wrapText="1"/>
    </xf>
    <xf numFmtId="164" fontId="62" fillId="2" borderId="2" xfId="0" applyNumberFormat="1" applyFont="1" applyFill="1" applyBorder="1" applyAlignment="1">
      <alignment horizontal="right" vertical="center" wrapText="1"/>
    </xf>
    <xf numFmtId="164" fontId="6" fillId="2" borderId="29" xfId="0" applyNumberFormat="1" applyFont="1" applyFill="1" applyBorder="1" applyAlignment="1">
      <alignment horizontal="right" vertical="center" wrapText="1"/>
    </xf>
    <xf numFmtId="164" fontId="66" fillId="2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/>
    </xf>
    <xf numFmtId="164" fontId="66" fillId="0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67" fillId="0" borderId="0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0" fontId="69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 wrapText="1"/>
    </xf>
    <xf numFmtId="164" fontId="5" fillId="0" borderId="41" xfId="0" applyNumberFormat="1" applyFont="1" applyFill="1" applyBorder="1" applyAlignment="1">
      <alignment horizontal="right" vertical="center" wrapText="1"/>
    </xf>
    <xf numFmtId="164" fontId="5" fillId="0" borderId="42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33" fillId="0" borderId="44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49" fontId="6" fillId="0" borderId="58" xfId="0" applyNumberFormat="1" applyFont="1" applyFill="1" applyBorder="1"/>
    <xf numFmtId="0" fontId="6" fillId="0" borderId="59" xfId="0" applyFont="1" applyFill="1" applyBorder="1"/>
    <xf numFmtId="167" fontId="7" fillId="0" borderId="59" xfId="0" applyNumberFormat="1" applyFont="1" applyFill="1" applyBorder="1" applyAlignment="1">
      <alignment horizontal="right"/>
    </xf>
    <xf numFmtId="167" fontId="60" fillId="0" borderId="59" xfId="2" applyNumberFormat="1" applyFont="1" applyFill="1" applyBorder="1" applyAlignment="1">
      <alignment horizontal="right"/>
    </xf>
    <xf numFmtId="167" fontId="60" fillId="0" borderId="60" xfId="2" applyNumberFormat="1" applyFont="1" applyFill="1" applyBorder="1" applyAlignment="1">
      <alignment horizontal="right"/>
    </xf>
    <xf numFmtId="0" fontId="5" fillId="0" borderId="3" xfId="0" applyFont="1" applyBorder="1"/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8" fillId="0" borderId="57" xfId="0" applyFont="1" applyFill="1" applyBorder="1" applyAlignment="1">
      <alignment horizontal="right"/>
    </xf>
    <xf numFmtId="0" fontId="5" fillId="0" borderId="56" xfId="0" applyFont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72" xfId="0" applyFont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right" vertical="center"/>
    </xf>
    <xf numFmtId="0" fontId="10" fillId="0" borderId="50" xfId="0" applyFont="1" applyFill="1" applyBorder="1"/>
    <xf numFmtId="0" fontId="10" fillId="0" borderId="40" xfId="0" applyFont="1" applyFill="1" applyBorder="1"/>
    <xf numFmtId="0" fontId="33" fillId="0" borderId="49" xfId="0" applyFont="1" applyFill="1" applyBorder="1" applyAlignment="1">
      <alignment horizontal="right"/>
    </xf>
    <xf numFmtId="0" fontId="33" fillId="0" borderId="46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164" fontId="6" fillId="0" borderId="44" xfId="0" applyNumberFormat="1" applyFont="1" applyBorder="1" applyAlignment="1">
      <alignment horizontal="right" vertical="center" wrapText="1"/>
    </xf>
    <xf numFmtId="164" fontId="6" fillId="0" borderId="43" xfId="0" applyNumberFormat="1" applyFont="1" applyFill="1" applyBorder="1" applyAlignment="1">
      <alignment horizontal="right" vertical="center"/>
    </xf>
    <xf numFmtId="2" fontId="6" fillId="0" borderId="40" xfId="0" applyNumberFormat="1" applyFont="1" applyFill="1" applyBorder="1" applyAlignment="1">
      <alignment horizontal="right" vertical="center"/>
    </xf>
    <xf numFmtId="2" fontId="6" fillId="0" borderId="36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right" vertical="center"/>
    </xf>
    <xf numFmtId="2" fontId="6" fillId="0" borderId="46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vertical="center" wrapText="1"/>
    </xf>
    <xf numFmtId="0" fontId="10" fillId="0" borderId="50" xfId="0" applyFont="1" applyBorder="1"/>
    <xf numFmtId="0" fontId="10" fillId="0" borderId="40" xfId="0" applyFont="1" applyBorder="1"/>
    <xf numFmtId="0" fontId="10" fillId="0" borderId="46" xfId="0" applyFont="1" applyBorder="1"/>
    <xf numFmtId="0" fontId="10" fillId="0" borderId="12" xfId="0" applyFont="1" applyFill="1" applyBorder="1"/>
    <xf numFmtId="0" fontId="10" fillId="0" borderId="6" xfId="0" applyFont="1" applyFill="1" applyBorder="1"/>
    <xf numFmtId="0" fontId="10" fillId="0" borderId="5" xfId="0" applyFont="1" applyFill="1" applyBorder="1"/>
    <xf numFmtId="0" fontId="33" fillId="0" borderId="10" xfId="0" applyFont="1" applyFill="1" applyBorder="1" applyAlignment="1">
      <alignment horizontal="right"/>
    </xf>
    <xf numFmtId="0" fontId="33" fillId="0" borderId="5" xfId="0" applyFont="1" applyFill="1" applyBorder="1" applyAlignment="1">
      <alignment horizontal="right"/>
    </xf>
    <xf numFmtId="0" fontId="26" fillId="0" borderId="6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5" fillId="0" borderId="36" xfId="0" applyNumberFormat="1" applyFont="1" applyBorder="1" applyAlignment="1">
      <alignment horizontal="center" vertical="center"/>
    </xf>
    <xf numFmtId="166" fontId="7" fillId="0" borderId="33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0" fontId="6" fillId="0" borderId="63" xfId="0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 wrapText="1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0" fontId="63" fillId="0" borderId="0" xfId="0" applyFont="1"/>
    <xf numFmtId="0" fontId="6" fillId="0" borderId="0" xfId="4" applyFont="1" applyAlignment="1">
      <alignment horizontal="right"/>
    </xf>
    <xf numFmtId="0" fontId="6" fillId="0" borderId="0" xfId="4" applyFont="1"/>
    <xf numFmtId="0" fontId="73" fillId="0" borderId="0" xfId="4"/>
    <xf numFmtId="0" fontId="6" fillId="0" borderId="0" xfId="4" applyFont="1" applyAlignment="1"/>
    <xf numFmtId="0" fontId="7" fillId="0" borderId="0" xfId="4" applyFont="1" applyAlignment="1">
      <alignment horizontal="right"/>
    </xf>
    <xf numFmtId="0" fontId="7" fillId="0" borderId="0" xfId="4" applyFont="1"/>
    <xf numFmtId="0" fontId="73" fillId="0" borderId="0" xfId="4" applyFont="1"/>
    <xf numFmtId="0" fontId="73" fillId="0" borderId="0" xfId="4" applyFont="1" applyBorder="1"/>
    <xf numFmtId="0" fontId="6" fillId="2" borderId="36" xfId="4" applyFont="1" applyFill="1" applyBorder="1" applyAlignment="1">
      <alignment horizontal="right"/>
    </xf>
    <xf numFmtId="0" fontId="6" fillId="2" borderId="39" xfId="4" applyFont="1" applyFill="1" applyBorder="1" applyAlignment="1">
      <alignment horizontal="center"/>
    </xf>
    <xf numFmtId="165" fontId="6" fillId="2" borderId="39" xfId="4" applyNumberFormat="1" applyFont="1" applyFill="1" applyBorder="1" applyAlignment="1">
      <alignment horizontal="center"/>
    </xf>
    <xf numFmtId="0" fontId="6" fillId="0" borderId="37" xfId="4" applyFont="1" applyBorder="1"/>
    <xf numFmtId="0" fontId="74" fillId="0" borderId="0" xfId="4" applyFont="1" applyBorder="1" applyAlignment="1">
      <alignment horizontal="center"/>
    </xf>
    <xf numFmtId="0" fontId="6" fillId="2" borderId="46" xfId="4" applyFont="1" applyFill="1" applyBorder="1" applyAlignment="1">
      <alignment horizontal="right"/>
    </xf>
    <xf numFmtId="1" fontId="6" fillId="2" borderId="45" xfId="4" applyNumberFormat="1" applyFont="1" applyFill="1" applyBorder="1" applyAlignment="1">
      <alignment horizontal="center"/>
    </xf>
    <xf numFmtId="0" fontId="6" fillId="0" borderId="40" xfId="4" applyFont="1" applyBorder="1"/>
    <xf numFmtId="0" fontId="6" fillId="2" borderId="53" xfId="4" applyFont="1" applyFill="1" applyBorder="1" applyAlignment="1">
      <alignment horizontal="right"/>
    </xf>
    <xf numFmtId="1" fontId="6" fillId="2" borderId="31" xfId="4" applyNumberFormat="1" applyFont="1" applyFill="1" applyBorder="1" applyAlignment="1">
      <alignment horizontal="center"/>
    </xf>
    <xf numFmtId="0" fontId="6" fillId="0" borderId="51" xfId="4" applyFont="1" applyBorder="1"/>
    <xf numFmtId="0" fontId="6" fillId="0" borderId="1" xfId="4" applyFont="1" applyBorder="1"/>
    <xf numFmtId="1" fontId="7" fillId="0" borderId="26" xfId="4" applyNumberFormat="1" applyFont="1" applyBorder="1" applyAlignment="1">
      <alignment horizontal="center"/>
    </xf>
    <xf numFmtId="2" fontId="7" fillId="0" borderId="26" xfId="4" applyNumberFormat="1" applyFont="1" applyBorder="1" applyAlignment="1">
      <alignment horizontal="center"/>
    </xf>
    <xf numFmtId="0" fontId="6" fillId="0" borderId="25" xfId="4" applyFont="1" applyBorder="1"/>
    <xf numFmtId="0" fontId="42" fillId="0" borderId="0" xfId="4" applyFont="1"/>
    <xf numFmtId="4" fontId="6" fillId="0" borderId="0" xfId="0" applyNumberFormat="1" applyFont="1" applyFill="1" applyBorder="1" applyAlignment="1">
      <alignment vertical="center"/>
    </xf>
    <xf numFmtId="0" fontId="75" fillId="0" borderId="0" xfId="0" applyFont="1" applyAlignment="1"/>
    <xf numFmtId="0" fontId="7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2" fontId="5" fillId="2" borderId="11" xfId="0" applyNumberFormat="1" applyFont="1" applyFill="1" applyBorder="1" applyAlignment="1">
      <alignment horizontal="right" vertical="center"/>
    </xf>
    <xf numFmtId="165" fontId="5" fillId="2" borderId="69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right" vertical="center"/>
    </xf>
    <xf numFmtId="0" fontId="39" fillId="2" borderId="13" xfId="0" applyFont="1" applyFill="1" applyBorder="1" applyAlignment="1">
      <alignment horizontal="right" vertical="center"/>
    </xf>
    <xf numFmtId="0" fontId="39" fillId="2" borderId="7" xfId="0" applyFont="1" applyFill="1" applyBorder="1" applyAlignment="1">
      <alignment horizontal="right" vertical="center"/>
    </xf>
    <xf numFmtId="0" fontId="76" fillId="0" borderId="11" xfId="0" applyFont="1" applyBorder="1" applyAlignment="1">
      <alignment horizontal="right"/>
    </xf>
    <xf numFmtId="0" fontId="5" fillId="2" borderId="44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right" vertical="center"/>
    </xf>
    <xf numFmtId="2" fontId="5" fillId="2" borderId="43" xfId="0" applyNumberFormat="1" applyFont="1" applyFill="1" applyBorder="1" applyAlignment="1">
      <alignment horizontal="right" vertical="center"/>
    </xf>
    <xf numFmtId="165" fontId="5" fillId="2" borderId="47" xfId="0" applyNumberFormat="1" applyFont="1" applyFill="1" applyBorder="1" applyAlignment="1">
      <alignment horizontal="right" vertical="center"/>
    </xf>
    <xf numFmtId="0" fontId="15" fillId="2" borderId="44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right" vertical="center"/>
    </xf>
    <xf numFmtId="0" fontId="39" fillId="2" borderId="35" xfId="0" applyFont="1" applyFill="1" applyBorder="1" applyAlignment="1">
      <alignment horizontal="right" vertical="center"/>
    </xf>
    <xf numFmtId="0" fontId="39" fillId="2" borderId="38" xfId="0" applyFont="1" applyFill="1" applyBorder="1" applyAlignment="1">
      <alignment horizontal="right" vertical="center"/>
    </xf>
    <xf numFmtId="0" fontId="76" fillId="0" borderId="35" xfId="0" applyFont="1" applyBorder="1" applyAlignment="1">
      <alignment horizontal="right"/>
    </xf>
    <xf numFmtId="0" fontId="5" fillId="2" borderId="50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right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center" vertical="center"/>
    </xf>
    <xf numFmtId="0" fontId="39" fillId="2" borderId="62" xfId="0" applyFont="1" applyFill="1" applyBorder="1" applyAlignment="1">
      <alignment horizontal="right" vertical="center"/>
    </xf>
    <xf numFmtId="0" fontId="39" fillId="2" borderId="43" xfId="0" applyFont="1" applyFill="1" applyBorder="1" applyAlignment="1">
      <alignment horizontal="right" vertical="center"/>
    </xf>
    <xf numFmtId="0" fontId="76" fillId="0" borderId="43" xfId="0" applyFont="1" applyBorder="1" applyAlignment="1">
      <alignment horizontal="right"/>
    </xf>
    <xf numFmtId="0" fontId="39" fillId="2" borderId="50" xfId="0" applyFont="1" applyFill="1" applyBorder="1" applyAlignment="1">
      <alignment horizontal="right" vertical="center"/>
    </xf>
    <xf numFmtId="165" fontId="5" fillId="2" borderId="77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4" fontId="5" fillId="2" borderId="71" xfId="0" applyNumberFormat="1" applyFont="1" applyFill="1" applyBorder="1" applyAlignment="1">
      <alignment horizontal="right" vertical="center"/>
    </xf>
    <xf numFmtId="0" fontId="39" fillId="2" borderId="0" xfId="0" applyFont="1" applyFill="1" applyBorder="1" applyAlignment="1">
      <alignment horizontal="right" vertical="center"/>
    </xf>
    <xf numFmtId="0" fontId="39" fillId="2" borderId="71" xfId="0" applyFont="1" applyFill="1" applyBorder="1" applyAlignment="1">
      <alignment horizontal="right" vertical="center"/>
    </xf>
    <xf numFmtId="0" fontId="5" fillId="2" borderId="57" xfId="0" applyFont="1" applyFill="1" applyBorder="1" applyAlignment="1">
      <alignment horizontal="center" vertical="center"/>
    </xf>
    <xf numFmtId="0" fontId="39" fillId="2" borderId="56" xfId="0" applyFont="1" applyFill="1" applyBorder="1" applyAlignment="1">
      <alignment horizontal="right" vertical="center"/>
    </xf>
    <xf numFmtId="0" fontId="39" fillId="2" borderId="52" xfId="0" applyFont="1" applyFill="1" applyBorder="1" applyAlignment="1">
      <alignment horizontal="right" vertical="center"/>
    </xf>
    <xf numFmtId="0" fontId="76" fillId="0" borderId="56" xfId="0" applyFont="1" applyBorder="1" applyAlignment="1">
      <alignment horizontal="right"/>
    </xf>
    <xf numFmtId="0" fontId="5" fillId="2" borderId="71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left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  <xf numFmtId="0" fontId="39" fillId="2" borderId="56" xfId="0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0" fontId="5" fillId="2" borderId="38" xfId="0" applyFont="1" applyFill="1" applyBorder="1" applyAlignment="1">
      <alignment horizontal="center" vertical="center"/>
    </xf>
    <xf numFmtId="0" fontId="39" fillId="2" borderId="62" xfId="0" applyFont="1" applyFill="1" applyBorder="1" applyAlignment="1">
      <alignment horizontal="center" vertical="center"/>
    </xf>
    <xf numFmtId="16" fontId="5" fillId="2" borderId="44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11" fillId="0" borderId="67" xfId="0" applyFont="1" applyFill="1" applyBorder="1" applyAlignment="1">
      <alignment vertical="center"/>
    </xf>
    <xf numFmtId="0" fontId="11" fillId="0" borderId="78" xfId="0" applyFont="1" applyFill="1" applyBorder="1" applyAlignment="1">
      <alignment vertical="center"/>
    </xf>
    <xf numFmtId="2" fontId="11" fillId="0" borderId="7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right" vertical="center"/>
    </xf>
    <xf numFmtId="0" fontId="47" fillId="0" borderId="68" xfId="0" applyFont="1" applyFill="1" applyBorder="1" applyAlignment="1">
      <alignment horizontal="center" vertical="center"/>
    </xf>
    <xf numFmtId="0" fontId="76" fillId="0" borderId="29" xfId="0" applyFont="1" applyBorder="1"/>
    <xf numFmtId="0" fontId="0" fillId="0" borderId="24" xfId="0" applyFont="1" applyBorder="1"/>
    <xf numFmtId="0" fontId="9" fillId="0" borderId="26" xfId="0" applyFont="1" applyBorder="1"/>
    <xf numFmtId="0" fontId="77" fillId="0" borderId="26" xfId="0" applyFont="1" applyBorder="1"/>
    <xf numFmtId="0" fontId="53" fillId="0" borderId="28" xfId="0" applyFont="1" applyBorder="1"/>
    <xf numFmtId="0" fontId="0" fillId="0" borderId="0" xfId="0" applyFont="1"/>
    <xf numFmtId="0" fontId="5" fillId="0" borderId="13" xfId="0" applyFont="1" applyBorder="1" applyAlignment="1">
      <alignment horizont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22" xfId="0" applyFont="1" applyBorder="1"/>
    <xf numFmtId="0" fontId="5" fillId="2" borderId="42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horizontal="right" vertical="center"/>
    </xf>
    <xf numFmtId="0" fontId="39" fillId="2" borderId="39" xfId="0" applyFont="1" applyFill="1" applyBorder="1" applyAlignment="1">
      <alignment horizontal="right" vertical="center"/>
    </xf>
    <xf numFmtId="0" fontId="0" fillId="0" borderId="39" xfId="0" applyFont="1" applyBorder="1" applyAlignment="1">
      <alignment horizontal="right"/>
    </xf>
    <xf numFmtId="0" fontId="15" fillId="2" borderId="38" xfId="0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horizontal="right" vertical="center"/>
    </xf>
    <xf numFmtId="0" fontId="39" fillId="2" borderId="45" xfId="0" applyFont="1" applyFill="1" applyBorder="1" applyAlignment="1">
      <alignment horizontal="right" vertical="center"/>
    </xf>
    <xf numFmtId="0" fontId="0" fillId="0" borderId="45" xfId="0" applyFont="1" applyBorder="1" applyAlignment="1">
      <alignment horizontal="right"/>
    </xf>
    <xf numFmtId="0" fontId="5" fillId="2" borderId="49" xfId="0" applyFont="1" applyFill="1" applyBorder="1" applyAlignment="1">
      <alignment horizontal="left" vertical="center"/>
    </xf>
    <xf numFmtId="0" fontId="72" fillId="2" borderId="4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7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39" fillId="5" borderId="48" xfId="0" applyFont="1" applyFill="1" applyBorder="1" applyAlignment="1">
      <alignment horizontal="right" vertical="center"/>
    </xf>
    <xf numFmtId="0" fontId="39" fillId="5" borderId="45" xfId="0" applyFont="1" applyFill="1" applyBorder="1" applyAlignment="1">
      <alignment horizontal="right" vertical="center"/>
    </xf>
    <xf numFmtId="168" fontId="39" fillId="2" borderId="48" xfId="0" applyNumberFormat="1" applyFont="1" applyFill="1" applyBorder="1" applyAlignment="1">
      <alignment horizontal="right" vertical="center"/>
    </xf>
    <xf numFmtId="0" fontId="72" fillId="2" borderId="4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72" fillId="2" borderId="5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 wrapText="1"/>
    </xf>
    <xf numFmtId="165" fontId="39" fillId="2" borderId="48" xfId="0" applyNumberFormat="1" applyFont="1" applyFill="1" applyBorder="1" applyAlignment="1">
      <alignment horizontal="right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97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168" fontId="39" fillId="5" borderId="48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/>
    <xf numFmtId="0" fontId="19" fillId="0" borderId="0" xfId="0" applyFont="1" applyAlignment="1"/>
    <xf numFmtId="0" fontId="10" fillId="0" borderId="0" xfId="0" applyFont="1"/>
    <xf numFmtId="0" fontId="22" fillId="0" borderId="0" xfId="0" applyFont="1" applyBorder="1"/>
    <xf numFmtId="0" fontId="7" fillId="0" borderId="0" xfId="0" applyFont="1" applyBorder="1"/>
    <xf numFmtId="0" fontId="62" fillId="0" borderId="0" xfId="0" applyFont="1" applyBorder="1"/>
    <xf numFmtId="0" fontId="2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0" fontId="78" fillId="0" borderId="0" xfId="0" applyFont="1" applyBorder="1" applyAlignment="1">
      <alignment horizontal="left"/>
    </xf>
    <xf numFmtId="0" fontId="79" fillId="0" borderId="29" xfId="0" applyFont="1" applyBorder="1" applyAlignment="1">
      <alignment horizontal="center"/>
    </xf>
    <xf numFmtId="1" fontId="78" fillId="0" borderId="29" xfId="0" applyNumberFormat="1" applyFont="1" applyBorder="1" applyAlignment="1">
      <alignment horizontal="center"/>
    </xf>
    <xf numFmtId="0" fontId="0" fillId="0" borderId="38" xfId="0" applyBorder="1"/>
    <xf numFmtId="0" fontId="6" fillId="0" borderId="38" xfId="0" applyFont="1" applyBorder="1"/>
    <xf numFmtId="0" fontId="19" fillId="0" borderId="38" xfId="0" applyFont="1" applyBorder="1"/>
    <xf numFmtId="0" fontId="6" fillId="0" borderId="34" xfId="0" applyFont="1" applyBorder="1"/>
    <xf numFmtId="1" fontId="6" fillId="0" borderId="72" xfId="0" applyNumberFormat="1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63" fillId="0" borderId="2" xfId="0" applyFont="1" applyBorder="1"/>
    <xf numFmtId="0" fontId="19" fillId="0" borderId="2" xfId="0" applyFont="1" applyBorder="1"/>
    <xf numFmtId="0" fontId="6" fillId="0" borderId="29" xfId="0" applyFont="1" applyBorder="1"/>
    <xf numFmtId="0" fontId="6" fillId="0" borderId="69" xfId="0" applyFont="1" applyBorder="1"/>
    <xf numFmtId="0" fontId="63" fillId="0" borderId="69" xfId="0" applyFont="1" applyBorder="1"/>
    <xf numFmtId="0" fontId="19" fillId="0" borderId="69" xfId="0" applyFont="1" applyBorder="1"/>
    <xf numFmtId="0" fontId="8" fillId="0" borderId="25" xfId="0" applyFont="1" applyBorder="1"/>
    <xf numFmtId="164" fontId="8" fillId="0" borderId="24" xfId="0" applyNumberFormat="1" applyFont="1" applyBorder="1"/>
    <xf numFmtId="0" fontId="8" fillId="0" borderId="24" xfId="0" applyFont="1" applyBorder="1"/>
    <xf numFmtId="1" fontId="7" fillId="0" borderId="28" xfId="0" applyNumberFormat="1" applyFont="1" applyBorder="1" applyAlignment="1">
      <alignment horizontal="right"/>
    </xf>
    <xf numFmtId="1" fontId="7" fillId="0" borderId="26" xfId="0" applyNumberFormat="1" applyFont="1" applyBorder="1" applyAlignment="1">
      <alignment horizontal="right"/>
    </xf>
    <xf numFmtId="1" fontId="7" fillId="0" borderId="27" xfId="0" applyNumberFormat="1" applyFont="1" applyBorder="1" applyAlignment="1">
      <alignment horizontal="right"/>
    </xf>
    <xf numFmtId="1" fontId="62" fillId="0" borderId="25" xfId="0" applyNumberFormat="1" applyFont="1" applyBorder="1" applyAlignment="1">
      <alignment horizontal="right"/>
    </xf>
    <xf numFmtId="164" fontId="62" fillId="0" borderId="24" xfId="0" applyNumberFormat="1" applyFont="1" applyBorder="1" applyAlignment="1">
      <alignment horizontal="right"/>
    </xf>
    <xf numFmtId="1" fontId="62" fillId="0" borderId="24" xfId="0" applyNumberFormat="1" applyFont="1" applyBorder="1" applyAlignment="1">
      <alignment horizontal="right"/>
    </xf>
    <xf numFmtId="1" fontId="23" fillId="0" borderId="26" xfId="0" applyNumberFormat="1" applyFont="1" applyBorder="1" applyAlignment="1">
      <alignment horizontal="right"/>
    </xf>
    <xf numFmtId="1" fontId="7" fillId="0" borderId="26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0" fontId="7" fillId="0" borderId="24" xfId="0" applyFont="1" applyBorder="1"/>
    <xf numFmtId="0" fontId="10" fillId="0" borderId="40" xfId="0" applyFont="1" applyBorder="1" applyAlignment="1">
      <alignment horizontal="right"/>
    </xf>
    <xf numFmtId="0" fontId="10" fillId="0" borderId="45" xfId="0" applyFont="1" applyBorder="1"/>
    <xf numFmtId="0" fontId="6" fillId="2" borderId="49" xfId="0" applyFont="1" applyFill="1" applyBorder="1" applyAlignment="1">
      <alignment horizontal="right"/>
    </xf>
    <xf numFmtId="0" fontId="6" fillId="2" borderId="48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right"/>
    </xf>
    <xf numFmtId="0" fontId="63" fillId="2" borderId="40" xfId="0" applyFont="1" applyFill="1" applyBorder="1" applyAlignment="1">
      <alignment horizontal="right"/>
    </xf>
    <xf numFmtId="164" fontId="63" fillId="2" borderId="45" xfId="0" applyNumberFormat="1" applyFont="1" applyFill="1" applyBorder="1" applyAlignment="1">
      <alignment horizontal="right"/>
    </xf>
    <xf numFmtId="0" fontId="63" fillId="2" borderId="46" xfId="0" applyFont="1" applyFill="1" applyBorder="1" applyAlignment="1">
      <alignment horizontal="right"/>
    </xf>
    <xf numFmtId="0" fontId="6" fillId="2" borderId="45" xfId="0" applyFont="1" applyFill="1" applyBorder="1" applyAlignment="1">
      <alignment horizontal="right"/>
    </xf>
    <xf numFmtId="0" fontId="19" fillId="2" borderId="45" xfId="0" applyFont="1" applyFill="1" applyBorder="1" applyAlignment="1">
      <alignment horizontal="right"/>
    </xf>
    <xf numFmtId="1" fontId="6" fillId="2" borderId="39" xfId="0" applyNumberFormat="1" applyFont="1" applyFill="1" applyBorder="1" applyAlignment="1">
      <alignment horizontal="right"/>
    </xf>
    <xf numFmtId="0" fontId="6" fillId="2" borderId="39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46" xfId="0" applyFont="1" applyFill="1" applyBorder="1" applyAlignment="1">
      <alignment horizontal="center"/>
    </xf>
    <xf numFmtId="0" fontId="63" fillId="2" borderId="45" xfId="0" applyFont="1" applyFill="1" applyBorder="1" applyAlignment="1">
      <alignment horizontal="right"/>
    </xf>
    <xf numFmtId="1" fontId="6" fillId="0" borderId="39" xfId="0" applyNumberFormat="1" applyFont="1" applyFill="1" applyBorder="1" applyAlignment="1">
      <alignment horizontal="right"/>
    </xf>
    <xf numFmtId="0" fontId="6" fillId="2" borderId="39" xfId="0" applyFont="1" applyFill="1" applyBorder="1"/>
    <xf numFmtId="0" fontId="6" fillId="2" borderId="31" xfId="0" applyFont="1" applyFill="1" applyBorder="1"/>
    <xf numFmtId="0" fontId="6" fillId="2" borderId="39" xfId="0" applyFont="1" applyFill="1" applyBorder="1" applyAlignment="1"/>
    <xf numFmtId="1" fontId="6" fillId="2" borderId="45" xfId="0" applyNumberFormat="1" applyFont="1" applyFill="1" applyBorder="1" applyAlignment="1">
      <alignment horizontal="right"/>
    </xf>
    <xf numFmtId="0" fontId="6" fillId="2" borderId="45" xfId="0" applyFont="1" applyFill="1" applyBorder="1" applyAlignment="1">
      <alignment horizontal="left"/>
    </xf>
    <xf numFmtId="0" fontId="6" fillId="2" borderId="45" xfId="0" applyFont="1" applyFill="1" applyBorder="1" applyAlignment="1">
      <alignment horizontal="center"/>
    </xf>
    <xf numFmtId="0" fontId="6" fillId="2" borderId="45" xfId="0" applyFont="1" applyFill="1" applyBorder="1"/>
    <xf numFmtId="164" fontId="10" fillId="0" borderId="45" xfId="0" applyNumberFormat="1" applyFont="1" applyBorder="1"/>
    <xf numFmtId="1" fontId="6" fillId="0" borderId="45" xfId="0" applyNumberFormat="1" applyFont="1" applyFill="1" applyBorder="1" applyAlignment="1">
      <alignment horizontal="right"/>
    </xf>
    <xf numFmtId="0" fontId="16" fillId="2" borderId="40" xfId="0" applyFont="1" applyFill="1" applyBorder="1" applyAlignment="1">
      <alignment horizontal="right"/>
    </xf>
    <xf numFmtId="2" fontId="63" fillId="2" borderId="40" xfId="0" applyNumberFormat="1" applyFont="1" applyFill="1" applyBorder="1" applyAlignment="1">
      <alignment horizontal="right"/>
    </xf>
    <xf numFmtId="2" fontId="63" fillId="2" borderId="46" xfId="0" applyNumberFormat="1" applyFont="1" applyFill="1" applyBorder="1" applyAlignment="1">
      <alignment horizontal="right"/>
    </xf>
    <xf numFmtId="2" fontId="6" fillId="2" borderId="35" xfId="0" applyNumberFormat="1" applyFont="1" applyFill="1" applyBorder="1" applyAlignment="1">
      <alignment horizontal="right"/>
    </xf>
    <xf numFmtId="2" fontId="6" fillId="2" borderId="49" xfId="0" applyNumberFormat="1" applyFont="1" applyFill="1" applyBorder="1" applyAlignment="1">
      <alignment horizontal="right"/>
    </xf>
    <xf numFmtId="0" fontId="80" fillId="2" borderId="45" xfId="0" applyFont="1" applyFill="1" applyBorder="1" applyAlignment="1">
      <alignment horizontal="right"/>
    </xf>
    <xf numFmtId="0" fontId="6" fillId="2" borderId="45" xfId="0" applyFont="1" applyFill="1" applyBorder="1" applyAlignment="1"/>
    <xf numFmtId="16" fontId="19" fillId="2" borderId="45" xfId="0" applyNumberFormat="1" applyFont="1" applyFill="1" applyBorder="1" applyAlignment="1">
      <alignment horizontal="right"/>
    </xf>
    <xf numFmtId="2" fontId="63" fillId="2" borderId="45" xfId="0" applyNumberFormat="1" applyFont="1" applyFill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9" xfId="0" applyFont="1" applyBorder="1"/>
    <xf numFmtId="0" fontId="10" fillId="0" borderId="36" xfId="0" applyFont="1" applyBorder="1"/>
    <xf numFmtId="0" fontId="6" fillId="2" borderId="42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right"/>
    </xf>
    <xf numFmtId="0" fontId="6" fillId="2" borderId="43" xfId="0" applyFont="1" applyFill="1" applyBorder="1" applyAlignment="1">
      <alignment horizontal="right"/>
    </xf>
    <xf numFmtId="0" fontId="63" fillId="2" borderId="37" xfId="0" applyFont="1" applyFill="1" applyBorder="1" applyAlignment="1">
      <alignment horizontal="right"/>
    </xf>
    <xf numFmtId="0" fontId="63" fillId="2" borderId="39" xfId="0" applyFont="1" applyFill="1" applyBorder="1" applyAlignment="1">
      <alignment horizontal="right"/>
    </xf>
    <xf numFmtId="0" fontId="63" fillId="2" borderId="36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19" fillId="2" borderId="39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center"/>
    </xf>
    <xf numFmtId="0" fontId="10" fillId="0" borderId="26" xfId="0" applyFont="1" applyBorder="1"/>
    <xf numFmtId="0" fontId="10" fillId="0" borderId="24" xfId="0" applyFont="1" applyBorder="1"/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0" fillId="0" borderId="6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2" fillId="0" borderId="65" xfId="0" applyFont="1" applyBorder="1" applyAlignment="1">
      <alignment horizontal="center"/>
    </xf>
    <xf numFmtId="0" fontId="62" fillId="0" borderId="98" xfId="0" applyFont="1" applyBorder="1" applyAlignment="1">
      <alignment horizontal="center"/>
    </xf>
    <xf numFmtId="0" fontId="62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left" vertical="center" wrapText="1"/>
    </xf>
    <xf numFmtId="2" fontId="5" fillId="0" borderId="45" xfId="0" applyNumberFormat="1" applyFont="1" applyFill="1" applyBorder="1" applyAlignment="1">
      <alignment horizontal="right" vertical="center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right" vertical="center" wrapText="1"/>
    </xf>
    <xf numFmtId="164" fontId="5" fillId="0" borderId="45" xfId="0" applyNumberFormat="1" applyFont="1" applyFill="1" applyBorder="1" applyAlignment="1">
      <alignment horizontal="right" vertical="center" wrapText="1"/>
    </xf>
    <xf numFmtId="164" fontId="34" fillId="0" borderId="45" xfId="0" applyNumberFormat="1" applyFont="1" applyFill="1" applyBorder="1" applyAlignment="1">
      <alignment horizontal="right" vertical="center" wrapText="1"/>
    </xf>
    <xf numFmtId="164" fontId="37" fillId="0" borderId="45" xfId="0" applyNumberFormat="1" applyFont="1" applyFill="1" applyBorder="1" applyAlignment="1">
      <alignment horizontal="right" vertical="center"/>
    </xf>
    <xf numFmtId="164" fontId="38" fillId="0" borderId="45" xfId="0" applyNumberFormat="1" applyFont="1" applyFill="1" applyBorder="1" applyAlignment="1">
      <alignment horizontal="right" vertical="center"/>
    </xf>
    <xf numFmtId="164" fontId="35" fillId="0" borderId="45" xfId="0" applyNumberFormat="1" applyFont="1" applyFill="1" applyBorder="1" applyAlignment="1">
      <alignment horizontal="right" vertical="center"/>
    </xf>
    <xf numFmtId="164" fontId="5" fillId="0" borderId="45" xfId="0" applyNumberFormat="1" applyFont="1" applyFill="1" applyBorder="1" applyAlignment="1">
      <alignment horizontal="right" vertical="center"/>
    </xf>
    <xf numFmtId="2" fontId="36" fillId="0" borderId="45" xfId="0" applyNumberFormat="1" applyFont="1" applyFill="1" applyBorder="1" applyAlignment="1">
      <alignment horizontal="right" vertical="center"/>
    </xf>
    <xf numFmtId="164" fontId="34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19" fillId="2" borderId="45" xfId="0" applyFont="1" applyFill="1" applyBorder="1" applyAlignment="1">
      <alignment vertical="center"/>
    </xf>
    <xf numFmtId="0" fontId="26" fillId="3" borderId="45" xfId="0" applyFont="1" applyFill="1" applyBorder="1" applyAlignment="1">
      <alignment vertical="center"/>
    </xf>
    <xf numFmtId="2" fontId="19" fillId="2" borderId="45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6" fillId="2" borderId="32" xfId="0" applyNumberFormat="1" applyFont="1" applyFill="1" applyBorder="1" applyAlignment="1">
      <alignment horizontal="right" vertical="center"/>
    </xf>
    <xf numFmtId="2" fontId="37" fillId="0" borderId="45" xfId="0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7" fillId="0" borderId="20" xfId="0" applyFont="1" applyFill="1" applyBorder="1"/>
    <xf numFmtId="0" fontId="6" fillId="0" borderId="12" xfId="0" applyFont="1" applyFill="1" applyBorder="1"/>
    <xf numFmtId="0" fontId="6" fillId="0" borderId="22" xfId="0" applyFont="1" applyFill="1" applyBorder="1"/>
    <xf numFmtId="0" fontId="5" fillId="0" borderId="38" xfId="0" applyFont="1" applyFill="1" applyBorder="1" applyAlignment="1">
      <alignment horizontal="center" wrapText="1"/>
    </xf>
    <xf numFmtId="164" fontId="5" fillId="0" borderId="37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right" vertical="center" wrapText="1"/>
    </xf>
    <xf numFmtId="164" fontId="5" fillId="0" borderId="41" xfId="0" applyNumberFormat="1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right" vertical="center" wrapText="1"/>
    </xf>
    <xf numFmtId="165" fontId="7" fillId="0" borderId="40" xfId="0" applyNumberFormat="1" applyFont="1" applyFill="1" applyBorder="1"/>
    <xf numFmtId="0" fontId="7" fillId="0" borderId="11" xfId="0" applyFont="1" applyFill="1" applyBorder="1"/>
    <xf numFmtId="164" fontId="7" fillId="0" borderId="21" xfId="0" applyNumberFormat="1" applyFont="1" applyFill="1" applyBorder="1"/>
    <xf numFmtId="164" fontId="60" fillId="0" borderId="45" xfId="2" applyNumberFormat="1" applyFont="1" applyFill="1" applyBorder="1" applyAlignment="1">
      <alignment horizontal="right"/>
    </xf>
    <xf numFmtId="0" fontId="6" fillId="0" borderId="82" xfId="0" applyFont="1" applyFill="1" applyBorder="1" applyAlignment="1">
      <alignment horizontal="left"/>
    </xf>
    <xf numFmtId="164" fontId="7" fillId="0" borderId="39" xfId="0" applyNumberFormat="1" applyFont="1" applyFill="1" applyBorder="1"/>
    <xf numFmtId="164" fontId="7" fillId="0" borderId="37" xfId="0" applyNumberFormat="1" applyFont="1" applyFill="1" applyBorder="1"/>
    <xf numFmtId="0" fontId="7" fillId="0" borderId="59" xfId="0" applyFont="1" applyFill="1" applyBorder="1"/>
    <xf numFmtId="0" fontId="6" fillId="0" borderId="60" xfId="0" applyFont="1" applyFill="1" applyBorder="1"/>
    <xf numFmtId="0" fontId="5" fillId="0" borderId="34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76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1" fillId="0" borderId="70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 wrapText="1"/>
    </xf>
    <xf numFmtId="164" fontId="35" fillId="0" borderId="6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60" xfId="0" applyFont="1" applyBorder="1" applyAlignment="1">
      <alignment horizontal="right"/>
    </xf>
    <xf numFmtId="0" fontId="10" fillId="0" borderId="59" xfId="0" applyFont="1" applyBorder="1"/>
    <xf numFmtId="0" fontId="10" fillId="0" borderId="58" xfId="0" applyFont="1" applyBorder="1"/>
    <xf numFmtId="0" fontId="0" fillId="0" borderId="61" xfId="0" applyBorder="1"/>
    <xf numFmtId="0" fontId="0" fillId="0" borderId="61" xfId="0" applyFill="1" applyBorder="1"/>
    <xf numFmtId="0" fontId="0" fillId="0" borderId="61" xfId="0" applyFill="1" applyBorder="1" applyAlignment="1">
      <alignment horizontal="right"/>
    </xf>
    <xf numFmtId="0" fontId="0" fillId="0" borderId="73" xfId="0" applyBorder="1"/>
    <xf numFmtId="0" fontId="10" fillId="0" borderId="25" xfId="0" applyFont="1" applyBorder="1" applyAlignment="1">
      <alignment horizontal="right"/>
    </xf>
    <xf numFmtId="164" fontId="8" fillId="0" borderId="24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22" fillId="0" borderId="1" xfId="0" applyFont="1" applyBorder="1"/>
    <xf numFmtId="0" fontId="0" fillId="0" borderId="49" xfId="0" applyBorder="1"/>
    <xf numFmtId="0" fontId="0" fillId="0" borderId="45" xfId="0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77" xfId="0" applyFill="1" applyBorder="1"/>
    <xf numFmtId="0" fontId="73" fillId="0" borderId="62" xfId="0" applyFont="1" applyFill="1" applyBorder="1" applyAlignment="1">
      <alignment horizontal="center"/>
    </xf>
    <xf numFmtId="0" fontId="0" fillId="0" borderId="45" xfId="0" applyNumberFormat="1" applyFill="1" applyBorder="1" applyAlignment="1">
      <alignment horizontal="center" vertical="center"/>
    </xf>
    <xf numFmtId="0" fontId="81" fillId="0" borderId="45" xfId="0" applyFont="1" applyFill="1" applyBorder="1" applyAlignment="1">
      <alignment horizontal="center" vertical="center"/>
    </xf>
    <xf numFmtId="0" fontId="0" fillId="0" borderId="62" xfId="0" applyFill="1" applyBorder="1"/>
    <xf numFmtId="0" fontId="82" fillId="0" borderId="45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0" borderId="62" xfId="0" applyBorder="1"/>
    <xf numFmtId="0" fontId="0" fillId="0" borderId="45" xfId="0" applyBorder="1" applyAlignment="1">
      <alignment horizontal="center" vertical="center"/>
    </xf>
    <xf numFmtId="0" fontId="0" fillId="0" borderId="42" xfId="0" applyBorder="1"/>
    <xf numFmtId="0" fontId="0" fillId="0" borderId="39" xfId="0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73" fillId="0" borderId="2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/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73" xfId="0" applyBorder="1" applyAlignment="1">
      <alignment horizontal="center"/>
    </xf>
    <xf numFmtId="0" fontId="73" fillId="0" borderId="61" xfId="0" applyFont="1" applyBorder="1" applyAlignment="1">
      <alignment horizontal="center"/>
    </xf>
    <xf numFmtId="0" fontId="73" fillId="0" borderId="60" xfId="0" applyFont="1" applyBorder="1" applyAlignment="1">
      <alignment horizontal="center"/>
    </xf>
    <xf numFmtId="0" fontId="73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0" xfId="0" applyBorder="1" applyAlignment="1"/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68" xfId="0" applyBorder="1" applyAlignment="1">
      <alignment horizontal="center"/>
    </xf>
    <xf numFmtId="0" fontId="73" fillId="0" borderId="0" xfId="0" applyFont="1" applyAlignment="1"/>
    <xf numFmtId="0" fontId="73" fillId="0" borderId="0" xfId="0" applyFont="1" applyAlignment="1">
      <alignment horizontal="center"/>
    </xf>
    <xf numFmtId="164" fontId="6" fillId="0" borderId="40" xfId="0" applyNumberFormat="1" applyFont="1" applyFill="1" applyBorder="1"/>
    <xf numFmtId="0" fontId="7" fillId="2" borderId="25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6" fillId="0" borderId="0" xfId="0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2" borderId="77" xfId="0" applyNumberFormat="1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vertical="center"/>
    </xf>
    <xf numFmtId="2" fontId="6" fillId="2" borderId="45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7" fillId="0" borderId="70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 wrapText="1"/>
    </xf>
    <xf numFmtId="2" fontId="5" fillId="2" borderId="50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/>
    </xf>
    <xf numFmtId="2" fontId="5" fillId="2" borderId="50" xfId="0" applyNumberFormat="1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wrapText="1"/>
    </xf>
    <xf numFmtId="2" fontId="5" fillId="2" borderId="50" xfId="0" applyNumberFormat="1" applyFont="1" applyFill="1" applyBorder="1" applyAlignment="1">
      <alignment horizontal="center"/>
    </xf>
    <xf numFmtId="0" fontId="19" fillId="2" borderId="50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6" fillId="0" borderId="4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64" fontId="5" fillId="0" borderId="39" xfId="0" applyNumberFormat="1" applyFont="1" applyFill="1" applyBorder="1" applyAlignment="1" applyProtection="1">
      <alignment horizontal="right"/>
      <protection locked="0"/>
    </xf>
    <xf numFmtId="164" fontId="5" fillId="0" borderId="39" xfId="0" applyNumberFormat="1" applyFont="1" applyFill="1" applyBorder="1"/>
    <xf numFmtId="0" fontId="36" fillId="0" borderId="39" xfId="0" applyFont="1" applyFill="1" applyBorder="1"/>
    <xf numFmtId="0" fontId="36" fillId="0" borderId="37" xfId="0" applyFont="1" applyFill="1" applyBorder="1"/>
    <xf numFmtId="0" fontId="11" fillId="0" borderId="73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/>
    </xf>
    <xf numFmtId="164" fontId="5" fillId="0" borderId="31" xfId="0" applyNumberFormat="1" applyFont="1" applyFill="1" applyBorder="1" applyAlignment="1" applyProtection="1">
      <alignment horizontal="right"/>
      <protection locked="0"/>
    </xf>
    <xf numFmtId="0" fontId="36" fillId="0" borderId="31" xfId="0" applyFont="1" applyFill="1" applyBorder="1"/>
    <xf numFmtId="164" fontId="5" fillId="0" borderId="31" xfId="0" applyNumberFormat="1" applyFont="1" applyFill="1" applyBorder="1"/>
    <xf numFmtId="0" fontId="36" fillId="0" borderId="51" xfId="0" applyFont="1" applyFill="1" applyBorder="1"/>
    <xf numFmtId="167" fontId="11" fillId="0" borderId="29" xfId="0" applyNumberFormat="1" applyFont="1" applyFill="1" applyBorder="1"/>
    <xf numFmtId="2" fontId="36" fillId="0" borderId="42" xfId="0" applyNumberFormat="1" applyFont="1" applyFill="1" applyBorder="1"/>
    <xf numFmtId="2" fontId="36" fillId="0" borderId="49" xfId="0" applyNumberFormat="1" applyFont="1" applyFill="1" applyBorder="1"/>
    <xf numFmtId="2" fontId="5" fillId="0" borderId="49" xfId="0" applyNumberFormat="1" applyFont="1" applyFill="1" applyBorder="1"/>
    <xf numFmtId="0" fontId="36" fillId="0" borderId="49" xfId="0" applyFont="1" applyFill="1" applyBorder="1"/>
    <xf numFmtId="0" fontId="36" fillId="0" borderId="55" xfId="0" applyFont="1" applyFill="1" applyBorder="1"/>
    <xf numFmtId="0" fontId="11" fillId="0" borderId="61" xfId="0" applyFont="1" applyFill="1" applyBorder="1" applyAlignment="1">
      <alignment horizontal="center" vertical="center"/>
    </xf>
    <xf numFmtId="1" fontId="5" fillId="0" borderId="41" xfId="0" applyNumberFormat="1" applyFont="1" applyFill="1" applyBorder="1"/>
    <xf numFmtId="1" fontId="5" fillId="0" borderId="48" xfId="0" applyNumberFormat="1" applyFont="1" applyFill="1" applyBorder="1"/>
    <xf numFmtId="0" fontId="5" fillId="0" borderId="48" xfId="0" applyFont="1" applyFill="1" applyBorder="1"/>
    <xf numFmtId="1" fontId="5" fillId="0" borderId="48" xfId="0" applyNumberFormat="1" applyFont="1" applyFill="1" applyBorder="1" applyAlignment="1" applyProtection="1">
      <alignment horizontal="right"/>
      <protection locked="0"/>
    </xf>
    <xf numFmtId="1" fontId="5" fillId="0" borderId="54" xfId="0" applyNumberFormat="1" applyFont="1" applyFill="1" applyBorder="1" applyAlignment="1" applyProtection="1">
      <alignment horizontal="right"/>
      <protection locked="0"/>
    </xf>
    <xf numFmtId="0" fontId="46" fillId="0" borderId="3" xfId="0" applyFont="1" applyFill="1" applyBorder="1" applyAlignment="1">
      <alignment horizontal="center" vertical="center"/>
    </xf>
    <xf numFmtId="0" fontId="5" fillId="0" borderId="36" xfId="0" applyFont="1" applyFill="1" applyBorder="1"/>
    <xf numFmtId="2" fontId="36" fillId="0" borderId="37" xfId="0" applyNumberFormat="1" applyFont="1" applyFill="1" applyBorder="1"/>
    <xf numFmtId="1" fontId="5" fillId="0" borderId="46" xfId="0" applyNumberFormat="1" applyFont="1" applyFill="1" applyBorder="1" applyAlignment="1" applyProtection="1">
      <alignment horizontal="right"/>
      <protection locked="0"/>
    </xf>
    <xf numFmtId="164" fontId="36" fillId="0" borderId="40" xfId="0" applyNumberFormat="1" applyFont="1" applyFill="1" applyBorder="1"/>
    <xf numFmtId="167" fontId="36" fillId="0" borderId="40" xfId="0" applyNumberFormat="1" applyFont="1" applyFill="1" applyBorder="1"/>
    <xf numFmtId="0" fontId="5" fillId="0" borderId="46" xfId="0" applyFont="1" applyFill="1" applyBorder="1"/>
    <xf numFmtId="1" fontId="5" fillId="0" borderId="46" xfId="0" applyNumberFormat="1" applyFont="1" applyFill="1" applyBorder="1"/>
    <xf numFmtId="0" fontId="5" fillId="0" borderId="15" xfId="0" applyFont="1" applyFill="1" applyBorder="1"/>
    <xf numFmtId="0" fontId="5" fillId="0" borderId="18" xfId="0" applyFont="1" applyFill="1" applyBorder="1"/>
    <xf numFmtId="0" fontId="36" fillId="0" borderId="16" xfId="0" applyFont="1" applyFill="1" applyBorder="1"/>
    <xf numFmtId="164" fontId="36" fillId="0" borderId="42" xfId="0" applyNumberFormat="1" applyFont="1" applyFill="1" applyBorder="1"/>
    <xf numFmtId="164" fontId="36" fillId="0" borderId="49" xfId="0" applyNumberFormat="1" applyFont="1" applyFill="1" applyBorder="1"/>
    <xf numFmtId="164" fontId="5" fillId="0" borderId="49" xfId="0" applyNumberFormat="1" applyFont="1" applyFill="1" applyBorder="1"/>
    <xf numFmtId="167" fontId="36" fillId="0" borderId="49" xfId="0" applyNumberFormat="1" applyFont="1" applyFill="1" applyBorder="1"/>
    <xf numFmtId="167" fontId="36" fillId="0" borderId="55" xfId="0" applyNumberFormat="1" applyFont="1" applyFill="1" applyBorder="1"/>
    <xf numFmtId="164" fontId="11" fillId="0" borderId="2" xfId="0" applyNumberFormat="1" applyFont="1" applyFill="1" applyBorder="1"/>
    <xf numFmtId="0" fontId="36" fillId="0" borderId="41" xfId="0" applyFont="1" applyFill="1" applyBorder="1"/>
    <xf numFmtId="0" fontId="36" fillId="0" borderId="48" xfId="0" applyFont="1" applyFill="1" applyBorder="1"/>
    <xf numFmtId="0" fontId="36" fillId="0" borderId="54" xfId="0" applyFont="1" applyFill="1" applyBorder="1"/>
    <xf numFmtId="1" fontId="5" fillId="0" borderId="36" xfId="0" applyNumberFormat="1" applyFont="1" applyFill="1" applyBorder="1" applyAlignment="1" applyProtection="1">
      <alignment horizontal="right"/>
      <protection locked="0"/>
    </xf>
    <xf numFmtId="167" fontId="36" fillId="0" borderId="37" xfId="0" applyNumberFormat="1" applyFont="1" applyFill="1" applyBorder="1"/>
    <xf numFmtId="164" fontId="5" fillId="0" borderId="40" xfId="0" applyNumberFormat="1" applyFont="1" applyFill="1" applyBorder="1"/>
    <xf numFmtId="1" fontId="5" fillId="0" borderId="53" xfId="0" applyNumberFormat="1" applyFont="1" applyFill="1" applyBorder="1"/>
    <xf numFmtId="164" fontId="36" fillId="0" borderId="51" xfId="0" applyNumberFormat="1" applyFont="1" applyFill="1" applyBorder="1"/>
    <xf numFmtId="0" fontId="5" fillId="0" borderId="6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43" xfId="0" applyNumberFormat="1" applyFont="1" applyFill="1" applyBorder="1" applyAlignment="1" applyProtection="1">
      <alignment wrapText="1"/>
      <protection locked="0"/>
    </xf>
    <xf numFmtId="0" fontId="5" fillId="0" borderId="35" xfId="0" applyNumberFormat="1" applyFont="1" applyFill="1" applyBorder="1" applyAlignment="1" applyProtection="1">
      <alignment wrapText="1"/>
      <protection locked="0"/>
    </xf>
    <xf numFmtId="0" fontId="5" fillId="0" borderId="35" xfId="0" applyNumberFormat="1" applyFont="1" applyFill="1" applyBorder="1" applyAlignment="1" applyProtection="1">
      <alignment horizontal="justify" wrapText="1"/>
    </xf>
    <xf numFmtId="0" fontId="5" fillId="0" borderId="56" xfId="0" applyNumberFormat="1" applyFont="1" applyFill="1" applyBorder="1" applyAlignment="1" applyProtection="1">
      <alignment wrapText="1"/>
      <protection locked="0"/>
    </xf>
    <xf numFmtId="0" fontId="11" fillId="0" borderId="29" xfId="0" applyFont="1" applyFill="1" applyBorder="1"/>
    <xf numFmtId="0" fontId="5" fillId="0" borderId="61" xfId="0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 applyProtection="1">
      <alignment horizontal="right"/>
      <protection locked="0"/>
    </xf>
    <xf numFmtId="1" fontId="5" fillId="0" borderId="47" xfId="0" applyNumberFormat="1" applyFont="1" applyFill="1" applyBorder="1" applyAlignment="1" applyProtection="1">
      <alignment horizontal="right"/>
      <protection locked="0"/>
    </xf>
    <xf numFmtId="1" fontId="5" fillId="0" borderId="52" xfId="0" applyNumberFormat="1" applyFont="1" applyFill="1" applyBorder="1" applyAlignment="1" applyProtection="1">
      <alignment horizontal="right"/>
      <protection locked="0"/>
    </xf>
    <xf numFmtId="1" fontId="5" fillId="0" borderId="53" xfId="0" applyNumberFormat="1" applyFont="1" applyFill="1" applyBorder="1" applyAlignment="1" applyProtection="1">
      <alignment horizontal="right"/>
      <protection locked="0"/>
    </xf>
    <xf numFmtId="167" fontId="36" fillId="0" borderId="51" xfId="0" applyNumberFormat="1" applyFont="1" applyFill="1" applyBorder="1"/>
    <xf numFmtId="164" fontId="6" fillId="2" borderId="42" xfId="0" applyNumberFormat="1" applyFont="1" applyFill="1" applyBorder="1" applyAlignment="1">
      <alignment horizontal="right" vertical="center"/>
    </xf>
    <xf numFmtId="164" fontId="6" fillId="2" borderId="49" xfId="0" applyNumberFormat="1" applyFont="1" applyFill="1" applyBorder="1" applyAlignment="1">
      <alignment horizontal="right" vertical="center"/>
    </xf>
    <xf numFmtId="164" fontId="6" fillId="2" borderId="33" xfId="0" applyNumberFormat="1" applyFont="1" applyFill="1" applyBorder="1" applyAlignment="1">
      <alignment horizontal="right" vertical="center"/>
    </xf>
    <xf numFmtId="164" fontId="7" fillId="0" borderId="28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4" fontId="6" fillId="2" borderId="55" xfId="0" applyNumberFormat="1" applyFont="1" applyFill="1" applyBorder="1" applyAlignment="1">
      <alignment horizontal="right" vertical="center"/>
    </xf>
    <xf numFmtId="164" fontId="6" fillId="2" borderId="20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6" fillId="2" borderId="62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/>
    </xf>
    <xf numFmtId="2" fontId="6" fillId="2" borderId="39" xfId="0" applyNumberFormat="1" applyFont="1" applyFill="1" applyBorder="1" applyAlignment="1">
      <alignment vertical="center"/>
    </xf>
    <xf numFmtId="164" fontId="6" fillId="0" borderId="0" xfId="0" applyNumberFormat="1" applyFont="1" applyFill="1" applyAlignment="1"/>
    <xf numFmtId="0" fontId="10" fillId="6" borderId="46" xfId="0" applyFont="1" applyFill="1" applyBorder="1"/>
    <xf numFmtId="0" fontId="10" fillId="6" borderId="45" xfId="0" applyFont="1" applyFill="1" applyBorder="1"/>
    <xf numFmtId="0" fontId="10" fillId="6" borderId="49" xfId="0" applyFont="1" applyFill="1" applyBorder="1"/>
    <xf numFmtId="0" fontId="10" fillId="6" borderId="40" xfId="0" applyFont="1" applyFill="1" applyBorder="1" applyAlignment="1">
      <alignment horizontal="right"/>
    </xf>
    <xf numFmtId="0" fontId="45" fillId="6" borderId="0" xfId="0" applyFont="1" applyFill="1"/>
    <xf numFmtId="0" fontId="0" fillId="6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49" xfId="0" applyFont="1" applyFill="1" applyBorder="1" applyAlignment="1">
      <alignment horizontal="left" vertical="center"/>
    </xf>
    <xf numFmtId="0" fontId="5" fillId="7" borderId="77" xfId="0" applyFont="1" applyFill="1" applyBorder="1" applyAlignment="1">
      <alignment horizontal="center"/>
    </xf>
    <xf numFmtId="0" fontId="5" fillId="7" borderId="35" xfId="0" applyNumberFormat="1" applyFont="1" applyFill="1" applyBorder="1" applyAlignment="1" applyProtection="1">
      <alignment wrapText="1"/>
      <protection locked="0"/>
    </xf>
    <xf numFmtId="1" fontId="5" fillId="7" borderId="47" xfId="0" applyNumberFormat="1" applyFont="1" applyFill="1" applyBorder="1" applyAlignment="1" applyProtection="1">
      <alignment horizontal="right"/>
      <protection locked="0"/>
    </xf>
    <xf numFmtId="1" fontId="5" fillId="7" borderId="46" xfId="0" applyNumberFormat="1" applyFont="1" applyFill="1" applyBorder="1" applyAlignment="1" applyProtection="1">
      <alignment horizontal="right"/>
      <protection locked="0"/>
    </xf>
    <xf numFmtId="164" fontId="5" fillId="7" borderId="45" xfId="0" applyNumberFormat="1" applyFont="1" applyFill="1" applyBorder="1" applyAlignment="1" applyProtection="1">
      <alignment horizontal="right"/>
      <protection locked="0"/>
    </xf>
    <xf numFmtId="167" fontId="36" fillId="7" borderId="40" xfId="0" applyNumberFormat="1" applyFont="1" applyFill="1" applyBorder="1"/>
    <xf numFmtId="2" fontId="36" fillId="7" borderId="49" xfId="0" applyNumberFormat="1" applyFont="1" applyFill="1" applyBorder="1"/>
    <xf numFmtId="164" fontId="36" fillId="7" borderId="40" xfId="0" applyNumberFormat="1" applyFont="1" applyFill="1" applyBorder="1"/>
    <xf numFmtId="1" fontId="5" fillId="7" borderId="48" xfId="0" applyNumberFormat="1" applyFont="1" applyFill="1" applyBorder="1"/>
    <xf numFmtId="164" fontId="5" fillId="7" borderId="45" xfId="0" applyNumberFormat="1" applyFont="1" applyFill="1" applyBorder="1"/>
    <xf numFmtId="164" fontId="36" fillId="7" borderId="49" xfId="0" applyNumberFormat="1" applyFont="1" applyFill="1" applyBorder="1"/>
    <xf numFmtId="0" fontId="5" fillId="7" borderId="46" xfId="0" applyFont="1" applyFill="1" applyBorder="1"/>
    <xf numFmtId="0" fontId="5" fillId="7" borderId="45" xfId="0" applyFont="1" applyFill="1" applyBorder="1"/>
    <xf numFmtId="164" fontId="5" fillId="7" borderId="40" xfId="0" applyNumberFormat="1" applyFont="1" applyFill="1" applyBorder="1"/>
    <xf numFmtId="0" fontId="36" fillId="7" borderId="48" xfId="0" applyFont="1" applyFill="1" applyBorder="1"/>
    <xf numFmtId="0" fontId="36" fillId="7" borderId="45" xfId="0" applyFont="1" applyFill="1" applyBorder="1"/>
    <xf numFmtId="0" fontId="36" fillId="7" borderId="40" xfId="0" applyFont="1" applyFill="1" applyBorder="1"/>
    <xf numFmtId="0" fontId="5" fillId="8" borderId="77" xfId="0" applyFont="1" applyFill="1" applyBorder="1" applyAlignment="1">
      <alignment horizontal="center"/>
    </xf>
    <xf numFmtId="0" fontId="5" fillId="8" borderId="35" xfId="0" applyNumberFormat="1" applyFont="1" applyFill="1" applyBorder="1" applyAlignment="1" applyProtection="1">
      <alignment wrapText="1"/>
      <protection locked="0"/>
    </xf>
    <xf numFmtId="1" fontId="5" fillId="8" borderId="47" xfId="0" applyNumberFormat="1" applyFont="1" applyFill="1" applyBorder="1" applyAlignment="1" applyProtection="1">
      <alignment horizontal="right"/>
      <protection locked="0"/>
    </xf>
    <xf numFmtId="1" fontId="5" fillId="8" borderId="46" xfId="0" applyNumberFormat="1" applyFont="1" applyFill="1" applyBorder="1" applyAlignment="1" applyProtection="1">
      <alignment horizontal="right"/>
      <protection locked="0"/>
    </xf>
    <xf numFmtId="164" fontId="5" fillId="8" borderId="45" xfId="0" applyNumberFormat="1" applyFont="1" applyFill="1" applyBorder="1" applyAlignment="1" applyProtection="1">
      <alignment horizontal="right"/>
      <protection locked="0"/>
    </xf>
    <xf numFmtId="167" fontId="36" fillId="8" borderId="40" xfId="0" applyNumberFormat="1" applyFont="1" applyFill="1" applyBorder="1"/>
    <xf numFmtId="2" fontId="36" fillId="8" borderId="49" xfId="0" applyNumberFormat="1" applyFont="1" applyFill="1" applyBorder="1"/>
    <xf numFmtId="1" fontId="5" fillId="8" borderId="48" xfId="0" applyNumberFormat="1" applyFont="1" applyFill="1" applyBorder="1"/>
    <xf numFmtId="164" fontId="5" fillId="8" borderId="45" xfId="0" applyNumberFormat="1" applyFont="1" applyFill="1" applyBorder="1"/>
    <xf numFmtId="164" fontId="36" fillId="8" borderId="49" xfId="0" applyNumberFormat="1" applyFont="1" applyFill="1" applyBorder="1"/>
    <xf numFmtId="0" fontId="5" fillId="8" borderId="46" xfId="0" applyFont="1" applyFill="1" applyBorder="1"/>
    <xf numFmtId="0" fontId="5" fillId="8" borderId="45" xfId="0" applyFont="1" applyFill="1" applyBorder="1"/>
    <xf numFmtId="164" fontId="5" fillId="8" borderId="40" xfId="0" applyNumberFormat="1" applyFont="1" applyFill="1" applyBorder="1"/>
    <xf numFmtId="0" fontId="36" fillId="8" borderId="48" xfId="0" applyFont="1" applyFill="1" applyBorder="1"/>
    <xf numFmtId="0" fontId="36" fillId="8" borderId="45" xfId="0" applyFont="1" applyFill="1" applyBorder="1"/>
    <xf numFmtId="2" fontId="36" fillId="8" borderId="40" xfId="0" applyNumberFormat="1" applyFont="1" applyFill="1" applyBorder="1"/>
    <xf numFmtId="164" fontId="40" fillId="8" borderId="45" xfId="0" applyNumberFormat="1" applyFont="1" applyFill="1" applyBorder="1" applyAlignment="1" applyProtection="1">
      <alignment horizontal="right"/>
      <protection locked="0"/>
    </xf>
    <xf numFmtId="0" fontId="36" fillId="8" borderId="49" xfId="0" applyFont="1" applyFill="1" applyBorder="1"/>
    <xf numFmtId="164" fontId="36" fillId="8" borderId="40" xfId="0" applyNumberFormat="1" applyFont="1" applyFill="1" applyBorder="1"/>
    <xf numFmtId="0" fontId="5" fillId="8" borderId="48" xfId="0" applyFont="1" applyFill="1" applyBorder="1"/>
    <xf numFmtId="1" fontId="5" fillId="8" borderId="46" xfId="0" applyNumberFormat="1" applyFont="1" applyFill="1" applyBorder="1"/>
    <xf numFmtId="0" fontId="36" fillId="8" borderId="40" xfId="0" applyFont="1" applyFill="1" applyBorder="1"/>
    <xf numFmtId="0" fontId="0" fillId="8" borderId="0" xfId="0" applyFill="1"/>
    <xf numFmtId="0" fontId="0" fillId="7" borderId="0" xfId="0" applyFill="1"/>
    <xf numFmtId="0" fontId="6" fillId="2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6" fillId="2" borderId="68" xfId="0" applyNumberFormat="1" applyFont="1" applyFill="1" applyBorder="1" applyAlignment="1">
      <alignment horizontal="center" vertical="center"/>
    </xf>
    <xf numFmtId="49" fontId="6" fillId="2" borderId="72" xfId="0" applyNumberFormat="1" applyFont="1" applyFill="1" applyBorder="1" applyAlignment="1">
      <alignment horizontal="center" vertical="center"/>
    </xf>
    <xf numFmtId="49" fontId="6" fillId="2" borderId="62" xfId="0" applyNumberFormat="1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16" xfId="0" applyBorder="1"/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23" fillId="2" borderId="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 wrapText="1"/>
    </xf>
    <xf numFmtId="0" fontId="62" fillId="2" borderId="3" xfId="0" applyFont="1" applyFill="1" applyBorder="1" applyAlignment="1">
      <alignment horizontal="center" wrapText="1"/>
    </xf>
    <xf numFmtId="0" fontId="62" fillId="2" borderId="68" xfId="0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62" fillId="2" borderId="6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wrapText="1"/>
    </xf>
    <xf numFmtId="0" fontId="62" fillId="2" borderId="12" xfId="0" applyFont="1" applyFill="1" applyBorder="1" applyAlignment="1">
      <alignment horizontal="center" wrapText="1"/>
    </xf>
    <xf numFmtId="0" fontId="62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0" xfId="0" applyFont="1" applyFill="1" applyBorder="1"/>
    <xf numFmtId="0" fontId="11" fillId="0" borderId="73" xfId="0" applyFont="1" applyFill="1" applyBorder="1"/>
    <xf numFmtId="0" fontId="11" fillId="0" borderId="65" xfId="0" applyFont="1" applyFill="1" applyBorder="1"/>
    <xf numFmtId="0" fontId="8" fillId="0" borderId="7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3" xfId="0" applyFont="1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4" fillId="0" borderId="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6" fillId="0" borderId="0" xfId="4" applyFont="1" applyAlignment="1">
      <alignment horizontal="center" wrapText="1"/>
    </xf>
    <xf numFmtId="0" fontId="6" fillId="0" borderId="0" xfId="4" applyFont="1" applyAlignment="1">
      <alignment horizontal="center"/>
    </xf>
    <xf numFmtId="0" fontId="7" fillId="0" borderId="66" xfId="4" applyFont="1" applyBorder="1" applyAlignment="1">
      <alignment horizontal="center" vertical="center"/>
    </xf>
    <xf numFmtId="0" fontId="7" fillId="0" borderId="64" xfId="4" applyFont="1" applyBorder="1" applyAlignment="1">
      <alignment horizontal="center" vertical="center"/>
    </xf>
    <xf numFmtId="0" fontId="7" fillId="0" borderId="58" xfId="4" applyFont="1" applyBorder="1" applyAlignment="1">
      <alignment horizontal="center" vertical="center"/>
    </xf>
    <xf numFmtId="0" fontId="7" fillId="0" borderId="67" xfId="4" applyFont="1" applyBorder="1" applyAlignment="1">
      <alignment horizontal="center" vertical="center"/>
    </xf>
    <xf numFmtId="0" fontId="7" fillId="0" borderId="33" xfId="4" applyFont="1" applyBorder="1" applyAlignment="1">
      <alignment horizontal="center" vertical="center"/>
    </xf>
    <xf numFmtId="0" fontId="7" fillId="0" borderId="7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45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7" fillId="0" borderId="18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/>
    </xf>
    <xf numFmtId="0" fontId="6" fillId="0" borderId="40" xfId="4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61" xfId="4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71" fillId="0" borderId="70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73" fillId="0" borderId="7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7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7" fillId="0" borderId="66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66" fontId="7" fillId="0" borderId="74" xfId="0" applyNumberFormat="1" applyFont="1" applyBorder="1" applyAlignment="1">
      <alignment horizontal="center" vertical="center"/>
    </xf>
    <xf numFmtId="166" fontId="7" fillId="0" borderId="32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7" fillId="0" borderId="74" xfId="0" applyNumberFormat="1" applyFont="1" applyBorder="1" applyAlignment="1">
      <alignment horizontal="center" vertical="center" wrapText="1"/>
    </xf>
    <xf numFmtId="166" fontId="7" fillId="0" borderId="32" xfId="0" applyNumberFormat="1" applyFont="1" applyBorder="1" applyAlignment="1">
      <alignment horizontal="center" vertical="center" wrapText="1"/>
    </xf>
    <xf numFmtId="166" fontId="7" fillId="0" borderId="59" xfId="0" applyNumberFormat="1" applyFont="1" applyBorder="1" applyAlignment="1">
      <alignment horizontal="center" vertical="center" wrapText="1"/>
    </xf>
    <xf numFmtId="166" fontId="7" fillId="0" borderId="67" xfId="0" applyNumberFormat="1" applyFont="1" applyBorder="1" applyAlignment="1">
      <alignment horizontal="center" vertical="center"/>
    </xf>
    <xf numFmtId="166" fontId="7" fillId="0" borderId="78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50" fillId="0" borderId="68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0" fillId="0" borderId="62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wrapText="1"/>
    </xf>
    <xf numFmtId="0" fontId="7" fillId="0" borderId="71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 wrapText="1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 wrapText="1"/>
    </xf>
    <xf numFmtId="1" fontId="7" fillId="0" borderId="26" xfId="0" applyNumberFormat="1" applyFont="1" applyFill="1" applyBorder="1"/>
    <xf numFmtId="167" fontId="7" fillId="0" borderId="26" xfId="0" applyNumberFormat="1" applyFont="1" applyFill="1" applyBorder="1"/>
    <xf numFmtId="166" fontId="7" fillId="0" borderId="26" xfId="0" applyNumberFormat="1" applyFont="1" applyFill="1" applyBorder="1"/>
    <xf numFmtId="164" fontId="6" fillId="0" borderId="3" xfId="0" applyNumberFormat="1" applyFont="1" applyFill="1" applyBorder="1"/>
    <xf numFmtId="1" fontId="6" fillId="0" borderId="0" xfId="0" applyNumberFormat="1" applyFont="1" applyFill="1"/>
    <xf numFmtId="0" fontId="6" fillId="0" borderId="36" xfId="0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/>
    <xf numFmtId="0" fontId="7" fillId="0" borderId="26" xfId="0" applyFont="1" applyFill="1" applyBorder="1" applyAlignment="1">
      <alignment horizontal="right"/>
    </xf>
    <xf numFmtId="0" fontId="7" fillId="0" borderId="28" xfId="0" applyFont="1" applyFill="1" applyBorder="1"/>
    <xf numFmtId="164" fontId="7" fillId="0" borderId="3" xfId="0" applyNumberFormat="1" applyFont="1" applyFill="1" applyBorder="1" applyAlignment="1">
      <alignment horizontal="right" vertical="center" wrapText="1"/>
    </xf>
    <xf numFmtId="2" fontId="7" fillId="0" borderId="24" xfId="0" applyNumberFormat="1" applyFont="1" applyFill="1" applyBorder="1"/>
    <xf numFmtId="0" fontId="13" fillId="0" borderId="3" xfId="0" applyFont="1" applyFill="1" applyBorder="1"/>
    <xf numFmtId="164" fontId="70" fillId="0" borderId="1" xfId="0" applyNumberFormat="1" applyFont="1" applyFill="1" applyBorder="1"/>
    <xf numFmtId="0" fontId="10" fillId="0" borderId="3" xfId="0" applyFont="1" applyFill="1" applyBorder="1"/>
    <xf numFmtId="0" fontId="18" fillId="2" borderId="42" xfId="4" applyFont="1" applyFill="1" applyBorder="1" applyAlignment="1"/>
    <xf numFmtId="0" fontId="18" fillId="2" borderId="49" xfId="4" applyFont="1" applyFill="1" applyBorder="1" applyAlignment="1"/>
    <xf numFmtId="0" fontId="18" fillId="2" borderId="55" xfId="4" applyFont="1" applyFill="1" applyBorder="1" applyAlignment="1"/>
    <xf numFmtId="0" fontId="60" fillId="0" borderId="28" xfId="4" applyFont="1" applyBorder="1" applyAlignment="1">
      <alignment horizontal="center"/>
    </xf>
    <xf numFmtId="49" fontId="56" fillId="0" borderId="0" xfId="0" applyNumberFormat="1" applyFont="1"/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3" fontId="56" fillId="0" borderId="0" xfId="0" applyNumberFormat="1" applyFont="1" applyAlignment="1">
      <alignment horizontal="center"/>
    </xf>
    <xf numFmtId="0" fontId="57" fillId="0" borderId="0" xfId="0" applyFont="1"/>
    <xf numFmtId="0" fontId="84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49" fontId="56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49" fontId="56" fillId="0" borderId="71" xfId="0" applyNumberFormat="1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85" fillId="9" borderId="24" xfId="0" applyFont="1" applyFill="1" applyBorder="1" applyAlignment="1">
      <alignment horizontal="center" vertical="center"/>
    </xf>
    <xf numFmtId="0" fontId="86" fillId="9" borderId="26" xfId="0" applyFont="1" applyFill="1" applyBorder="1" applyAlignment="1">
      <alignment horizontal="left" vertical="center"/>
    </xf>
    <xf numFmtId="0" fontId="85" fillId="9" borderId="26" xfId="0" applyFont="1" applyFill="1" applyBorder="1" applyAlignment="1">
      <alignment horizontal="center"/>
    </xf>
    <xf numFmtId="164" fontId="87" fillId="9" borderId="28" xfId="0" applyNumberFormat="1" applyFont="1" applyFill="1" applyBorder="1" applyAlignment="1">
      <alignment horizontal="center" vertical="center" wrapText="1"/>
    </xf>
    <xf numFmtId="0" fontId="87" fillId="9" borderId="24" xfId="0" applyFont="1" applyFill="1" applyBorder="1" applyAlignment="1">
      <alignment horizontal="center" vertical="center" wrapText="1"/>
    </xf>
    <xf numFmtId="0" fontId="87" fillId="9" borderId="26" xfId="0" applyFont="1" applyFill="1" applyBorder="1" applyAlignment="1">
      <alignment horizontal="center" vertical="center" wrapText="1"/>
    </xf>
    <xf numFmtId="0" fontId="87" fillId="9" borderId="25" xfId="0" applyFont="1" applyFill="1" applyBorder="1" applyAlignment="1">
      <alignment horizontal="center" vertical="center" wrapText="1"/>
    </xf>
    <xf numFmtId="164" fontId="87" fillId="9" borderId="24" xfId="0" applyNumberFormat="1" applyFont="1" applyFill="1" applyBorder="1" applyAlignment="1">
      <alignment horizontal="right" vertical="center" wrapText="1"/>
    </xf>
    <xf numFmtId="164" fontId="87" fillId="9" borderId="25" xfId="0" applyNumberFormat="1" applyFont="1" applyFill="1" applyBorder="1" applyAlignment="1">
      <alignment horizontal="right" vertical="center" wrapText="1"/>
    </xf>
    <xf numFmtId="0" fontId="57" fillId="9" borderId="27" xfId="0" applyFont="1" applyFill="1" applyBorder="1" applyAlignment="1">
      <alignment horizontal="center" vertical="center" wrapText="1"/>
    </xf>
    <xf numFmtId="0" fontId="57" fillId="9" borderId="28" xfId="0" applyFont="1" applyFill="1" applyBorder="1" applyAlignment="1">
      <alignment horizontal="center" vertical="center" wrapText="1"/>
    </xf>
    <xf numFmtId="0" fontId="57" fillId="9" borderId="24" xfId="0" applyFont="1" applyFill="1" applyBorder="1" applyAlignment="1">
      <alignment horizontal="center" vertical="center" wrapText="1"/>
    </xf>
    <xf numFmtId="0" fontId="57" fillId="9" borderId="25" xfId="0" applyFont="1" applyFill="1" applyBorder="1" applyAlignment="1">
      <alignment horizontal="center" vertical="center" wrapText="1"/>
    </xf>
    <xf numFmtId="49" fontId="85" fillId="2" borderId="64" xfId="0" applyNumberFormat="1" applyFont="1" applyFill="1" applyBorder="1" applyAlignment="1">
      <alignment horizontal="center" vertical="center"/>
    </xf>
    <xf numFmtId="0" fontId="87" fillId="2" borderId="39" xfId="0" applyFont="1" applyFill="1" applyBorder="1" applyAlignment="1">
      <alignment horizontal="left" vertical="center"/>
    </xf>
    <xf numFmtId="0" fontId="85" fillId="2" borderId="39" xfId="0" applyFont="1" applyFill="1" applyBorder="1" applyAlignment="1">
      <alignment horizontal="center"/>
    </xf>
    <xf numFmtId="167" fontId="87" fillId="2" borderId="42" xfId="0" applyNumberFormat="1" applyFont="1" applyFill="1" applyBorder="1" applyAlignment="1">
      <alignment horizontal="center" vertical="center" wrapText="1"/>
    </xf>
    <xf numFmtId="0" fontId="87" fillId="2" borderId="36" xfId="0" applyFont="1" applyFill="1" applyBorder="1" applyAlignment="1">
      <alignment horizontal="center" vertical="center" wrapText="1"/>
    </xf>
    <xf numFmtId="0" fontId="87" fillId="2" borderId="39" xfId="0" applyFont="1" applyFill="1" applyBorder="1" applyAlignment="1">
      <alignment horizontal="center" vertical="center" wrapText="1"/>
    </xf>
    <xf numFmtId="0" fontId="87" fillId="2" borderId="37" xfId="0" applyFont="1" applyFill="1" applyBorder="1" applyAlignment="1">
      <alignment horizontal="center" vertical="center" wrapText="1"/>
    </xf>
    <xf numFmtId="167" fontId="60" fillId="0" borderId="64" xfId="5" applyNumberFormat="1" applyFont="1" applyFill="1" applyBorder="1" applyAlignment="1">
      <alignment horizontal="right"/>
    </xf>
    <xf numFmtId="167" fontId="60" fillId="0" borderId="32" xfId="5" applyNumberFormat="1" applyFont="1" applyFill="1" applyBorder="1" applyAlignment="1">
      <alignment horizontal="right"/>
    </xf>
    <xf numFmtId="167" fontId="60" fillId="0" borderId="63" xfId="5" applyNumberFormat="1" applyFont="1" applyFill="1" applyBorder="1" applyAlignment="1">
      <alignment horizontal="right"/>
    </xf>
    <xf numFmtId="0" fontId="57" fillId="2" borderId="41" xfId="0" applyFont="1" applyFill="1" applyBorder="1" applyAlignment="1">
      <alignment horizontal="center" vertical="center" wrapText="1"/>
    </xf>
    <xf numFmtId="0" fontId="57" fillId="2" borderId="42" xfId="0" applyFont="1" applyFill="1" applyBorder="1" applyAlignment="1">
      <alignment horizontal="center" vertical="center" wrapText="1"/>
    </xf>
    <xf numFmtId="0" fontId="57" fillId="2" borderId="36" xfId="0" applyFont="1" applyFill="1" applyBorder="1" applyAlignment="1">
      <alignment horizontal="center" vertical="center" wrapText="1"/>
    </xf>
    <xf numFmtId="0" fontId="57" fillId="2" borderId="37" xfId="0" applyFont="1" applyFill="1" applyBorder="1" applyAlignment="1">
      <alignment horizontal="center" vertical="center" wrapText="1"/>
    </xf>
    <xf numFmtId="0" fontId="87" fillId="8" borderId="45" xfId="0" applyFont="1" applyFill="1" applyBorder="1" applyAlignment="1">
      <alignment horizontal="left" vertical="center"/>
    </xf>
    <xf numFmtId="0" fontId="85" fillId="8" borderId="45" xfId="0" applyFont="1" applyFill="1" applyBorder="1" applyAlignment="1">
      <alignment horizontal="center"/>
    </xf>
    <xf numFmtId="164" fontId="86" fillId="8" borderId="49" xfId="0" applyNumberFormat="1" applyFont="1" applyFill="1" applyBorder="1" applyAlignment="1">
      <alignment horizontal="center"/>
    </xf>
    <xf numFmtId="0" fontId="86" fillId="8" borderId="46" xfId="0" applyFont="1" applyFill="1" applyBorder="1" applyAlignment="1">
      <alignment horizontal="center"/>
    </xf>
    <xf numFmtId="0" fontId="86" fillId="8" borderId="45" xfId="0" applyFont="1" applyFill="1" applyBorder="1" applyAlignment="1">
      <alignment horizontal="center"/>
    </xf>
    <xf numFmtId="0" fontId="86" fillId="8" borderId="40" xfId="0" applyFont="1" applyFill="1" applyBorder="1" applyAlignment="1">
      <alignment horizontal="center"/>
    </xf>
    <xf numFmtId="164" fontId="86" fillId="8" borderId="46" xfId="0" applyNumberFormat="1" applyFont="1" applyFill="1" applyBorder="1" applyAlignment="1">
      <alignment horizontal="right"/>
    </xf>
    <xf numFmtId="164" fontId="86" fillId="8" borderId="45" xfId="0" applyNumberFormat="1" applyFont="1" applyFill="1" applyBorder="1" applyAlignment="1">
      <alignment horizontal="right"/>
    </xf>
    <xf numFmtId="164" fontId="86" fillId="8" borderId="40" xfId="0" applyNumberFormat="1" applyFont="1" applyFill="1" applyBorder="1" applyAlignment="1">
      <alignment horizontal="right"/>
    </xf>
    <xf numFmtId="0" fontId="88" fillId="8" borderId="48" xfId="0" applyFont="1" applyFill="1" applyBorder="1" applyAlignment="1">
      <alignment horizontal="center"/>
    </xf>
    <xf numFmtId="0" fontId="88" fillId="8" borderId="49" xfId="0" applyFont="1" applyFill="1" applyBorder="1" applyAlignment="1">
      <alignment horizontal="center"/>
    </xf>
    <xf numFmtId="0" fontId="88" fillId="8" borderId="46" xfId="0" applyFont="1" applyFill="1" applyBorder="1" applyAlignment="1">
      <alignment horizontal="center"/>
    </xf>
    <xf numFmtId="0" fontId="88" fillId="8" borderId="40" xfId="0" applyFont="1" applyFill="1" applyBorder="1" applyAlignment="1">
      <alignment horizontal="center"/>
    </xf>
    <xf numFmtId="49" fontId="85" fillId="2" borderId="36" xfId="0" applyNumberFormat="1" applyFont="1" applyFill="1" applyBorder="1" applyAlignment="1">
      <alignment horizontal="center" vertical="center"/>
    </xf>
    <xf numFmtId="0" fontId="85" fillId="8" borderId="45" xfId="0" applyFont="1" applyFill="1" applyBorder="1" applyAlignment="1">
      <alignment horizontal="left" vertical="center"/>
    </xf>
    <xf numFmtId="167" fontId="86" fillId="8" borderId="49" xfId="0" applyNumberFormat="1" applyFont="1" applyFill="1" applyBorder="1" applyAlignment="1">
      <alignment horizontal="center"/>
    </xf>
    <xf numFmtId="167" fontId="86" fillId="8" borderId="46" xfId="0" applyNumberFormat="1" applyFont="1" applyFill="1" applyBorder="1" applyAlignment="1">
      <alignment horizontal="right"/>
    </xf>
    <xf numFmtId="167" fontId="86" fillId="8" borderId="45" xfId="0" applyNumberFormat="1" applyFont="1" applyFill="1" applyBorder="1" applyAlignment="1">
      <alignment horizontal="right"/>
    </xf>
    <xf numFmtId="49" fontId="85" fillId="0" borderId="46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left" vertical="center"/>
    </xf>
    <xf numFmtId="0" fontId="85" fillId="0" borderId="45" xfId="0" applyFont="1" applyFill="1" applyBorder="1" applyAlignment="1">
      <alignment horizontal="center"/>
    </xf>
    <xf numFmtId="167" fontId="86" fillId="0" borderId="49" xfId="0" applyNumberFormat="1" applyFont="1" applyFill="1" applyBorder="1" applyAlignment="1">
      <alignment horizontal="center"/>
    </xf>
    <xf numFmtId="0" fontId="86" fillId="2" borderId="46" xfId="0" applyFont="1" applyFill="1" applyBorder="1" applyAlignment="1">
      <alignment horizontal="center"/>
    </xf>
    <xf numFmtId="0" fontId="85" fillId="2" borderId="45" xfId="0" applyFont="1" applyFill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167" fontId="60" fillId="0" borderId="46" xfId="5" applyNumberFormat="1" applyFont="1" applyFill="1" applyBorder="1" applyAlignment="1">
      <alignment horizontal="right"/>
    </xf>
    <xf numFmtId="164" fontId="60" fillId="0" borderId="45" xfId="5" applyNumberFormat="1" applyFont="1" applyFill="1" applyBorder="1" applyAlignment="1">
      <alignment horizontal="right"/>
    </xf>
    <xf numFmtId="164" fontId="60" fillId="0" borderId="40" xfId="5" applyNumberFormat="1" applyFont="1" applyFill="1" applyBorder="1" applyAlignment="1">
      <alignment horizontal="right"/>
    </xf>
    <xf numFmtId="0" fontId="87" fillId="2" borderId="46" xfId="0" applyFont="1" applyFill="1" applyBorder="1" applyAlignment="1">
      <alignment horizontal="center"/>
    </xf>
    <xf numFmtId="0" fontId="85" fillId="2" borderId="40" xfId="0" applyFont="1" applyFill="1" applyBorder="1" applyAlignment="1">
      <alignment horizontal="center"/>
    </xf>
    <xf numFmtId="0" fontId="87" fillId="2" borderId="45" xfId="0" applyFont="1" applyFill="1" applyBorder="1" applyAlignment="1">
      <alignment horizontal="center"/>
    </xf>
    <xf numFmtId="0" fontId="57" fillId="2" borderId="48" xfId="0" applyFont="1" applyFill="1" applyBorder="1" applyAlignment="1">
      <alignment horizontal="center"/>
    </xf>
    <xf numFmtId="0" fontId="57" fillId="2" borderId="49" xfId="0" applyFont="1" applyFill="1" applyBorder="1" applyAlignment="1">
      <alignment horizontal="center"/>
    </xf>
    <xf numFmtId="0" fontId="57" fillId="2" borderId="46" xfId="0" applyFont="1" applyFill="1" applyBorder="1" applyAlignment="1">
      <alignment horizontal="center"/>
    </xf>
    <xf numFmtId="0" fontId="57" fillId="2" borderId="40" xfId="0" applyFont="1" applyFill="1" applyBorder="1" applyAlignment="1">
      <alignment horizontal="center"/>
    </xf>
    <xf numFmtId="167" fontId="60" fillId="0" borderId="45" xfId="5" applyNumberFormat="1" applyFont="1" applyFill="1" applyBorder="1" applyAlignment="1">
      <alignment horizontal="right"/>
    </xf>
    <xf numFmtId="0" fontId="60" fillId="0" borderId="45" xfId="5" applyFont="1" applyFill="1" applyBorder="1" applyAlignment="1">
      <alignment horizontal="right"/>
    </xf>
    <xf numFmtId="167" fontId="60" fillId="0" borderId="40" xfId="5" applyNumberFormat="1" applyFont="1" applyFill="1" applyBorder="1" applyAlignment="1">
      <alignment horizontal="right"/>
    </xf>
    <xf numFmtId="49" fontId="85" fillId="0" borderId="58" xfId="0" applyNumberFormat="1" applyFont="1" applyFill="1" applyBorder="1" applyAlignment="1">
      <alignment horizontal="center" vertical="center"/>
    </xf>
    <xf numFmtId="0" fontId="85" fillId="0" borderId="59" xfId="0" applyFont="1" applyFill="1" applyBorder="1" applyAlignment="1">
      <alignment horizontal="left" vertical="center"/>
    </xf>
    <xf numFmtId="0" fontId="85" fillId="0" borderId="18" xfId="0" applyFont="1" applyFill="1" applyBorder="1" applyAlignment="1">
      <alignment horizontal="center"/>
    </xf>
    <xf numFmtId="167" fontId="86" fillId="0" borderId="16" xfId="0" applyNumberFormat="1" applyFont="1" applyFill="1" applyBorder="1" applyAlignment="1">
      <alignment horizontal="center"/>
    </xf>
    <xf numFmtId="0" fontId="86" fillId="2" borderId="58" xfId="0" applyFont="1" applyFill="1" applyBorder="1" applyAlignment="1">
      <alignment horizontal="center"/>
    </xf>
    <xf numFmtId="0" fontId="85" fillId="2" borderId="59" xfId="0" applyFont="1" applyFill="1" applyBorder="1" applyAlignment="1">
      <alignment horizontal="center"/>
    </xf>
    <xf numFmtId="0" fontId="87" fillId="2" borderId="60" xfId="0" applyFont="1" applyFill="1" applyBorder="1" applyAlignment="1">
      <alignment horizontal="center"/>
    </xf>
    <xf numFmtId="0" fontId="87" fillId="2" borderId="58" xfId="0" applyFont="1" applyFill="1" applyBorder="1" applyAlignment="1">
      <alignment horizontal="center"/>
    </xf>
    <xf numFmtId="0" fontId="85" fillId="2" borderId="60" xfId="0" applyFont="1" applyFill="1" applyBorder="1" applyAlignment="1">
      <alignment horizontal="center"/>
    </xf>
    <xf numFmtId="0" fontId="87" fillId="2" borderId="59" xfId="0" applyFont="1" applyFill="1" applyBorder="1" applyAlignment="1">
      <alignment horizontal="center"/>
    </xf>
    <xf numFmtId="0" fontId="57" fillId="2" borderId="98" xfId="0" applyFont="1" applyFill="1" applyBorder="1" applyAlignment="1">
      <alignment horizontal="center"/>
    </xf>
    <xf numFmtId="0" fontId="57" fillId="2" borderId="76" xfId="0" applyFont="1" applyFill="1" applyBorder="1" applyAlignment="1">
      <alignment horizontal="center"/>
    </xf>
    <xf numFmtId="0" fontId="57" fillId="2" borderId="58" xfId="0" applyFont="1" applyFill="1" applyBorder="1" applyAlignment="1">
      <alignment horizontal="center"/>
    </xf>
    <xf numFmtId="0" fontId="57" fillId="2" borderId="60" xfId="0" applyFont="1" applyFill="1" applyBorder="1" applyAlignment="1">
      <alignment horizontal="center"/>
    </xf>
    <xf numFmtId="49" fontId="89" fillId="0" borderId="5" xfId="0" applyNumberFormat="1" applyFont="1" applyFill="1" applyBorder="1" applyAlignment="1">
      <alignment horizontal="center" vertical="center"/>
    </xf>
    <xf numFmtId="0" fontId="86" fillId="0" borderId="8" xfId="0" applyFont="1" applyFill="1" applyBorder="1" applyAlignment="1">
      <alignment horizontal="left" vertical="center" wrapText="1"/>
    </xf>
    <xf numFmtId="0" fontId="89" fillId="0" borderId="39" xfId="0" applyFont="1" applyFill="1" applyBorder="1" applyAlignment="1">
      <alignment horizontal="center"/>
    </xf>
    <xf numFmtId="167" fontId="86" fillId="0" borderId="42" xfId="0" applyNumberFormat="1" applyFont="1" applyFill="1" applyBorder="1" applyAlignment="1">
      <alignment horizontal="center"/>
    </xf>
    <xf numFmtId="0" fontId="86" fillId="2" borderId="5" xfId="0" applyFont="1" applyFill="1" applyBorder="1" applyAlignment="1">
      <alignment horizontal="center"/>
    </xf>
    <xf numFmtId="0" fontId="86" fillId="2" borderId="8" xfId="0" applyFont="1" applyFill="1" applyBorder="1" applyAlignment="1">
      <alignment horizontal="center"/>
    </xf>
    <xf numFmtId="0" fontId="86" fillId="2" borderId="6" xfId="0" applyFont="1" applyFill="1" applyBorder="1" applyAlignment="1">
      <alignment horizontal="center"/>
    </xf>
    <xf numFmtId="3" fontId="60" fillId="0" borderId="5" xfId="5" applyNumberFormat="1" applyFont="1" applyFill="1" applyBorder="1" applyAlignment="1">
      <alignment horizontal="right"/>
    </xf>
    <xf numFmtId="3" fontId="60" fillId="0" borderId="8" xfId="5" applyNumberFormat="1" applyFont="1" applyFill="1" applyBorder="1" applyAlignment="1">
      <alignment horizontal="right"/>
    </xf>
    <xf numFmtId="167" fontId="60" fillId="0" borderId="6" xfId="5" applyNumberFormat="1" applyFont="1" applyFill="1" applyBorder="1" applyAlignment="1">
      <alignment horizontal="right"/>
    </xf>
    <xf numFmtId="0" fontId="88" fillId="2" borderId="9" xfId="0" applyFont="1" applyFill="1" applyBorder="1" applyAlignment="1">
      <alignment horizontal="center"/>
    </xf>
    <xf numFmtId="0" fontId="88" fillId="2" borderId="10" xfId="0" applyFont="1" applyFill="1" applyBorder="1" applyAlignment="1">
      <alignment horizontal="center"/>
    </xf>
    <xf numFmtId="0" fontId="88" fillId="2" borderId="5" xfId="0" applyFont="1" applyFill="1" applyBorder="1" applyAlignment="1">
      <alignment horizontal="center"/>
    </xf>
    <xf numFmtId="0" fontId="88" fillId="2" borderId="6" xfId="0" applyFont="1" applyFill="1" applyBorder="1" applyAlignment="1">
      <alignment horizontal="center"/>
    </xf>
    <xf numFmtId="49" fontId="89" fillId="0" borderId="46" xfId="0" applyNumberFormat="1" applyFont="1" applyFill="1" applyBorder="1" applyAlignment="1">
      <alignment horizontal="center" vertical="center"/>
    </xf>
    <xf numFmtId="0" fontId="86" fillId="0" borderId="45" xfId="0" applyFont="1" applyFill="1" applyBorder="1" applyAlignment="1">
      <alignment horizontal="left" vertical="center" wrapText="1"/>
    </xf>
    <xf numFmtId="0" fontId="89" fillId="8" borderId="45" xfId="0" applyFont="1" applyFill="1" applyBorder="1" applyAlignment="1">
      <alignment horizontal="center"/>
    </xf>
    <xf numFmtId="167" fontId="86" fillId="10" borderId="49" xfId="0" applyNumberFormat="1" applyFont="1" applyFill="1" applyBorder="1" applyAlignment="1">
      <alignment horizontal="center"/>
    </xf>
    <xf numFmtId="167" fontId="60" fillId="8" borderId="46" xfId="5" applyNumberFormat="1" applyFont="1" applyFill="1" applyBorder="1" applyAlignment="1">
      <alignment horizontal="right"/>
    </xf>
    <xf numFmtId="167" fontId="60" fillId="8" borderId="45" xfId="5" applyNumberFormat="1" applyFont="1" applyFill="1" applyBorder="1" applyAlignment="1">
      <alignment horizontal="right"/>
    </xf>
    <xf numFmtId="167" fontId="60" fillId="8" borderId="40" xfId="5" applyNumberFormat="1" applyFont="1" applyFill="1" applyBorder="1" applyAlignment="1">
      <alignment horizontal="right"/>
    </xf>
    <xf numFmtId="0" fontId="89" fillId="0" borderId="45" xfId="0" applyFont="1" applyFill="1" applyBorder="1" applyAlignment="1">
      <alignment horizontal="left" vertical="center"/>
    </xf>
    <xf numFmtId="167" fontId="60" fillId="0" borderId="36" xfId="5" applyNumberFormat="1" applyFont="1" applyFill="1" applyBorder="1" applyAlignment="1">
      <alignment horizontal="right"/>
    </xf>
    <xf numFmtId="3" fontId="60" fillId="0" borderId="39" xfId="5" applyNumberFormat="1" applyFont="1" applyFill="1" applyBorder="1" applyAlignment="1">
      <alignment horizontal="right"/>
    </xf>
    <xf numFmtId="167" fontId="60" fillId="0" borderId="37" xfId="5" applyNumberFormat="1" applyFont="1" applyFill="1" applyBorder="1" applyAlignment="1">
      <alignment horizontal="right"/>
    </xf>
    <xf numFmtId="0" fontId="86" fillId="2" borderId="40" xfId="0" applyFont="1" applyFill="1" applyBorder="1" applyAlignment="1">
      <alignment horizontal="center"/>
    </xf>
    <xf numFmtId="0" fontId="85" fillId="2" borderId="46" xfId="0" applyFont="1" applyFill="1" applyBorder="1" applyAlignment="1">
      <alignment horizontal="center"/>
    </xf>
    <xf numFmtId="0" fontId="56" fillId="2" borderId="48" xfId="0" applyFont="1" applyFill="1" applyBorder="1" applyAlignment="1">
      <alignment horizontal="center"/>
    </xf>
    <xf numFmtId="0" fontId="89" fillId="0" borderId="45" xfId="0" applyFont="1" applyFill="1" applyBorder="1" applyAlignment="1">
      <alignment horizontal="left" vertical="center" wrapText="1"/>
    </xf>
    <xf numFmtId="3" fontId="60" fillId="0" borderId="45" xfId="5" applyNumberFormat="1" applyFont="1" applyFill="1" applyBorder="1" applyAlignment="1">
      <alignment horizontal="right"/>
    </xf>
    <xf numFmtId="3" fontId="60" fillId="0" borderId="46" xfId="5" applyNumberFormat="1" applyFont="1" applyFill="1" applyBorder="1" applyAlignment="1">
      <alignment horizontal="right"/>
    </xf>
    <xf numFmtId="49" fontId="89" fillId="0" borderId="15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left" vertical="center"/>
    </xf>
    <xf numFmtId="0" fontId="86" fillId="2" borderId="15" xfId="0" applyFont="1" applyFill="1" applyBorder="1" applyAlignment="1">
      <alignment horizontal="center"/>
    </xf>
    <xf numFmtId="0" fontId="85" fillId="2" borderId="18" xfId="0" applyFont="1" applyFill="1" applyBorder="1" applyAlignment="1">
      <alignment horizontal="center"/>
    </xf>
    <xf numFmtId="0" fontId="87" fillId="2" borderId="16" xfId="0" applyFont="1" applyFill="1" applyBorder="1" applyAlignment="1">
      <alignment horizontal="center"/>
    </xf>
    <xf numFmtId="167" fontId="60" fillId="0" borderId="53" xfId="5" applyNumberFormat="1" applyFont="1" applyFill="1" applyBorder="1" applyAlignment="1">
      <alignment horizontal="right"/>
    </xf>
    <xf numFmtId="167" fontId="60" fillId="0" borderId="31" xfId="5" applyNumberFormat="1" applyFont="1" applyFill="1" applyBorder="1" applyAlignment="1">
      <alignment horizontal="right"/>
    </xf>
    <xf numFmtId="167" fontId="60" fillId="0" borderId="51" xfId="5" applyNumberFormat="1" applyFont="1" applyFill="1" applyBorder="1" applyAlignment="1">
      <alignment horizontal="right"/>
    </xf>
    <xf numFmtId="0" fontId="87" fillId="2" borderId="15" xfId="0" applyFont="1" applyFill="1" applyBorder="1" applyAlignment="1">
      <alignment horizontal="center"/>
    </xf>
    <xf numFmtId="0" fontId="87" fillId="2" borderId="18" xfId="0" applyFont="1" applyFill="1" applyBorder="1" applyAlignment="1">
      <alignment horizontal="center"/>
    </xf>
    <xf numFmtId="0" fontId="86" fillId="2" borderId="16" xfId="0" applyFont="1" applyFill="1" applyBorder="1" applyAlignment="1">
      <alignment horizontal="center"/>
    </xf>
    <xf numFmtId="0" fontId="85" fillId="2" borderId="15" xfId="0" applyFont="1" applyFill="1" applyBorder="1" applyAlignment="1">
      <alignment horizontal="center"/>
    </xf>
    <xf numFmtId="0" fontId="56" fillId="2" borderId="19" xfId="0" applyFont="1" applyFill="1" applyBorder="1" applyAlignment="1">
      <alignment horizontal="center"/>
    </xf>
    <xf numFmtId="0" fontId="57" fillId="2" borderId="20" xfId="0" applyFont="1" applyFill="1" applyBorder="1" applyAlignment="1">
      <alignment horizontal="center"/>
    </xf>
    <xf numFmtId="0" fontId="57" fillId="2" borderId="15" xfId="0" applyFont="1" applyFill="1" applyBorder="1" applyAlignment="1">
      <alignment horizontal="center"/>
    </xf>
    <xf numFmtId="0" fontId="57" fillId="2" borderId="16" xfId="0" applyFont="1" applyFill="1" applyBorder="1" applyAlignment="1">
      <alignment horizontal="center"/>
    </xf>
    <xf numFmtId="49" fontId="85" fillId="0" borderId="36" xfId="0" applyNumberFormat="1" applyFont="1" applyFill="1" applyBorder="1" applyAlignment="1">
      <alignment horizontal="center" vertical="center"/>
    </xf>
    <xf numFmtId="0" fontId="87" fillId="2" borderId="39" xfId="0" applyFont="1" applyFill="1" applyBorder="1" applyAlignment="1">
      <alignment horizontal="left" vertical="center"/>
    </xf>
    <xf numFmtId="0" fontId="85" fillId="0" borderId="39" xfId="0" applyFont="1" applyFill="1" applyBorder="1" applyAlignment="1">
      <alignment horizontal="center"/>
    </xf>
    <xf numFmtId="0" fontId="86" fillId="2" borderId="36" xfId="0" applyFont="1" applyFill="1" applyBorder="1" applyAlignment="1">
      <alignment horizontal="center"/>
    </xf>
    <xf numFmtId="0" fontId="87" fillId="2" borderId="37" xfId="0" applyFont="1" applyFill="1" applyBorder="1" applyAlignment="1">
      <alignment horizontal="center"/>
    </xf>
    <xf numFmtId="167" fontId="60" fillId="0" borderId="5" xfId="5" applyNumberFormat="1" applyFont="1" applyFill="1" applyBorder="1" applyAlignment="1">
      <alignment horizontal="right"/>
    </xf>
    <xf numFmtId="167" fontId="60" fillId="0" borderId="8" xfId="5" applyNumberFormat="1" applyFont="1" applyFill="1" applyBorder="1" applyAlignment="1">
      <alignment horizontal="right"/>
    </xf>
    <xf numFmtId="0" fontId="87" fillId="2" borderId="36" xfId="0" applyFont="1" applyFill="1" applyBorder="1" applyAlignment="1">
      <alignment horizontal="center"/>
    </xf>
    <xf numFmtId="0" fontId="85" fillId="2" borderId="37" xfId="0" applyFont="1" applyFill="1" applyBorder="1" applyAlignment="1">
      <alignment horizontal="center"/>
    </xf>
    <xf numFmtId="0" fontId="87" fillId="2" borderId="39" xfId="0" applyFont="1" applyFill="1" applyBorder="1" applyAlignment="1">
      <alignment horizontal="center"/>
    </xf>
    <xf numFmtId="0" fontId="57" fillId="2" borderId="41" xfId="0" applyFont="1" applyFill="1" applyBorder="1" applyAlignment="1">
      <alignment horizontal="center"/>
    </xf>
    <xf numFmtId="0" fontId="57" fillId="2" borderId="42" xfId="0" applyFont="1" applyFill="1" applyBorder="1" applyAlignment="1">
      <alignment horizontal="center"/>
    </xf>
    <xf numFmtId="0" fontId="57" fillId="2" borderId="36" xfId="0" applyFont="1" applyFill="1" applyBorder="1" applyAlignment="1">
      <alignment horizontal="center"/>
    </xf>
    <xf numFmtId="0" fontId="57" fillId="2" borderId="37" xfId="0" applyFont="1" applyFill="1" applyBorder="1" applyAlignment="1">
      <alignment horizontal="center"/>
    </xf>
    <xf numFmtId="49" fontId="85" fillId="0" borderId="53" xfId="0" applyNumberFormat="1" applyFont="1" applyFill="1" applyBorder="1" applyAlignment="1">
      <alignment horizontal="center" vertical="center"/>
    </xf>
    <xf numFmtId="0" fontId="87" fillId="2" borderId="31" xfId="0" applyFont="1" applyFill="1" applyBorder="1" applyAlignment="1">
      <alignment horizontal="left" vertical="center"/>
    </xf>
    <xf numFmtId="167" fontId="86" fillId="0" borderId="20" xfId="0" applyNumberFormat="1" applyFont="1" applyFill="1" applyBorder="1" applyAlignment="1">
      <alignment horizontal="center"/>
    </xf>
    <xf numFmtId="0" fontId="85" fillId="2" borderId="31" xfId="0" applyFont="1" applyFill="1" applyBorder="1" applyAlignment="1">
      <alignment horizontal="center"/>
    </xf>
    <xf numFmtId="0" fontId="87" fillId="2" borderId="51" xfId="0" applyFont="1" applyFill="1" applyBorder="1" applyAlignment="1">
      <alignment horizontal="center"/>
    </xf>
    <xf numFmtId="167" fontId="60" fillId="0" borderId="15" xfId="5" applyNumberFormat="1" applyFont="1" applyFill="1" applyBorder="1" applyAlignment="1">
      <alignment horizontal="right"/>
    </xf>
    <xf numFmtId="167" fontId="60" fillId="0" borderId="18" xfId="5" applyNumberFormat="1" applyFont="1" applyFill="1" applyBorder="1" applyAlignment="1">
      <alignment horizontal="right"/>
    </xf>
    <xf numFmtId="167" fontId="60" fillId="0" borderId="16" xfId="5" applyNumberFormat="1" applyFont="1" applyFill="1" applyBorder="1" applyAlignment="1">
      <alignment horizontal="right"/>
    </xf>
    <xf numFmtId="0" fontId="86" fillId="2" borderId="53" xfId="0" applyFont="1" applyFill="1" applyBorder="1" applyAlignment="1">
      <alignment horizontal="center"/>
    </xf>
    <xf numFmtId="0" fontId="87" fillId="2" borderId="53" xfId="0" applyFont="1" applyFill="1" applyBorder="1" applyAlignment="1">
      <alignment horizontal="center"/>
    </xf>
    <xf numFmtId="0" fontId="85" fillId="2" borderId="51" xfId="0" applyFont="1" applyFill="1" applyBorder="1" applyAlignment="1">
      <alignment horizontal="center"/>
    </xf>
    <xf numFmtId="0" fontId="87" fillId="2" borderId="31" xfId="0" applyFont="1" applyFill="1" applyBorder="1" applyAlignment="1">
      <alignment horizontal="center"/>
    </xf>
    <xf numFmtId="0" fontId="57" fillId="2" borderId="54" xfId="0" applyFont="1" applyFill="1" applyBorder="1" applyAlignment="1">
      <alignment horizontal="center"/>
    </xf>
    <xf numFmtId="0" fontId="57" fillId="2" borderId="55" xfId="0" applyFont="1" applyFill="1" applyBorder="1" applyAlignment="1">
      <alignment horizontal="center"/>
    </xf>
    <xf numFmtId="0" fontId="57" fillId="2" borderId="53" xfId="0" applyFont="1" applyFill="1" applyBorder="1" applyAlignment="1">
      <alignment horizontal="center"/>
    </xf>
    <xf numFmtId="0" fontId="57" fillId="2" borderId="51" xfId="0" applyFont="1" applyFill="1" applyBorder="1" applyAlignment="1">
      <alignment horizontal="center"/>
    </xf>
    <xf numFmtId="49" fontId="85" fillId="0" borderId="5" xfId="0" applyNumberFormat="1" applyFont="1" applyFill="1" applyBorder="1" applyAlignment="1">
      <alignment horizontal="center" vertical="center"/>
    </xf>
    <xf numFmtId="0" fontId="87" fillId="2" borderId="8" xfId="0" applyFont="1" applyFill="1" applyBorder="1" applyAlignment="1">
      <alignment horizontal="left" vertical="center"/>
    </xf>
    <xf numFmtId="0" fontId="85" fillId="2" borderId="8" xfId="0" applyFont="1" applyFill="1" applyBorder="1" applyAlignment="1">
      <alignment horizontal="center"/>
    </xf>
    <xf numFmtId="0" fontId="87" fillId="2" borderId="6" xfId="0" applyFont="1" applyFill="1" applyBorder="1" applyAlignment="1">
      <alignment horizontal="center"/>
    </xf>
    <xf numFmtId="167" fontId="60" fillId="0" borderId="39" xfId="5" applyNumberFormat="1" applyFont="1" applyFill="1" applyBorder="1" applyAlignment="1">
      <alignment horizontal="right"/>
    </xf>
    <xf numFmtId="0" fontId="87" fillId="2" borderId="5" xfId="0" applyFont="1" applyFill="1" applyBorder="1" applyAlignment="1">
      <alignment horizontal="center"/>
    </xf>
    <xf numFmtId="0" fontId="85" fillId="2" borderId="6" xfId="0" applyFont="1" applyFill="1" applyBorder="1" applyAlignment="1">
      <alignment horizontal="center"/>
    </xf>
    <xf numFmtId="0" fontId="87" fillId="2" borderId="8" xfId="0" applyFont="1" applyFill="1" applyBorder="1" applyAlignment="1">
      <alignment horizontal="center"/>
    </xf>
    <xf numFmtId="0" fontId="57" fillId="2" borderId="9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5" xfId="0" applyFont="1" applyFill="1" applyBorder="1" applyAlignment="1">
      <alignment horizontal="center"/>
    </xf>
    <xf numFmtId="0" fontId="57" fillId="2" borderId="6" xfId="0" applyFont="1" applyFill="1" applyBorder="1" applyAlignment="1">
      <alignment horizontal="center"/>
    </xf>
    <xf numFmtId="49" fontId="85" fillId="0" borderId="15" xfId="0" applyNumberFormat="1" applyFont="1" applyFill="1" applyBorder="1" applyAlignment="1">
      <alignment horizontal="center" vertical="center"/>
    </xf>
    <xf numFmtId="0" fontId="87" fillId="2" borderId="18" xfId="0" applyFont="1" applyFill="1" applyBorder="1" applyAlignment="1">
      <alignment horizontal="left" vertical="center"/>
    </xf>
    <xf numFmtId="0" fontId="85" fillId="2" borderId="16" xfId="0" applyFont="1" applyFill="1" applyBorder="1" applyAlignment="1">
      <alignment horizontal="center"/>
    </xf>
    <xf numFmtId="0" fontId="57" fillId="2" borderId="19" xfId="0" applyFont="1" applyFill="1" applyBorder="1" applyAlignment="1">
      <alignment horizontal="center"/>
    </xf>
    <xf numFmtId="0" fontId="87" fillId="2" borderId="39" xfId="0" applyFont="1" applyFill="1" applyBorder="1" applyAlignment="1">
      <alignment horizontal="left" vertical="center" wrapText="1"/>
    </xf>
    <xf numFmtId="167" fontId="60" fillId="0" borderId="66" xfId="5" applyNumberFormat="1" applyFont="1" applyFill="1" applyBorder="1" applyAlignment="1">
      <alignment horizontal="right"/>
    </xf>
    <xf numFmtId="167" fontId="60" fillId="0" borderId="74" xfId="5" applyNumberFormat="1" applyFont="1" applyFill="1" applyBorder="1" applyAlignment="1">
      <alignment horizontal="right"/>
    </xf>
    <xf numFmtId="167" fontId="60" fillId="0" borderId="75" xfId="5" applyNumberFormat="1" applyFont="1" applyFill="1" applyBorder="1" applyAlignment="1">
      <alignment horizontal="right"/>
    </xf>
    <xf numFmtId="0" fontId="87" fillId="2" borderId="45" xfId="0" applyFont="1" applyFill="1" applyBorder="1" applyAlignment="1">
      <alignment horizontal="left" vertical="center" wrapText="1"/>
    </xf>
    <xf numFmtId="0" fontId="87" fillId="2" borderId="31" xfId="0" applyFont="1" applyFill="1" applyBorder="1" applyAlignment="1">
      <alignment horizontal="left" vertical="center" wrapText="1"/>
    </xf>
    <xf numFmtId="167" fontId="60" fillId="0" borderId="58" xfId="5" applyNumberFormat="1" applyFont="1" applyFill="1" applyBorder="1" applyAlignment="1">
      <alignment horizontal="right"/>
    </xf>
    <xf numFmtId="167" fontId="60" fillId="0" borderId="59" xfId="5" applyNumberFormat="1" applyFont="1" applyFill="1" applyBorder="1" applyAlignment="1">
      <alignment horizontal="right"/>
    </xf>
    <xf numFmtId="167" fontId="60" fillId="0" borderId="60" xfId="5" applyNumberFormat="1" applyFont="1" applyFill="1" applyBorder="1" applyAlignment="1">
      <alignment horizontal="right"/>
    </xf>
    <xf numFmtId="0" fontId="87" fillId="2" borderId="8" xfId="0" applyFont="1" applyFill="1" applyBorder="1" applyAlignment="1">
      <alignment horizontal="left" vertical="center" wrapText="1"/>
    </xf>
    <xf numFmtId="0" fontId="87" fillId="2" borderId="18" xfId="0" applyFont="1" applyFill="1" applyBorder="1" applyAlignment="1">
      <alignment horizontal="left" vertical="center" wrapText="1"/>
    </xf>
    <xf numFmtId="0" fontId="87" fillId="0" borderId="8" xfId="0" applyFont="1" applyFill="1" applyBorder="1" applyAlignment="1">
      <alignment horizontal="left" vertical="center"/>
    </xf>
    <xf numFmtId="0" fontId="87" fillId="0" borderId="18" xfId="0" applyFont="1" applyFill="1" applyBorder="1" applyAlignment="1">
      <alignment horizontal="left" vertical="center"/>
    </xf>
    <xf numFmtId="0" fontId="87" fillId="0" borderId="39" xfId="0" applyFont="1" applyFill="1" applyBorder="1" applyAlignment="1">
      <alignment horizontal="left" vertical="center"/>
    </xf>
    <xf numFmtId="0" fontId="85" fillId="0" borderId="8" xfId="0" applyFont="1" applyFill="1" applyBorder="1" applyAlignment="1">
      <alignment horizontal="center"/>
    </xf>
    <xf numFmtId="167" fontId="86" fillId="0" borderId="6" xfId="0" applyNumberFormat="1" applyFont="1" applyFill="1" applyBorder="1" applyAlignment="1">
      <alignment horizontal="center"/>
    </xf>
    <xf numFmtId="0" fontId="87" fillId="0" borderId="31" xfId="0" applyFont="1" applyFill="1" applyBorder="1" applyAlignment="1">
      <alignment horizontal="left" vertical="center"/>
    </xf>
    <xf numFmtId="0" fontId="87" fillId="0" borderId="8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left" vertical="center" wrapText="1"/>
    </xf>
    <xf numFmtId="0" fontId="87" fillId="0" borderId="39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left" vertical="center" wrapText="1"/>
    </xf>
    <xf numFmtId="49" fontId="85" fillId="0" borderId="5" xfId="0" applyNumberFormat="1" applyFont="1" applyBorder="1" applyAlignment="1">
      <alignment horizontal="center" vertical="center"/>
    </xf>
    <xf numFmtId="0" fontId="85" fillId="0" borderId="39" xfId="0" applyFont="1" applyBorder="1" applyAlignment="1">
      <alignment horizontal="center"/>
    </xf>
    <xf numFmtId="49" fontId="85" fillId="0" borderId="15" xfId="0" applyNumberFormat="1" applyFont="1" applyBorder="1" applyAlignment="1">
      <alignment horizontal="center" vertical="center"/>
    </xf>
    <xf numFmtId="0" fontId="86" fillId="0" borderId="18" xfId="0" applyFont="1" applyFill="1" applyBorder="1" applyAlignment="1">
      <alignment horizontal="left" vertical="center" wrapText="1"/>
    </xf>
    <xf numFmtId="0" fontId="85" fillId="0" borderId="18" xfId="0" applyFont="1" applyBorder="1" applyAlignment="1">
      <alignment horizontal="center"/>
    </xf>
    <xf numFmtId="0" fontId="86" fillId="2" borderId="39" xfId="0" applyFont="1" applyFill="1" applyBorder="1" applyAlignment="1">
      <alignment horizontal="center"/>
    </xf>
    <xf numFmtId="0" fontId="86" fillId="2" borderId="37" xfId="0" applyFont="1" applyFill="1" applyBorder="1" applyAlignment="1">
      <alignment horizontal="center"/>
    </xf>
    <xf numFmtId="0" fontId="88" fillId="2" borderId="41" xfId="0" applyFont="1" applyFill="1" applyBorder="1" applyAlignment="1">
      <alignment horizontal="center"/>
    </xf>
    <xf numFmtId="0" fontId="88" fillId="2" borderId="42" xfId="0" applyFont="1" applyFill="1" applyBorder="1" applyAlignment="1">
      <alignment horizontal="center"/>
    </xf>
    <xf numFmtId="0" fontId="88" fillId="2" borderId="36" xfId="0" applyFont="1" applyFill="1" applyBorder="1" applyAlignment="1">
      <alignment horizontal="center"/>
    </xf>
    <xf numFmtId="0" fontId="88" fillId="2" borderId="37" xfId="0" applyFont="1" applyFill="1" applyBorder="1" applyAlignment="1">
      <alignment horizontal="center"/>
    </xf>
    <xf numFmtId="0" fontId="86" fillId="2" borderId="31" xfId="0" applyFont="1" applyFill="1" applyBorder="1" applyAlignment="1">
      <alignment horizontal="center"/>
    </xf>
    <xf numFmtId="0" fontId="86" fillId="2" borderId="51" xfId="0" applyFont="1" applyFill="1" applyBorder="1" applyAlignment="1">
      <alignment horizontal="center"/>
    </xf>
    <xf numFmtId="0" fontId="88" fillId="2" borderId="54" xfId="0" applyFont="1" applyFill="1" applyBorder="1" applyAlignment="1">
      <alignment horizontal="center"/>
    </xf>
    <xf numFmtId="0" fontId="88" fillId="2" borderId="55" xfId="0" applyFont="1" applyFill="1" applyBorder="1" applyAlignment="1">
      <alignment horizontal="center"/>
    </xf>
    <xf numFmtId="0" fontId="88" fillId="2" borderId="53" xfId="0" applyFont="1" applyFill="1" applyBorder="1" applyAlignment="1">
      <alignment horizontal="center"/>
    </xf>
    <xf numFmtId="0" fontId="88" fillId="2" borderId="51" xfId="0" applyFont="1" applyFill="1" applyBorder="1" applyAlignment="1">
      <alignment horizontal="center"/>
    </xf>
    <xf numFmtId="0" fontId="85" fillId="0" borderId="31" xfId="0" applyFont="1" applyFill="1" applyBorder="1" applyAlignment="1">
      <alignment horizontal="center"/>
    </xf>
    <xf numFmtId="49" fontId="85" fillId="0" borderId="45" xfId="0" applyNumberFormat="1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left" vertical="center" wrapText="1"/>
    </xf>
    <xf numFmtId="49" fontId="85" fillId="0" borderId="31" xfId="0" applyNumberFormat="1" applyFont="1" applyFill="1" applyBorder="1" applyAlignment="1">
      <alignment horizontal="center" vertical="center"/>
    </xf>
    <xf numFmtId="49" fontId="85" fillId="4" borderId="24" xfId="0" applyNumberFormat="1" applyFont="1" applyFill="1" applyBorder="1" applyAlignment="1">
      <alignment horizontal="center" vertical="center"/>
    </xf>
    <xf numFmtId="0" fontId="86" fillId="4" borderId="26" xfId="0" applyFont="1" applyFill="1" applyBorder="1" applyAlignment="1">
      <alignment horizontal="left" vertical="center"/>
    </xf>
    <xf numFmtId="0" fontId="85" fillId="4" borderId="26" xfId="0" applyFont="1" applyFill="1" applyBorder="1" applyAlignment="1">
      <alignment horizontal="center"/>
    </xf>
    <xf numFmtId="167" fontId="86" fillId="4" borderId="25" xfId="0" applyNumberFormat="1" applyFont="1" applyFill="1" applyBorder="1" applyAlignment="1">
      <alignment horizontal="center"/>
    </xf>
    <xf numFmtId="0" fontId="87" fillId="4" borderId="24" xfId="0" applyFont="1" applyFill="1" applyBorder="1" applyAlignment="1">
      <alignment horizontal="center"/>
    </xf>
    <xf numFmtId="0" fontId="87" fillId="4" borderId="25" xfId="0" applyFont="1" applyFill="1" applyBorder="1" applyAlignment="1">
      <alignment horizontal="center"/>
    </xf>
    <xf numFmtId="167" fontId="60" fillId="4" borderId="24" xfId="5" applyNumberFormat="1" applyFont="1" applyFill="1" applyBorder="1" applyAlignment="1">
      <alignment horizontal="right"/>
    </xf>
    <xf numFmtId="167" fontId="60" fillId="4" borderId="26" xfId="5" applyNumberFormat="1" applyFont="1" applyFill="1" applyBorder="1" applyAlignment="1">
      <alignment horizontal="right"/>
    </xf>
    <xf numFmtId="167" fontId="60" fillId="4" borderId="25" xfId="5" applyNumberFormat="1" applyFont="1" applyFill="1" applyBorder="1" applyAlignment="1">
      <alignment horizontal="right"/>
    </xf>
    <xf numFmtId="0" fontId="85" fillId="4" borderId="25" xfId="0" applyFont="1" applyFill="1" applyBorder="1" applyAlignment="1">
      <alignment horizontal="center"/>
    </xf>
    <xf numFmtId="0" fontId="87" fillId="4" borderId="26" xfId="0" applyFont="1" applyFill="1" applyBorder="1" applyAlignment="1">
      <alignment horizontal="center"/>
    </xf>
    <xf numFmtId="0" fontId="57" fillId="4" borderId="27" xfId="0" applyFont="1" applyFill="1" applyBorder="1" applyAlignment="1">
      <alignment horizontal="center"/>
    </xf>
    <xf numFmtId="0" fontId="57" fillId="4" borderId="28" xfId="0" applyFont="1" applyFill="1" applyBorder="1" applyAlignment="1">
      <alignment horizontal="center"/>
    </xf>
    <xf numFmtId="0" fontId="57" fillId="4" borderId="24" xfId="0" applyFont="1" applyFill="1" applyBorder="1" applyAlignment="1">
      <alignment horizontal="center"/>
    </xf>
    <xf numFmtId="0" fontId="57" fillId="4" borderId="25" xfId="0" applyFont="1" applyFill="1" applyBorder="1" applyAlignment="1">
      <alignment horizontal="center"/>
    </xf>
    <xf numFmtId="49" fontId="85" fillId="8" borderId="36" xfId="0" applyNumberFormat="1" applyFont="1" applyFill="1" applyBorder="1" applyAlignment="1">
      <alignment horizontal="center" vertical="center"/>
    </xf>
    <xf numFmtId="0" fontId="87" fillId="8" borderId="39" xfId="0" applyFont="1" applyFill="1" applyBorder="1" applyAlignment="1">
      <alignment horizontal="left" vertical="center"/>
    </xf>
    <xf numFmtId="0" fontId="85" fillId="8" borderId="39" xfId="0" applyFont="1" applyFill="1" applyBorder="1" applyAlignment="1">
      <alignment horizontal="center"/>
    </xf>
    <xf numFmtId="167" fontId="86" fillId="10" borderId="42" xfId="0" applyNumberFormat="1" applyFont="1" applyFill="1" applyBorder="1" applyAlignment="1">
      <alignment horizontal="center"/>
    </xf>
    <xf numFmtId="0" fontId="87" fillId="8" borderId="36" xfId="0" applyFont="1" applyFill="1" applyBorder="1" applyAlignment="1">
      <alignment horizontal="center"/>
    </xf>
    <xf numFmtId="0" fontId="87" fillId="8" borderId="37" xfId="0" applyFont="1" applyFill="1" applyBorder="1" applyAlignment="1">
      <alignment horizontal="center"/>
    </xf>
    <xf numFmtId="167" fontId="60" fillId="10" borderId="36" xfId="5" applyNumberFormat="1" applyFont="1" applyFill="1" applyBorder="1" applyAlignment="1">
      <alignment horizontal="right"/>
    </xf>
    <xf numFmtId="167" fontId="60" fillId="10" borderId="39" xfId="5" applyNumberFormat="1" applyFont="1" applyFill="1" applyBorder="1" applyAlignment="1">
      <alignment horizontal="right"/>
    </xf>
    <xf numFmtId="167" fontId="60" fillId="10" borderId="37" xfId="5" applyNumberFormat="1" applyFont="1" applyFill="1" applyBorder="1" applyAlignment="1">
      <alignment horizontal="right"/>
    </xf>
    <xf numFmtId="0" fontId="87" fillId="10" borderId="36" xfId="0" applyFont="1" applyFill="1" applyBorder="1" applyAlignment="1">
      <alignment horizontal="center"/>
    </xf>
    <xf numFmtId="0" fontId="85" fillId="8" borderId="37" xfId="0" applyFont="1" applyFill="1" applyBorder="1" applyAlignment="1">
      <alignment horizontal="center"/>
    </xf>
    <xf numFmtId="0" fontId="87" fillId="8" borderId="39" xfId="0" applyFont="1" applyFill="1" applyBorder="1" applyAlignment="1">
      <alignment horizontal="center"/>
    </xf>
    <xf numFmtId="0" fontId="57" fillId="8" borderId="41" xfId="0" applyFont="1" applyFill="1" applyBorder="1" applyAlignment="1">
      <alignment horizontal="center"/>
    </xf>
    <xf numFmtId="0" fontId="57" fillId="8" borderId="42" xfId="0" applyFont="1" applyFill="1" applyBorder="1" applyAlignment="1">
      <alignment horizontal="center"/>
    </xf>
    <xf numFmtId="0" fontId="57" fillId="8" borderId="36" xfId="0" applyFont="1" applyFill="1" applyBorder="1" applyAlignment="1">
      <alignment horizontal="center"/>
    </xf>
    <xf numFmtId="0" fontId="57" fillId="8" borderId="37" xfId="0" applyFont="1" applyFill="1" applyBorder="1" applyAlignment="1">
      <alignment horizontal="center"/>
    </xf>
    <xf numFmtId="49" fontId="85" fillId="8" borderId="46" xfId="0" applyNumberFormat="1" applyFont="1" applyFill="1" applyBorder="1" applyAlignment="1">
      <alignment horizontal="center" vertical="center"/>
    </xf>
    <xf numFmtId="0" fontId="87" fillId="8" borderId="45" xfId="0" applyFont="1" applyFill="1" applyBorder="1" applyAlignment="1">
      <alignment horizontal="left" vertical="center"/>
    </xf>
    <xf numFmtId="0" fontId="87" fillId="8" borderId="46" xfId="0" applyFont="1" applyFill="1" applyBorder="1" applyAlignment="1">
      <alignment horizontal="center"/>
    </xf>
    <xf numFmtId="0" fontId="87" fillId="8" borderId="40" xfId="0" applyFont="1" applyFill="1" applyBorder="1" applyAlignment="1">
      <alignment horizontal="center"/>
    </xf>
    <xf numFmtId="167" fontId="60" fillId="10" borderId="46" xfId="5" applyNumberFormat="1" applyFont="1" applyFill="1" applyBorder="1" applyAlignment="1">
      <alignment horizontal="right"/>
    </xf>
    <xf numFmtId="167" fontId="60" fillId="10" borderId="45" xfId="5" applyNumberFormat="1" applyFont="1" applyFill="1" applyBorder="1" applyAlignment="1">
      <alignment horizontal="right"/>
    </xf>
    <xf numFmtId="167" fontId="60" fillId="10" borderId="40" xfId="5" applyNumberFormat="1" applyFont="1" applyFill="1" applyBorder="1" applyAlignment="1">
      <alignment horizontal="right"/>
    </xf>
    <xf numFmtId="0" fontId="87" fillId="10" borderId="46" xfId="0" applyFont="1" applyFill="1" applyBorder="1" applyAlignment="1">
      <alignment horizontal="center"/>
    </xf>
    <xf numFmtId="0" fontId="85" fillId="8" borderId="40" xfId="0" applyFont="1" applyFill="1" applyBorder="1" applyAlignment="1">
      <alignment horizontal="center"/>
    </xf>
    <xf numFmtId="0" fontId="87" fillId="8" borderId="45" xfId="0" applyFont="1" applyFill="1" applyBorder="1" applyAlignment="1">
      <alignment horizontal="center"/>
    </xf>
    <xf numFmtId="0" fontId="57" fillId="8" borderId="48" xfId="0" applyFont="1" applyFill="1" applyBorder="1" applyAlignment="1">
      <alignment horizontal="center"/>
    </xf>
    <xf numFmtId="0" fontId="57" fillId="8" borderId="49" xfId="0" applyFont="1" applyFill="1" applyBorder="1" applyAlignment="1">
      <alignment horizontal="center"/>
    </xf>
    <xf numFmtId="0" fontId="57" fillId="8" borderId="46" xfId="0" applyFont="1" applyFill="1" applyBorder="1" applyAlignment="1">
      <alignment horizontal="center"/>
    </xf>
    <xf numFmtId="0" fontId="57" fillId="8" borderId="40" xfId="0" applyFont="1" applyFill="1" applyBorder="1" applyAlignment="1">
      <alignment horizontal="center"/>
    </xf>
    <xf numFmtId="2" fontId="85" fillId="2" borderId="45" xfId="0" applyNumberFormat="1" applyFont="1" applyFill="1" applyBorder="1" applyAlignment="1">
      <alignment horizontal="center"/>
    </xf>
    <xf numFmtId="0" fontId="85" fillId="2" borderId="40" xfId="0" applyFont="1" applyFill="1" applyBorder="1"/>
    <xf numFmtId="0" fontId="85" fillId="0" borderId="18" xfId="0" applyFont="1" applyFill="1" applyBorder="1" applyAlignment="1">
      <alignment horizontal="left" vertical="center"/>
    </xf>
    <xf numFmtId="0" fontId="87" fillId="2" borderId="15" xfId="0" applyFont="1" applyFill="1" applyBorder="1" applyAlignment="1">
      <alignment horizontal="center" vertical="center"/>
    </xf>
    <xf numFmtId="0" fontId="87" fillId="2" borderId="18" xfId="0" applyFont="1" applyFill="1" applyBorder="1" applyAlignment="1">
      <alignment horizontal="center" vertical="center"/>
    </xf>
    <xf numFmtId="0" fontId="87" fillId="2" borderId="16" xfId="0" applyFont="1" applyFill="1" applyBorder="1" applyAlignment="1">
      <alignment horizontal="center" vertical="center"/>
    </xf>
    <xf numFmtId="0" fontId="57" fillId="2" borderId="19" xfId="0" applyFont="1" applyFill="1" applyBorder="1" applyAlignment="1">
      <alignment horizontal="center" vertical="center"/>
    </xf>
    <xf numFmtId="0" fontId="57" fillId="2" borderId="20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horizontal="center" vertical="center"/>
    </xf>
    <xf numFmtId="0" fontId="57" fillId="2" borderId="16" xfId="0" applyFont="1" applyFill="1" applyBorder="1" applyAlignment="1">
      <alignment horizontal="center" vertical="center"/>
    </xf>
    <xf numFmtId="0" fontId="85" fillId="4" borderId="64" xfId="0" applyFont="1" applyFill="1" applyBorder="1" applyAlignment="1">
      <alignment horizontal="center" vertical="center"/>
    </xf>
    <xf numFmtId="0" fontId="86" fillId="4" borderId="32" xfId="0" applyFont="1" applyFill="1" applyBorder="1" applyAlignment="1">
      <alignment horizontal="left" vertical="center"/>
    </xf>
    <xf numFmtId="0" fontId="85" fillId="4" borderId="32" xfId="0" applyFont="1" applyFill="1" applyBorder="1" applyAlignment="1">
      <alignment horizontal="center"/>
    </xf>
    <xf numFmtId="0" fontId="87" fillId="4" borderId="64" xfId="0" applyFont="1" applyFill="1" applyBorder="1"/>
    <xf numFmtId="0" fontId="85" fillId="4" borderId="32" xfId="0" applyFont="1" applyFill="1" applyBorder="1"/>
    <xf numFmtId="0" fontId="85" fillId="4" borderId="63" xfId="0" applyFont="1" applyFill="1" applyBorder="1"/>
    <xf numFmtId="167" fontId="60" fillId="4" borderId="58" xfId="5" applyNumberFormat="1" applyFont="1" applyFill="1" applyBorder="1" applyAlignment="1">
      <alignment horizontal="right"/>
    </xf>
    <xf numFmtId="167" fontId="60" fillId="4" borderId="59" xfId="5" applyNumberFormat="1" applyFont="1" applyFill="1" applyBorder="1" applyAlignment="1">
      <alignment horizontal="right"/>
    </xf>
    <xf numFmtId="167" fontId="60" fillId="4" borderId="60" xfId="5" applyNumberFormat="1" applyFont="1" applyFill="1" applyBorder="1" applyAlignment="1">
      <alignment horizontal="right"/>
    </xf>
    <xf numFmtId="0" fontId="85" fillId="4" borderId="64" xfId="0" applyFont="1" applyFill="1" applyBorder="1"/>
    <xf numFmtId="0" fontId="87" fillId="4" borderId="32" xfId="0" applyFont="1" applyFill="1" applyBorder="1"/>
    <xf numFmtId="0" fontId="57" fillId="4" borderId="30" xfId="0" applyFont="1" applyFill="1" applyBorder="1"/>
    <xf numFmtId="0" fontId="57" fillId="4" borderId="33" xfId="0" applyFont="1" applyFill="1" applyBorder="1"/>
    <xf numFmtId="0" fontId="57" fillId="4" borderId="64" xfId="0" applyFont="1" applyFill="1" applyBorder="1"/>
    <xf numFmtId="0" fontId="57" fillId="4" borderId="63" xfId="0" applyFont="1" applyFill="1" applyBorder="1"/>
    <xf numFmtId="0" fontId="85" fillId="0" borderId="5" xfId="0" applyFont="1" applyBorder="1" applyAlignment="1">
      <alignment horizontal="center" vertical="center"/>
    </xf>
    <xf numFmtId="0" fontId="87" fillId="0" borderId="8" xfId="0" applyFont="1" applyBorder="1" applyAlignment="1">
      <alignment horizontal="left" vertical="center"/>
    </xf>
    <xf numFmtId="0" fontId="85" fillId="0" borderId="8" xfId="0" applyFont="1" applyBorder="1" applyAlignment="1">
      <alignment horizontal="center"/>
    </xf>
    <xf numFmtId="0" fontId="87" fillId="2" borderId="5" xfId="0" applyFont="1" applyFill="1" applyBorder="1"/>
    <xf numFmtId="0" fontId="85" fillId="2" borderId="8" xfId="0" applyFont="1" applyFill="1" applyBorder="1"/>
    <xf numFmtId="0" fontId="85" fillId="2" borderId="6" xfId="0" applyFont="1" applyFill="1" applyBorder="1"/>
    <xf numFmtId="0" fontId="85" fillId="2" borderId="5" xfId="0" applyFont="1" applyFill="1" applyBorder="1"/>
    <xf numFmtId="0" fontId="87" fillId="2" borderId="8" xfId="0" applyFont="1" applyFill="1" applyBorder="1"/>
    <xf numFmtId="0" fontId="57" fillId="2" borderId="9" xfId="0" applyFont="1" applyFill="1" applyBorder="1"/>
    <xf numFmtId="0" fontId="57" fillId="2" borderId="10" xfId="0" applyFont="1" applyFill="1" applyBorder="1"/>
    <xf numFmtId="0" fontId="57" fillId="2" borderId="5" xfId="0" applyFont="1" applyFill="1" applyBorder="1"/>
    <xf numFmtId="0" fontId="57" fillId="2" borderId="6" xfId="0" applyFont="1" applyFill="1" applyBorder="1"/>
    <xf numFmtId="0" fontId="85" fillId="0" borderId="15" xfId="0" applyFont="1" applyBorder="1" applyAlignment="1">
      <alignment horizontal="center" vertical="center"/>
    </xf>
    <xf numFmtId="0" fontId="87" fillId="0" borderId="18" xfId="0" applyFont="1" applyBorder="1" applyAlignment="1">
      <alignment horizontal="left" vertical="center"/>
    </xf>
    <xf numFmtId="0" fontId="87" fillId="2" borderId="15" xfId="0" applyFont="1" applyFill="1" applyBorder="1"/>
    <xf numFmtId="0" fontId="85" fillId="2" borderId="18" xfId="0" applyFont="1" applyFill="1" applyBorder="1"/>
    <xf numFmtId="0" fontId="85" fillId="2" borderId="16" xfId="0" applyFont="1" applyFill="1" applyBorder="1"/>
    <xf numFmtId="0" fontId="85" fillId="2" borderId="15" xfId="0" applyFont="1" applyFill="1" applyBorder="1"/>
    <xf numFmtId="0" fontId="87" fillId="2" borderId="18" xfId="0" applyFont="1" applyFill="1" applyBorder="1"/>
    <xf numFmtId="0" fontId="57" fillId="2" borderId="19" xfId="0" applyFont="1" applyFill="1" applyBorder="1"/>
    <xf numFmtId="0" fontId="57" fillId="2" borderId="20" xfId="0" applyFont="1" applyFill="1" applyBorder="1"/>
    <xf numFmtId="0" fontId="57" fillId="2" borderId="15" xfId="0" applyFont="1" applyFill="1" applyBorder="1"/>
    <xf numFmtId="0" fontId="57" fillId="2" borderId="16" xfId="0" applyFont="1" applyFill="1" applyBorder="1"/>
    <xf numFmtId="0" fontId="85" fillId="0" borderId="36" xfId="0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left" vertical="center" wrapText="1"/>
    </xf>
    <xf numFmtId="2" fontId="85" fillId="0" borderId="39" xfId="0" applyNumberFormat="1" applyFont="1" applyBorder="1" applyAlignment="1">
      <alignment horizontal="center"/>
    </xf>
    <xf numFmtId="0" fontId="87" fillId="2" borderId="36" xfId="0" applyFont="1" applyFill="1" applyBorder="1"/>
    <xf numFmtId="0" fontId="85" fillId="2" borderId="39" xfId="0" applyFont="1" applyFill="1" applyBorder="1"/>
    <xf numFmtId="0" fontId="85" fillId="2" borderId="37" xfId="0" applyFont="1" applyFill="1" applyBorder="1"/>
    <xf numFmtId="0" fontId="85" fillId="2" borderId="36" xfId="0" applyFont="1" applyFill="1" applyBorder="1"/>
    <xf numFmtId="0" fontId="87" fillId="2" borderId="39" xfId="0" applyFont="1" applyFill="1" applyBorder="1"/>
    <xf numFmtId="0" fontId="57" fillId="2" borderId="41" xfId="0" applyFont="1" applyFill="1" applyBorder="1"/>
    <xf numFmtId="0" fontId="57" fillId="2" borderId="42" xfId="0" applyFont="1" applyFill="1" applyBorder="1"/>
    <xf numFmtId="0" fontId="57" fillId="2" borderId="36" xfId="0" applyFont="1" applyFill="1" applyBorder="1"/>
    <xf numFmtId="0" fontId="57" fillId="2" borderId="37" xfId="0" applyFont="1" applyFill="1" applyBorder="1"/>
    <xf numFmtId="0" fontId="85" fillId="0" borderId="53" xfId="0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left" vertical="center" wrapText="1"/>
    </xf>
    <xf numFmtId="0" fontId="87" fillId="2" borderId="53" xfId="0" applyFont="1" applyFill="1" applyBorder="1"/>
    <xf numFmtId="0" fontId="85" fillId="2" borderId="31" xfId="0" applyFont="1" applyFill="1" applyBorder="1"/>
    <xf numFmtId="0" fontId="85" fillId="2" borderId="51" xfId="0" applyFont="1" applyFill="1" applyBorder="1"/>
    <xf numFmtId="0" fontId="85" fillId="2" borderId="53" xfId="0" applyFont="1" applyFill="1" applyBorder="1"/>
    <xf numFmtId="0" fontId="87" fillId="2" borderId="31" xfId="0" applyFont="1" applyFill="1" applyBorder="1"/>
    <xf numFmtId="0" fontId="57" fillId="2" borderId="54" xfId="0" applyFont="1" applyFill="1" applyBorder="1"/>
    <xf numFmtId="0" fontId="57" fillId="2" borderId="55" xfId="0" applyFont="1" applyFill="1" applyBorder="1"/>
    <xf numFmtId="0" fontId="57" fillId="2" borderId="53" xfId="0" applyFont="1" applyFill="1" applyBorder="1"/>
    <xf numFmtId="0" fontId="57" fillId="2" borderId="51" xfId="0" applyFont="1" applyFill="1" applyBorder="1"/>
    <xf numFmtId="0" fontId="12" fillId="0" borderId="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86" fillId="4" borderId="32" xfId="0" applyFont="1" applyFill="1" applyBorder="1" applyAlignment="1">
      <alignment horizontal="left" vertical="center" wrapText="1"/>
    </xf>
    <xf numFmtId="0" fontId="85" fillId="4" borderId="26" xfId="0" applyFont="1" applyFill="1" applyBorder="1" applyAlignment="1">
      <alignment horizontal="center" vertical="center"/>
    </xf>
    <xf numFmtId="0" fontId="85" fillId="4" borderId="25" xfId="0" applyFont="1" applyFill="1" applyBorder="1"/>
    <xf numFmtId="167" fontId="60" fillId="4" borderId="24" xfId="5" applyNumberFormat="1" applyFont="1" applyFill="1" applyBorder="1" applyAlignment="1">
      <alignment horizontal="right" vertical="center"/>
    </xf>
    <xf numFmtId="167" fontId="60" fillId="4" borderId="26" xfId="5" applyNumberFormat="1" applyFont="1" applyFill="1" applyBorder="1" applyAlignment="1">
      <alignment horizontal="right" vertical="center"/>
    </xf>
    <xf numFmtId="167" fontId="60" fillId="4" borderId="25" xfId="5" applyNumberFormat="1" applyFont="1" applyFill="1" applyBorder="1" applyAlignment="1">
      <alignment horizontal="right" vertical="center"/>
    </xf>
    <xf numFmtId="0" fontId="87" fillId="4" borderId="24" xfId="0" applyFont="1" applyFill="1" applyBorder="1"/>
    <xf numFmtId="49" fontId="85" fillId="0" borderId="24" xfId="0" applyNumberFormat="1" applyFont="1" applyBorder="1" applyAlignment="1">
      <alignment horizontal="center" vertical="center"/>
    </xf>
    <xf numFmtId="0" fontId="87" fillId="0" borderId="26" xfId="0" applyFont="1" applyFill="1" applyBorder="1" applyAlignment="1">
      <alignment horizontal="left" vertical="center"/>
    </xf>
    <xf numFmtId="0" fontId="85" fillId="0" borderId="59" xfId="0" applyFont="1" applyBorder="1" applyAlignment="1">
      <alignment horizontal="center"/>
    </xf>
    <xf numFmtId="0" fontId="87" fillId="2" borderId="24" xfId="0" applyFont="1" applyFill="1" applyBorder="1"/>
    <xf numFmtId="0" fontId="85" fillId="2" borderId="26" xfId="0" applyFont="1" applyFill="1" applyBorder="1"/>
    <xf numFmtId="0" fontId="85" fillId="2" borderId="60" xfId="0" applyFont="1" applyFill="1" applyBorder="1"/>
    <xf numFmtId="0" fontId="87" fillId="2" borderId="58" xfId="0" applyFont="1" applyFill="1" applyBorder="1"/>
    <xf numFmtId="0" fontId="85" fillId="2" borderId="25" xfId="0" applyFont="1" applyFill="1" applyBorder="1"/>
    <xf numFmtId="0" fontId="85" fillId="2" borderId="24" xfId="0" applyFont="1" applyFill="1" applyBorder="1"/>
    <xf numFmtId="0" fontId="87" fillId="2" borderId="26" xfId="0" applyFont="1" applyFill="1" applyBorder="1"/>
    <xf numFmtId="0" fontId="57" fillId="2" borderId="27" xfId="0" applyFont="1" applyFill="1" applyBorder="1"/>
    <xf numFmtId="0" fontId="57" fillId="2" borderId="28" xfId="0" applyFont="1" applyFill="1" applyBorder="1"/>
    <xf numFmtId="0" fontId="57" fillId="2" borderId="24" xfId="0" applyFont="1" applyFill="1" applyBorder="1"/>
    <xf numFmtId="0" fontId="57" fillId="2" borderId="25" xfId="0" applyFont="1" applyFill="1" applyBorder="1"/>
    <xf numFmtId="0" fontId="85" fillId="0" borderId="26" xfId="0" applyFont="1" applyBorder="1" applyAlignment="1">
      <alignment horizontal="center"/>
    </xf>
    <xf numFmtId="167" fontId="60" fillId="0" borderId="24" xfId="5" applyNumberFormat="1" applyFont="1" applyFill="1" applyBorder="1" applyAlignment="1">
      <alignment horizontal="right"/>
    </xf>
    <xf numFmtId="167" fontId="60" fillId="0" borderId="26" xfId="5" applyNumberFormat="1" applyFont="1" applyFill="1" applyBorder="1" applyAlignment="1">
      <alignment horizontal="right"/>
    </xf>
    <xf numFmtId="167" fontId="60" fillId="0" borderId="25" xfId="5" applyNumberFormat="1" applyFont="1" applyFill="1" applyBorder="1" applyAlignment="1">
      <alignment horizontal="right"/>
    </xf>
    <xf numFmtId="0" fontId="87" fillId="4" borderId="26" xfId="0" applyFont="1" applyFill="1" applyBorder="1" applyAlignment="1">
      <alignment horizontal="left" vertical="center"/>
    </xf>
    <xf numFmtId="0" fontId="85" fillId="4" borderId="59" xfId="0" applyFont="1" applyFill="1" applyBorder="1" applyAlignment="1">
      <alignment horizontal="center"/>
    </xf>
    <xf numFmtId="167" fontId="86" fillId="4" borderId="42" xfId="0" applyNumberFormat="1" applyFont="1" applyFill="1" applyBorder="1" applyAlignment="1">
      <alignment horizontal="center"/>
    </xf>
    <xf numFmtId="0" fontId="85" fillId="4" borderId="26" xfId="0" applyFont="1" applyFill="1" applyBorder="1"/>
    <xf numFmtId="0" fontId="85" fillId="4" borderId="60" xfId="0" applyFont="1" applyFill="1" applyBorder="1"/>
    <xf numFmtId="0" fontId="87" fillId="4" borderId="58" xfId="0" applyFont="1" applyFill="1" applyBorder="1"/>
    <xf numFmtId="0" fontId="85" fillId="4" borderId="24" xfId="0" applyFont="1" applyFill="1" applyBorder="1"/>
    <xf numFmtId="0" fontId="87" fillId="4" borderId="26" xfId="0" applyFont="1" applyFill="1" applyBorder="1"/>
    <xf numFmtId="0" fontId="57" fillId="4" borderId="27" xfId="0" applyFont="1" applyFill="1" applyBorder="1"/>
    <xf numFmtId="0" fontId="57" fillId="4" borderId="28" xfId="0" applyFont="1" applyFill="1" applyBorder="1"/>
    <xf numFmtId="0" fontId="57" fillId="4" borderId="24" xfId="0" applyFont="1" applyFill="1" applyBorder="1"/>
    <xf numFmtId="0" fontId="57" fillId="4" borderId="25" xfId="0" applyFont="1" applyFill="1" applyBorder="1"/>
    <xf numFmtId="0" fontId="85" fillId="4" borderId="58" xfId="0" applyFont="1" applyFill="1" applyBorder="1" applyAlignment="1">
      <alignment horizontal="center" vertical="center"/>
    </xf>
    <xf numFmtId="0" fontId="86" fillId="4" borderId="59" xfId="0" applyFont="1" applyFill="1" applyBorder="1" applyAlignment="1">
      <alignment horizontal="left" vertical="center"/>
    </xf>
    <xf numFmtId="167" fontId="86" fillId="4" borderId="16" xfId="0" applyNumberFormat="1" applyFont="1" applyFill="1" applyBorder="1" applyAlignment="1">
      <alignment horizontal="center"/>
    </xf>
    <xf numFmtId="0" fontId="85" fillId="4" borderId="59" xfId="0" applyFont="1" applyFill="1" applyBorder="1"/>
    <xf numFmtId="0" fontId="85" fillId="4" borderId="58" xfId="0" applyFont="1" applyFill="1" applyBorder="1"/>
    <xf numFmtId="0" fontId="87" fillId="4" borderId="59" xfId="0" applyFont="1" applyFill="1" applyBorder="1"/>
    <xf numFmtId="0" fontId="57" fillId="4" borderId="98" xfId="0" applyFont="1" applyFill="1" applyBorder="1"/>
    <xf numFmtId="0" fontId="57" fillId="4" borderId="76" xfId="0" applyFont="1" applyFill="1" applyBorder="1"/>
    <xf numFmtId="0" fontId="57" fillId="4" borderId="58" xfId="0" applyFont="1" applyFill="1" applyBorder="1"/>
    <xf numFmtId="0" fontId="57" fillId="4" borderId="60" xfId="0" applyFont="1" applyFill="1" applyBorder="1"/>
    <xf numFmtId="49" fontId="8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center"/>
    </xf>
    <xf numFmtId="0" fontId="87" fillId="0" borderId="0" xfId="0" applyFont="1" applyFill="1" applyBorder="1"/>
    <xf numFmtId="0" fontId="85" fillId="0" borderId="0" xfId="0" applyFont="1" applyFill="1" applyBorder="1"/>
    <xf numFmtId="0" fontId="57" fillId="0" borderId="0" xfId="0" applyFont="1" applyFill="1" applyBorder="1"/>
    <xf numFmtId="0" fontId="85" fillId="0" borderId="0" xfId="0" applyFont="1" applyFill="1" applyBorder="1" applyAlignment="1">
      <alignment horizontal="left"/>
    </xf>
    <xf numFmtId="0" fontId="86" fillId="0" borderId="0" xfId="0" applyFont="1" applyFill="1" applyBorder="1"/>
    <xf numFmtId="0" fontId="85" fillId="0" borderId="0" xfId="0" applyFont="1"/>
    <xf numFmtId="0" fontId="87" fillId="0" borderId="0" xfId="0" applyFont="1"/>
    <xf numFmtId="0" fontId="86" fillId="0" borderId="61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49" fontId="85" fillId="5" borderId="13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left" vertical="center"/>
    </xf>
    <xf numFmtId="0" fontId="85" fillId="0" borderId="11" xfId="0" applyFont="1" applyBorder="1"/>
    <xf numFmtId="0" fontId="87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6" fillId="0" borderId="5" xfId="0" applyFont="1" applyFill="1" applyBorder="1"/>
    <xf numFmtId="0" fontId="85" fillId="0" borderId="7" xfId="0" applyFont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85" fillId="0" borderId="7" xfId="0" applyFont="1" applyBorder="1"/>
    <xf numFmtId="0" fontId="85" fillId="0" borderId="12" xfId="0" applyFont="1" applyBorder="1"/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49" fontId="85" fillId="5" borderId="23" xfId="0" applyNumberFormat="1" applyFont="1" applyFill="1" applyBorder="1" applyAlignment="1">
      <alignment horizontal="center" vertical="center"/>
    </xf>
    <xf numFmtId="0" fontId="87" fillId="0" borderId="23" xfId="0" applyFont="1" applyBorder="1" applyAlignment="1">
      <alignment horizontal="left" vertical="center"/>
    </xf>
    <xf numFmtId="0" fontId="85" fillId="0" borderId="71" xfId="0" applyFont="1" applyBorder="1"/>
    <xf numFmtId="0" fontId="87" fillId="0" borderId="43" xfId="0" applyFont="1" applyFill="1" applyBorder="1" applyAlignment="1">
      <alignment horizontal="center"/>
    </xf>
    <xf numFmtId="0" fontId="86" fillId="0" borderId="56" xfId="0" applyFont="1" applyFill="1" applyBorder="1" applyAlignment="1">
      <alignment horizontal="center"/>
    </xf>
    <xf numFmtId="0" fontId="85" fillId="0" borderId="71" xfId="0" applyFont="1" applyBorder="1" applyAlignment="1">
      <alignment horizontal="center"/>
    </xf>
    <xf numFmtId="0" fontId="87" fillId="0" borderId="57" xfId="0" applyFont="1" applyFill="1" applyBorder="1" applyAlignment="1">
      <alignment horizontal="center"/>
    </xf>
    <xf numFmtId="0" fontId="85" fillId="0" borderId="0" xfId="0" applyFont="1" applyBorder="1"/>
    <xf numFmtId="0" fontId="87" fillId="0" borderId="56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5" fillId="0" borderId="34" xfId="0" applyFont="1" applyBorder="1"/>
    <xf numFmtId="0" fontId="57" fillId="0" borderId="56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49" fontId="85" fillId="0" borderId="13" xfId="0" applyNumberFormat="1" applyFont="1" applyBorder="1" applyAlignment="1">
      <alignment horizontal="center" vertical="center"/>
    </xf>
    <xf numFmtId="0" fontId="87" fillId="0" borderId="7" xfId="0" applyFont="1" applyFill="1" applyBorder="1" applyAlignment="1">
      <alignment horizontal="center"/>
    </xf>
    <xf numFmtId="0" fontId="85" fillId="0" borderId="4" xfId="0" applyFont="1" applyBorder="1"/>
    <xf numFmtId="0" fontId="87" fillId="0" borderId="44" xfId="0" applyFont="1" applyFill="1" applyBorder="1" applyAlignment="1">
      <alignment horizontal="center"/>
    </xf>
    <xf numFmtId="0" fontId="57" fillId="0" borderId="7" xfId="0" applyFont="1" applyFill="1" applyBorder="1" applyAlignment="1">
      <alignment horizontal="center"/>
    </xf>
    <xf numFmtId="49" fontId="85" fillId="0" borderId="23" xfId="0" applyNumberFormat="1" applyFont="1" applyBorder="1" applyAlignment="1">
      <alignment horizontal="center" vertical="center"/>
    </xf>
    <xf numFmtId="0" fontId="85" fillId="0" borderId="21" xfId="0" applyFont="1" applyBorder="1"/>
    <xf numFmtId="0" fontId="86" fillId="0" borderId="21" xfId="0" applyFont="1" applyFill="1" applyBorder="1" applyAlignment="1">
      <alignment horizontal="center"/>
    </xf>
    <xf numFmtId="0" fontId="85" fillId="0" borderId="17" xfId="0" applyFont="1" applyBorder="1"/>
    <xf numFmtId="0" fontId="85" fillId="0" borderId="21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5" fillId="0" borderId="14" xfId="0" applyFont="1" applyBorder="1"/>
    <xf numFmtId="0" fontId="87" fillId="0" borderId="21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85" fillId="0" borderId="23" xfId="0" applyFont="1" applyBorder="1"/>
    <xf numFmtId="0" fontId="86" fillId="0" borderId="43" xfId="0" applyFont="1" applyFill="1" applyBorder="1" applyAlignment="1">
      <alignment horizontal="center"/>
    </xf>
    <xf numFmtId="0" fontId="85" fillId="0" borderId="43" xfId="0" applyFont="1" applyBorder="1"/>
    <xf numFmtId="0" fontId="85" fillId="0" borderId="43" xfId="0" applyFont="1" applyBorder="1" applyAlignment="1">
      <alignment horizontal="center"/>
    </xf>
    <xf numFmtId="0" fontId="85" fillId="0" borderId="38" xfId="0" applyFont="1" applyBorder="1" applyAlignment="1">
      <alignment horizontal="center"/>
    </xf>
    <xf numFmtId="0" fontId="85" fillId="0" borderId="38" xfId="0" applyFont="1" applyBorder="1"/>
    <xf numFmtId="0" fontId="85" fillId="0" borderId="44" xfId="0" applyFont="1" applyBorder="1"/>
    <xf numFmtId="0" fontId="57" fillId="0" borderId="4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5" fillId="0" borderId="61" xfId="0" applyFont="1" applyBorder="1" applyAlignment="1">
      <alignment horizontal="center"/>
    </xf>
    <xf numFmtId="0" fontId="85" fillId="0" borderId="61" xfId="0" applyFont="1" applyBorder="1"/>
    <xf numFmtId="0" fontId="87" fillId="0" borderId="65" xfId="0" applyFont="1" applyFill="1" applyBorder="1" applyAlignment="1">
      <alignment horizontal="center"/>
    </xf>
    <xf numFmtId="0" fontId="85" fillId="0" borderId="65" xfId="0" applyFont="1" applyBorder="1"/>
    <xf numFmtId="0" fontId="57" fillId="0" borderId="65" xfId="0" applyFont="1" applyFill="1" applyBorder="1" applyAlignment="1">
      <alignment horizontal="center"/>
    </xf>
    <xf numFmtId="0" fontId="86" fillId="0" borderId="7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  <xf numFmtId="0" fontId="85" fillId="0" borderId="22" xfId="0" applyFont="1" applyBorder="1"/>
    <xf numFmtId="0" fontId="57" fillId="0" borderId="22" xfId="0" applyFont="1" applyFill="1" applyBorder="1" applyAlignment="1">
      <alignment horizontal="center"/>
    </xf>
    <xf numFmtId="0" fontId="85" fillId="0" borderId="13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1" xfId="0" applyFont="1" applyBorder="1"/>
    <xf numFmtId="0" fontId="88" fillId="0" borderId="0" xfId="0" applyFont="1"/>
    <xf numFmtId="0" fontId="89" fillId="0" borderId="23" xfId="0" applyFont="1" applyBorder="1" applyAlignment="1">
      <alignment horizontal="center" vertical="center"/>
    </xf>
    <xf numFmtId="0" fontId="89" fillId="0" borderId="23" xfId="0" applyFont="1" applyBorder="1"/>
    <xf numFmtId="49" fontId="85" fillId="0" borderId="11" xfId="0" applyNumberFormat="1" applyFont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/>
    </xf>
    <xf numFmtId="0" fontId="85" fillId="0" borderId="4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85" fillId="0" borderId="7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57" fillId="0" borderId="4" xfId="0" applyFont="1" applyFill="1" applyBorder="1" applyAlignment="1">
      <alignment horizontal="center"/>
    </xf>
    <xf numFmtId="49" fontId="85" fillId="0" borderId="35" xfId="0" applyNumberFormat="1" applyFont="1" applyBorder="1" applyAlignment="1">
      <alignment horizontal="center" vertical="center"/>
    </xf>
    <xf numFmtId="0" fontId="85" fillId="0" borderId="62" xfId="0" applyFont="1" applyFill="1" applyBorder="1" applyAlignment="1">
      <alignment horizontal="left" vertical="center"/>
    </xf>
    <xf numFmtId="0" fontId="85" fillId="0" borderId="38" xfId="0" applyFont="1" applyFill="1" applyBorder="1" applyAlignment="1">
      <alignment horizontal="center"/>
    </xf>
    <xf numFmtId="0" fontId="85" fillId="0" borderId="43" xfId="0" applyFont="1" applyFill="1" applyBorder="1" applyAlignment="1">
      <alignment horizontal="center"/>
    </xf>
    <xf numFmtId="0" fontId="87" fillId="0" borderId="38" xfId="0" applyFont="1" applyFill="1" applyBorder="1" applyAlignment="1">
      <alignment horizontal="center"/>
    </xf>
    <xf numFmtId="0" fontId="85" fillId="0" borderId="62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49" fontId="85" fillId="0" borderId="13" xfId="0" applyNumberFormat="1" applyFont="1" applyBorder="1" applyAlignment="1">
      <alignment horizontal="center" vertical="center"/>
    </xf>
    <xf numFmtId="0" fontId="87" fillId="0" borderId="69" xfId="0" applyFont="1" applyFill="1" applyBorder="1" applyAlignment="1">
      <alignment horizontal="left" vertical="center"/>
    </xf>
    <xf numFmtId="0" fontId="85" fillId="0" borderId="13" xfId="0" applyFont="1" applyBorder="1"/>
    <xf numFmtId="0" fontId="87" fillId="0" borderId="13" xfId="0" applyFont="1" applyBorder="1" applyAlignment="1">
      <alignment horizontal="center"/>
    </xf>
    <xf numFmtId="0" fontId="85" fillId="0" borderId="69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164" fontId="7" fillId="0" borderId="24" xfId="0" applyNumberFormat="1" applyFont="1" applyFill="1" applyBorder="1"/>
    <xf numFmtId="0" fontId="6" fillId="0" borderId="26" xfId="0" applyFont="1" applyFill="1" applyBorder="1"/>
    <xf numFmtId="164" fontId="7" fillId="0" borderId="25" xfId="0" applyNumberFormat="1" applyFont="1" applyFill="1" applyBorder="1"/>
    <xf numFmtId="0" fontId="87" fillId="0" borderId="69" xfId="0" applyFont="1" applyBorder="1" applyAlignment="1">
      <alignment horizontal="center"/>
    </xf>
    <xf numFmtId="0" fontId="85" fillId="0" borderId="68" xfId="0" applyFont="1" applyBorder="1" applyAlignment="1">
      <alignment horizontal="center"/>
    </xf>
    <xf numFmtId="0" fontId="87" fillId="0" borderId="70" xfId="0" applyFont="1" applyBorder="1" applyAlignment="1">
      <alignment horizontal="center"/>
    </xf>
    <xf numFmtId="0" fontId="57" fillId="0" borderId="69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49" fontId="85" fillId="0" borderId="29" xfId="0" applyNumberFormat="1" applyFont="1" applyBorder="1" applyAlignment="1">
      <alignment horizontal="center" vertical="center"/>
    </xf>
    <xf numFmtId="0" fontId="87" fillId="0" borderId="2" xfId="0" applyFont="1" applyFill="1" applyBorder="1" applyAlignment="1">
      <alignment horizontal="left" vertical="center"/>
    </xf>
    <xf numFmtId="0" fontId="85" fillId="0" borderId="29" xfId="0" applyFont="1" applyBorder="1"/>
    <xf numFmtId="0" fontId="87" fillId="0" borderId="29" xfId="0" applyFont="1" applyBorder="1" applyAlignment="1">
      <alignment horizontal="center"/>
    </xf>
    <xf numFmtId="0" fontId="85" fillId="0" borderId="2" xfId="0" applyFont="1" applyBorder="1" applyAlignment="1">
      <alignment horizontal="center"/>
    </xf>
    <xf numFmtId="0" fontId="85" fillId="0" borderId="29" xfId="0" applyFont="1" applyBorder="1" applyAlignment="1">
      <alignment horizontal="center"/>
    </xf>
    <xf numFmtId="0" fontId="7" fillId="0" borderId="24" xfId="0" applyFont="1" applyFill="1" applyBorder="1"/>
    <xf numFmtId="164" fontId="6" fillId="0" borderId="25" xfId="0" applyNumberFormat="1" applyFont="1" applyFill="1" applyBorder="1"/>
    <xf numFmtId="0" fontId="87" fillId="0" borderId="2" xfId="0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87" fillId="0" borderId="3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85" fillId="0" borderId="13" xfId="0" applyFont="1" applyBorder="1" applyAlignment="1">
      <alignment horizontal="center" vertical="center"/>
    </xf>
    <xf numFmtId="0" fontId="87" fillId="0" borderId="69" xfId="0" applyFont="1" applyBorder="1" applyAlignment="1">
      <alignment horizontal="left" vertical="center"/>
    </xf>
    <xf numFmtId="0" fontId="7" fillId="0" borderId="25" xfId="0" applyFont="1" applyFill="1" applyBorder="1"/>
    <xf numFmtId="1" fontId="85" fillId="0" borderId="11" xfId="0" applyNumberFormat="1" applyFont="1" applyBorder="1" applyAlignment="1">
      <alignment horizontal="center" vertical="center"/>
    </xf>
    <xf numFmtId="0" fontId="87" fillId="0" borderId="7" xfId="0" applyFont="1" applyBorder="1" applyAlignment="1">
      <alignment horizontal="left" vertical="center"/>
    </xf>
    <xf numFmtId="0" fontId="87" fillId="0" borderId="11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165" fontId="7" fillId="0" borderId="37" xfId="0" applyNumberFormat="1" applyFont="1" applyFill="1" applyBorder="1"/>
    <xf numFmtId="0" fontId="86" fillId="0" borderId="12" xfId="0" applyFont="1" applyFill="1" applyBorder="1" applyAlignment="1">
      <alignment horizontal="center"/>
    </xf>
    <xf numFmtId="0" fontId="87" fillId="0" borderId="4" xfId="0" applyFont="1" applyBorder="1" applyAlignment="1">
      <alignment horizontal="center"/>
    </xf>
    <xf numFmtId="0" fontId="88" fillId="0" borderId="11" xfId="0" applyFont="1" applyFill="1" applyBorder="1" applyAlignment="1">
      <alignment horizontal="center"/>
    </xf>
    <xf numFmtId="49" fontId="85" fillId="8" borderId="35" xfId="0" applyNumberFormat="1" applyFont="1" applyFill="1" applyBorder="1" applyAlignment="1">
      <alignment horizontal="center" vertical="center"/>
    </xf>
    <xf numFmtId="0" fontId="85" fillId="8" borderId="47" xfId="0" applyFont="1" applyFill="1" applyBorder="1" applyAlignment="1">
      <alignment horizontal="left" vertical="center"/>
    </xf>
    <xf numFmtId="0" fontId="85" fillId="8" borderId="35" xfId="0" applyFont="1" applyFill="1" applyBorder="1"/>
    <xf numFmtId="0" fontId="87" fillId="10" borderId="35" xfId="0" applyFont="1" applyFill="1" applyBorder="1" applyAlignment="1">
      <alignment horizontal="center"/>
    </xf>
    <xf numFmtId="0" fontId="86" fillId="8" borderId="35" xfId="0" applyFont="1" applyFill="1" applyBorder="1" applyAlignment="1">
      <alignment horizontal="center"/>
    </xf>
    <xf numFmtId="0" fontId="87" fillId="8" borderId="35" xfId="0" applyFont="1" applyFill="1" applyBorder="1" applyAlignment="1">
      <alignment horizontal="center"/>
    </xf>
    <xf numFmtId="0" fontId="89" fillId="8" borderId="35" xfId="0" applyFont="1" applyFill="1" applyBorder="1" applyAlignment="1">
      <alignment horizontal="center"/>
    </xf>
    <xf numFmtId="0" fontId="6" fillId="10" borderId="45" xfId="0" applyFont="1" applyFill="1" applyBorder="1"/>
    <xf numFmtId="0" fontId="6" fillId="10" borderId="40" xfId="0" applyFont="1" applyFill="1" applyBorder="1"/>
    <xf numFmtId="0" fontId="86" fillId="8" borderId="47" xfId="0" applyFont="1" applyFill="1" applyBorder="1" applyAlignment="1">
      <alignment horizontal="center"/>
    </xf>
    <xf numFmtId="0" fontId="86" fillId="8" borderId="50" xfId="0" applyFont="1" applyFill="1" applyBorder="1" applyAlignment="1">
      <alignment horizontal="center"/>
    </xf>
    <xf numFmtId="0" fontId="87" fillId="8" borderId="77" xfId="0" applyFont="1" applyFill="1" applyBorder="1" applyAlignment="1">
      <alignment horizontal="center"/>
    </xf>
    <xf numFmtId="0" fontId="88" fillId="8" borderId="35" xfId="0" applyFont="1" applyFill="1" applyBorder="1" applyAlignment="1">
      <alignment horizontal="center"/>
    </xf>
    <xf numFmtId="49" fontId="85" fillId="0" borderId="56" xfId="0" applyNumberFormat="1" applyFont="1" applyBorder="1" applyAlignment="1">
      <alignment horizontal="center" vertical="center"/>
    </xf>
    <xf numFmtId="0" fontId="85" fillId="0" borderId="56" xfId="0" applyFont="1" applyBorder="1" applyAlignment="1">
      <alignment horizontal="left" vertical="center"/>
    </xf>
    <xf numFmtId="0" fontId="85" fillId="0" borderId="35" xfId="0" applyFont="1" applyBorder="1"/>
    <xf numFmtId="0" fontId="87" fillId="0" borderId="35" xfId="0" applyFont="1" applyFill="1" applyBorder="1" applyAlignment="1">
      <alignment horizontal="center"/>
    </xf>
    <xf numFmtId="0" fontId="86" fillId="0" borderId="35" xfId="0" applyFont="1" applyFill="1" applyBorder="1" applyAlignment="1">
      <alignment horizontal="center"/>
    </xf>
    <xf numFmtId="0" fontId="87" fillId="0" borderId="47" xfId="0" applyFont="1" applyFill="1" applyBorder="1" applyAlignment="1">
      <alignment horizontal="center"/>
    </xf>
    <xf numFmtId="0" fontId="87" fillId="0" borderId="50" xfId="0" applyFont="1" applyFill="1" applyBorder="1" applyAlignment="1">
      <alignment horizontal="center"/>
    </xf>
    <xf numFmtId="0" fontId="85" fillId="0" borderId="62" xfId="0" applyFont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49" fontId="85" fillId="0" borderId="43" xfId="0" applyNumberFormat="1" applyFont="1" applyBorder="1" applyAlignment="1">
      <alignment horizontal="center" vertical="center"/>
    </xf>
    <xf numFmtId="0" fontId="85" fillId="0" borderId="43" xfId="0" applyFont="1" applyBorder="1" applyAlignment="1">
      <alignment horizontal="left" vertical="center"/>
    </xf>
    <xf numFmtId="0" fontId="85" fillId="0" borderId="47" xfId="0" applyFont="1" applyBorder="1" applyAlignment="1">
      <alignment horizontal="center"/>
    </xf>
    <xf numFmtId="0" fontId="85" fillId="0" borderId="35" xfId="0" applyFont="1" applyBorder="1" applyAlignment="1">
      <alignment horizontal="center"/>
    </xf>
    <xf numFmtId="0" fontId="85" fillId="0" borderId="77" xfId="0" applyFont="1" applyBorder="1" applyAlignment="1">
      <alignment horizontal="center"/>
    </xf>
    <xf numFmtId="0" fontId="85" fillId="0" borderId="23" xfId="0" applyFont="1" applyBorder="1" applyAlignment="1">
      <alignment horizontal="left" vertical="center"/>
    </xf>
    <xf numFmtId="0" fontId="85" fillId="0" borderId="52" xfId="0" applyFont="1" applyBorder="1" applyAlignment="1">
      <alignment horizontal="center"/>
    </xf>
    <xf numFmtId="0" fontId="85" fillId="0" borderId="56" xfId="0" applyFont="1" applyBorder="1" applyAlignment="1">
      <alignment horizontal="center"/>
    </xf>
    <xf numFmtId="0" fontId="87" fillId="0" borderId="52" xfId="0" applyFont="1" applyFill="1" applyBorder="1" applyAlignment="1">
      <alignment horizontal="center"/>
    </xf>
    <xf numFmtId="0" fontId="85" fillId="0" borderId="97" xfId="0" applyFont="1" applyBorder="1" applyAlignment="1">
      <alignment horizontal="center"/>
    </xf>
    <xf numFmtId="0" fontId="85" fillId="0" borderId="8" xfId="0" applyFont="1" applyBorder="1" applyAlignment="1">
      <alignment horizontal="left" vertical="center"/>
    </xf>
    <xf numFmtId="0" fontId="85" fillId="0" borderId="10" xfId="0" applyFont="1" applyBorder="1"/>
    <xf numFmtId="0" fontId="87" fillId="0" borderId="7" xfId="0" applyFont="1" applyBorder="1"/>
    <xf numFmtId="164" fontId="7" fillId="0" borderId="5" xfId="0" applyNumberFormat="1" applyFont="1" applyFill="1" applyBorder="1"/>
    <xf numFmtId="0" fontId="87" fillId="0" borderId="11" xfId="0" applyFont="1" applyBorder="1"/>
    <xf numFmtId="0" fontId="57" fillId="0" borderId="7" xfId="0" applyFont="1" applyBorder="1"/>
    <xf numFmtId="0" fontId="57" fillId="0" borderId="11" xfId="0" applyFont="1" applyBorder="1"/>
    <xf numFmtId="49" fontId="85" fillId="0" borderId="21" xfId="0" applyNumberFormat="1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/>
    </xf>
    <xf numFmtId="0" fontId="85" fillId="0" borderId="76" xfId="0" applyFont="1" applyBorder="1"/>
    <xf numFmtId="0" fontId="87" fillId="0" borderId="17" xfId="0" applyFont="1" applyBorder="1"/>
    <xf numFmtId="0" fontId="7" fillId="0" borderId="15" xfId="0" applyFont="1" applyFill="1" applyBorder="1"/>
    <xf numFmtId="0" fontId="87" fillId="0" borderId="21" xfId="0" applyFont="1" applyBorder="1"/>
    <xf numFmtId="0" fontId="57" fillId="0" borderId="17" xfId="0" applyFont="1" applyBorder="1"/>
    <xf numFmtId="0" fontId="57" fillId="0" borderId="21" xfId="0" applyFont="1" applyBorder="1"/>
    <xf numFmtId="0" fontId="56" fillId="0" borderId="0" xfId="0" applyFont="1" applyBorder="1"/>
    <xf numFmtId="0" fontId="56" fillId="0" borderId="61" xfId="0" applyFont="1" applyBorder="1"/>
    <xf numFmtId="49" fontId="85" fillId="8" borderId="43" xfId="0" applyNumberFormat="1" applyFont="1" applyFill="1" applyBorder="1" applyAlignment="1">
      <alignment horizontal="center" vertical="center"/>
    </xf>
    <xf numFmtId="0" fontId="87" fillId="8" borderId="43" xfId="0" applyFont="1" applyFill="1" applyBorder="1" applyAlignment="1">
      <alignment horizontal="left" vertical="center"/>
    </xf>
    <xf numFmtId="0" fontId="85" fillId="8" borderId="43" xfId="0" applyFont="1" applyFill="1" applyBorder="1"/>
    <xf numFmtId="0" fontId="87" fillId="10" borderId="11" xfId="0" applyFont="1" applyFill="1" applyBorder="1" applyAlignment="1">
      <alignment horizontal="center"/>
    </xf>
    <xf numFmtId="0" fontId="87" fillId="8" borderId="43" xfId="0" applyFont="1" applyFill="1" applyBorder="1" applyAlignment="1">
      <alignment horizontal="center"/>
    </xf>
    <xf numFmtId="0" fontId="7" fillId="10" borderId="10" xfId="0" applyFont="1" applyFill="1" applyBorder="1"/>
    <xf numFmtId="0" fontId="7" fillId="10" borderId="8" xfId="0" applyFont="1" applyFill="1" applyBorder="1"/>
    <xf numFmtId="0" fontId="6" fillId="10" borderId="12" xfId="0" applyFont="1" applyFill="1" applyBorder="1"/>
    <xf numFmtId="0" fontId="87" fillId="8" borderId="44" xfId="0" applyFont="1" applyFill="1" applyBorder="1" applyAlignment="1">
      <alignment horizontal="center"/>
    </xf>
    <xf numFmtId="0" fontId="87" fillId="8" borderId="62" xfId="0" applyFont="1" applyFill="1" applyBorder="1" applyAlignment="1">
      <alignment horizontal="center"/>
    </xf>
    <xf numFmtId="0" fontId="87" fillId="8" borderId="38" xfId="0" applyFont="1" applyFill="1" applyBorder="1" applyAlignment="1">
      <alignment horizontal="center"/>
    </xf>
    <xf numFmtId="0" fontId="57" fillId="8" borderId="43" xfId="0" applyFont="1" applyFill="1" applyBorder="1" applyAlignment="1">
      <alignment horizontal="center"/>
    </xf>
    <xf numFmtId="0" fontId="87" fillId="8" borderId="35" xfId="0" applyFont="1" applyFill="1" applyBorder="1" applyAlignment="1">
      <alignment horizontal="left" vertical="center"/>
    </xf>
    <xf numFmtId="0" fontId="87" fillId="8" borderId="35" xfId="0" applyNumberFormat="1" applyFont="1" applyFill="1" applyBorder="1" applyAlignment="1">
      <alignment horizontal="center"/>
    </xf>
    <xf numFmtId="0" fontId="7" fillId="10" borderId="77" xfId="0" applyFont="1" applyFill="1" applyBorder="1"/>
    <xf numFmtId="164" fontId="7" fillId="10" borderId="45" xfId="0" applyNumberFormat="1" applyFont="1" applyFill="1" applyBorder="1"/>
    <xf numFmtId="0" fontId="6" fillId="10" borderId="50" xfId="0" applyFont="1" applyFill="1" applyBorder="1"/>
    <xf numFmtId="0" fontId="87" fillId="8" borderId="50" xfId="0" applyFont="1" applyFill="1" applyBorder="1" applyAlignment="1">
      <alignment horizontal="center"/>
    </xf>
    <xf numFmtId="0" fontId="87" fillId="8" borderId="47" xfId="0" applyFont="1" applyFill="1" applyBorder="1" applyAlignment="1">
      <alignment horizontal="center"/>
    </xf>
    <xf numFmtId="0" fontId="57" fillId="8" borderId="35" xfId="0" applyFont="1" applyFill="1" applyBorder="1" applyAlignment="1">
      <alignment horizontal="center"/>
    </xf>
    <xf numFmtId="2" fontId="85" fillId="0" borderId="35" xfId="0" applyNumberFormat="1" applyFont="1" applyBorder="1" applyAlignment="1">
      <alignment horizontal="center"/>
    </xf>
    <xf numFmtId="0" fontId="85" fillId="0" borderId="47" xfId="0" applyFont="1" applyBorder="1"/>
    <xf numFmtId="2" fontId="85" fillId="0" borderId="21" xfId="0" applyNumberFormat="1" applyFont="1" applyBorder="1" applyAlignment="1">
      <alignment horizontal="center"/>
    </xf>
    <xf numFmtId="0" fontId="61" fillId="0" borderId="0" xfId="0" applyFont="1"/>
  </cellXfs>
  <cellStyles count="6">
    <cellStyle name="Обычный" xfId="0" builtinId="0"/>
    <cellStyle name="Обычный 2" xfId="2"/>
    <cellStyle name="Обычный 2 2" xfId="3"/>
    <cellStyle name="Обычный 2 3" xfId="5"/>
    <cellStyle name="Обычный_мусоропроводы" xfId="4"/>
    <cellStyle name="Финансовый 2" xfId="1"/>
  </cellStyles>
  <dxfs count="0"/>
  <tableStyles count="0" defaultTableStyle="TableStyleMedium2" defaultPivotStyle="PivotStyleLight16"/>
  <colors>
    <mruColors>
      <color rgb="FFFF66FF"/>
      <color rgb="FF5EE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topLeftCell="A91" zoomScale="70" zoomScaleNormal="70" workbookViewId="0">
      <selection activeCell="G146" sqref="G146"/>
    </sheetView>
  </sheetViews>
  <sheetFormatPr defaultColWidth="8.85546875" defaultRowHeight="12.75" x14ac:dyDescent="0.2"/>
  <cols>
    <col min="1" max="1" width="6.28515625" style="333" customWidth="1"/>
    <col min="2" max="2" width="72.85546875" style="333" customWidth="1"/>
    <col min="3" max="3" width="9.140625" style="333" customWidth="1"/>
    <col min="4" max="4" width="11.42578125" style="1702" customWidth="1"/>
    <col min="5" max="5" width="9.140625" style="1702" customWidth="1"/>
    <col min="6" max="7" width="8.85546875" style="333" customWidth="1"/>
    <col min="8" max="8" width="14.140625" style="333" customWidth="1"/>
    <col min="9" max="9" width="13.85546875" style="333" customWidth="1"/>
    <col min="10" max="10" width="11.85546875" style="333" customWidth="1"/>
    <col min="11" max="11" width="9.140625" style="1702" customWidth="1"/>
    <col min="12" max="15" width="8.85546875" style="333" customWidth="1"/>
    <col min="16" max="16" width="8.85546875" style="1702" customWidth="1"/>
    <col min="17" max="17" width="8.85546875" style="333" customWidth="1"/>
    <col min="18" max="19" width="8.85546875" style="1702" customWidth="1"/>
    <col min="20" max="20" width="8.85546875" style="333" customWidth="1"/>
    <col min="21" max="24" width="8.85546875" style="1702" customWidth="1"/>
    <col min="25" max="16384" width="8.85546875" style="333"/>
  </cols>
  <sheetData>
    <row r="1" spans="1:24" x14ac:dyDescent="0.2">
      <c r="A1" s="1698" t="s">
        <v>943</v>
      </c>
      <c r="D1" s="1699"/>
      <c r="E1" s="1699"/>
      <c r="F1" s="1700"/>
      <c r="G1" s="1700"/>
      <c r="H1" s="1700"/>
      <c r="I1" s="1700"/>
      <c r="J1" s="1700"/>
      <c r="K1" s="1699"/>
      <c r="L1" s="1700"/>
      <c r="M1" s="1699"/>
      <c r="N1" s="1700"/>
      <c r="O1" s="333" t="s">
        <v>944</v>
      </c>
      <c r="P1" s="333"/>
      <c r="Q1" s="1700"/>
      <c r="R1" s="333"/>
      <c r="S1" s="333"/>
      <c r="U1" s="333"/>
      <c r="V1" s="333"/>
      <c r="W1" s="333"/>
      <c r="X1" s="333"/>
    </row>
    <row r="2" spans="1:24" x14ac:dyDescent="0.2">
      <c r="A2" s="1698" t="s">
        <v>945</v>
      </c>
      <c r="D2" s="1699"/>
      <c r="E2" s="1699"/>
      <c r="F2" s="1700"/>
      <c r="G2" s="1701"/>
      <c r="H2" s="1701"/>
      <c r="I2" s="1701"/>
      <c r="J2" s="1701"/>
      <c r="K2" s="1699"/>
      <c r="L2" s="1700"/>
      <c r="M2" s="1699"/>
      <c r="N2" s="1700"/>
      <c r="O2" s="1700" t="s">
        <v>946</v>
      </c>
      <c r="P2" s="1699"/>
      <c r="Q2" s="1700"/>
      <c r="R2" s="333"/>
      <c r="S2" s="333"/>
      <c r="U2" s="333"/>
      <c r="V2" s="333"/>
      <c r="W2" s="333"/>
      <c r="X2" s="333"/>
    </row>
    <row r="3" spans="1:24" x14ac:dyDescent="0.2">
      <c r="A3" s="1698" t="s">
        <v>947</v>
      </c>
      <c r="D3" s="1699"/>
      <c r="E3" s="1699"/>
      <c r="F3" s="1700"/>
      <c r="G3" s="1700"/>
      <c r="H3" s="1700"/>
      <c r="I3" s="1700"/>
      <c r="J3" s="1700"/>
      <c r="K3" s="1699"/>
      <c r="L3" s="1700"/>
      <c r="M3" s="1699"/>
      <c r="N3" s="1700"/>
      <c r="O3" s="1702"/>
      <c r="P3" s="1700"/>
      <c r="Q3" s="1700"/>
      <c r="R3" s="333"/>
      <c r="S3" s="333"/>
      <c r="U3" s="333"/>
      <c r="V3" s="333"/>
      <c r="W3" s="333"/>
      <c r="X3" s="333"/>
    </row>
    <row r="4" spans="1:24" x14ac:dyDescent="0.2">
      <c r="A4" s="1698" t="s">
        <v>948</v>
      </c>
      <c r="D4" s="1699"/>
      <c r="E4" s="1699"/>
      <c r="F4" s="1700"/>
      <c r="G4" s="1700"/>
      <c r="H4" s="1700"/>
      <c r="I4" s="1700"/>
      <c r="J4" s="1700"/>
      <c r="K4" s="1699"/>
      <c r="L4" s="1700"/>
      <c r="M4" s="1699"/>
      <c r="O4" s="1700" t="s">
        <v>949</v>
      </c>
      <c r="P4" s="1700"/>
      <c r="Q4" s="1700"/>
      <c r="R4" s="333"/>
      <c r="S4" s="333"/>
      <c r="U4" s="333"/>
      <c r="V4" s="333"/>
      <c r="W4" s="333"/>
      <c r="X4" s="333"/>
    </row>
    <row r="5" spans="1:24" x14ac:dyDescent="0.2">
      <c r="A5" s="1698" t="s">
        <v>950</v>
      </c>
      <c r="D5" s="1699"/>
      <c r="E5" s="1699"/>
      <c r="F5" s="1700"/>
      <c r="G5" s="1700"/>
      <c r="H5" s="1700"/>
      <c r="I5" s="1700"/>
      <c r="J5" s="1700"/>
      <c r="K5" s="1699"/>
      <c r="L5" s="1700"/>
      <c r="M5" s="1699"/>
      <c r="N5" s="1698" t="s">
        <v>951</v>
      </c>
      <c r="O5" s="1699"/>
      <c r="P5" s="1699"/>
      <c r="Q5" s="1700"/>
      <c r="R5" s="333"/>
      <c r="S5" s="333"/>
      <c r="U5" s="333"/>
      <c r="V5" s="333"/>
      <c r="W5" s="333"/>
      <c r="X5" s="333"/>
    </row>
    <row r="6" spans="1:24" x14ac:dyDescent="0.2">
      <c r="A6" s="1698"/>
      <c r="D6" s="1699"/>
      <c r="E6" s="1699"/>
      <c r="F6" s="1700"/>
      <c r="G6" s="1700"/>
      <c r="H6" s="1700"/>
      <c r="I6" s="1700"/>
      <c r="J6" s="1700"/>
      <c r="K6" s="1699"/>
      <c r="L6" s="1700"/>
      <c r="M6" s="1700"/>
      <c r="N6" s="1700"/>
      <c r="O6" s="1700"/>
      <c r="P6" s="1699"/>
      <c r="Q6" s="1700"/>
      <c r="R6" s="1699"/>
      <c r="S6" s="1699"/>
      <c r="T6" s="1700"/>
      <c r="U6" s="1699"/>
      <c r="V6" s="1699"/>
      <c r="W6" s="1699"/>
      <c r="X6" s="1699"/>
    </row>
    <row r="7" spans="1:24" ht="18.75" x14ac:dyDescent="0.3">
      <c r="A7" s="1703" t="s">
        <v>952</v>
      </c>
      <c r="B7" s="1703"/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333"/>
      <c r="V7" s="333"/>
      <c r="W7" s="333"/>
      <c r="X7" s="333"/>
    </row>
    <row r="8" spans="1:24" ht="13.5" thickBot="1" x14ac:dyDescent="0.25">
      <c r="A8" s="1698"/>
      <c r="D8" s="1699"/>
      <c r="E8" s="1699"/>
      <c r="F8" s="1700"/>
      <c r="G8" s="1700"/>
      <c r="H8" s="1700"/>
      <c r="I8" s="1700"/>
      <c r="J8" s="1700"/>
      <c r="K8" s="1699"/>
      <c r="L8" s="1700"/>
      <c r="M8" s="1700"/>
      <c r="N8" s="1700"/>
      <c r="O8" s="1700"/>
      <c r="P8" s="1699"/>
      <c r="Q8" s="1700"/>
      <c r="R8" s="1704"/>
      <c r="S8" s="1704"/>
      <c r="T8" s="1700"/>
      <c r="U8" s="1704"/>
      <c r="W8" s="1704" t="s">
        <v>953</v>
      </c>
      <c r="X8" s="1704"/>
    </row>
    <row r="9" spans="1:24" ht="27.75" customHeight="1" thickBot="1" x14ac:dyDescent="0.25">
      <c r="A9" s="1705" t="s">
        <v>512</v>
      </c>
      <c r="B9" s="1706" t="s">
        <v>513</v>
      </c>
      <c r="C9" s="1706" t="s">
        <v>514</v>
      </c>
      <c r="D9" s="1707" t="s">
        <v>422</v>
      </c>
      <c r="E9" s="1708" t="s">
        <v>954</v>
      </c>
      <c r="F9" s="1709"/>
      <c r="G9" s="1709"/>
      <c r="H9" s="1709"/>
      <c r="I9" s="1709"/>
      <c r="J9" s="1709"/>
      <c r="K9" s="1709"/>
      <c r="L9" s="1709"/>
      <c r="M9" s="1709"/>
      <c r="N9" s="1709"/>
      <c r="O9" s="1709"/>
      <c r="P9" s="1709"/>
      <c r="Q9" s="1709"/>
      <c r="R9" s="1710" t="s">
        <v>955</v>
      </c>
      <c r="S9" s="1711"/>
      <c r="T9" s="1712"/>
      <c r="U9" s="1711" t="s">
        <v>956</v>
      </c>
      <c r="V9" s="1711"/>
      <c r="W9" s="1710" t="s">
        <v>957</v>
      </c>
      <c r="X9" s="1712"/>
    </row>
    <row r="10" spans="1:24" ht="149.25" customHeight="1" thickBot="1" x14ac:dyDescent="0.25">
      <c r="A10" s="1713"/>
      <c r="B10" s="1714"/>
      <c r="C10" s="1714"/>
      <c r="D10" s="1715"/>
      <c r="E10" s="1708" t="s">
        <v>958</v>
      </c>
      <c r="F10" s="1709"/>
      <c r="G10" s="1716"/>
      <c r="H10" s="1708" t="s">
        <v>959</v>
      </c>
      <c r="I10" s="1709"/>
      <c r="J10" s="1709"/>
      <c r="K10" s="1708" t="s">
        <v>960</v>
      </c>
      <c r="L10" s="1709"/>
      <c r="M10" s="1716"/>
      <c r="N10" s="1708" t="s">
        <v>961</v>
      </c>
      <c r="O10" s="1717"/>
      <c r="P10" s="1708" t="s">
        <v>962</v>
      </c>
      <c r="Q10" s="1716"/>
      <c r="R10" s="1718"/>
      <c r="S10" s="1719"/>
      <c r="T10" s="1720"/>
      <c r="U10" s="1719"/>
      <c r="V10" s="1719"/>
      <c r="W10" s="1718"/>
      <c r="X10" s="1720"/>
    </row>
    <row r="11" spans="1:24" ht="13.5" thickBot="1" x14ac:dyDescent="0.25">
      <c r="A11" s="1713"/>
      <c r="B11" s="1714"/>
      <c r="C11" s="1714"/>
      <c r="D11" s="1715"/>
      <c r="E11" s="1721" t="s">
        <v>518</v>
      </c>
      <c r="F11" s="1722" t="s">
        <v>519</v>
      </c>
      <c r="G11" s="1722" t="s">
        <v>520</v>
      </c>
      <c r="H11" s="1721" t="s">
        <v>518</v>
      </c>
      <c r="I11" s="1722" t="s">
        <v>519</v>
      </c>
      <c r="J11" s="1722" t="s">
        <v>520</v>
      </c>
      <c r="K11" s="1721" t="s">
        <v>518</v>
      </c>
      <c r="L11" s="1722" t="s">
        <v>519</v>
      </c>
      <c r="M11" s="1722" t="s">
        <v>520</v>
      </c>
      <c r="N11" s="1721" t="s">
        <v>422</v>
      </c>
      <c r="O11" s="1722" t="s">
        <v>520</v>
      </c>
      <c r="P11" s="1721" t="s">
        <v>422</v>
      </c>
      <c r="Q11" s="1723" t="s">
        <v>428</v>
      </c>
      <c r="R11" s="1721" t="s">
        <v>422</v>
      </c>
      <c r="S11" s="1722" t="s">
        <v>519</v>
      </c>
      <c r="T11" s="1722" t="s">
        <v>520</v>
      </c>
      <c r="U11" s="1724" t="s">
        <v>422</v>
      </c>
      <c r="V11" s="1725" t="s">
        <v>963</v>
      </c>
      <c r="W11" s="1721" t="s">
        <v>422</v>
      </c>
      <c r="X11" s="1726" t="s">
        <v>963</v>
      </c>
    </row>
    <row r="12" spans="1:24" ht="15.75" thickBot="1" x14ac:dyDescent="0.3">
      <c r="A12" s="1727" t="s">
        <v>521</v>
      </c>
      <c r="B12" s="1728" t="s">
        <v>522</v>
      </c>
      <c r="C12" s="1729" t="s">
        <v>342</v>
      </c>
      <c r="D12" s="1730">
        <f>H12</f>
        <v>25766.73259</v>
      </c>
      <c r="E12" s="1731"/>
      <c r="F12" s="1732"/>
      <c r="G12" s="1733"/>
      <c r="H12" s="1734">
        <f>I12+J12</f>
        <v>25766.73259</v>
      </c>
      <c r="I12" s="1735">
        <f>I15+I22+I33+I35+I38+I40+I42+I44+I46+I48+I50+I52+I54+I56+I58+I60+I62+I64+I66+I68+I70</f>
        <v>23857.772099999998</v>
      </c>
      <c r="J12" s="1735">
        <f>J15+J22+J33+J35+J38+J40+J42+J44+J46+J48+J50+J52+J54+J56+J58+J60+J62+J64+J66+J68+J70</f>
        <v>1908.9604899999997</v>
      </c>
      <c r="K12" s="1731"/>
      <c r="L12" s="1732"/>
      <c r="M12" s="1733"/>
      <c r="N12" s="1731"/>
      <c r="O12" s="1733"/>
      <c r="P12" s="1731"/>
      <c r="Q12" s="1733"/>
      <c r="R12" s="1731"/>
      <c r="S12" s="1732"/>
      <c r="T12" s="1733"/>
      <c r="U12" s="1736"/>
      <c r="V12" s="1737"/>
      <c r="W12" s="1738"/>
      <c r="X12" s="1739"/>
    </row>
    <row r="13" spans="1:24" s="335" customFormat="1" ht="15.75" x14ac:dyDescent="0.25">
      <c r="A13" s="1740">
        <v>1</v>
      </c>
      <c r="B13" s="1741" t="s">
        <v>523</v>
      </c>
      <c r="C13" s="1742" t="s">
        <v>534</v>
      </c>
      <c r="D13" s="1743">
        <f>H13</f>
        <v>85</v>
      </c>
      <c r="E13" s="1744"/>
      <c r="F13" s="1745"/>
      <c r="G13" s="1746"/>
      <c r="H13" s="1747">
        <f t="shared" ref="H13" si="0">I13+J13</f>
        <v>85</v>
      </c>
      <c r="I13" s="1748">
        <v>85</v>
      </c>
      <c r="J13" s="1749">
        <f>J16+J19</f>
        <v>0</v>
      </c>
      <c r="K13" s="1744"/>
      <c r="L13" s="1745"/>
      <c r="M13" s="1746"/>
      <c r="N13" s="1744"/>
      <c r="O13" s="1746"/>
      <c r="P13" s="1744"/>
      <c r="Q13" s="1746"/>
      <c r="R13" s="1744"/>
      <c r="S13" s="1745"/>
      <c r="T13" s="1746"/>
      <c r="U13" s="1750"/>
      <c r="V13" s="1751"/>
      <c r="W13" s="1752"/>
      <c r="X13" s="1753"/>
    </row>
    <row r="14" spans="1:24" s="355" customFormat="1" ht="15" x14ac:dyDescent="0.25">
      <c r="A14" s="1740"/>
      <c r="B14" s="1754"/>
      <c r="C14" s="1755" t="s">
        <v>524</v>
      </c>
      <c r="D14" s="1756">
        <f>H14</f>
        <v>3.0199999999999996</v>
      </c>
      <c r="E14" s="1757"/>
      <c r="F14" s="1758"/>
      <c r="G14" s="1759"/>
      <c r="H14" s="1760">
        <f>I14+J14</f>
        <v>3.0199999999999996</v>
      </c>
      <c r="I14" s="1761">
        <f>I16+I18</f>
        <v>3.0199999999999996</v>
      </c>
      <c r="J14" s="1762">
        <f>J16+J18</f>
        <v>0</v>
      </c>
      <c r="K14" s="1757"/>
      <c r="L14" s="1758"/>
      <c r="M14" s="1759"/>
      <c r="N14" s="1757"/>
      <c r="O14" s="1759"/>
      <c r="P14" s="1757"/>
      <c r="Q14" s="1759"/>
      <c r="R14" s="1757"/>
      <c r="S14" s="1758"/>
      <c r="T14" s="1759"/>
      <c r="U14" s="1763"/>
      <c r="V14" s="1764"/>
      <c r="W14" s="1765"/>
      <c r="X14" s="1766"/>
    </row>
    <row r="15" spans="1:24" s="355" customFormat="1" ht="15" x14ac:dyDescent="0.25">
      <c r="A15" s="1767"/>
      <c r="B15" s="1768" t="s">
        <v>525</v>
      </c>
      <c r="C15" s="1755" t="s">
        <v>342</v>
      </c>
      <c r="D15" s="1769">
        <f>H15</f>
        <v>2365.84</v>
      </c>
      <c r="E15" s="1757"/>
      <c r="F15" s="1758"/>
      <c r="G15" s="1759"/>
      <c r="H15" s="1770">
        <f>I15+J15</f>
        <v>2365.84</v>
      </c>
      <c r="I15" s="1771">
        <f>I17+I19+I20</f>
        <v>2365.84</v>
      </c>
      <c r="J15" s="1762">
        <f>J17+J19+J20</f>
        <v>0</v>
      </c>
      <c r="K15" s="1757"/>
      <c r="L15" s="1758"/>
      <c r="M15" s="1759"/>
      <c r="N15" s="1757"/>
      <c r="O15" s="1759"/>
      <c r="P15" s="1757"/>
      <c r="Q15" s="1759"/>
      <c r="R15" s="1757"/>
      <c r="S15" s="1758"/>
      <c r="T15" s="1759"/>
      <c r="U15" s="1763"/>
      <c r="V15" s="1764"/>
      <c r="W15" s="1765"/>
      <c r="X15" s="1766"/>
    </row>
    <row r="16" spans="1:24" s="355" customFormat="1" ht="15.75" x14ac:dyDescent="0.25">
      <c r="A16" s="1772" t="s">
        <v>528</v>
      </c>
      <c r="B16" s="1773" t="s">
        <v>529</v>
      </c>
      <c r="C16" s="1774" t="s">
        <v>524</v>
      </c>
      <c r="D16" s="1775">
        <f t="shared" ref="D16:D79" si="1">H16</f>
        <v>1.6339999999999999</v>
      </c>
      <c r="E16" s="1776"/>
      <c r="F16" s="1777"/>
      <c r="G16" s="1778"/>
      <c r="H16" s="1779">
        <f t="shared" ref="H16:H31" si="2">I16+J16</f>
        <v>1.6339999999999999</v>
      </c>
      <c r="I16" s="1780">
        <v>1.6339999999999999</v>
      </c>
      <c r="J16" s="1781">
        <v>0</v>
      </c>
      <c r="K16" s="1776"/>
      <c r="L16" s="1777"/>
      <c r="M16" s="1778"/>
      <c r="N16" s="1782"/>
      <c r="O16" s="1783"/>
      <c r="P16" s="1782"/>
      <c r="Q16" s="1778"/>
      <c r="R16" s="1782"/>
      <c r="S16" s="1784"/>
      <c r="T16" s="1778"/>
      <c r="U16" s="1785"/>
      <c r="V16" s="1786"/>
      <c r="W16" s="1787"/>
      <c r="X16" s="1788"/>
    </row>
    <row r="17" spans="1:24" s="355" customFormat="1" ht="15.75" x14ac:dyDescent="0.25">
      <c r="A17" s="1772"/>
      <c r="B17" s="1773"/>
      <c r="C17" s="1774" t="s">
        <v>342</v>
      </c>
      <c r="D17" s="1775">
        <f t="shared" si="1"/>
        <v>1007.56</v>
      </c>
      <c r="E17" s="1776"/>
      <c r="F17" s="1777"/>
      <c r="G17" s="1778"/>
      <c r="H17" s="1779">
        <f t="shared" si="2"/>
        <v>1007.56</v>
      </c>
      <c r="I17" s="1789">
        <v>1007.56</v>
      </c>
      <c r="J17" s="1781">
        <v>0</v>
      </c>
      <c r="K17" s="1776"/>
      <c r="L17" s="1777"/>
      <c r="M17" s="1778"/>
      <c r="N17" s="1782"/>
      <c r="O17" s="1783"/>
      <c r="P17" s="1782"/>
      <c r="Q17" s="1778"/>
      <c r="R17" s="1782"/>
      <c r="S17" s="1784"/>
      <c r="T17" s="1778"/>
      <c r="U17" s="1785"/>
      <c r="V17" s="1786"/>
      <c r="W17" s="1787"/>
      <c r="X17" s="1788"/>
    </row>
    <row r="18" spans="1:24" s="355" customFormat="1" ht="15.75" x14ac:dyDescent="0.25">
      <c r="A18" s="1772" t="s">
        <v>530</v>
      </c>
      <c r="B18" s="1773" t="s">
        <v>531</v>
      </c>
      <c r="C18" s="1774" t="s">
        <v>524</v>
      </c>
      <c r="D18" s="1775">
        <f t="shared" si="1"/>
        <v>1.3859999999999999</v>
      </c>
      <c r="E18" s="1776"/>
      <c r="F18" s="1777"/>
      <c r="G18" s="1778"/>
      <c r="H18" s="1779">
        <f t="shared" si="2"/>
        <v>1.3859999999999999</v>
      </c>
      <c r="I18" s="1790">
        <v>1.3859999999999999</v>
      </c>
      <c r="J18" s="1781">
        <v>0</v>
      </c>
      <c r="K18" s="1776"/>
      <c r="L18" s="1777"/>
      <c r="M18" s="1778"/>
      <c r="N18" s="1782"/>
      <c r="O18" s="1783"/>
      <c r="P18" s="1782"/>
      <c r="Q18" s="1778"/>
      <c r="R18" s="1782"/>
      <c r="S18" s="1784"/>
      <c r="T18" s="1778"/>
      <c r="U18" s="1785"/>
      <c r="V18" s="1786"/>
      <c r="W18" s="1787"/>
      <c r="X18" s="1788"/>
    </row>
    <row r="19" spans="1:24" s="355" customFormat="1" ht="15.75" x14ac:dyDescent="0.25">
      <c r="A19" s="1772"/>
      <c r="B19" s="1773"/>
      <c r="C19" s="1774" t="s">
        <v>342</v>
      </c>
      <c r="D19" s="1775">
        <f t="shared" si="1"/>
        <v>1358.28</v>
      </c>
      <c r="E19" s="1776"/>
      <c r="F19" s="1777"/>
      <c r="G19" s="1778"/>
      <c r="H19" s="1779">
        <f t="shared" si="2"/>
        <v>1358.28</v>
      </c>
      <c r="I19" s="1789">
        <v>1358.28</v>
      </c>
      <c r="J19" s="1791">
        <v>0</v>
      </c>
      <c r="K19" s="1776"/>
      <c r="L19" s="1777"/>
      <c r="M19" s="1778"/>
      <c r="N19" s="1782"/>
      <c r="O19" s="1783"/>
      <c r="P19" s="1782"/>
      <c r="Q19" s="1778"/>
      <c r="R19" s="1782"/>
      <c r="S19" s="1784"/>
      <c r="T19" s="1778"/>
      <c r="U19" s="1785"/>
      <c r="V19" s="1786"/>
      <c r="W19" s="1787"/>
      <c r="X19" s="1788"/>
    </row>
    <row r="20" spans="1:24" s="355" customFormat="1" ht="16.5" thickBot="1" x14ac:dyDescent="0.3">
      <c r="A20" s="1792" t="s">
        <v>929</v>
      </c>
      <c r="B20" s="1793" t="s">
        <v>930</v>
      </c>
      <c r="C20" s="1794" t="s">
        <v>342</v>
      </c>
      <c r="D20" s="1795">
        <f t="shared" si="1"/>
        <v>0</v>
      </c>
      <c r="E20" s="1796"/>
      <c r="F20" s="1797"/>
      <c r="G20" s="1798"/>
      <c r="H20" s="1747">
        <f t="shared" si="2"/>
        <v>0</v>
      </c>
      <c r="I20" s="1748">
        <v>0</v>
      </c>
      <c r="J20" s="1749">
        <v>0</v>
      </c>
      <c r="K20" s="1796"/>
      <c r="L20" s="1797"/>
      <c r="M20" s="1798"/>
      <c r="N20" s="1799"/>
      <c r="O20" s="1800"/>
      <c r="P20" s="1799"/>
      <c r="Q20" s="1798"/>
      <c r="R20" s="1799"/>
      <c r="S20" s="1801"/>
      <c r="T20" s="1798"/>
      <c r="U20" s="1802"/>
      <c r="V20" s="1803"/>
      <c r="W20" s="1804"/>
      <c r="X20" s="1805"/>
    </row>
    <row r="21" spans="1:24" s="355" customFormat="1" ht="15.75" x14ac:dyDescent="0.25">
      <c r="A21" s="1806" t="s">
        <v>532</v>
      </c>
      <c r="B21" s="1807" t="s">
        <v>964</v>
      </c>
      <c r="C21" s="1808" t="s">
        <v>534</v>
      </c>
      <c r="D21" s="1809">
        <f t="shared" si="1"/>
        <v>42</v>
      </c>
      <c r="E21" s="1810"/>
      <c r="F21" s="1811"/>
      <c r="G21" s="1812"/>
      <c r="H21" s="1813">
        <f t="shared" si="2"/>
        <v>42</v>
      </c>
      <c r="I21" s="1814">
        <v>42</v>
      </c>
      <c r="J21" s="1815">
        <v>0</v>
      </c>
      <c r="K21" s="1810"/>
      <c r="L21" s="1811"/>
      <c r="M21" s="1812"/>
      <c r="N21" s="1810"/>
      <c r="O21" s="1812"/>
      <c r="P21" s="1810"/>
      <c r="Q21" s="1812"/>
      <c r="R21" s="1810"/>
      <c r="S21" s="1811"/>
      <c r="T21" s="1812"/>
      <c r="U21" s="1816"/>
      <c r="V21" s="1817"/>
      <c r="W21" s="1818"/>
      <c r="X21" s="1819"/>
    </row>
    <row r="22" spans="1:24" s="355" customFormat="1" ht="15.75" x14ac:dyDescent="0.25">
      <c r="A22" s="1820"/>
      <c r="B22" s="1821"/>
      <c r="C22" s="1822" t="s">
        <v>342</v>
      </c>
      <c r="D22" s="1823">
        <f t="shared" si="1"/>
        <v>471.08500000000004</v>
      </c>
      <c r="E22" s="1757"/>
      <c r="F22" s="1758"/>
      <c r="G22" s="1759"/>
      <c r="H22" s="1824">
        <f t="shared" si="2"/>
        <v>471.08500000000004</v>
      </c>
      <c r="I22" s="1825">
        <f>I24+I26+I28+I30+I31</f>
        <v>471.08500000000004</v>
      </c>
      <c r="J22" s="1826">
        <f>J24+J26+J28+J30+J31</f>
        <v>0</v>
      </c>
      <c r="K22" s="1757"/>
      <c r="L22" s="1758"/>
      <c r="M22" s="1759"/>
      <c r="N22" s="1757"/>
      <c r="O22" s="1759"/>
      <c r="P22" s="1757"/>
      <c r="Q22" s="1759"/>
      <c r="R22" s="1757"/>
      <c r="S22" s="1758"/>
      <c r="T22" s="1759"/>
      <c r="U22" s="1763"/>
      <c r="V22" s="1764"/>
      <c r="W22" s="1765"/>
      <c r="X22" s="1766"/>
    </row>
    <row r="23" spans="1:24" s="355" customFormat="1" ht="15.75" x14ac:dyDescent="0.25">
      <c r="A23" s="1820" t="s">
        <v>536</v>
      </c>
      <c r="B23" s="1827" t="s">
        <v>537</v>
      </c>
      <c r="C23" s="1774" t="s">
        <v>538</v>
      </c>
      <c r="D23" s="1775">
        <f t="shared" si="1"/>
        <v>0</v>
      </c>
      <c r="E23" s="1776"/>
      <c r="F23" s="1777"/>
      <c r="G23" s="1778"/>
      <c r="H23" s="1828">
        <f t="shared" si="2"/>
        <v>0</v>
      </c>
      <c r="I23" s="1829">
        <v>0</v>
      </c>
      <c r="J23" s="1830">
        <v>0</v>
      </c>
      <c r="K23" s="1782"/>
      <c r="L23" s="1784"/>
      <c r="M23" s="1778"/>
      <c r="N23" s="1782"/>
      <c r="O23" s="1831"/>
      <c r="P23" s="1832"/>
      <c r="Q23" s="1778"/>
      <c r="R23" s="1782"/>
      <c r="S23" s="1784"/>
      <c r="T23" s="1778"/>
      <c r="U23" s="1833"/>
      <c r="V23" s="1786"/>
      <c r="W23" s="1787"/>
      <c r="X23" s="1788"/>
    </row>
    <row r="24" spans="1:24" s="355" customFormat="1" ht="15.75" x14ac:dyDescent="0.25">
      <c r="A24" s="1820"/>
      <c r="B24" s="1827"/>
      <c r="C24" s="1774" t="s">
        <v>342</v>
      </c>
      <c r="D24" s="1775">
        <f t="shared" si="1"/>
        <v>0</v>
      </c>
      <c r="E24" s="1776"/>
      <c r="F24" s="1777"/>
      <c r="G24" s="1778"/>
      <c r="H24" s="1779">
        <f t="shared" si="2"/>
        <v>0</v>
      </c>
      <c r="I24" s="1789">
        <v>0</v>
      </c>
      <c r="J24" s="1791">
        <v>0</v>
      </c>
      <c r="K24" s="1782"/>
      <c r="L24" s="1784"/>
      <c r="M24" s="1778"/>
      <c r="N24" s="1782"/>
      <c r="O24" s="1831"/>
      <c r="P24" s="1832"/>
      <c r="Q24" s="1778"/>
      <c r="R24" s="1782"/>
      <c r="S24" s="1784"/>
      <c r="T24" s="1778"/>
      <c r="U24" s="1833"/>
      <c r="V24" s="1786"/>
      <c r="W24" s="1787"/>
      <c r="X24" s="1788"/>
    </row>
    <row r="25" spans="1:24" s="355" customFormat="1" ht="15.75" x14ac:dyDescent="0.25">
      <c r="A25" s="1820" t="s">
        <v>539</v>
      </c>
      <c r="B25" s="1834" t="s">
        <v>965</v>
      </c>
      <c r="C25" s="1774" t="s">
        <v>541</v>
      </c>
      <c r="D25" s="1775">
        <f t="shared" si="1"/>
        <v>442</v>
      </c>
      <c r="E25" s="1776"/>
      <c r="F25" s="1777"/>
      <c r="G25" s="1778"/>
      <c r="H25" s="1779">
        <f t="shared" si="2"/>
        <v>442</v>
      </c>
      <c r="I25" s="1835">
        <v>442</v>
      </c>
      <c r="J25" s="1791">
        <v>0</v>
      </c>
      <c r="K25" s="1782"/>
      <c r="L25" s="1784"/>
      <c r="M25" s="1778"/>
      <c r="N25" s="1782"/>
      <c r="O25" s="1831"/>
      <c r="P25" s="1832"/>
      <c r="Q25" s="1778"/>
      <c r="R25" s="1782"/>
      <c r="S25" s="1784"/>
      <c r="T25" s="1778"/>
      <c r="U25" s="1833"/>
      <c r="V25" s="1786"/>
      <c r="W25" s="1787"/>
      <c r="X25" s="1788"/>
    </row>
    <row r="26" spans="1:24" s="355" customFormat="1" ht="15.75" x14ac:dyDescent="0.25">
      <c r="A26" s="1820"/>
      <c r="B26" s="1834"/>
      <c r="C26" s="1774" t="s">
        <v>342</v>
      </c>
      <c r="D26" s="1775">
        <f t="shared" si="1"/>
        <v>332.755</v>
      </c>
      <c r="E26" s="1776"/>
      <c r="F26" s="1777"/>
      <c r="G26" s="1778"/>
      <c r="H26" s="1779">
        <f t="shared" si="2"/>
        <v>332.755</v>
      </c>
      <c r="I26" s="1789">
        <v>332.755</v>
      </c>
      <c r="J26" s="1791">
        <v>0</v>
      </c>
      <c r="K26" s="1782"/>
      <c r="L26" s="1784"/>
      <c r="M26" s="1778"/>
      <c r="N26" s="1782"/>
      <c r="O26" s="1831"/>
      <c r="P26" s="1832"/>
      <c r="Q26" s="1778"/>
      <c r="R26" s="1782"/>
      <c r="S26" s="1784"/>
      <c r="T26" s="1778"/>
      <c r="U26" s="1833"/>
      <c r="V26" s="1786"/>
      <c r="W26" s="1787"/>
      <c r="X26" s="1788"/>
    </row>
    <row r="27" spans="1:24" s="355" customFormat="1" ht="15.75" x14ac:dyDescent="0.25">
      <c r="A27" s="1820" t="s">
        <v>543</v>
      </c>
      <c r="B27" s="1834" t="s">
        <v>178</v>
      </c>
      <c r="C27" s="1774" t="s">
        <v>541</v>
      </c>
      <c r="D27" s="1775">
        <f t="shared" si="1"/>
        <v>0</v>
      </c>
      <c r="E27" s="1776"/>
      <c r="F27" s="1777"/>
      <c r="G27" s="1778"/>
      <c r="H27" s="1779">
        <f t="shared" si="2"/>
        <v>0</v>
      </c>
      <c r="I27" s="1789">
        <v>0</v>
      </c>
      <c r="J27" s="1791">
        <v>0</v>
      </c>
      <c r="K27" s="1782"/>
      <c r="L27" s="1784"/>
      <c r="M27" s="1778"/>
      <c r="N27" s="1782"/>
      <c r="O27" s="1831"/>
      <c r="P27" s="1832"/>
      <c r="Q27" s="1778"/>
      <c r="R27" s="1782"/>
      <c r="S27" s="1784"/>
      <c r="T27" s="1778"/>
      <c r="U27" s="1833"/>
      <c r="V27" s="1786"/>
      <c r="W27" s="1787"/>
      <c r="X27" s="1788"/>
    </row>
    <row r="28" spans="1:24" s="355" customFormat="1" ht="15.75" x14ac:dyDescent="0.25">
      <c r="A28" s="1820"/>
      <c r="B28" s="1834"/>
      <c r="C28" s="1774" t="s">
        <v>342</v>
      </c>
      <c r="D28" s="1775">
        <f t="shared" si="1"/>
        <v>0</v>
      </c>
      <c r="E28" s="1776"/>
      <c r="F28" s="1777"/>
      <c r="G28" s="1778"/>
      <c r="H28" s="1779">
        <f t="shared" si="2"/>
        <v>0</v>
      </c>
      <c r="I28" s="1789">
        <v>0</v>
      </c>
      <c r="J28" s="1791">
        <v>0</v>
      </c>
      <c r="K28" s="1782"/>
      <c r="L28" s="1784"/>
      <c r="M28" s="1778"/>
      <c r="N28" s="1782"/>
      <c r="O28" s="1831"/>
      <c r="P28" s="1832"/>
      <c r="Q28" s="1778"/>
      <c r="R28" s="1782"/>
      <c r="S28" s="1784"/>
      <c r="T28" s="1778"/>
      <c r="U28" s="1833"/>
      <c r="V28" s="1786"/>
      <c r="W28" s="1787"/>
      <c r="X28" s="1788"/>
    </row>
    <row r="29" spans="1:24" s="355" customFormat="1" ht="15.75" x14ac:dyDescent="0.25">
      <c r="A29" s="1820" t="s">
        <v>546</v>
      </c>
      <c r="B29" s="1827" t="s">
        <v>547</v>
      </c>
      <c r="C29" s="1774" t="s">
        <v>425</v>
      </c>
      <c r="D29" s="1775">
        <f t="shared" si="1"/>
        <v>47</v>
      </c>
      <c r="E29" s="1776"/>
      <c r="F29" s="1777"/>
      <c r="G29" s="1778"/>
      <c r="H29" s="1836">
        <f t="shared" si="2"/>
        <v>47</v>
      </c>
      <c r="I29" s="1835">
        <v>47</v>
      </c>
      <c r="J29" s="1791">
        <v>0</v>
      </c>
      <c r="K29" s="1782"/>
      <c r="L29" s="1784"/>
      <c r="M29" s="1778"/>
      <c r="N29" s="1782"/>
      <c r="O29" s="1831"/>
      <c r="P29" s="1832"/>
      <c r="Q29" s="1778"/>
      <c r="R29" s="1782"/>
      <c r="S29" s="1784"/>
      <c r="T29" s="1778"/>
      <c r="U29" s="1833"/>
      <c r="V29" s="1786"/>
      <c r="W29" s="1787"/>
      <c r="X29" s="1788"/>
    </row>
    <row r="30" spans="1:24" s="355" customFormat="1" ht="15.75" x14ac:dyDescent="0.25">
      <c r="A30" s="1820"/>
      <c r="B30" s="1827"/>
      <c r="C30" s="1774" t="s">
        <v>342</v>
      </c>
      <c r="D30" s="1775">
        <f t="shared" si="1"/>
        <v>87.42</v>
      </c>
      <c r="E30" s="1776"/>
      <c r="F30" s="1777"/>
      <c r="G30" s="1778"/>
      <c r="H30" s="1779">
        <f t="shared" si="2"/>
        <v>87.42</v>
      </c>
      <c r="I30" s="1789">
        <v>87.42</v>
      </c>
      <c r="J30" s="1791">
        <v>0</v>
      </c>
      <c r="K30" s="1782"/>
      <c r="L30" s="1784"/>
      <c r="M30" s="1778"/>
      <c r="N30" s="1782"/>
      <c r="O30" s="1831"/>
      <c r="P30" s="1832"/>
      <c r="Q30" s="1778"/>
      <c r="R30" s="1782"/>
      <c r="S30" s="1784"/>
      <c r="T30" s="1778"/>
      <c r="U30" s="1833"/>
      <c r="V30" s="1786"/>
      <c r="W30" s="1787"/>
      <c r="X30" s="1788"/>
    </row>
    <row r="31" spans="1:24" s="355" customFormat="1" ht="16.5" thickBot="1" x14ac:dyDescent="0.3">
      <c r="A31" s="1837" t="s">
        <v>548</v>
      </c>
      <c r="B31" s="1838" t="s">
        <v>549</v>
      </c>
      <c r="C31" s="1794" t="s">
        <v>342</v>
      </c>
      <c r="D31" s="1795">
        <f t="shared" si="1"/>
        <v>50.91</v>
      </c>
      <c r="E31" s="1839"/>
      <c r="F31" s="1840"/>
      <c r="G31" s="1841"/>
      <c r="H31" s="1842">
        <f t="shared" si="2"/>
        <v>50.91</v>
      </c>
      <c r="I31" s="1843">
        <v>50.91</v>
      </c>
      <c r="J31" s="1844">
        <v>0</v>
      </c>
      <c r="K31" s="1845"/>
      <c r="L31" s="1846"/>
      <c r="M31" s="1841"/>
      <c r="N31" s="1845"/>
      <c r="O31" s="1847"/>
      <c r="P31" s="1848"/>
      <c r="Q31" s="1841"/>
      <c r="R31" s="1845"/>
      <c r="S31" s="1846"/>
      <c r="T31" s="1841"/>
      <c r="U31" s="1849"/>
      <c r="V31" s="1850"/>
      <c r="W31" s="1851"/>
      <c r="X31" s="1852"/>
    </row>
    <row r="32" spans="1:24" s="355" customFormat="1" ht="15.75" x14ac:dyDescent="0.25">
      <c r="A32" s="1853" t="s">
        <v>438</v>
      </c>
      <c r="B32" s="1854" t="s">
        <v>966</v>
      </c>
      <c r="C32" s="1855" t="s">
        <v>551</v>
      </c>
      <c r="D32" s="1809">
        <f t="shared" si="1"/>
        <v>3.05</v>
      </c>
      <c r="E32" s="1856"/>
      <c r="F32" s="1742"/>
      <c r="G32" s="1857"/>
      <c r="H32" s="1858">
        <f>I32+J32</f>
        <v>3.05</v>
      </c>
      <c r="I32" s="1859">
        <v>0</v>
      </c>
      <c r="J32" s="1815">
        <v>3.05</v>
      </c>
      <c r="K32" s="1856"/>
      <c r="L32" s="1742"/>
      <c r="M32" s="1857"/>
      <c r="N32" s="1860"/>
      <c r="O32" s="1861"/>
      <c r="P32" s="1860"/>
      <c r="Q32" s="1857"/>
      <c r="R32" s="1860"/>
      <c r="S32" s="1862"/>
      <c r="T32" s="1857"/>
      <c r="U32" s="1863"/>
      <c r="V32" s="1864"/>
      <c r="W32" s="1865"/>
      <c r="X32" s="1866"/>
    </row>
    <row r="33" spans="1:24" s="355" customFormat="1" ht="16.5" thickBot="1" x14ac:dyDescent="0.3">
      <c r="A33" s="1867"/>
      <c r="B33" s="1868"/>
      <c r="C33" s="1794" t="s">
        <v>342</v>
      </c>
      <c r="D33" s="1869">
        <f t="shared" si="1"/>
        <v>976</v>
      </c>
      <c r="E33" s="1839"/>
      <c r="F33" s="1870"/>
      <c r="G33" s="1871"/>
      <c r="H33" s="1872">
        <f>I33+J33</f>
        <v>976</v>
      </c>
      <c r="I33" s="1873">
        <v>0</v>
      </c>
      <c r="J33" s="1874">
        <v>976</v>
      </c>
      <c r="K33" s="1875"/>
      <c r="L33" s="1870"/>
      <c r="M33" s="1871"/>
      <c r="N33" s="1876"/>
      <c r="O33" s="1877"/>
      <c r="P33" s="1876"/>
      <c r="Q33" s="1871"/>
      <c r="R33" s="1876"/>
      <c r="S33" s="1878"/>
      <c r="T33" s="1871"/>
      <c r="U33" s="1879"/>
      <c r="V33" s="1880"/>
      <c r="W33" s="1881"/>
      <c r="X33" s="1882"/>
    </row>
    <row r="34" spans="1:24" s="355" customFormat="1" ht="15.75" x14ac:dyDescent="0.25">
      <c r="A34" s="1883" t="s">
        <v>440</v>
      </c>
      <c r="B34" s="1884" t="s">
        <v>553</v>
      </c>
      <c r="C34" s="1855" t="s">
        <v>524</v>
      </c>
      <c r="D34" s="1809">
        <f t="shared" si="1"/>
        <v>4.0030000000000001</v>
      </c>
      <c r="E34" s="1856"/>
      <c r="F34" s="1885"/>
      <c r="G34" s="1886"/>
      <c r="H34" s="1828">
        <f>I34+J34</f>
        <v>4.0030000000000001</v>
      </c>
      <c r="I34" s="1887">
        <v>4.0030000000000001</v>
      </c>
      <c r="J34" s="1830">
        <v>0</v>
      </c>
      <c r="K34" s="1810"/>
      <c r="L34" s="1885"/>
      <c r="M34" s="1886"/>
      <c r="N34" s="1888"/>
      <c r="O34" s="1889"/>
      <c r="P34" s="1888"/>
      <c r="Q34" s="1886"/>
      <c r="R34" s="1888"/>
      <c r="S34" s="1890"/>
      <c r="T34" s="1886"/>
      <c r="U34" s="1891"/>
      <c r="V34" s="1892"/>
      <c r="W34" s="1893"/>
      <c r="X34" s="1894"/>
    </row>
    <row r="35" spans="1:24" s="355" customFormat="1" ht="16.5" thickBot="1" x14ac:dyDescent="0.3">
      <c r="A35" s="1895"/>
      <c r="B35" s="1896"/>
      <c r="C35" s="1794" t="s">
        <v>342</v>
      </c>
      <c r="D35" s="1795">
        <f t="shared" si="1"/>
        <v>1336.492</v>
      </c>
      <c r="E35" s="1839"/>
      <c r="F35" s="1840"/>
      <c r="G35" s="1841"/>
      <c r="H35" s="1842">
        <f>I35+J35</f>
        <v>1336.492</v>
      </c>
      <c r="I35" s="1843">
        <v>1336.492</v>
      </c>
      <c r="J35" s="1844">
        <v>0</v>
      </c>
      <c r="K35" s="1839"/>
      <c r="L35" s="1840"/>
      <c r="M35" s="1841"/>
      <c r="N35" s="1845"/>
      <c r="O35" s="1897"/>
      <c r="P35" s="1845"/>
      <c r="Q35" s="1841"/>
      <c r="R35" s="1845"/>
      <c r="S35" s="1846"/>
      <c r="T35" s="1841"/>
      <c r="U35" s="1898"/>
      <c r="V35" s="1850"/>
      <c r="W35" s="1851"/>
      <c r="X35" s="1852"/>
    </row>
    <row r="36" spans="1:24" s="355" customFormat="1" ht="15.75" x14ac:dyDescent="0.25">
      <c r="A36" s="1853" t="s">
        <v>442</v>
      </c>
      <c r="B36" s="1899" t="s">
        <v>967</v>
      </c>
      <c r="C36" s="1855" t="s">
        <v>524</v>
      </c>
      <c r="D36" s="1809">
        <f t="shared" si="1"/>
        <v>15.968</v>
      </c>
      <c r="E36" s="1856"/>
      <c r="F36" s="1742"/>
      <c r="G36" s="1857"/>
      <c r="H36" s="1900">
        <f>I36+J36</f>
        <v>15.968</v>
      </c>
      <c r="I36" s="1901">
        <v>15.968</v>
      </c>
      <c r="J36" s="1902">
        <v>0</v>
      </c>
      <c r="K36" s="1856"/>
      <c r="L36" s="1742"/>
      <c r="M36" s="1857"/>
      <c r="N36" s="1860"/>
      <c r="O36" s="1861"/>
      <c r="P36" s="1860"/>
      <c r="Q36" s="1857"/>
      <c r="R36" s="1860"/>
      <c r="S36" s="1862"/>
      <c r="T36" s="1857"/>
      <c r="U36" s="1863"/>
      <c r="V36" s="1864"/>
      <c r="W36" s="1865"/>
      <c r="X36" s="1866"/>
    </row>
    <row r="37" spans="1:24" s="355" customFormat="1" ht="15.75" x14ac:dyDescent="0.25">
      <c r="A37" s="1772"/>
      <c r="B37" s="1903"/>
      <c r="C37" s="1774" t="s">
        <v>556</v>
      </c>
      <c r="D37" s="1775">
        <f t="shared" si="1"/>
        <v>143</v>
      </c>
      <c r="E37" s="1776"/>
      <c r="F37" s="1777"/>
      <c r="G37" s="1778"/>
      <c r="H37" s="1779">
        <f t="shared" ref="H37" si="3">I37+J37</f>
        <v>143</v>
      </c>
      <c r="I37" s="1789">
        <v>143</v>
      </c>
      <c r="J37" s="1791">
        <v>0</v>
      </c>
      <c r="K37" s="1776"/>
      <c r="L37" s="1777"/>
      <c r="M37" s="1778"/>
      <c r="N37" s="1782"/>
      <c r="O37" s="1783"/>
      <c r="P37" s="1782"/>
      <c r="Q37" s="1778"/>
      <c r="R37" s="1782"/>
      <c r="S37" s="1784"/>
      <c r="T37" s="1778"/>
      <c r="U37" s="1785"/>
      <c r="V37" s="1786"/>
      <c r="W37" s="1787"/>
      <c r="X37" s="1788"/>
    </row>
    <row r="38" spans="1:24" s="355" customFormat="1" ht="16.5" thickBot="1" x14ac:dyDescent="0.3">
      <c r="A38" s="1867"/>
      <c r="B38" s="1904"/>
      <c r="C38" s="1794" t="s">
        <v>342</v>
      </c>
      <c r="D38" s="1869">
        <f t="shared" si="1"/>
        <v>16889.794999999998</v>
      </c>
      <c r="E38" s="1839"/>
      <c r="F38" s="1870"/>
      <c r="G38" s="1871"/>
      <c r="H38" s="1905">
        <f>I38+J38</f>
        <v>16889.794999999998</v>
      </c>
      <c r="I38" s="1906">
        <v>16889.794999999998</v>
      </c>
      <c r="J38" s="1907">
        <v>0</v>
      </c>
      <c r="K38" s="1875"/>
      <c r="L38" s="1870"/>
      <c r="M38" s="1871"/>
      <c r="N38" s="1876"/>
      <c r="O38" s="1877"/>
      <c r="P38" s="1876"/>
      <c r="Q38" s="1871"/>
      <c r="R38" s="1876"/>
      <c r="S38" s="1878"/>
      <c r="T38" s="1871"/>
      <c r="U38" s="1879"/>
      <c r="V38" s="1880"/>
      <c r="W38" s="1881"/>
      <c r="X38" s="1882"/>
    </row>
    <row r="39" spans="1:24" s="355" customFormat="1" ht="15.75" x14ac:dyDescent="0.25">
      <c r="A39" s="1883" t="s">
        <v>444</v>
      </c>
      <c r="B39" s="1908" t="s">
        <v>968</v>
      </c>
      <c r="C39" s="1855" t="s">
        <v>524</v>
      </c>
      <c r="D39" s="1809">
        <f t="shared" si="1"/>
        <v>0.72299999999999998</v>
      </c>
      <c r="E39" s="1856"/>
      <c r="F39" s="1885"/>
      <c r="G39" s="1886"/>
      <c r="H39" s="1858">
        <f>I39+J39</f>
        <v>0.72299999999999998</v>
      </c>
      <c r="I39" s="1859">
        <v>0.72299999999999998</v>
      </c>
      <c r="J39" s="1815">
        <v>0</v>
      </c>
      <c r="K39" s="1810"/>
      <c r="L39" s="1885"/>
      <c r="M39" s="1886"/>
      <c r="N39" s="1888"/>
      <c r="O39" s="1889"/>
      <c r="P39" s="1888"/>
      <c r="Q39" s="1886"/>
      <c r="R39" s="1888"/>
      <c r="S39" s="1890"/>
      <c r="T39" s="1886"/>
      <c r="U39" s="1891"/>
      <c r="V39" s="1892"/>
      <c r="W39" s="1893"/>
      <c r="X39" s="1894"/>
    </row>
    <row r="40" spans="1:24" s="355" customFormat="1" ht="16.5" thickBot="1" x14ac:dyDescent="0.3">
      <c r="A40" s="1895"/>
      <c r="B40" s="1909"/>
      <c r="C40" s="1794" t="s">
        <v>342</v>
      </c>
      <c r="D40" s="1869">
        <f t="shared" si="1"/>
        <v>829.92399999999998</v>
      </c>
      <c r="E40" s="1839"/>
      <c r="F40" s="1840"/>
      <c r="G40" s="1841"/>
      <c r="H40" s="1872">
        <f>I40+J40</f>
        <v>829.92399999999998</v>
      </c>
      <c r="I40" s="1873">
        <v>829.92399999999998</v>
      </c>
      <c r="J40" s="1874">
        <v>0</v>
      </c>
      <c r="K40" s="1839"/>
      <c r="L40" s="1840"/>
      <c r="M40" s="1841"/>
      <c r="N40" s="1845"/>
      <c r="O40" s="1897"/>
      <c r="P40" s="1845"/>
      <c r="Q40" s="1841"/>
      <c r="R40" s="1845"/>
      <c r="S40" s="1846"/>
      <c r="T40" s="1841"/>
      <c r="U40" s="1898"/>
      <c r="V40" s="1850"/>
      <c r="W40" s="1851"/>
      <c r="X40" s="1852"/>
    </row>
    <row r="41" spans="1:24" s="355" customFormat="1" ht="15.75" x14ac:dyDescent="0.25">
      <c r="A41" s="1853" t="s">
        <v>446</v>
      </c>
      <c r="B41" s="1899" t="s">
        <v>969</v>
      </c>
      <c r="C41" s="1855" t="s">
        <v>524</v>
      </c>
      <c r="D41" s="1809">
        <f t="shared" si="1"/>
        <v>0.25600000000000001</v>
      </c>
      <c r="E41" s="1856"/>
      <c r="F41" s="1742"/>
      <c r="G41" s="1857"/>
      <c r="H41" s="1858">
        <f t="shared" ref="H41:H42" si="4">I41+J41</f>
        <v>0.25600000000000001</v>
      </c>
      <c r="I41" s="1859">
        <v>0.25600000000000001</v>
      </c>
      <c r="J41" s="1815">
        <v>0</v>
      </c>
      <c r="K41" s="1856"/>
      <c r="L41" s="1742"/>
      <c r="M41" s="1857"/>
      <c r="N41" s="1860"/>
      <c r="O41" s="1861"/>
      <c r="P41" s="1860"/>
      <c r="Q41" s="1857"/>
      <c r="R41" s="1860"/>
      <c r="S41" s="1862"/>
      <c r="T41" s="1857"/>
      <c r="U41" s="1863"/>
      <c r="V41" s="1864"/>
      <c r="W41" s="1865"/>
      <c r="X41" s="1866"/>
    </row>
    <row r="42" spans="1:24" s="355" customFormat="1" ht="16.5" thickBot="1" x14ac:dyDescent="0.3">
      <c r="A42" s="1895"/>
      <c r="B42" s="1909"/>
      <c r="C42" s="1794" t="s">
        <v>342</v>
      </c>
      <c r="D42" s="1795">
        <f t="shared" si="1"/>
        <v>230.744</v>
      </c>
      <c r="E42" s="1839"/>
      <c r="F42" s="1840"/>
      <c r="G42" s="1841"/>
      <c r="H42" s="1872">
        <f t="shared" si="4"/>
        <v>230.744</v>
      </c>
      <c r="I42" s="1873">
        <v>230.744</v>
      </c>
      <c r="J42" s="1874">
        <v>0</v>
      </c>
      <c r="K42" s="1839"/>
      <c r="L42" s="1840"/>
      <c r="M42" s="1841"/>
      <c r="N42" s="1845"/>
      <c r="O42" s="1897"/>
      <c r="P42" s="1845"/>
      <c r="Q42" s="1841"/>
      <c r="R42" s="1845"/>
      <c r="S42" s="1846"/>
      <c r="T42" s="1841"/>
      <c r="U42" s="1898"/>
      <c r="V42" s="1850"/>
      <c r="W42" s="1851"/>
      <c r="X42" s="1852"/>
    </row>
    <row r="43" spans="1:24" s="355" customFormat="1" ht="15.75" x14ac:dyDescent="0.25">
      <c r="A43" s="1853" t="s">
        <v>447</v>
      </c>
      <c r="B43" s="1854" t="s">
        <v>970</v>
      </c>
      <c r="C43" s="1855" t="s">
        <v>425</v>
      </c>
      <c r="D43" s="1809">
        <f t="shared" si="1"/>
        <v>521</v>
      </c>
      <c r="E43" s="1856"/>
      <c r="F43" s="1742"/>
      <c r="G43" s="1857"/>
      <c r="H43" s="1858">
        <f>I43+J43</f>
        <v>521</v>
      </c>
      <c r="I43" s="1859">
        <v>521</v>
      </c>
      <c r="J43" s="1815">
        <v>0</v>
      </c>
      <c r="K43" s="1856"/>
      <c r="L43" s="1742"/>
      <c r="M43" s="1857"/>
      <c r="N43" s="1860"/>
      <c r="O43" s="1861"/>
      <c r="P43" s="1860"/>
      <c r="Q43" s="1857"/>
      <c r="R43" s="1860"/>
      <c r="S43" s="1862"/>
      <c r="T43" s="1857"/>
      <c r="U43" s="1863"/>
      <c r="V43" s="1864"/>
      <c r="W43" s="1865"/>
      <c r="X43" s="1866"/>
    </row>
    <row r="44" spans="1:24" s="355" customFormat="1" ht="16.5" thickBot="1" x14ac:dyDescent="0.3">
      <c r="A44" s="1867"/>
      <c r="B44" s="1868"/>
      <c r="C44" s="1794" t="s">
        <v>342</v>
      </c>
      <c r="D44" s="1869">
        <f t="shared" si="1"/>
        <v>325.625</v>
      </c>
      <c r="E44" s="1839"/>
      <c r="F44" s="1870"/>
      <c r="G44" s="1871"/>
      <c r="H44" s="1872">
        <f>I44+J44</f>
        <v>325.625</v>
      </c>
      <c r="I44" s="1873">
        <v>325.625</v>
      </c>
      <c r="J44" s="1874">
        <v>0</v>
      </c>
      <c r="K44" s="1875"/>
      <c r="L44" s="1870"/>
      <c r="M44" s="1871"/>
      <c r="N44" s="1876"/>
      <c r="O44" s="1877"/>
      <c r="P44" s="1876"/>
      <c r="Q44" s="1871"/>
      <c r="R44" s="1876"/>
      <c r="S44" s="1878"/>
      <c r="T44" s="1871"/>
      <c r="U44" s="1879"/>
      <c r="V44" s="1880"/>
      <c r="W44" s="1881"/>
      <c r="X44" s="1882"/>
    </row>
    <row r="45" spans="1:24" s="355" customFormat="1" ht="15.75" x14ac:dyDescent="0.25">
      <c r="A45" s="1883" t="s">
        <v>448</v>
      </c>
      <c r="B45" s="1910" t="s">
        <v>971</v>
      </c>
      <c r="C45" s="1855" t="s">
        <v>425</v>
      </c>
      <c r="D45" s="1809">
        <f t="shared" si="1"/>
        <v>0</v>
      </c>
      <c r="E45" s="1856"/>
      <c r="F45" s="1885"/>
      <c r="G45" s="1886"/>
      <c r="H45" s="1858">
        <v>0</v>
      </c>
      <c r="I45" s="1859">
        <v>0</v>
      </c>
      <c r="J45" s="1815">
        <v>0</v>
      </c>
      <c r="K45" s="1810"/>
      <c r="L45" s="1885"/>
      <c r="M45" s="1886"/>
      <c r="N45" s="1888"/>
      <c r="O45" s="1889"/>
      <c r="P45" s="1888"/>
      <c r="Q45" s="1886"/>
      <c r="R45" s="1888"/>
      <c r="S45" s="1890"/>
      <c r="T45" s="1886"/>
      <c r="U45" s="1891"/>
      <c r="V45" s="1892"/>
      <c r="W45" s="1893"/>
      <c r="X45" s="1894"/>
    </row>
    <row r="46" spans="1:24" s="355" customFormat="1" ht="16.5" thickBot="1" x14ac:dyDescent="0.3">
      <c r="A46" s="1895"/>
      <c r="B46" s="1911"/>
      <c r="C46" s="1794" t="s">
        <v>342</v>
      </c>
      <c r="D46" s="1795">
        <f t="shared" si="1"/>
        <v>0</v>
      </c>
      <c r="E46" s="1839"/>
      <c r="F46" s="1840"/>
      <c r="G46" s="1841"/>
      <c r="H46" s="1872">
        <v>0</v>
      </c>
      <c r="I46" s="1873">
        <v>0</v>
      </c>
      <c r="J46" s="1874">
        <v>0</v>
      </c>
      <c r="K46" s="1839"/>
      <c r="L46" s="1840"/>
      <c r="M46" s="1841"/>
      <c r="N46" s="1845"/>
      <c r="O46" s="1897"/>
      <c r="P46" s="1845"/>
      <c r="Q46" s="1841"/>
      <c r="R46" s="1845"/>
      <c r="S46" s="1846"/>
      <c r="T46" s="1841"/>
      <c r="U46" s="1898"/>
      <c r="V46" s="1850"/>
      <c r="W46" s="1851"/>
      <c r="X46" s="1852"/>
    </row>
    <row r="47" spans="1:24" s="355" customFormat="1" ht="15.75" x14ac:dyDescent="0.25">
      <c r="A47" s="1853" t="s">
        <v>449</v>
      </c>
      <c r="B47" s="1912" t="s">
        <v>972</v>
      </c>
      <c r="C47" s="1913" t="s">
        <v>551</v>
      </c>
      <c r="D47" s="1914">
        <f t="shared" si="1"/>
        <v>0.42599999999999999</v>
      </c>
      <c r="E47" s="1856"/>
      <c r="F47" s="1742"/>
      <c r="G47" s="1857"/>
      <c r="H47" s="1828">
        <f t="shared" ref="H47:H85" si="5">I47+J47</f>
        <v>0.42599999999999999</v>
      </c>
      <c r="I47" s="1887">
        <v>0</v>
      </c>
      <c r="J47" s="1830">
        <v>0.42599999999999999</v>
      </c>
      <c r="K47" s="1856"/>
      <c r="L47" s="1742"/>
      <c r="M47" s="1857"/>
      <c r="N47" s="1860"/>
      <c r="O47" s="1861"/>
      <c r="P47" s="1860"/>
      <c r="Q47" s="1857"/>
      <c r="R47" s="1860"/>
      <c r="S47" s="1862"/>
      <c r="T47" s="1857"/>
      <c r="U47" s="1863"/>
      <c r="V47" s="1864"/>
      <c r="W47" s="1865"/>
      <c r="X47" s="1866"/>
    </row>
    <row r="48" spans="1:24" s="355" customFormat="1" ht="16.5" thickBot="1" x14ac:dyDescent="0.3">
      <c r="A48" s="1867"/>
      <c r="B48" s="1915"/>
      <c r="C48" s="1794" t="s">
        <v>342</v>
      </c>
      <c r="D48" s="1795">
        <f t="shared" si="1"/>
        <v>553.79999999999995</v>
      </c>
      <c r="E48" s="1875"/>
      <c r="F48" s="1870"/>
      <c r="G48" s="1871"/>
      <c r="H48" s="1842">
        <f t="shared" si="5"/>
        <v>553.79999999999995</v>
      </c>
      <c r="I48" s="1843">
        <v>0</v>
      </c>
      <c r="J48" s="1844">
        <v>553.79999999999995</v>
      </c>
      <c r="K48" s="1875"/>
      <c r="L48" s="1870"/>
      <c r="M48" s="1871"/>
      <c r="N48" s="1876"/>
      <c r="O48" s="1877"/>
      <c r="P48" s="1876"/>
      <c r="Q48" s="1871"/>
      <c r="R48" s="1876"/>
      <c r="S48" s="1878"/>
      <c r="T48" s="1871"/>
      <c r="U48" s="1879"/>
      <c r="V48" s="1880"/>
      <c r="W48" s="1881"/>
      <c r="X48" s="1882"/>
    </row>
    <row r="49" spans="1:24" s="355" customFormat="1" ht="15.75" x14ac:dyDescent="0.25">
      <c r="A49" s="1883" t="s">
        <v>450</v>
      </c>
      <c r="B49" s="1916" t="s">
        <v>973</v>
      </c>
      <c r="C49" s="1913" t="s">
        <v>425</v>
      </c>
      <c r="D49" s="1914">
        <f t="shared" si="1"/>
        <v>83</v>
      </c>
      <c r="E49" s="1810"/>
      <c r="F49" s="1885"/>
      <c r="G49" s="1886"/>
      <c r="H49" s="1858">
        <f t="shared" si="5"/>
        <v>83</v>
      </c>
      <c r="I49" s="1859">
        <v>83</v>
      </c>
      <c r="J49" s="1815">
        <v>0</v>
      </c>
      <c r="K49" s="1810"/>
      <c r="L49" s="1885"/>
      <c r="M49" s="1886"/>
      <c r="N49" s="1888"/>
      <c r="O49" s="1889"/>
      <c r="P49" s="1888"/>
      <c r="Q49" s="1886"/>
      <c r="R49" s="1888"/>
      <c r="S49" s="1890"/>
      <c r="T49" s="1886"/>
      <c r="U49" s="1891"/>
      <c r="V49" s="1892"/>
      <c r="W49" s="1893"/>
      <c r="X49" s="1894"/>
    </row>
    <row r="50" spans="1:24" s="355" customFormat="1" ht="16.5" thickBot="1" x14ac:dyDescent="0.3">
      <c r="A50" s="1895"/>
      <c r="B50" s="1917"/>
      <c r="C50" s="1794" t="s">
        <v>342</v>
      </c>
      <c r="D50" s="1795">
        <f t="shared" si="1"/>
        <v>129.47999999999999</v>
      </c>
      <c r="E50" s="1839"/>
      <c r="F50" s="1840"/>
      <c r="G50" s="1841"/>
      <c r="H50" s="1872">
        <f t="shared" si="5"/>
        <v>129.47999999999999</v>
      </c>
      <c r="I50" s="1873">
        <v>129.47999999999999</v>
      </c>
      <c r="J50" s="1874">
        <v>0</v>
      </c>
      <c r="K50" s="1839"/>
      <c r="L50" s="1840"/>
      <c r="M50" s="1841"/>
      <c r="N50" s="1845"/>
      <c r="O50" s="1897"/>
      <c r="P50" s="1845"/>
      <c r="Q50" s="1841"/>
      <c r="R50" s="1845"/>
      <c r="S50" s="1846"/>
      <c r="T50" s="1841"/>
      <c r="U50" s="1898"/>
      <c r="V50" s="1850"/>
      <c r="W50" s="1851"/>
      <c r="X50" s="1852"/>
    </row>
    <row r="51" spans="1:24" s="355" customFormat="1" ht="15.75" x14ac:dyDescent="0.25">
      <c r="A51" s="1853" t="s">
        <v>452</v>
      </c>
      <c r="B51" s="1918" t="s">
        <v>568</v>
      </c>
      <c r="C51" s="1855" t="s">
        <v>425</v>
      </c>
      <c r="D51" s="1809">
        <f t="shared" si="1"/>
        <v>80</v>
      </c>
      <c r="E51" s="1856"/>
      <c r="F51" s="1742"/>
      <c r="G51" s="1857"/>
      <c r="H51" s="1828">
        <f t="shared" si="5"/>
        <v>80</v>
      </c>
      <c r="I51" s="1887">
        <v>24</v>
      </c>
      <c r="J51" s="1830">
        <v>56</v>
      </c>
      <c r="K51" s="1856"/>
      <c r="L51" s="1742"/>
      <c r="M51" s="1857"/>
      <c r="N51" s="1860"/>
      <c r="O51" s="1861"/>
      <c r="P51" s="1860"/>
      <c r="Q51" s="1857"/>
      <c r="R51" s="1860"/>
      <c r="S51" s="1862"/>
      <c r="T51" s="1857"/>
      <c r="U51" s="1863"/>
      <c r="V51" s="1864"/>
      <c r="W51" s="1865"/>
      <c r="X51" s="1866"/>
    </row>
    <row r="52" spans="1:24" s="355" customFormat="1" ht="16.5" thickBot="1" x14ac:dyDescent="0.3">
      <c r="A52" s="1867"/>
      <c r="B52" s="1919"/>
      <c r="C52" s="1794" t="s">
        <v>342</v>
      </c>
      <c r="D52" s="1795">
        <f t="shared" si="1"/>
        <v>472</v>
      </c>
      <c r="E52" s="1875"/>
      <c r="F52" s="1870"/>
      <c r="G52" s="1871"/>
      <c r="H52" s="1842">
        <f t="shared" si="5"/>
        <v>472</v>
      </c>
      <c r="I52" s="1843">
        <v>141.6</v>
      </c>
      <c r="J52" s="1844">
        <v>330.4</v>
      </c>
      <c r="K52" s="1875"/>
      <c r="L52" s="1870"/>
      <c r="M52" s="1871"/>
      <c r="N52" s="1876"/>
      <c r="O52" s="1877"/>
      <c r="P52" s="1876"/>
      <c r="Q52" s="1871"/>
      <c r="R52" s="1876"/>
      <c r="S52" s="1878"/>
      <c r="T52" s="1871"/>
      <c r="U52" s="1879"/>
      <c r="V52" s="1880"/>
      <c r="W52" s="1881"/>
      <c r="X52" s="1882"/>
    </row>
    <row r="53" spans="1:24" s="355" customFormat="1" ht="15.75" x14ac:dyDescent="0.25">
      <c r="A53" s="1883" t="s">
        <v>454</v>
      </c>
      <c r="B53" s="1916" t="s">
        <v>974</v>
      </c>
      <c r="C53" s="1855" t="s">
        <v>425</v>
      </c>
      <c r="D53" s="1809">
        <f t="shared" si="1"/>
        <v>669</v>
      </c>
      <c r="E53" s="1810"/>
      <c r="F53" s="1885"/>
      <c r="G53" s="1886"/>
      <c r="H53" s="1858">
        <f t="shared" si="5"/>
        <v>669</v>
      </c>
      <c r="I53" s="1859">
        <v>669</v>
      </c>
      <c r="J53" s="1815">
        <v>0</v>
      </c>
      <c r="K53" s="1810"/>
      <c r="L53" s="1885"/>
      <c r="M53" s="1886"/>
      <c r="N53" s="1888"/>
      <c r="O53" s="1889"/>
      <c r="P53" s="1888"/>
      <c r="Q53" s="1886"/>
      <c r="R53" s="1888"/>
      <c r="S53" s="1890"/>
      <c r="T53" s="1886"/>
      <c r="U53" s="1891"/>
      <c r="V53" s="1892"/>
      <c r="W53" s="1893"/>
      <c r="X53" s="1894"/>
    </row>
    <row r="54" spans="1:24" s="355" customFormat="1" ht="16.5" thickBot="1" x14ac:dyDescent="0.3">
      <c r="A54" s="1895"/>
      <c r="B54" s="1917"/>
      <c r="C54" s="1794" t="s">
        <v>342</v>
      </c>
      <c r="D54" s="1795">
        <f t="shared" si="1"/>
        <v>341.19</v>
      </c>
      <c r="E54" s="1839"/>
      <c r="F54" s="1840"/>
      <c r="G54" s="1841"/>
      <c r="H54" s="1872">
        <f t="shared" si="5"/>
        <v>341.19</v>
      </c>
      <c r="I54" s="1873">
        <v>341.19</v>
      </c>
      <c r="J54" s="1874">
        <v>0</v>
      </c>
      <c r="K54" s="1839"/>
      <c r="L54" s="1840"/>
      <c r="M54" s="1841"/>
      <c r="N54" s="1845"/>
      <c r="O54" s="1897"/>
      <c r="P54" s="1845"/>
      <c r="Q54" s="1841"/>
      <c r="R54" s="1845"/>
      <c r="S54" s="1846"/>
      <c r="T54" s="1841"/>
      <c r="U54" s="1898"/>
      <c r="V54" s="1850"/>
      <c r="W54" s="1851"/>
      <c r="X54" s="1852"/>
    </row>
    <row r="55" spans="1:24" s="355" customFormat="1" ht="15.75" x14ac:dyDescent="0.25">
      <c r="A55" s="1853" t="s">
        <v>455</v>
      </c>
      <c r="B55" s="1899" t="s">
        <v>975</v>
      </c>
      <c r="C55" s="1913" t="s">
        <v>524</v>
      </c>
      <c r="D55" s="1914">
        <f t="shared" si="1"/>
        <v>0.47199999999999998</v>
      </c>
      <c r="E55" s="1856"/>
      <c r="F55" s="1742"/>
      <c r="G55" s="1857"/>
      <c r="H55" s="1828">
        <f t="shared" si="5"/>
        <v>0.47199999999999998</v>
      </c>
      <c r="I55" s="1887">
        <v>0.47199999999999998</v>
      </c>
      <c r="J55" s="1830">
        <v>0</v>
      </c>
      <c r="K55" s="1856"/>
      <c r="L55" s="1742"/>
      <c r="M55" s="1857"/>
      <c r="N55" s="1860"/>
      <c r="O55" s="1861"/>
      <c r="P55" s="1860"/>
      <c r="Q55" s="1857"/>
      <c r="R55" s="1860"/>
      <c r="S55" s="1862"/>
      <c r="T55" s="1857"/>
      <c r="U55" s="1863"/>
      <c r="V55" s="1864"/>
      <c r="W55" s="1865"/>
      <c r="X55" s="1866"/>
    </row>
    <row r="56" spans="1:24" s="355" customFormat="1" ht="16.5" thickBot="1" x14ac:dyDescent="0.3">
      <c r="A56" s="1867"/>
      <c r="B56" s="1904"/>
      <c r="C56" s="1794" t="s">
        <v>342</v>
      </c>
      <c r="D56" s="1795">
        <f t="shared" si="1"/>
        <v>333.03699999999998</v>
      </c>
      <c r="E56" s="1875"/>
      <c r="F56" s="1870"/>
      <c r="G56" s="1871"/>
      <c r="H56" s="1842">
        <f t="shared" si="5"/>
        <v>333.03699999999998</v>
      </c>
      <c r="I56" s="1843">
        <v>333.03699999999998</v>
      </c>
      <c r="J56" s="1844">
        <v>0</v>
      </c>
      <c r="K56" s="1875"/>
      <c r="L56" s="1870"/>
      <c r="M56" s="1871"/>
      <c r="N56" s="1876"/>
      <c r="O56" s="1877"/>
      <c r="P56" s="1876"/>
      <c r="Q56" s="1871"/>
      <c r="R56" s="1876"/>
      <c r="S56" s="1878"/>
      <c r="T56" s="1871"/>
      <c r="U56" s="1879"/>
      <c r="V56" s="1880"/>
      <c r="W56" s="1881"/>
      <c r="X56" s="1882"/>
    </row>
    <row r="57" spans="1:24" s="355" customFormat="1" ht="15.75" x14ac:dyDescent="0.25">
      <c r="A57" s="1920" t="s">
        <v>457</v>
      </c>
      <c r="B57" s="1807" t="s">
        <v>976</v>
      </c>
      <c r="C57" s="1921" t="s">
        <v>425</v>
      </c>
      <c r="D57" s="1809">
        <f t="shared" si="1"/>
        <v>65</v>
      </c>
      <c r="E57" s="1810"/>
      <c r="F57" s="1885"/>
      <c r="G57" s="1886"/>
      <c r="H57" s="1858">
        <f t="shared" si="5"/>
        <v>65</v>
      </c>
      <c r="I57" s="1859">
        <v>65</v>
      </c>
      <c r="J57" s="1815">
        <v>0</v>
      </c>
      <c r="K57" s="1810"/>
      <c r="L57" s="1885"/>
      <c r="M57" s="1886"/>
      <c r="N57" s="1888"/>
      <c r="O57" s="1889"/>
      <c r="P57" s="1888"/>
      <c r="Q57" s="1886"/>
      <c r="R57" s="1888"/>
      <c r="S57" s="1890"/>
      <c r="T57" s="1886"/>
      <c r="U57" s="1891"/>
      <c r="V57" s="1892"/>
      <c r="W57" s="1893"/>
      <c r="X57" s="1894"/>
    </row>
    <row r="58" spans="1:24" s="355" customFormat="1" ht="16.5" thickBot="1" x14ac:dyDescent="0.3">
      <c r="A58" s="1922"/>
      <c r="B58" s="1923"/>
      <c r="C58" s="1924" t="s">
        <v>342</v>
      </c>
      <c r="D58" s="1795">
        <f t="shared" si="1"/>
        <v>119.86</v>
      </c>
      <c r="E58" s="1839"/>
      <c r="F58" s="1840"/>
      <c r="G58" s="1841"/>
      <c r="H58" s="1872">
        <f t="shared" si="5"/>
        <v>119.86</v>
      </c>
      <c r="I58" s="1873">
        <v>119.86</v>
      </c>
      <c r="J58" s="1874">
        <v>0</v>
      </c>
      <c r="K58" s="1839"/>
      <c r="L58" s="1840"/>
      <c r="M58" s="1841"/>
      <c r="N58" s="1845"/>
      <c r="O58" s="1897"/>
      <c r="P58" s="1845"/>
      <c r="Q58" s="1841"/>
      <c r="R58" s="1845"/>
      <c r="S58" s="1846"/>
      <c r="T58" s="1841"/>
      <c r="U58" s="1898"/>
      <c r="V58" s="1850"/>
      <c r="W58" s="1851"/>
      <c r="X58" s="1852"/>
    </row>
    <row r="59" spans="1:24" s="355" customFormat="1" ht="15.75" x14ac:dyDescent="0.25">
      <c r="A59" s="1853" t="s">
        <v>459</v>
      </c>
      <c r="B59" s="1912" t="s">
        <v>577</v>
      </c>
      <c r="C59" s="1855" t="s">
        <v>425</v>
      </c>
      <c r="D59" s="1809">
        <f t="shared" si="1"/>
        <v>0</v>
      </c>
      <c r="E59" s="1856"/>
      <c r="F59" s="1742"/>
      <c r="G59" s="1857"/>
      <c r="H59" s="1858">
        <f t="shared" si="5"/>
        <v>0</v>
      </c>
      <c r="I59" s="1859">
        <v>0</v>
      </c>
      <c r="J59" s="1815">
        <v>0</v>
      </c>
      <c r="K59" s="1856"/>
      <c r="L59" s="1742"/>
      <c r="M59" s="1857"/>
      <c r="N59" s="1860"/>
      <c r="O59" s="1861"/>
      <c r="P59" s="1860"/>
      <c r="Q59" s="1857"/>
      <c r="R59" s="1860"/>
      <c r="S59" s="1862"/>
      <c r="T59" s="1857"/>
      <c r="U59" s="1863"/>
      <c r="V59" s="1864"/>
      <c r="W59" s="1865"/>
      <c r="X59" s="1866"/>
    </row>
    <row r="60" spans="1:24" ht="16.5" thickBot="1" x14ac:dyDescent="0.3">
      <c r="A60" s="1867"/>
      <c r="B60" s="1915"/>
      <c r="C60" s="1794" t="s">
        <v>342</v>
      </c>
      <c r="D60" s="1795">
        <f t="shared" si="1"/>
        <v>0</v>
      </c>
      <c r="E60" s="1876"/>
      <c r="F60" s="1870"/>
      <c r="G60" s="1871"/>
      <c r="H60" s="1872">
        <f t="shared" si="5"/>
        <v>0</v>
      </c>
      <c r="I60" s="1873">
        <v>0</v>
      </c>
      <c r="J60" s="1874">
        <v>0</v>
      </c>
      <c r="K60" s="1876"/>
      <c r="L60" s="1870"/>
      <c r="M60" s="1871"/>
      <c r="N60" s="1876"/>
      <c r="O60" s="1877"/>
      <c r="P60" s="1876"/>
      <c r="Q60" s="1871"/>
      <c r="R60" s="1876"/>
      <c r="S60" s="1878"/>
      <c r="T60" s="1871"/>
      <c r="U60" s="1879"/>
      <c r="V60" s="1880"/>
      <c r="W60" s="1881"/>
      <c r="X60" s="1882"/>
    </row>
    <row r="61" spans="1:24" s="355" customFormat="1" ht="15.75" x14ac:dyDescent="0.25">
      <c r="A61" s="1883" t="s">
        <v>461</v>
      </c>
      <c r="B61" s="1916" t="s">
        <v>977</v>
      </c>
      <c r="C61" s="1855" t="s">
        <v>978</v>
      </c>
      <c r="D61" s="1809">
        <f t="shared" si="1"/>
        <v>0</v>
      </c>
      <c r="E61" s="1810"/>
      <c r="F61" s="1885"/>
      <c r="G61" s="1886"/>
      <c r="H61" s="1858">
        <f t="shared" si="5"/>
        <v>0</v>
      </c>
      <c r="I61" s="1859">
        <v>0</v>
      </c>
      <c r="J61" s="1815">
        <v>0</v>
      </c>
      <c r="K61" s="1810"/>
      <c r="L61" s="1885"/>
      <c r="M61" s="1886"/>
      <c r="N61" s="1888"/>
      <c r="O61" s="1889"/>
      <c r="P61" s="1888"/>
      <c r="Q61" s="1886"/>
      <c r="R61" s="1888"/>
      <c r="S61" s="1890"/>
      <c r="T61" s="1886"/>
      <c r="U61" s="1891"/>
      <c r="V61" s="1892"/>
      <c r="W61" s="1893"/>
      <c r="X61" s="1894"/>
    </row>
    <row r="62" spans="1:24" s="355" customFormat="1" ht="16.5" thickBot="1" x14ac:dyDescent="0.3">
      <c r="A62" s="1895"/>
      <c r="B62" s="1917"/>
      <c r="C62" s="1794" t="s">
        <v>342</v>
      </c>
      <c r="D62" s="1795">
        <f t="shared" si="1"/>
        <v>0</v>
      </c>
      <c r="E62" s="1839"/>
      <c r="F62" s="1840"/>
      <c r="G62" s="1841"/>
      <c r="H62" s="1872">
        <f t="shared" si="5"/>
        <v>0</v>
      </c>
      <c r="I62" s="1873">
        <v>0</v>
      </c>
      <c r="J62" s="1874">
        <v>0</v>
      </c>
      <c r="K62" s="1839"/>
      <c r="L62" s="1840"/>
      <c r="M62" s="1841"/>
      <c r="N62" s="1845"/>
      <c r="O62" s="1897"/>
      <c r="P62" s="1845"/>
      <c r="Q62" s="1841"/>
      <c r="R62" s="1845"/>
      <c r="S62" s="1846"/>
      <c r="T62" s="1841"/>
      <c r="U62" s="1898"/>
      <c r="V62" s="1850"/>
      <c r="W62" s="1851"/>
      <c r="X62" s="1852"/>
    </row>
    <row r="63" spans="1:24" s="355" customFormat="1" ht="15.75" x14ac:dyDescent="0.25">
      <c r="A63" s="1853" t="s">
        <v>463</v>
      </c>
      <c r="B63" s="1918" t="s">
        <v>931</v>
      </c>
      <c r="C63" s="1855" t="s">
        <v>425</v>
      </c>
      <c r="D63" s="1809">
        <f t="shared" si="1"/>
        <v>0.04</v>
      </c>
      <c r="E63" s="1856"/>
      <c r="F63" s="1925"/>
      <c r="G63" s="1926"/>
      <c r="H63" s="1858">
        <f t="shared" si="5"/>
        <v>0.04</v>
      </c>
      <c r="I63" s="1859">
        <v>0.04</v>
      </c>
      <c r="J63" s="1815">
        <v>0</v>
      </c>
      <c r="K63" s="1856"/>
      <c r="L63" s="1925"/>
      <c r="M63" s="1926"/>
      <c r="N63" s="1856"/>
      <c r="O63" s="1926"/>
      <c r="P63" s="1856"/>
      <c r="Q63" s="1926"/>
      <c r="R63" s="1856"/>
      <c r="S63" s="1925"/>
      <c r="T63" s="1926"/>
      <c r="U63" s="1927"/>
      <c r="V63" s="1928"/>
      <c r="W63" s="1929"/>
      <c r="X63" s="1930"/>
    </row>
    <row r="64" spans="1:24" s="355" customFormat="1" ht="16.5" thickBot="1" x14ac:dyDescent="0.3">
      <c r="A64" s="1867"/>
      <c r="B64" s="1919"/>
      <c r="C64" s="1794" t="s">
        <v>342</v>
      </c>
      <c r="D64" s="1795">
        <f t="shared" si="1"/>
        <v>31.020099999999999</v>
      </c>
      <c r="E64" s="1875"/>
      <c r="F64" s="1931"/>
      <c r="G64" s="1932"/>
      <c r="H64" s="1872">
        <f t="shared" si="5"/>
        <v>31.020099999999999</v>
      </c>
      <c r="I64" s="1873">
        <v>31.020099999999999</v>
      </c>
      <c r="J64" s="1874">
        <v>0</v>
      </c>
      <c r="K64" s="1875"/>
      <c r="L64" s="1931"/>
      <c r="M64" s="1932"/>
      <c r="N64" s="1875"/>
      <c r="O64" s="1932"/>
      <c r="P64" s="1875"/>
      <c r="Q64" s="1932"/>
      <c r="R64" s="1875"/>
      <c r="S64" s="1931"/>
      <c r="T64" s="1932"/>
      <c r="U64" s="1933"/>
      <c r="V64" s="1934"/>
      <c r="W64" s="1935"/>
      <c r="X64" s="1936"/>
    </row>
    <row r="65" spans="1:24" s="355" customFormat="1" ht="15.75" x14ac:dyDescent="0.25">
      <c r="A65" s="1883" t="s">
        <v>464</v>
      </c>
      <c r="B65" s="1916" t="s">
        <v>979</v>
      </c>
      <c r="C65" s="1913" t="s">
        <v>425</v>
      </c>
      <c r="D65" s="1914">
        <f t="shared" si="1"/>
        <v>30</v>
      </c>
      <c r="E65" s="1810"/>
      <c r="F65" s="1885"/>
      <c r="G65" s="1886"/>
      <c r="H65" s="1858">
        <f t="shared" si="5"/>
        <v>30</v>
      </c>
      <c r="I65" s="1859">
        <v>30</v>
      </c>
      <c r="J65" s="1815">
        <v>0</v>
      </c>
      <c r="K65" s="1810"/>
      <c r="L65" s="1885"/>
      <c r="M65" s="1886"/>
      <c r="N65" s="1888"/>
      <c r="O65" s="1889"/>
      <c r="P65" s="1888"/>
      <c r="Q65" s="1886"/>
      <c r="R65" s="1888"/>
      <c r="S65" s="1890"/>
      <c r="T65" s="1886"/>
      <c r="U65" s="1891"/>
      <c r="V65" s="1892"/>
      <c r="W65" s="1893"/>
      <c r="X65" s="1894"/>
    </row>
    <row r="66" spans="1:24" s="355" customFormat="1" ht="16.5" thickBot="1" x14ac:dyDescent="0.3">
      <c r="A66" s="1895"/>
      <c r="B66" s="1917"/>
      <c r="C66" s="1794" t="s">
        <v>342</v>
      </c>
      <c r="D66" s="1795">
        <f t="shared" si="1"/>
        <v>312.08</v>
      </c>
      <c r="E66" s="1839"/>
      <c r="F66" s="1840"/>
      <c r="G66" s="1841"/>
      <c r="H66" s="1872">
        <f t="shared" si="5"/>
        <v>312.08</v>
      </c>
      <c r="I66" s="1873">
        <v>312.08</v>
      </c>
      <c r="J66" s="1874">
        <v>0</v>
      </c>
      <c r="K66" s="1839"/>
      <c r="L66" s="1840"/>
      <c r="M66" s="1841"/>
      <c r="N66" s="1845"/>
      <c r="O66" s="1897"/>
      <c r="P66" s="1845"/>
      <c r="Q66" s="1841"/>
      <c r="R66" s="1845"/>
      <c r="S66" s="1846"/>
      <c r="T66" s="1841"/>
      <c r="U66" s="1898"/>
      <c r="V66" s="1850"/>
      <c r="W66" s="1851"/>
      <c r="X66" s="1852"/>
    </row>
    <row r="67" spans="1:24" s="355" customFormat="1" ht="15.75" x14ac:dyDescent="0.25">
      <c r="A67" s="1853" t="s">
        <v>465</v>
      </c>
      <c r="B67" s="1918" t="s">
        <v>980</v>
      </c>
      <c r="C67" s="1855" t="s">
        <v>684</v>
      </c>
      <c r="D67" s="1809">
        <f t="shared" si="1"/>
        <v>6.6000000000000003E-2</v>
      </c>
      <c r="E67" s="1856"/>
      <c r="F67" s="1742"/>
      <c r="G67" s="1857"/>
      <c r="H67" s="1858">
        <f t="shared" si="5"/>
        <v>6.6000000000000003E-2</v>
      </c>
      <c r="I67" s="1859">
        <v>0</v>
      </c>
      <c r="J67" s="1815">
        <v>6.6000000000000003E-2</v>
      </c>
      <c r="K67" s="1856"/>
      <c r="L67" s="1742"/>
      <c r="M67" s="1857"/>
      <c r="N67" s="1860"/>
      <c r="O67" s="1861"/>
      <c r="P67" s="1860"/>
      <c r="Q67" s="1857"/>
      <c r="R67" s="1860"/>
      <c r="S67" s="1862"/>
      <c r="T67" s="1857"/>
      <c r="U67" s="1863"/>
      <c r="V67" s="1864"/>
      <c r="W67" s="1865"/>
      <c r="X67" s="1866"/>
    </row>
    <row r="68" spans="1:24" s="355" customFormat="1" ht="15.75" x14ac:dyDescent="0.25">
      <c r="A68" s="1867"/>
      <c r="B68" s="1919"/>
      <c r="C68" s="1937" t="s">
        <v>342</v>
      </c>
      <c r="D68" s="1775">
        <f t="shared" si="1"/>
        <v>48.760489999999997</v>
      </c>
      <c r="E68" s="1875"/>
      <c r="F68" s="1870"/>
      <c r="G68" s="1871"/>
      <c r="H68" s="1779">
        <f t="shared" si="5"/>
        <v>48.760489999999997</v>
      </c>
      <c r="I68" s="1789">
        <v>0</v>
      </c>
      <c r="J68" s="1791">
        <v>48.760489999999997</v>
      </c>
      <c r="K68" s="1776"/>
      <c r="L68" s="1870"/>
      <c r="M68" s="1871"/>
      <c r="N68" s="1876"/>
      <c r="O68" s="1877"/>
      <c r="P68" s="1876"/>
      <c r="Q68" s="1871"/>
      <c r="R68" s="1876"/>
      <c r="S68" s="1878"/>
      <c r="T68" s="1871"/>
      <c r="U68" s="1879"/>
      <c r="V68" s="1880"/>
      <c r="W68" s="1881"/>
      <c r="X68" s="1882"/>
    </row>
    <row r="69" spans="1:24" s="355" customFormat="1" ht="15.75" x14ac:dyDescent="0.25">
      <c r="A69" s="1938" t="s">
        <v>932</v>
      </c>
      <c r="B69" s="1939" t="s">
        <v>981</v>
      </c>
      <c r="C69" s="1774" t="s">
        <v>978</v>
      </c>
      <c r="D69" s="1775">
        <f t="shared" si="1"/>
        <v>0</v>
      </c>
      <c r="E69" s="1776"/>
      <c r="F69" s="1777"/>
      <c r="G69" s="1778"/>
      <c r="H69" s="1828">
        <f t="shared" si="5"/>
        <v>0</v>
      </c>
      <c r="I69" s="1887">
        <v>0</v>
      </c>
      <c r="J69" s="1830">
        <v>0</v>
      </c>
      <c r="K69" s="1856"/>
      <c r="L69" s="1777"/>
      <c r="M69" s="1778"/>
      <c r="N69" s="1782"/>
      <c r="O69" s="1783"/>
      <c r="P69" s="1782"/>
      <c r="Q69" s="1778"/>
      <c r="R69" s="1782"/>
      <c r="S69" s="1784"/>
      <c r="T69" s="1778"/>
      <c r="U69" s="1785"/>
      <c r="V69" s="1786"/>
      <c r="W69" s="1787"/>
      <c r="X69" s="1788"/>
    </row>
    <row r="70" spans="1:24" s="355" customFormat="1" ht="16.5" thickBot="1" x14ac:dyDescent="0.3">
      <c r="A70" s="1940"/>
      <c r="B70" s="1919"/>
      <c r="C70" s="1937" t="s">
        <v>342</v>
      </c>
      <c r="D70" s="1795">
        <f t="shared" si="1"/>
        <v>0</v>
      </c>
      <c r="E70" s="1875"/>
      <c r="F70" s="1870"/>
      <c r="G70" s="1871"/>
      <c r="H70" s="1842">
        <f t="shared" si="5"/>
        <v>0</v>
      </c>
      <c r="I70" s="1843">
        <v>0</v>
      </c>
      <c r="J70" s="1844">
        <v>0</v>
      </c>
      <c r="K70" s="1875"/>
      <c r="L70" s="1870"/>
      <c r="M70" s="1871"/>
      <c r="N70" s="1876"/>
      <c r="O70" s="1877"/>
      <c r="P70" s="1876"/>
      <c r="Q70" s="1871"/>
      <c r="R70" s="1876"/>
      <c r="S70" s="1878"/>
      <c r="T70" s="1871"/>
      <c r="U70" s="1879"/>
      <c r="V70" s="1880"/>
      <c r="W70" s="1881"/>
      <c r="X70" s="1882"/>
    </row>
    <row r="71" spans="1:24" s="355" customFormat="1" ht="16.5" thickBot="1" x14ac:dyDescent="0.3">
      <c r="A71" s="1941" t="s">
        <v>578</v>
      </c>
      <c r="B71" s="1942" t="s">
        <v>579</v>
      </c>
      <c r="C71" s="1943" t="s">
        <v>342</v>
      </c>
      <c r="D71" s="1944">
        <f t="shared" si="1"/>
        <v>3644.2520000000004</v>
      </c>
      <c r="E71" s="1945"/>
      <c r="F71" s="1943"/>
      <c r="G71" s="1946"/>
      <c r="H71" s="1947">
        <f t="shared" si="5"/>
        <v>3644.2520000000004</v>
      </c>
      <c r="I71" s="1948">
        <f>I73+I83+I85</f>
        <v>3644.2520000000004</v>
      </c>
      <c r="J71" s="1949">
        <f>J73+J83+J85</f>
        <v>0</v>
      </c>
      <c r="K71" s="1945"/>
      <c r="L71" s="1943"/>
      <c r="M71" s="1946"/>
      <c r="N71" s="1945"/>
      <c r="O71" s="1950"/>
      <c r="P71" s="1945"/>
      <c r="Q71" s="1946"/>
      <c r="R71" s="1945"/>
      <c r="S71" s="1951"/>
      <c r="T71" s="1946"/>
      <c r="U71" s="1952"/>
      <c r="V71" s="1953"/>
      <c r="W71" s="1954"/>
      <c r="X71" s="1955"/>
    </row>
    <row r="72" spans="1:24" s="355" customFormat="1" ht="15.75" x14ac:dyDescent="0.25">
      <c r="A72" s="1956" t="s">
        <v>933</v>
      </c>
      <c r="B72" s="1957" t="s">
        <v>982</v>
      </c>
      <c r="C72" s="1958" t="s">
        <v>551</v>
      </c>
      <c r="D72" s="1959">
        <f t="shared" si="1"/>
        <v>2.085</v>
      </c>
      <c r="E72" s="1960"/>
      <c r="F72" s="1958"/>
      <c r="G72" s="1961"/>
      <c r="H72" s="1962">
        <f t="shared" si="5"/>
        <v>2.085</v>
      </c>
      <c r="I72" s="1963">
        <f>I74+I76+I78+I80</f>
        <v>2.085</v>
      </c>
      <c r="J72" s="1964">
        <v>0</v>
      </c>
      <c r="K72" s="1965"/>
      <c r="L72" s="1958"/>
      <c r="M72" s="1961"/>
      <c r="N72" s="1960"/>
      <c r="O72" s="1966"/>
      <c r="P72" s="1960"/>
      <c r="Q72" s="1961"/>
      <c r="R72" s="1960"/>
      <c r="S72" s="1967"/>
      <c r="T72" s="1961"/>
      <c r="U72" s="1968"/>
      <c r="V72" s="1969"/>
      <c r="W72" s="1970"/>
      <c r="X72" s="1971"/>
    </row>
    <row r="73" spans="1:24" s="355" customFormat="1" ht="15.75" x14ac:dyDescent="0.25">
      <c r="A73" s="1972"/>
      <c r="B73" s="1973"/>
      <c r="C73" s="1755" t="s">
        <v>342</v>
      </c>
      <c r="D73" s="1823">
        <f t="shared" si="1"/>
        <v>1392.4</v>
      </c>
      <c r="E73" s="1974"/>
      <c r="F73" s="1755"/>
      <c r="G73" s="1975"/>
      <c r="H73" s="1976">
        <f t="shared" si="5"/>
        <v>1392.4</v>
      </c>
      <c r="I73" s="1977">
        <f>I75+I77+I79+I81</f>
        <v>1392.4</v>
      </c>
      <c r="J73" s="1978">
        <f>J75+J77+J79+J81</f>
        <v>0</v>
      </c>
      <c r="K73" s="1979"/>
      <c r="L73" s="1755"/>
      <c r="M73" s="1975"/>
      <c r="N73" s="1974"/>
      <c r="O73" s="1980"/>
      <c r="P73" s="1974"/>
      <c r="Q73" s="1975"/>
      <c r="R73" s="1974"/>
      <c r="S73" s="1981"/>
      <c r="T73" s="1975"/>
      <c r="U73" s="1982"/>
      <c r="V73" s="1983"/>
      <c r="W73" s="1984"/>
      <c r="X73" s="1985"/>
    </row>
    <row r="74" spans="1:24" ht="15.75" x14ac:dyDescent="0.25">
      <c r="A74" s="1772" t="s">
        <v>934</v>
      </c>
      <c r="B74" s="1773" t="s">
        <v>583</v>
      </c>
      <c r="C74" s="1774" t="s">
        <v>584</v>
      </c>
      <c r="D74" s="1775">
        <f t="shared" si="1"/>
        <v>0.2</v>
      </c>
      <c r="E74" s="1782"/>
      <c r="F74" s="1784"/>
      <c r="G74" s="1778"/>
      <c r="H74" s="1779">
        <f t="shared" si="5"/>
        <v>0.2</v>
      </c>
      <c r="I74" s="1789">
        <v>0.2</v>
      </c>
      <c r="J74" s="1791">
        <v>0</v>
      </c>
      <c r="K74" s="1782"/>
      <c r="L74" s="1784"/>
      <c r="M74" s="1778"/>
      <c r="N74" s="1782"/>
      <c r="O74" s="1778"/>
      <c r="P74" s="1782"/>
      <c r="Q74" s="1778"/>
      <c r="R74" s="1782"/>
      <c r="S74" s="1784"/>
      <c r="T74" s="1778"/>
      <c r="U74" s="1785"/>
      <c r="V74" s="1786"/>
      <c r="W74" s="1787"/>
      <c r="X74" s="1788"/>
    </row>
    <row r="75" spans="1:24" ht="15.75" x14ac:dyDescent="0.25">
      <c r="A75" s="1772"/>
      <c r="B75" s="1773"/>
      <c r="C75" s="1774" t="s">
        <v>342</v>
      </c>
      <c r="D75" s="1775">
        <f t="shared" si="1"/>
        <v>140.80000000000001</v>
      </c>
      <c r="E75" s="1776"/>
      <c r="F75" s="1986"/>
      <c r="G75" s="1778"/>
      <c r="H75" s="1779">
        <f t="shared" si="5"/>
        <v>140.80000000000001</v>
      </c>
      <c r="I75" s="1789">
        <v>140.80000000000001</v>
      </c>
      <c r="J75" s="1791">
        <v>0</v>
      </c>
      <c r="K75" s="1776"/>
      <c r="L75" s="1986"/>
      <c r="M75" s="1778"/>
      <c r="N75" s="1782"/>
      <c r="O75" s="1987"/>
      <c r="P75" s="1782"/>
      <c r="Q75" s="1778"/>
      <c r="R75" s="1782"/>
      <c r="S75" s="1784"/>
      <c r="T75" s="1778"/>
      <c r="U75" s="1785"/>
      <c r="V75" s="1786"/>
      <c r="W75" s="1787"/>
      <c r="X75" s="1788"/>
    </row>
    <row r="76" spans="1:24" ht="15.75" x14ac:dyDescent="0.25">
      <c r="A76" s="1772" t="s">
        <v>935</v>
      </c>
      <c r="B76" s="1773" t="s">
        <v>586</v>
      </c>
      <c r="C76" s="1774" t="s">
        <v>551</v>
      </c>
      <c r="D76" s="1775">
        <f t="shared" si="1"/>
        <v>0.44500000000000001</v>
      </c>
      <c r="E76" s="1776"/>
      <c r="F76" s="1986"/>
      <c r="G76" s="1778"/>
      <c r="H76" s="1779">
        <f t="shared" si="5"/>
        <v>0.44500000000000001</v>
      </c>
      <c r="I76" s="1789">
        <v>0.44500000000000001</v>
      </c>
      <c r="J76" s="1791">
        <v>0</v>
      </c>
      <c r="K76" s="1776"/>
      <c r="L76" s="1986"/>
      <c r="M76" s="1778"/>
      <c r="N76" s="1782"/>
      <c r="O76" s="1987"/>
      <c r="P76" s="1782"/>
      <c r="Q76" s="1778"/>
      <c r="R76" s="1782"/>
      <c r="S76" s="1784"/>
      <c r="T76" s="1778"/>
      <c r="U76" s="1785"/>
      <c r="V76" s="1786"/>
      <c r="W76" s="1787"/>
      <c r="X76" s="1788"/>
    </row>
    <row r="77" spans="1:24" ht="15.75" x14ac:dyDescent="0.25">
      <c r="A77" s="1772"/>
      <c r="B77" s="1773"/>
      <c r="C77" s="1774" t="s">
        <v>342</v>
      </c>
      <c r="D77" s="1775">
        <f t="shared" si="1"/>
        <v>283.02</v>
      </c>
      <c r="E77" s="1776"/>
      <c r="F77" s="1777"/>
      <c r="G77" s="1778"/>
      <c r="H77" s="1779">
        <f t="shared" si="5"/>
        <v>283.02</v>
      </c>
      <c r="I77" s="1789">
        <v>283.02</v>
      </c>
      <c r="J77" s="1791">
        <v>0</v>
      </c>
      <c r="K77" s="1776"/>
      <c r="L77" s="1777"/>
      <c r="M77" s="1778"/>
      <c r="N77" s="1782"/>
      <c r="O77" s="1987"/>
      <c r="P77" s="1782"/>
      <c r="Q77" s="1778"/>
      <c r="R77" s="1782"/>
      <c r="S77" s="1784"/>
      <c r="T77" s="1778"/>
      <c r="U77" s="1785"/>
      <c r="V77" s="1786"/>
      <c r="W77" s="1787"/>
      <c r="X77" s="1788"/>
    </row>
    <row r="78" spans="1:24" ht="15.75" x14ac:dyDescent="0.25">
      <c r="A78" s="1772" t="s">
        <v>936</v>
      </c>
      <c r="B78" s="1773" t="s">
        <v>588</v>
      </c>
      <c r="C78" s="1774" t="s">
        <v>551</v>
      </c>
      <c r="D78" s="1775">
        <f t="shared" si="1"/>
        <v>0.9</v>
      </c>
      <c r="E78" s="1776"/>
      <c r="F78" s="1777"/>
      <c r="G78" s="1778"/>
      <c r="H78" s="1779">
        <f t="shared" si="5"/>
        <v>0.9</v>
      </c>
      <c r="I78" s="1789">
        <v>0.9</v>
      </c>
      <c r="J78" s="1791">
        <v>0</v>
      </c>
      <c r="K78" s="1776"/>
      <c r="L78" s="1777"/>
      <c r="M78" s="1778"/>
      <c r="N78" s="1782"/>
      <c r="O78" s="1987"/>
      <c r="P78" s="1782"/>
      <c r="Q78" s="1778"/>
      <c r="R78" s="1782"/>
      <c r="S78" s="1784"/>
      <c r="T78" s="1778"/>
      <c r="U78" s="1785"/>
      <c r="V78" s="1786"/>
      <c r="W78" s="1787"/>
      <c r="X78" s="1788"/>
    </row>
    <row r="79" spans="1:24" ht="15.75" x14ac:dyDescent="0.25">
      <c r="A79" s="1772"/>
      <c r="B79" s="1773"/>
      <c r="C79" s="1774" t="s">
        <v>342</v>
      </c>
      <c r="D79" s="1775">
        <f t="shared" si="1"/>
        <v>543.6</v>
      </c>
      <c r="E79" s="1776"/>
      <c r="F79" s="1777"/>
      <c r="G79" s="1778"/>
      <c r="H79" s="1779">
        <f t="shared" si="5"/>
        <v>543.6</v>
      </c>
      <c r="I79" s="1789">
        <v>543.6</v>
      </c>
      <c r="J79" s="1791">
        <v>0</v>
      </c>
      <c r="K79" s="1776"/>
      <c r="L79" s="1777"/>
      <c r="M79" s="1778"/>
      <c r="N79" s="1782"/>
      <c r="O79" s="1783"/>
      <c r="P79" s="1782"/>
      <c r="Q79" s="1778"/>
      <c r="R79" s="1782"/>
      <c r="S79" s="1784"/>
      <c r="T79" s="1778"/>
      <c r="U79" s="1785"/>
      <c r="V79" s="1786"/>
      <c r="W79" s="1787"/>
      <c r="X79" s="1788"/>
    </row>
    <row r="80" spans="1:24" ht="15.75" x14ac:dyDescent="0.25">
      <c r="A80" s="1772" t="s">
        <v>937</v>
      </c>
      <c r="B80" s="1773" t="s">
        <v>590</v>
      </c>
      <c r="C80" s="1774" t="s">
        <v>551</v>
      </c>
      <c r="D80" s="1775">
        <f t="shared" ref="D80:D97" si="6">H80</f>
        <v>0.54</v>
      </c>
      <c r="E80" s="1776"/>
      <c r="F80" s="1777"/>
      <c r="G80" s="1778"/>
      <c r="H80" s="1779">
        <f>I80+J80</f>
        <v>0.54</v>
      </c>
      <c r="I80" s="1789">
        <v>0.54</v>
      </c>
      <c r="J80" s="1791">
        <v>0</v>
      </c>
      <c r="K80" s="1776"/>
      <c r="L80" s="1777"/>
      <c r="M80" s="1778"/>
      <c r="N80" s="1782"/>
      <c r="O80" s="1783"/>
      <c r="P80" s="1782"/>
      <c r="Q80" s="1778"/>
      <c r="R80" s="1782"/>
      <c r="S80" s="1784"/>
      <c r="T80" s="1778"/>
      <c r="U80" s="1785"/>
      <c r="V80" s="1786"/>
      <c r="W80" s="1787"/>
      <c r="X80" s="1788"/>
    </row>
    <row r="81" spans="1:24" ht="15.75" customHeight="1" thickBot="1" x14ac:dyDescent="0.3">
      <c r="A81" s="1895"/>
      <c r="B81" s="1988"/>
      <c r="C81" s="1794" t="s">
        <v>342</v>
      </c>
      <c r="D81" s="1795">
        <f t="shared" si="6"/>
        <v>424.98</v>
      </c>
      <c r="E81" s="1989"/>
      <c r="F81" s="1990"/>
      <c r="G81" s="1991"/>
      <c r="H81" s="1872">
        <f t="shared" si="5"/>
        <v>424.98</v>
      </c>
      <c r="I81" s="1873">
        <v>424.98</v>
      </c>
      <c r="J81" s="1874">
        <v>0</v>
      </c>
      <c r="K81" s="1989"/>
      <c r="L81" s="1990"/>
      <c r="M81" s="1991"/>
      <c r="N81" s="1989"/>
      <c r="O81" s="1991"/>
      <c r="P81" s="1989"/>
      <c r="Q81" s="1991"/>
      <c r="R81" s="1989"/>
      <c r="S81" s="1990"/>
      <c r="T81" s="1991"/>
      <c r="U81" s="1992"/>
      <c r="V81" s="1993"/>
      <c r="W81" s="1994"/>
      <c r="X81" s="1995"/>
    </row>
    <row r="82" spans="1:24" ht="15.75" x14ac:dyDescent="0.25">
      <c r="A82" s="1853" t="s">
        <v>466</v>
      </c>
      <c r="B82" s="1912" t="s">
        <v>591</v>
      </c>
      <c r="C82" s="1855" t="s">
        <v>425</v>
      </c>
      <c r="D82" s="1809">
        <f t="shared" si="6"/>
        <v>30</v>
      </c>
      <c r="E82" s="1860"/>
      <c r="F82" s="1742"/>
      <c r="G82" s="1857"/>
      <c r="H82" s="1828">
        <f t="shared" si="5"/>
        <v>30</v>
      </c>
      <c r="I82" s="1887">
        <v>30</v>
      </c>
      <c r="J82" s="1830">
        <v>0</v>
      </c>
      <c r="K82" s="1860"/>
      <c r="L82" s="1742"/>
      <c r="M82" s="1857"/>
      <c r="N82" s="1860"/>
      <c r="O82" s="1861"/>
      <c r="P82" s="1860"/>
      <c r="Q82" s="1857"/>
      <c r="R82" s="1860"/>
      <c r="S82" s="1862"/>
      <c r="T82" s="1857"/>
      <c r="U82" s="1863"/>
      <c r="V82" s="1864"/>
      <c r="W82" s="1865"/>
      <c r="X82" s="1866"/>
    </row>
    <row r="83" spans="1:24" ht="16.5" thickBot="1" x14ac:dyDescent="0.3">
      <c r="A83" s="1867"/>
      <c r="B83" s="1915"/>
      <c r="C83" s="1794" t="s">
        <v>342</v>
      </c>
      <c r="D83" s="1795">
        <f t="shared" si="6"/>
        <v>88.451999999999998</v>
      </c>
      <c r="E83" s="1876"/>
      <c r="F83" s="1870"/>
      <c r="G83" s="1871"/>
      <c r="H83" s="1872">
        <f t="shared" si="5"/>
        <v>88.451999999999998</v>
      </c>
      <c r="I83" s="1873">
        <v>88.451999999999998</v>
      </c>
      <c r="J83" s="1874">
        <v>0</v>
      </c>
      <c r="K83" s="1845"/>
      <c r="L83" s="1870"/>
      <c r="M83" s="1871"/>
      <c r="N83" s="1876"/>
      <c r="O83" s="1877"/>
      <c r="P83" s="1876"/>
      <c r="Q83" s="1871"/>
      <c r="R83" s="1876"/>
      <c r="S83" s="1878"/>
      <c r="T83" s="1871"/>
      <c r="U83" s="1879"/>
      <c r="V83" s="1880"/>
      <c r="W83" s="1881"/>
      <c r="X83" s="1882"/>
    </row>
    <row r="84" spans="1:24" ht="15.75" x14ac:dyDescent="0.25">
      <c r="A84" s="1883" t="s">
        <v>467</v>
      </c>
      <c r="B84" s="1916" t="s">
        <v>983</v>
      </c>
      <c r="C84" s="1855" t="s">
        <v>425</v>
      </c>
      <c r="D84" s="1809">
        <f t="shared" si="6"/>
        <v>2.9</v>
      </c>
      <c r="E84" s="1888"/>
      <c r="F84" s="1885"/>
      <c r="G84" s="1886"/>
      <c r="H84" s="1858">
        <f t="shared" si="5"/>
        <v>2.9</v>
      </c>
      <c r="I84" s="1859">
        <v>2.9</v>
      </c>
      <c r="J84" s="1815">
        <v>0</v>
      </c>
      <c r="K84" s="1888"/>
      <c r="L84" s="1885"/>
      <c r="M84" s="1886"/>
      <c r="N84" s="1888"/>
      <c r="O84" s="1889"/>
      <c r="P84" s="1888"/>
      <c r="Q84" s="1886"/>
      <c r="R84" s="1888"/>
      <c r="S84" s="1890"/>
      <c r="T84" s="1886"/>
      <c r="U84" s="1891"/>
      <c r="V84" s="1892"/>
      <c r="W84" s="1893"/>
      <c r="X84" s="1894"/>
    </row>
    <row r="85" spans="1:24" ht="16.5" thickBot="1" x14ac:dyDescent="0.3">
      <c r="A85" s="1895"/>
      <c r="B85" s="1917"/>
      <c r="C85" s="1794" t="s">
        <v>342</v>
      </c>
      <c r="D85" s="1869">
        <f t="shared" si="6"/>
        <v>2163.4</v>
      </c>
      <c r="E85" s="1845"/>
      <c r="F85" s="1846"/>
      <c r="G85" s="1841"/>
      <c r="H85" s="1872">
        <f t="shared" si="5"/>
        <v>2163.4</v>
      </c>
      <c r="I85" s="1873">
        <v>2163.4</v>
      </c>
      <c r="J85" s="1874">
        <v>0</v>
      </c>
      <c r="K85" s="1845"/>
      <c r="L85" s="1846"/>
      <c r="M85" s="1841"/>
      <c r="N85" s="1845"/>
      <c r="O85" s="1841"/>
      <c r="P85" s="1845"/>
      <c r="Q85" s="1841"/>
      <c r="R85" s="1845"/>
      <c r="S85" s="1846"/>
      <c r="T85" s="1841"/>
      <c r="U85" s="1898"/>
      <c r="V85" s="1850"/>
      <c r="W85" s="1851"/>
      <c r="X85" s="1852"/>
    </row>
    <row r="86" spans="1:24" s="355" customFormat="1" ht="16.5" thickBot="1" x14ac:dyDescent="0.3">
      <c r="A86" s="1996" t="s">
        <v>594</v>
      </c>
      <c r="B86" s="1997" t="s">
        <v>595</v>
      </c>
      <c r="C86" s="1998" t="s">
        <v>342</v>
      </c>
      <c r="D86" s="1944">
        <f t="shared" si="6"/>
        <v>2266.4809999999998</v>
      </c>
      <c r="E86" s="1999"/>
      <c r="F86" s="2000"/>
      <c r="G86" s="2001"/>
      <c r="H86" s="2002">
        <f>I86+J86</f>
        <v>2266.4809999999998</v>
      </c>
      <c r="I86" s="2003">
        <f>I88+I90+I92</f>
        <v>2266.4809999999998</v>
      </c>
      <c r="J86" s="2004">
        <f>J88+J90+J92</f>
        <v>0</v>
      </c>
      <c r="K86" s="1999"/>
      <c r="L86" s="2000"/>
      <c r="M86" s="2001"/>
      <c r="N86" s="2005"/>
      <c r="O86" s="2001"/>
      <c r="P86" s="1999"/>
      <c r="Q86" s="2001"/>
      <c r="R86" s="1999"/>
      <c r="S86" s="2006"/>
      <c r="T86" s="2001"/>
      <c r="U86" s="2007"/>
      <c r="V86" s="2008"/>
      <c r="W86" s="2009"/>
      <c r="X86" s="2010"/>
    </row>
    <row r="87" spans="1:24" s="355" customFormat="1" ht="15.75" x14ac:dyDescent="0.25">
      <c r="A87" s="2011">
        <v>25</v>
      </c>
      <c r="B87" s="2012" t="s">
        <v>984</v>
      </c>
      <c r="C87" s="2013" t="s">
        <v>551</v>
      </c>
      <c r="D87" s="1914">
        <f t="shared" si="6"/>
        <v>3.5</v>
      </c>
      <c r="E87" s="2014"/>
      <c r="F87" s="2015"/>
      <c r="G87" s="2016"/>
      <c r="H87" s="1858">
        <f>I87+J87</f>
        <v>3.5</v>
      </c>
      <c r="I87" s="1859">
        <v>3.5</v>
      </c>
      <c r="J87" s="1815">
        <v>0</v>
      </c>
      <c r="K87" s="2014"/>
      <c r="L87" s="2015"/>
      <c r="M87" s="2016"/>
      <c r="N87" s="2017"/>
      <c r="O87" s="2016"/>
      <c r="P87" s="2014"/>
      <c r="Q87" s="2016"/>
      <c r="R87" s="2014"/>
      <c r="S87" s="2018"/>
      <c r="T87" s="2016"/>
      <c r="U87" s="2019"/>
      <c r="V87" s="2020"/>
      <c r="W87" s="2021"/>
      <c r="X87" s="2022"/>
    </row>
    <row r="88" spans="1:24" s="355" customFormat="1" ht="16.5" thickBot="1" x14ac:dyDescent="0.3">
      <c r="A88" s="2023"/>
      <c r="B88" s="2024"/>
      <c r="C88" s="1924" t="s">
        <v>342</v>
      </c>
      <c r="D88" s="1795">
        <f t="shared" si="6"/>
        <v>352.15899999999999</v>
      </c>
      <c r="E88" s="2025"/>
      <c r="F88" s="2026"/>
      <c r="G88" s="2027"/>
      <c r="H88" s="1872">
        <f>I88+J88</f>
        <v>352.15899999999999</v>
      </c>
      <c r="I88" s="1873">
        <v>352.15899999999999</v>
      </c>
      <c r="J88" s="1874">
        <v>0</v>
      </c>
      <c r="K88" s="2025"/>
      <c r="L88" s="2026"/>
      <c r="M88" s="2027"/>
      <c r="N88" s="2028"/>
      <c r="O88" s="2027"/>
      <c r="P88" s="2025"/>
      <c r="Q88" s="2027"/>
      <c r="R88" s="2025"/>
      <c r="S88" s="2029"/>
      <c r="T88" s="2027"/>
      <c r="U88" s="2030"/>
      <c r="V88" s="2031"/>
      <c r="W88" s="2032"/>
      <c r="X88" s="2033"/>
    </row>
    <row r="89" spans="1:24" s="355" customFormat="1" ht="15.75" x14ac:dyDescent="0.25">
      <c r="A89" s="2034">
        <v>26</v>
      </c>
      <c r="B89" s="2035" t="s">
        <v>985</v>
      </c>
      <c r="C89" s="2036" t="s">
        <v>425</v>
      </c>
      <c r="D89" s="1809">
        <f t="shared" si="6"/>
        <v>1.6</v>
      </c>
      <c r="E89" s="2037"/>
      <c r="F89" s="2038"/>
      <c r="G89" s="2039"/>
      <c r="H89" s="1828">
        <f>I89+J89</f>
        <v>1.6</v>
      </c>
      <c r="I89" s="1887">
        <v>1.6</v>
      </c>
      <c r="J89" s="1830">
        <v>0</v>
      </c>
      <c r="K89" s="2037"/>
      <c r="L89" s="2038"/>
      <c r="M89" s="2039"/>
      <c r="N89" s="2040"/>
      <c r="O89" s="2039"/>
      <c r="P89" s="2037"/>
      <c r="Q89" s="2039"/>
      <c r="R89" s="2037"/>
      <c r="S89" s="2041"/>
      <c r="T89" s="2039"/>
      <c r="U89" s="2042"/>
      <c r="V89" s="2043"/>
      <c r="W89" s="2044"/>
      <c r="X89" s="2045"/>
    </row>
    <row r="90" spans="1:24" s="355" customFormat="1" ht="16.5" thickBot="1" x14ac:dyDescent="0.3">
      <c r="A90" s="2046"/>
      <c r="B90" s="2047"/>
      <c r="C90" s="1924" t="s">
        <v>342</v>
      </c>
      <c r="D90" s="1795">
        <f t="shared" si="6"/>
        <v>576.29300000000001</v>
      </c>
      <c r="E90" s="2048"/>
      <c r="F90" s="2049"/>
      <c r="G90" s="2027"/>
      <c r="H90" s="1872">
        <f t="shared" ref="H90:H92" si="7">I90+J90</f>
        <v>576.29300000000001</v>
      </c>
      <c r="I90" s="1873">
        <v>576.29300000000001</v>
      </c>
      <c r="J90" s="1874">
        <v>0</v>
      </c>
      <c r="K90" s="2025"/>
      <c r="L90" s="2049"/>
      <c r="M90" s="2050"/>
      <c r="N90" s="2051"/>
      <c r="O90" s="2050"/>
      <c r="P90" s="2048"/>
      <c r="Q90" s="2050"/>
      <c r="R90" s="2048"/>
      <c r="S90" s="2052"/>
      <c r="T90" s="2050"/>
      <c r="U90" s="2053"/>
      <c r="V90" s="2054"/>
      <c r="W90" s="2055"/>
      <c r="X90" s="2056"/>
    </row>
    <row r="91" spans="1:24" s="355" customFormat="1" ht="15.75" x14ac:dyDescent="0.25">
      <c r="A91" s="1920" t="s">
        <v>938</v>
      </c>
      <c r="B91" s="2057" t="s">
        <v>600</v>
      </c>
      <c r="C91" s="1921" t="s">
        <v>425</v>
      </c>
      <c r="D91" s="1809">
        <f t="shared" si="6"/>
        <v>2.2200000000000002</v>
      </c>
      <c r="E91" s="2014"/>
      <c r="F91" s="2015"/>
      <c r="G91" s="2016"/>
      <c r="H91" s="1858">
        <f t="shared" si="7"/>
        <v>2.2200000000000002</v>
      </c>
      <c r="I91" s="1859">
        <v>2.2200000000000002</v>
      </c>
      <c r="J91" s="1815">
        <v>0</v>
      </c>
      <c r="K91" s="2014"/>
      <c r="L91" s="2015"/>
      <c r="M91" s="2016"/>
      <c r="N91" s="2017"/>
      <c r="O91" s="2016"/>
      <c r="P91" s="2014"/>
      <c r="Q91" s="2016"/>
      <c r="R91" s="2014"/>
      <c r="S91" s="2018"/>
      <c r="T91" s="2016"/>
      <c r="U91" s="2019"/>
      <c r="V91" s="2020"/>
      <c r="W91" s="2021"/>
      <c r="X91" s="2022"/>
    </row>
    <row r="92" spans="1:24" s="355" customFormat="1" ht="16.5" thickBot="1" x14ac:dyDescent="0.3">
      <c r="A92" s="1922"/>
      <c r="B92" s="2058"/>
      <c r="C92" s="1924" t="s">
        <v>342</v>
      </c>
      <c r="D92" s="1795">
        <f t="shared" si="6"/>
        <v>1338.029</v>
      </c>
      <c r="E92" s="2025"/>
      <c r="F92" s="2026"/>
      <c r="G92" s="2027"/>
      <c r="H92" s="1872">
        <f t="shared" si="7"/>
        <v>1338.029</v>
      </c>
      <c r="I92" s="1873">
        <v>1338.029</v>
      </c>
      <c r="J92" s="1874">
        <v>0</v>
      </c>
      <c r="K92" s="2025"/>
      <c r="L92" s="2026"/>
      <c r="M92" s="2027"/>
      <c r="N92" s="2028"/>
      <c r="O92" s="2027"/>
      <c r="P92" s="2025"/>
      <c r="Q92" s="2027"/>
      <c r="R92" s="2025"/>
      <c r="S92" s="2029"/>
      <c r="T92" s="2027"/>
      <c r="U92" s="2030"/>
      <c r="V92" s="2031"/>
      <c r="W92" s="2032"/>
      <c r="X92" s="2033"/>
    </row>
    <row r="93" spans="1:24" s="355" customFormat="1" ht="29.25" thickBot="1" x14ac:dyDescent="0.3">
      <c r="A93" s="1996" t="s">
        <v>601</v>
      </c>
      <c r="B93" s="2059" t="s">
        <v>602</v>
      </c>
      <c r="C93" s="2060" t="s">
        <v>342</v>
      </c>
      <c r="D93" s="1944">
        <f t="shared" si="6"/>
        <v>4270.1172999999999</v>
      </c>
      <c r="E93" s="1999"/>
      <c r="F93" s="2000"/>
      <c r="G93" s="2061"/>
      <c r="H93" s="2062">
        <f>I93+J93</f>
        <v>4270.1172999999999</v>
      </c>
      <c r="I93" s="2063">
        <f>I95+I96</f>
        <v>3595.0772999999999</v>
      </c>
      <c r="J93" s="2064">
        <f>J95+J96</f>
        <v>675.04</v>
      </c>
      <c r="K93" s="2065"/>
      <c r="L93" s="2000"/>
      <c r="M93" s="2001"/>
      <c r="N93" s="2005"/>
      <c r="O93" s="2001"/>
      <c r="P93" s="1999"/>
      <c r="Q93" s="2001"/>
      <c r="R93" s="1999"/>
      <c r="S93" s="2006"/>
      <c r="T93" s="2001"/>
      <c r="U93" s="2007"/>
      <c r="V93" s="2008"/>
      <c r="W93" s="2009"/>
      <c r="X93" s="2010"/>
    </row>
    <row r="94" spans="1:24" s="355" customFormat="1" ht="16.5" thickBot="1" x14ac:dyDescent="0.3">
      <c r="A94" s="2066" t="s">
        <v>986</v>
      </c>
      <c r="B94" s="2067" t="s">
        <v>987</v>
      </c>
      <c r="C94" s="2068" t="s">
        <v>342</v>
      </c>
      <c r="D94" s="1809">
        <f t="shared" si="6"/>
        <v>0</v>
      </c>
      <c r="E94" s="2069"/>
      <c r="F94" s="2070"/>
      <c r="G94" s="2071"/>
      <c r="H94" s="1905">
        <f>I94+J94</f>
        <v>0</v>
      </c>
      <c r="I94" s="1906">
        <v>0</v>
      </c>
      <c r="J94" s="1907">
        <v>0</v>
      </c>
      <c r="K94" s="2072"/>
      <c r="L94" s="2070"/>
      <c r="M94" s="2073"/>
      <c r="N94" s="2074"/>
      <c r="O94" s="2073"/>
      <c r="P94" s="2069"/>
      <c r="Q94" s="2073"/>
      <c r="R94" s="2069"/>
      <c r="S94" s="2075"/>
      <c r="T94" s="2073"/>
      <c r="U94" s="2076"/>
      <c r="V94" s="2077"/>
      <c r="W94" s="2078"/>
      <c r="X94" s="2079"/>
    </row>
    <row r="95" spans="1:24" s="355" customFormat="1" ht="16.5" thickBot="1" x14ac:dyDescent="0.3">
      <c r="A95" s="2066" t="s">
        <v>988</v>
      </c>
      <c r="B95" s="2067" t="s">
        <v>989</v>
      </c>
      <c r="C95" s="2080" t="s">
        <v>342</v>
      </c>
      <c r="D95" s="1795">
        <f t="shared" si="6"/>
        <v>675.04</v>
      </c>
      <c r="E95" s="2069"/>
      <c r="F95" s="2070"/>
      <c r="G95" s="2073"/>
      <c r="H95" s="2081">
        <f>I95+J95</f>
        <v>675.04</v>
      </c>
      <c r="I95" s="2082">
        <v>0</v>
      </c>
      <c r="J95" s="2083">
        <v>675.04</v>
      </c>
      <c r="K95" s="2069"/>
      <c r="L95" s="2070"/>
      <c r="M95" s="2073"/>
      <c r="N95" s="2074"/>
      <c r="O95" s="2073"/>
      <c r="P95" s="2069"/>
      <c r="Q95" s="2073"/>
      <c r="R95" s="2069"/>
      <c r="S95" s="2075"/>
      <c r="T95" s="2073"/>
      <c r="U95" s="2076"/>
      <c r="V95" s="2077"/>
      <c r="W95" s="2078"/>
      <c r="X95" s="2079"/>
    </row>
    <row r="96" spans="1:24" s="355" customFormat="1" ht="16.5" thickBot="1" x14ac:dyDescent="0.3">
      <c r="A96" s="1941" t="s">
        <v>990</v>
      </c>
      <c r="B96" s="2084" t="s">
        <v>605</v>
      </c>
      <c r="C96" s="2085" t="s">
        <v>342</v>
      </c>
      <c r="D96" s="2086">
        <f t="shared" si="6"/>
        <v>3595.0772999999999</v>
      </c>
      <c r="E96" s="2065"/>
      <c r="F96" s="2087"/>
      <c r="G96" s="2088"/>
      <c r="H96" s="2002">
        <f>I96+J96</f>
        <v>3595.0772999999999</v>
      </c>
      <c r="I96" s="2003">
        <v>3595.0772999999999</v>
      </c>
      <c r="J96" s="2004">
        <v>0</v>
      </c>
      <c r="K96" s="2089"/>
      <c r="L96" s="2087"/>
      <c r="M96" s="2061"/>
      <c r="N96" s="2090"/>
      <c r="O96" s="2061"/>
      <c r="P96" s="2065"/>
      <c r="Q96" s="2061"/>
      <c r="R96" s="2065"/>
      <c r="S96" s="2091"/>
      <c r="T96" s="2061"/>
      <c r="U96" s="2092"/>
      <c r="V96" s="2093"/>
      <c r="W96" s="2094"/>
      <c r="X96" s="2095"/>
    </row>
    <row r="97" spans="1:24" s="355" customFormat="1" ht="16.5" thickBot="1" x14ac:dyDescent="0.3">
      <c r="A97" s="2096"/>
      <c r="B97" s="2097" t="s">
        <v>606</v>
      </c>
      <c r="C97" s="2085" t="s">
        <v>342</v>
      </c>
      <c r="D97" s="2098">
        <f t="shared" si="6"/>
        <v>35947.582889999998</v>
      </c>
      <c r="E97" s="2089"/>
      <c r="F97" s="2099"/>
      <c r="G97" s="2061"/>
      <c r="H97" s="1947">
        <f>I97+J97</f>
        <v>35947.582889999998</v>
      </c>
      <c r="I97" s="1948">
        <f>I93+I86+I71+I12</f>
        <v>33363.582399999999</v>
      </c>
      <c r="J97" s="1949">
        <f>J93+J86+J71+J12</f>
        <v>2584.0004899999994</v>
      </c>
      <c r="K97" s="2089"/>
      <c r="L97" s="2099"/>
      <c r="M97" s="2088"/>
      <c r="N97" s="2100"/>
      <c r="O97" s="2088"/>
      <c r="P97" s="2089"/>
      <c r="Q97" s="2088"/>
      <c r="R97" s="2089"/>
      <c r="S97" s="2101"/>
      <c r="T97" s="2088"/>
      <c r="U97" s="2102"/>
      <c r="V97" s="2103"/>
      <c r="W97" s="2104"/>
      <c r="X97" s="2105"/>
    </row>
    <row r="98" spans="1:24" s="355" customFormat="1" ht="15" x14ac:dyDescent="0.25">
      <c r="A98" s="2106"/>
      <c r="B98" s="2107"/>
      <c r="C98" s="2108"/>
      <c r="D98" s="2109"/>
      <c r="E98" s="2109"/>
      <c r="F98" s="2110"/>
      <c r="G98" s="2110"/>
      <c r="H98" s="2110"/>
      <c r="I98" s="2110"/>
      <c r="J98" s="2110"/>
      <c r="K98" s="2109"/>
      <c r="L98" s="2110"/>
      <c r="M98" s="2110"/>
      <c r="N98" s="2110"/>
      <c r="O98" s="2110"/>
      <c r="P98" s="2109"/>
      <c r="Q98" s="2110"/>
      <c r="R98" s="2109"/>
      <c r="S98" s="2109"/>
      <c r="T98" s="2110"/>
      <c r="U98" s="2111"/>
      <c r="V98" s="2111"/>
      <c r="W98" s="2111"/>
      <c r="X98" s="2111"/>
    </row>
    <row r="99" spans="1:24" s="355" customFormat="1" ht="15" x14ac:dyDescent="0.25">
      <c r="A99" s="2112"/>
      <c r="B99" s="2113"/>
      <c r="C99" s="2110"/>
      <c r="D99" s="2109"/>
      <c r="E99" s="2109"/>
      <c r="F99" s="2110"/>
      <c r="G99" s="2110"/>
      <c r="H99" s="2110"/>
      <c r="I99" s="2110"/>
      <c r="J99" s="2110"/>
      <c r="K99" s="2109"/>
      <c r="L99" s="2110"/>
      <c r="M99" s="2110"/>
      <c r="N99" s="2110"/>
      <c r="O99" s="2110"/>
      <c r="P99" s="2109"/>
      <c r="Q99" s="2110"/>
      <c r="R99" s="2109"/>
      <c r="S99" s="2109"/>
      <c r="T99" s="2110"/>
      <c r="U99" s="2111"/>
      <c r="V99" s="2111"/>
      <c r="W99" s="2111"/>
      <c r="X99" s="2111"/>
    </row>
    <row r="100" spans="1:24" ht="15" x14ac:dyDescent="0.25">
      <c r="A100" s="2114"/>
      <c r="B100" s="2114"/>
      <c r="C100" s="2114"/>
      <c r="D100" s="2115"/>
      <c r="E100" s="2115"/>
      <c r="F100" s="2114"/>
      <c r="G100" s="2114"/>
      <c r="H100" s="2114"/>
      <c r="I100" s="2114"/>
      <c r="J100" s="2114"/>
      <c r="K100" s="2115"/>
      <c r="L100" s="2114"/>
      <c r="M100" s="2114"/>
      <c r="N100" s="2114"/>
      <c r="O100" s="2114"/>
      <c r="P100" s="2115"/>
      <c r="Q100" s="2114"/>
      <c r="R100" s="2115"/>
      <c r="S100" s="2115"/>
      <c r="T100" s="2114"/>
    </row>
    <row r="101" spans="1:24" ht="13.7" customHeight="1" thickBot="1" x14ac:dyDescent="0.25">
      <c r="A101" s="2116" t="s">
        <v>607</v>
      </c>
      <c r="B101" s="2116"/>
      <c r="C101" s="2116"/>
      <c r="D101" s="2116"/>
      <c r="E101" s="2116"/>
      <c r="F101" s="2116"/>
      <c r="G101" s="2116"/>
      <c r="H101" s="2116"/>
      <c r="I101" s="2116"/>
      <c r="J101" s="2116"/>
      <c r="K101" s="2116"/>
      <c r="L101" s="2116"/>
      <c r="M101" s="2116"/>
      <c r="N101" s="2116"/>
      <c r="O101" s="2116"/>
      <c r="P101" s="2116"/>
      <c r="Q101" s="2116"/>
      <c r="R101" s="2116"/>
      <c r="S101" s="2117"/>
      <c r="T101" s="2116"/>
      <c r="U101" s="333"/>
      <c r="V101" s="333"/>
      <c r="W101" s="333"/>
      <c r="X101" s="333"/>
    </row>
    <row r="102" spans="1:24" ht="15.75" x14ac:dyDescent="0.25">
      <c r="A102" s="2118" t="s">
        <v>434</v>
      </c>
      <c r="B102" s="2119" t="s">
        <v>991</v>
      </c>
      <c r="C102" s="2120" t="s">
        <v>425</v>
      </c>
      <c r="D102" s="2121">
        <f>H102</f>
        <v>0</v>
      </c>
      <c r="E102" s="2122"/>
      <c r="F102" s="2120"/>
      <c r="G102" s="2123"/>
      <c r="H102" s="2124"/>
      <c r="I102" s="399"/>
      <c r="J102" s="456"/>
      <c r="K102" s="2122"/>
      <c r="L102" s="2120"/>
      <c r="M102" s="2123"/>
      <c r="N102" s="2125"/>
      <c r="O102" s="2123"/>
      <c r="P102" s="2126"/>
      <c r="Q102" s="2127"/>
      <c r="R102" s="2121"/>
      <c r="S102" s="2126"/>
      <c r="T102" s="2128"/>
      <c r="U102" s="2129"/>
      <c r="V102" s="2130"/>
      <c r="W102" s="2129"/>
      <c r="X102" s="2130"/>
    </row>
    <row r="103" spans="1:24" ht="16.5" thickBot="1" x14ac:dyDescent="0.3">
      <c r="A103" s="2131"/>
      <c r="B103" s="2132"/>
      <c r="C103" s="2133" t="s">
        <v>342</v>
      </c>
      <c r="D103" s="2134">
        <f t="shared" ref="D103:D156" si="8">H103</f>
        <v>0</v>
      </c>
      <c r="E103" s="2135"/>
      <c r="F103" s="2133"/>
      <c r="G103" s="2136"/>
      <c r="H103" s="473"/>
      <c r="I103" s="381"/>
      <c r="J103" s="471"/>
      <c r="K103" s="2135"/>
      <c r="L103" s="2133"/>
      <c r="M103" s="2136"/>
      <c r="N103" s="2108"/>
      <c r="O103" s="2136"/>
      <c r="P103" s="2137"/>
      <c r="Q103" s="2138"/>
      <c r="R103" s="2139"/>
      <c r="S103" s="2140"/>
      <c r="T103" s="2141"/>
      <c r="U103" s="2142"/>
      <c r="V103" s="2143"/>
      <c r="W103" s="2142"/>
      <c r="X103" s="2143"/>
    </row>
    <row r="104" spans="1:24" ht="15.75" x14ac:dyDescent="0.25">
      <c r="A104" s="2144" t="s">
        <v>436</v>
      </c>
      <c r="B104" s="2119" t="s">
        <v>610</v>
      </c>
      <c r="C104" s="2120" t="s">
        <v>425</v>
      </c>
      <c r="D104" s="2121">
        <f t="shared" si="8"/>
        <v>0</v>
      </c>
      <c r="E104" s="2122"/>
      <c r="F104" s="2127"/>
      <c r="G104" s="2123"/>
      <c r="H104" s="2124"/>
      <c r="I104" s="399"/>
      <c r="J104" s="456"/>
      <c r="K104" s="2122"/>
      <c r="L104" s="2127"/>
      <c r="M104" s="2123"/>
      <c r="N104" s="2125"/>
      <c r="O104" s="2123"/>
      <c r="P104" s="2145"/>
      <c r="Q104" s="2146"/>
      <c r="R104" s="2121"/>
      <c r="S104" s="2147"/>
      <c r="T104" s="2120"/>
      <c r="U104" s="2148"/>
      <c r="V104" s="2129"/>
      <c r="W104" s="2148"/>
      <c r="X104" s="2129"/>
    </row>
    <row r="105" spans="1:24" ht="16.5" thickBot="1" x14ac:dyDescent="0.3">
      <c r="A105" s="2149"/>
      <c r="B105" s="2132"/>
      <c r="C105" s="2150" t="s">
        <v>342</v>
      </c>
      <c r="D105" s="2134">
        <f t="shared" si="8"/>
        <v>0</v>
      </c>
      <c r="E105" s="2151"/>
      <c r="F105" s="2152"/>
      <c r="G105" s="2153"/>
      <c r="H105" s="473"/>
      <c r="I105" s="381"/>
      <c r="J105" s="471"/>
      <c r="K105" s="2151"/>
      <c r="L105" s="2152"/>
      <c r="M105" s="2153"/>
      <c r="N105" s="2154"/>
      <c r="O105" s="2153"/>
      <c r="P105" s="2155"/>
      <c r="Q105" s="2156"/>
      <c r="R105" s="2157"/>
      <c r="S105" s="2140"/>
      <c r="T105" s="2150"/>
      <c r="U105" s="2158"/>
      <c r="V105" s="2159"/>
      <c r="W105" s="2158"/>
      <c r="X105" s="2159"/>
    </row>
    <row r="106" spans="1:24" ht="15.75" x14ac:dyDescent="0.25">
      <c r="A106" s="2144" t="s">
        <v>438</v>
      </c>
      <c r="B106" s="2119" t="s">
        <v>611</v>
      </c>
      <c r="C106" s="2120" t="s">
        <v>425</v>
      </c>
      <c r="D106" s="2121">
        <f t="shared" si="8"/>
        <v>0</v>
      </c>
      <c r="E106" s="2122"/>
      <c r="F106" s="2127"/>
      <c r="G106" s="2123"/>
      <c r="H106" s="2124"/>
      <c r="I106" s="399"/>
      <c r="J106" s="456"/>
      <c r="K106" s="2122"/>
      <c r="L106" s="2127"/>
      <c r="M106" s="2123"/>
      <c r="N106" s="2125"/>
      <c r="O106" s="2123"/>
      <c r="P106" s="2145"/>
      <c r="Q106" s="2146"/>
      <c r="R106" s="2121"/>
      <c r="S106" s="2126"/>
      <c r="T106" s="2120"/>
      <c r="U106" s="2148"/>
      <c r="V106" s="2129"/>
      <c r="W106" s="2148"/>
      <c r="X106" s="2129"/>
    </row>
    <row r="107" spans="1:24" ht="16.5" thickBot="1" x14ac:dyDescent="0.3">
      <c r="A107" s="2149"/>
      <c r="B107" s="2132"/>
      <c r="C107" s="2160" t="s">
        <v>342</v>
      </c>
      <c r="D107" s="2134">
        <f t="shared" si="8"/>
        <v>0</v>
      </c>
      <c r="E107" s="2151"/>
      <c r="F107" s="2152"/>
      <c r="G107" s="2153"/>
      <c r="H107" s="473"/>
      <c r="I107" s="381"/>
      <c r="J107" s="471"/>
      <c r="K107" s="2151"/>
      <c r="L107" s="2152"/>
      <c r="M107" s="2153"/>
      <c r="N107" s="2154"/>
      <c r="O107" s="2153"/>
      <c r="P107" s="2155"/>
      <c r="Q107" s="2156"/>
      <c r="R107" s="2157"/>
      <c r="S107" s="2140"/>
      <c r="T107" s="2150"/>
      <c r="U107" s="2158"/>
      <c r="V107" s="2159"/>
      <c r="W107" s="2158"/>
      <c r="X107" s="2159"/>
    </row>
    <row r="108" spans="1:24" ht="15.75" x14ac:dyDescent="0.25">
      <c r="A108" s="2144" t="s">
        <v>440</v>
      </c>
      <c r="B108" s="2119" t="s">
        <v>992</v>
      </c>
      <c r="C108" s="2120" t="s">
        <v>524</v>
      </c>
      <c r="D108" s="2121">
        <f t="shared" si="8"/>
        <v>0</v>
      </c>
      <c r="E108" s="2161"/>
      <c r="F108" s="2162"/>
      <c r="G108" s="2163"/>
      <c r="H108" s="2124"/>
      <c r="I108" s="399"/>
      <c r="J108" s="456"/>
      <c r="K108" s="2161"/>
      <c r="L108" s="2162"/>
      <c r="M108" s="2163"/>
      <c r="N108" s="2164"/>
      <c r="O108" s="2163"/>
      <c r="P108" s="2147"/>
      <c r="Q108" s="2165"/>
      <c r="R108" s="2134"/>
      <c r="S108" s="2147"/>
      <c r="T108" s="2166"/>
      <c r="U108" s="2167"/>
      <c r="V108" s="2168"/>
      <c r="W108" s="2167"/>
      <c r="X108" s="2168"/>
    </row>
    <row r="109" spans="1:24" ht="16.5" thickBot="1" x14ac:dyDescent="0.3">
      <c r="A109" s="2149"/>
      <c r="B109" s="2132"/>
      <c r="C109" s="2160" t="s">
        <v>342</v>
      </c>
      <c r="D109" s="2134">
        <f t="shared" si="8"/>
        <v>0</v>
      </c>
      <c r="E109" s="2151"/>
      <c r="F109" s="2160"/>
      <c r="G109" s="2169"/>
      <c r="H109" s="473"/>
      <c r="I109" s="381"/>
      <c r="J109" s="471"/>
      <c r="K109" s="2151"/>
      <c r="L109" s="2160"/>
      <c r="M109" s="2169"/>
      <c r="N109" s="2170"/>
      <c r="O109" s="2169"/>
      <c r="P109" s="2140"/>
      <c r="Q109" s="2171"/>
      <c r="R109" s="2157"/>
      <c r="S109" s="2172"/>
      <c r="T109" s="2173"/>
      <c r="U109" s="2159"/>
      <c r="V109" s="2174"/>
      <c r="W109" s="2159"/>
      <c r="X109" s="2174"/>
    </row>
    <row r="110" spans="1:24" ht="15.75" x14ac:dyDescent="0.25">
      <c r="A110" s="2144" t="s">
        <v>442</v>
      </c>
      <c r="B110" s="2119" t="s">
        <v>614</v>
      </c>
      <c r="C110" s="2120" t="s">
        <v>425</v>
      </c>
      <c r="D110" s="2121">
        <f t="shared" si="8"/>
        <v>0</v>
      </c>
      <c r="E110" s="2122"/>
      <c r="F110" s="2120"/>
      <c r="G110" s="2123"/>
      <c r="H110" s="2124"/>
      <c r="I110" s="399"/>
      <c r="J110" s="456"/>
      <c r="K110" s="2122"/>
      <c r="L110" s="2120"/>
      <c r="M110" s="2123"/>
      <c r="N110" s="2125"/>
      <c r="O110" s="2123"/>
      <c r="P110" s="2126"/>
      <c r="Q110" s="2127"/>
      <c r="R110" s="2121"/>
      <c r="S110" s="2126"/>
      <c r="T110" s="2128"/>
      <c r="U110" s="2129"/>
      <c r="V110" s="2130"/>
      <c r="W110" s="2129"/>
      <c r="X110" s="2130"/>
    </row>
    <row r="111" spans="1:24" ht="16.5" thickBot="1" x14ac:dyDescent="0.3">
      <c r="A111" s="2149"/>
      <c r="B111" s="2132"/>
      <c r="C111" s="2133" t="s">
        <v>342</v>
      </c>
      <c r="D111" s="2134">
        <f t="shared" si="8"/>
        <v>0</v>
      </c>
      <c r="E111" s="2151"/>
      <c r="F111" s="2160"/>
      <c r="G111" s="2169"/>
      <c r="H111" s="473"/>
      <c r="I111" s="381"/>
      <c r="J111" s="471"/>
      <c r="K111" s="2151"/>
      <c r="L111" s="2160"/>
      <c r="M111" s="2169"/>
      <c r="N111" s="2170"/>
      <c r="O111" s="2169"/>
      <c r="P111" s="2140"/>
      <c r="Q111" s="2171"/>
      <c r="R111" s="2157"/>
      <c r="S111" s="2172"/>
      <c r="T111" s="2173"/>
      <c r="U111" s="2159"/>
      <c r="V111" s="2174"/>
      <c r="W111" s="2159"/>
      <c r="X111" s="2174"/>
    </row>
    <row r="112" spans="1:24" ht="15.75" x14ac:dyDescent="0.25">
      <c r="A112" s="2144" t="s">
        <v>444</v>
      </c>
      <c r="B112" s="2119" t="s">
        <v>615</v>
      </c>
      <c r="C112" s="2120" t="s">
        <v>551</v>
      </c>
      <c r="D112" s="2121">
        <f t="shared" si="8"/>
        <v>0</v>
      </c>
      <c r="E112" s="2175"/>
      <c r="F112" s="2120"/>
      <c r="G112" s="2123"/>
      <c r="H112" s="2124"/>
      <c r="I112" s="399"/>
      <c r="J112" s="456"/>
      <c r="K112" s="2122"/>
      <c r="L112" s="2120"/>
      <c r="M112" s="2123"/>
      <c r="N112" s="2125"/>
      <c r="O112" s="2123"/>
      <c r="P112" s="2126"/>
      <c r="Q112" s="2127"/>
      <c r="R112" s="2121"/>
      <c r="S112" s="2126"/>
      <c r="T112" s="2128"/>
      <c r="U112" s="2129"/>
      <c r="V112" s="2130"/>
      <c r="W112" s="2129"/>
      <c r="X112" s="2130"/>
    </row>
    <row r="113" spans="1:24" ht="16.5" thickBot="1" x14ac:dyDescent="0.3">
      <c r="A113" s="2149"/>
      <c r="B113" s="2132"/>
      <c r="C113" s="2160" t="s">
        <v>341</v>
      </c>
      <c r="D113" s="2134">
        <f t="shared" si="8"/>
        <v>0</v>
      </c>
      <c r="E113" s="2176"/>
      <c r="F113" s="2150"/>
      <c r="G113" s="2153"/>
      <c r="H113" s="473"/>
      <c r="I113" s="381"/>
      <c r="J113" s="471"/>
      <c r="K113" s="2151"/>
      <c r="L113" s="2150"/>
      <c r="M113" s="2153"/>
      <c r="N113" s="2154"/>
      <c r="O113" s="2153"/>
      <c r="P113" s="2140"/>
      <c r="Q113" s="2152"/>
      <c r="R113" s="2157"/>
      <c r="S113" s="2140"/>
      <c r="T113" s="2177"/>
      <c r="U113" s="2159"/>
      <c r="V113" s="2178"/>
      <c r="W113" s="2159"/>
      <c r="X113" s="2178"/>
    </row>
    <row r="114" spans="1:24" ht="15.75" x14ac:dyDescent="0.25">
      <c r="A114" s="2179">
        <v>7</v>
      </c>
      <c r="B114" s="2119" t="s">
        <v>616</v>
      </c>
      <c r="C114" s="2120" t="s">
        <v>617</v>
      </c>
      <c r="D114" s="2121">
        <f t="shared" si="8"/>
        <v>0</v>
      </c>
      <c r="E114" s="2161"/>
      <c r="F114" s="2162"/>
      <c r="G114" s="2163"/>
      <c r="H114" s="2124"/>
      <c r="I114" s="399"/>
      <c r="J114" s="456"/>
      <c r="K114" s="2161"/>
      <c r="L114" s="2162"/>
      <c r="M114" s="2163"/>
      <c r="N114" s="2164"/>
      <c r="O114" s="2163"/>
      <c r="P114" s="2147"/>
      <c r="Q114" s="2165"/>
      <c r="R114" s="2134"/>
      <c r="S114" s="2147"/>
      <c r="T114" s="2166"/>
      <c r="U114" s="2167"/>
      <c r="V114" s="2168"/>
      <c r="W114" s="2167"/>
      <c r="X114" s="2168"/>
    </row>
    <row r="115" spans="1:24" ht="16.5" thickBot="1" x14ac:dyDescent="0.3">
      <c r="A115" s="2180"/>
      <c r="B115" s="2132"/>
      <c r="C115" s="2160" t="s">
        <v>342</v>
      </c>
      <c r="D115" s="2134">
        <f t="shared" si="8"/>
        <v>0</v>
      </c>
      <c r="E115" s="2151"/>
      <c r="F115" s="2160"/>
      <c r="G115" s="2169"/>
      <c r="H115" s="473"/>
      <c r="I115" s="381"/>
      <c r="J115" s="471"/>
      <c r="K115" s="2151"/>
      <c r="L115" s="2160"/>
      <c r="M115" s="2169"/>
      <c r="N115" s="2170"/>
      <c r="O115" s="2169"/>
      <c r="P115" s="2140"/>
      <c r="Q115" s="2171"/>
      <c r="R115" s="2157"/>
      <c r="S115" s="2172"/>
      <c r="T115" s="2173"/>
      <c r="U115" s="2159"/>
      <c r="V115" s="2174"/>
      <c r="W115" s="2159"/>
      <c r="X115" s="2174"/>
    </row>
    <row r="116" spans="1:24" s="2183" customFormat="1" ht="15.75" x14ac:dyDescent="0.25">
      <c r="A116" s="2181">
        <v>8</v>
      </c>
      <c r="B116" s="2119" t="s">
        <v>993</v>
      </c>
      <c r="C116" s="2182" t="s">
        <v>425</v>
      </c>
      <c r="D116" s="2121">
        <f t="shared" si="8"/>
        <v>0</v>
      </c>
      <c r="E116" s="2122"/>
      <c r="F116" s="2120"/>
      <c r="G116" s="2123"/>
      <c r="H116" s="2124"/>
      <c r="I116" s="399"/>
      <c r="J116" s="456"/>
      <c r="K116" s="2122"/>
      <c r="L116" s="2120"/>
      <c r="M116" s="2123"/>
      <c r="N116" s="2125"/>
      <c r="O116" s="2123"/>
      <c r="P116" s="2126"/>
      <c r="Q116" s="2127"/>
      <c r="R116" s="2121"/>
      <c r="S116" s="2126"/>
      <c r="T116" s="2128"/>
      <c r="U116" s="2129"/>
      <c r="V116" s="2130"/>
      <c r="W116" s="2129"/>
      <c r="X116" s="2130"/>
    </row>
    <row r="117" spans="1:24" s="2183" customFormat="1" ht="16.5" thickBot="1" x14ac:dyDescent="0.3">
      <c r="A117" s="2184"/>
      <c r="B117" s="2132"/>
      <c r="C117" s="2185" t="s">
        <v>342</v>
      </c>
      <c r="D117" s="2134">
        <f t="shared" si="8"/>
        <v>0</v>
      </c>
      <c r="E117" s="2151"/>
      <c r="F117" s="2160"/>
      <c r="G117" s="2169"/>
      <c r="H117" s="473"/>
      <c r="I117" s="381"/>
      <c r="J117" s="471"/>
      <c r="K117" s="2151"/>
      <c r="L117" s="2160"/>
      <c r="M117" s="2169"/>
      <c r="N117" s="2170"/>
      <c r="O117" s="2169"/>
      <c r="P117" s="2140"/>
      <c r="Q117" s="2171"/>
      <c r="R117" s="2157"/>
      <c r="S117" s="2172"/>
      <c r="T117" s="2173"/>
      <c r="U117" s="2159"/>
      <c r="V117" s="2174"/>
      <c r="W117" s="2159"/>
      <c r="X117" s="2174"/>
    </row>
    <row r="118" spans="1:24" ht="15.75" x14ac:dyDescent="0.25">
      <c r="A118" s="2179">
        <v>9</v>
      </c>
      <c r="B118" s="2119" t="s">
        <v>994</v>
      </c>
      <c r="C118" s="2120" t="s">
        <v>621</v>
      </c>
      <c r="D118" s="2121">
        <f t="shared" si="8"/>
        <v>0</v>
      </c>
      <c r="E118" s="2122"/>
      <c r="F118" s="2120"/>
      <c r="G118" s="2123"/>
      <c r="H118" s="2124"/>
      <c r="I118" s="399"/>
      <c r="J118" s="456"/>
      <c r="K118" s="2122"/>
      <c r="L118" s="2120"/>
      <c r="M118" s="2123"/>
      <c r="N118" s="2125"/>
      <c r="O118" s="2123"/>
      <c r="P118" s="2126"/>
      <c r="Q118" s="2127"/>
      <c r="R118" s="2121"/>
      <c r="S118" s="2126"/>
      <c r="T118" s="2128"/>
      <c r="U118" s="2129"/>
      <c r="V118" s="2130"/>
      <c r="W118" s="2129"/>
      <c r="X118" s="2130"/>
    </row>
    <row r="119" spans="1:24" ht="16.5" thickBot="1" x14ac:dyDescent="0.3">
      <c r="A119" s="2180"/>
      <c r="B119" s="2132"/>
      <c r="C119" s="2160" t="s">
        <v>342</v>
      </c>
      <c r="D119" s="2134">
        <f t="shared" si="8"/>
        <v>0</v>
      </c>
      <c r="E119" s="2151"/>
      <c r="F119" s="2160"/>
      <c r="G119" s="2169"/>
      <c r="H119" s="473"/>
      <c r="I119" s="381"/>
      <c r="J119" s="471"/>
      <c r="K119" s="2151"/>
      <c r="L119" s="2160"/>
      <c r="M119" s="2169"/>
      <c r="N119" s="2170"/>
      <c r="O119" s="2169"/>
      <c r="P119" s="2140"/>
      <c r="Q119" s="2171"/>
      <c r="R119" s="2157"/>
      <c r="S119" s="2172"/>
      <c r="T119" s="2173"/>
      <c r="U119" s="2159"/>
      <c r="V119" s="2174"/>
      <c r="W119" s="2159"/>
      <c r="X119" s="2174"/>
    </row>
    <row r="120" spans="1:24" ht="15.75" x14ac:dyDescent="0.25">
      <c r="A120" s="2186" t="s">
        <v>449</v>
      </c>
      <c r="B120" s="2187" t="s">
        <v>623</v>
      </c>
      <c r="C120" s="2146" t="s">
        <v>342</v>
      </c>
      <c r="D120" s="2121">
        <f t="shared" si="8"/>
        <v>0</v>
      </c>
      <c r="E120" s="2122"/>
      <c r="F120" s="2188"/>
      <c r="G120" s="2189"/>
      <c r="H120" s="367"/>
      <c r="I120" s="367"/>
      <c r="J120" s="463"/>
      <c r="K120" s="2122"/>
      <c r="L120" s="2188"/>
      <c r="M120" s="2189"/>
      <c r="N120" s="2190"/>
      <c r="O120" s="2189"/>
      <c r="P120" s="2126"/>
      <c r="Q120" s="2188"/>
      <c r="R120" s="2121"/>
      <c r="S120" s="2126"/>
      <c r="T120" s="2191"/>
      <c r="U120" s="2192"/>
      <c r="V120" s="2129"/>
      <c r="W120" s="2192"/>
      <c r="X120" s="2129"/>
    </row>
    <row r="121" spans="1:24" ht="16.5" thickBot="1" x14ac:dyDescent="0.3">
      <c r="A121" s="2193" t="s">
        <v>624</v>
      </c>
      <c r="B121" s="2194" t="s">
        <v>625</v>
      </c>
      <c r="C121" s="2162" t="s">
        <v>342</v>
      </c>
      <c r="D121" s="2134">
        <f t="shared" si="8"/>
        <v>0</v>
      </c>
      <c r="E121" s="2161"/>
      <c r="F121" s="2195"/>
      <c r="G121" s="2196"/>
      <c r="H121" s="685"/>
      <c r="I121" s="685"/>
      <c r="J121" s="1086"/>
      <c r="K121" s="2161"/>
      <c r="L121" s="2195"/>
      <c r="M121" s="2196"/>
      <c r="N121" s="2195"/>
      <c r="O121" s="2196"/>
      <c r="P121" s="2197"/>
      <c r="Q121" s="2198"/>
      <c r="R121" s="2134"/>
      <c r="S121" s="2147"/>
      <c r="T121" s="2196"/>
      <c r="U121" s="2199"/>
      <c r="V121" s="2167"/>
      <c r="W121" s="2199"/>
      <c r="X121" s="2167"/>
    </row>
    <row r="122" spans="1:24" ht="16.5" thickBot="1" x14ac:dyDescent="0.3">
      <c r="A122" s="2200" t="s">
        <v>450</v>
      </c>
      <c r="B122" s="2201" t="s">
        <v>626</v>
      </c>
      <c r="C122" s="2202" t="s">
        <v>342</v>
      </c>
      <c r="D122" s="2121">
        <f t="shared" si="8"/>
        <v>1044</v>
      </c>
      <c r="E122" s="2203"/>
      <c r="F122" s="2204"/>
      <c r="G122" s="2205"/>
      <c r="H122" s="2206">
        <f>I122+J122</f>
        <v>1044</v>
      </c>
      <c r="I122" s="2207"/>
      <c r="J122" s="2208">
        <v>1044</v>
      </c>
      <c r="K122" s="2203"/>
      <c r="L122" s="2204"/>
      <c r="M122" s="2205"/>
      <c r="N122" s="2204"/>
      <c r="O122" s="2205"/>
      <c r="P122" s="2209"/>
      <c r="Q122" s="2210"/>
      <c r="R122" s="2203"/>
      <c r="S122" s="2211"/>
      <c r="T122" s="2205"/>
      <c r="U122" s="2212"/>
      <c r="V122" s="2213"/>
      <c r="W122" s="2212"/>
      <c r="X122" s="2213"/>
    </row>
    <row r="123" spans="1:24" ht="16.5" thickBot="1" x14ac:dyDescent="0.3">
      <c r="A123" s="2214" t="s">
        <v>452</v>
      </c>
      <c r="B123" s="2215" t="s">
        <v>627</v>
      </c>
      <c r="C123" s="2216" t="s">
        <v>342</v>
      </c>
      <c r="D123" s="2121">
        <f t="shared" si="8"/>
        <v>0</v>
      </c>
      <c r="E123" s="2217"/>
      <c r="F123" s="2218"/>
      <c r="G123" s="2219"/>
      <c r="H123" s="2220"/>
      <c r="I123" s="2207"/>
      <c r="J123" s="2221"/>
      <c r="K123" s="2217"/>
      <c r="L123" s="2218"/>
      <c r="M123" s="2219"/>
      <c r="N123" s="2218"/>
      <c r="O123" s="2219"/>
      <c r="P123" s="2222"/>
      <c r="Q123" s="2223"/>
      <c r="R123" s="2217"/>
      <c r="S123" s="2224"/>
      <c r="T123" s="2219"/>
      <c r="U123" s="2225"/>
      <c r="V123" s="2226"/>
      <c r="W123" s="2225"/>
      <c r="X123" s="2226"/>
    </row>
    <row r="124" spans="1:24" ht="16.5" thickBot="1" x14ac:dyDescent="0.3">
      <c r="A124" s="2227">
        <v>13</v>
      </c>
      <c r="B124" s="2228" t="s">
        <v>628</v>
      </c>
      <c r="C124" s="2202" t="s">
        <v>342</v>
      </c>
      <c r="D124" s="2121">
        <f t="shared" si="8"/>
        <v>980</v>
      </c>
      <c r="E124" s="2203"/>
      <c r="F124" s="2204"/>
      <c r="G124" s="2205"/>
      <c r="H124" s="2220">
        <f t="shared" ref="H124:H127" si="9">I124+J124</f>
        <v>980</v>
      </c>
      <c r="I124" s="2207"/>
      <c r="J124" s="2208">
        <v>980</v>
      </c>
      <c r="K124" s="2203"/>
      <c r="L124" s="2204"/>
      <c r="M124" s="2205"/>
      <c r="N124" s="2204"/>
      <c r="O124" s="2205"/>
      <c r="P124" s="2209"/>
      <c r="Q124" s="2210"/>
      <c r="R124" s="2203"/>
      <c r="S124" s="2211"/>
      <c r="T124" s="2205"/>
      <c r="U124" s="2212"/>
      <c r="V124" s="2213"/>
      <c r="W124" s="2212"/>
      <c r="X124" s="2213"/>
    </row>
    <row r="125" spans="1:24" ht="16.5" thickBot="1" x14ac:dyDescent="0.3">
      <c r="A125" s="2227">
        <v>14</v>
      </c>
      <c r="B125" s="2228" t="s">
        <v>629</v>
      </c>
      <c r="C125" s="2202"/>
      <c r="D125" s="2121">
        <f t="shared" si="8"/>
        <v>3958.39788</v>
      </c>
      <c r="E125" s="2203"/>
      <c r="F125" s="2204"/>
      <c r="G125" s="2205"/>
      <c r="H125" s="2220">
        <f t="shared" si="9"/>
        <v>3958.39788</v>
      </c>
      <c r="I125" s="2207"/>
      <c r="J125" s="2229">
        <v>3958.39788</v>
      </c>
      <c r="K125" s="2203"/>
      <c r="L125" s="2204"/>
      <c r="M125" s="2205"/>
      <c r="N125" s="2204"/>
      <c r="O125" s="2205"/>
      <c r="P125" s="2209"/>
      <c r="Q125" s="2210"/>
      <c r="R125" s="2203"/>
      <c r="S125" s="2211"/>
      <c r="T125" s="2205"/>
      <c r="U125" s="2212"/>
      <c r="V125" s="2213"/>
      <c r="W125" s="2212"/>
      <c r="X125" s="2213"/>
    </row>
    <row r="126" spans="1:24" ht="16.5" thickBot="1" x14ac:dyDescent="0.3">
      <c r="A126" s="2214" t="s">
        <v>457</v>
      </c>
      <c r="B126" s="2215" t="s">
        <v>630</v>
      </c>
      <c r="C126" s="2216" t="s">
        <v>342</v>
      </c>
      <c r="D126" s="2121">
        <f t="shared" si="8"/>
        <v>65.173559999999995</v>
      </c>
      <c r="E126" s="2217"/>
      <c r="F126" s="2218"/>
      <c r="G126" s="2219"/>
      <c r="H126" s="2220">
        <f t="shared" si="9"/>
        <v>65.173559999999995</v>
      </c>
      <c r="I126" s="2207"/>
      <c r="J126" s="2229">
        <v>65.173559999999995</v>
      </c>
      <c r="K126" s="2217"/>
      <c r="L126" s="2218"/>
      <c r="M126" s="2219"/>
      <c r="N126" s="2218"/>
      <c r="O126" s="2219"/>
      <c r="P126" s="2222"/>
      <c r="Q126" s="2223"/>
      <c r="R126" s="2217"/>
      <c r="S126" s="2224"/>
      <c r="T126" s="2219"/>
      <c r="U126" s="2225"/>
      <c r="V126" s="2226"/>
      <c r="W126" s="2225"/>
      <c r="X126" s="2226"/>
    </row>
    <row r="127" spans="1:24" ht="15.75" x14ac:dyDescent="0.25">
      <c r="A127" s="2230">
        <v>16</v>
      </c>
      <c r="B127" s="2231" t="s">
        <v>631</v>
      </c>
      <c r="C127" s="2120" t="s">
        <v>342</v>
      </c>
      <c r="D127" s="2121">
        <f t="shared" si="8"/>
        <v>5014.2317600000006</v>
      </c>
      <c r="E127" s="2122"/>
      <c r="F127" s="2232"/>
      <c r="G127" s="2233"/>
      <c r="H127" s="462">
        <f t="shared" si="9"/>
        <v>5014.2317600000006</v>
      </c>
      <c r="I127" s="367"/>
      <c r="J127" s="2234">
        <f>1654.596+3160.92876+198.707</f>
        <v>5014.2317600000006</v>
      </c>
      <c r="K127" s="2122"/>
      <c r="L127" s="2232"/>
      <c r="M127" s="2233"/>
      <c r="N127" s="2175"/>
      <c r="O127" s="2232"/>
      <c r="P127" s="2235"/>
      <c r="Q127" s="2236"/>
      <c r="R127" s="2122"/>
      <c r="S127" s="2235"/>
      <c r="T127" s="2232"/>
      <c r="U127" s="2237"/>
      <c r="V127" s="2237"/>
      <c r="W127" s="2237"/>
      <c r="X127" s="2237"/>
    </row>
    <row r="128" spans="1:24" ht="15.75" x14ac:dyDescent="0.25">
      <c r="A128" s="2238" t="s">
        <v>632</v>
      </c>
      <c r="B128" s="2239" t="s">
        <v>633</v>
      </c>
      <c r="C128" s="2240" t="s">
        <v>341</v>
      </c>
      <c r="D128" s="2241">
        <f t="shared" si="8"/>
        <v>0</v>
      </c>
      <c r="E128" s="2242"/>
      <c r="F128" s="2243"/>
      <c r="G128" s="2244"/>
      <c r="H128" s="2245"/>
      <c r="I128" s="2245"/>
      <c r="J128" s="2246"/>
      <c r="K128" s="2242"/>
      <c r="L128" s="2243"/>
      <c r="M128" s="2244"/>
      <c r="N128" s="2247"/>
      <c r="O128" s="2243"/>
      <c r="P128" s="2248"/>
      <c r="Q128" s="2249"/>
      <c r="R128" s="2242"/>
      <c r="S128" s="2248"/>
      <c r="T128" s="2243"/>
      <c r="U128" s="2250"/>
      <c r="V128" s="2250"/>
      <c r="W128" s="2250"/>
      <c r="X128" s="2250"/>
    </row>
    <row r="129" spans="1:130" ht="15.75" x14ac:dyDescent="0.25">
      <c r="A129" s="2251" t="s">
        <v>634</v>
      </c>
      <c r="B129" s="2252" t="s">
        <v>635</v>
      </c>
      <c r="C129" s="2253" t="s">
        <v>425</v>
      </c>
      <c r="D129" s="2254">
        <f t="shared" si="8"/>
        <v>0</v>
      </c>
      <c r="E129" s="2255"/>
      <c r="F129" s="2164"/>
      <c r="G129" s="2163"/>
      <c r="H129" s="374"/>
      <c r="I129" s="374"/>
      <c r="J129" s="458"/>
      <c r="K129" s="2255"/>
      <c r="L129" s="2164"/>
      <c r="M129" s="2163"/>
      <c r="N129" s="2256"/>
      <c r="O129" s="2163"/>
      <c r="P129" s="2257"/>
      <c r="Q129" s="2258"/>
      <c r="R129" s="2254"/>
      <c r="S129" s="2147"/>
      <c r="T129" s="2163"/>
      <c r="U129" s="2259"/>
      <c r="V129" s="2167"/>
      <c r="W129" s="2259"/>
      <c r="X129" s="2167"/>
    </row>
    <row r="130" spans="1:130" ht="15.75" x14ac:dyDescent="0.25">
      <c r="A130" s="2260"/>
      <c r="B130" s="2261"/>
      <c r="C130" s="2253" t="s">
        <v>342</v>
      </c>
      <c r="D130" s="2254">
        <f t="shared" si="8"/>
        <v>0</v>
      </c>
      <c r="E130" s="2255"/>
      <c r="F130" s="2262"/>
      <c r="G130" s="2263"/>
      <c r="H130" s="374"/>
      <c r="I130" s="374"/>
      <c r="J130" s="458"/>
      <c r="K130" s="2255"/>
      <c r="L130" s="2262"/>
      <c r="M130" s="2263"/>
      <c r="N130" s="2256"/>
      <c r="O130" s="2263"/>
      <c r="P130" s="2257"/>
      <c r="Q130" s="2264"/>
      <c r="R130" s="2254"/>
      <c r="S130" s="2257"/>
      <c r="T130" s="2263"/>
      <c r="U130" s="2259"/>
      <c r="V130" s="2259"/>
      <c r="W130" s="2259"/>
      <c r="X130" s="2259"/>
    </row>
    <row r="131" spans="1:130" ht="15.75" x14ac:dyDescent="0.25">
      <c r="A131" s="2251" t="s">
        <v>636</v>
      </c>
      <c r="B131" s="2252" t="s">
        <v>637</v>
      </c>
      <c r="C131" s="2253" t="s">
        <v>425</v>
      </c>
      <c r="D131" s="2254">
        <f t="shared" si="8"/>
        <v>0</v>
      </c>
      <c r="E131" s="2255"/>
      <c r="F131" s="2262"/>
      <c r="G131" s="2263"/>
      <c r="H131" s="374"/>
      <c r="I131" s="374"/>
      <c r="J131" s="458"/>
      <c r="K131" s="2255"/>
      <c r="L131" s="2262"/>
      <c r="M131" s="2263"/>
      <c r="N131" s="2256"/>
      <c r="O131" s="2263"/>
      <c r="P131" s="2257"/>
      <c r="Q131" s="2264"/>
      <c r="R131" s="2254"/>
      <c r="S131" s="2257"/>
      <c r="T131" s="2263"/>
      <c r="U131" s="2259"/>
      <c r="V131" s="2259"/>
      <c r="W131" s="2259"/>
      <c r="X131" s="2259"/>
    </row>
    <row r="132" spans="1:130" ht="15.75" x14ac:dyDescent="0.25">
      <c r="A132" s="2260"/>
      <c r="B132" s="2261"/>
      <c r="C132" s="2253" t="s">
        <v>186</v>
      </c>
      <c r="D132" s="2254">
        <f t="shared" si="8"/>
        <v>0</v>
      </c>
      <c r="E132" s="2255"/>
      <c r="F132" s="2262"/>
      <c r="G132" s="2263"/>
      <c r="H132" s="374"/>
      <c r="I132" s="374"/>
      <c r="J132" s="458"/>
      <c r="K132" s="2255"/>
      <c r="L132" s="2262"/>
      <c r="M132" s="2263"/>
      <c r="N132" s="2256"/>
      <c r="O132" s="2263"/>
      <c r="P132" s="2257"/>
      <c r="Q132" s="2264"/>
      <c r="R132" s="2254"/>
      <c r="S132" s="2257"/>
      <c r="T132" s="2263"/>
      <c r="U132" s="2259"/>
      <c r="V132" s="2259"/>
      <c r="W132" s="2259"/>
      <c r="X132" s="2259"/>
    </row>
    <row r="133" spans="1:130" ht="15.75" x14ac:dyDescent="0.25">
      <c r="A133" s="2251" t="s">
        <v>638</v>
      </c>
      <c r="B133" s="2252" t="s">
        <v>995</v>
      </c>
      <c r="C133" s="2253" t="s">
        <v>425</v>
      </c>
      <c r="D133" s="2254">
        <f t="shared" si="8"/>
        <v>0</v>
      </c>
      <c r="E133" s="2161"/>
      <c r="F133" s="2262"/>
      <c r="G133" s="2263"/>
      <c r="H133" s="374"/>
      <c r="I133" s="374"/>
      <c r="J133" s="458"/>
      <c r="K133" s="2255"/>
      <c r="L133" s="2262"/>
      <c r="M133" s="2263"/>
      <c r="N133" s="2256"/>
      <c r="O133" s="2263"/>
      <c r="P133" s="2257"/>
      <c r="Q133" s="2264"/>
      <c r="R133" s="2254"/>
      <c r="S133" s="2257"/>
      <c r="T133" s="2263"/>
      <c r="U133" s="2259"/>
      <c r="V133" s="2259"/>
      <c r="W133" s="2259"/>
      <c r="X133" s="2259"/>
    </row>
    <row r="134" spans="1:130" ht="15.75" x14ac:dyDescent="0.25">
      <c r="A134" s="2260"/>
      <c r="B134" s="2261"/>
      <c r="C134" s="2253" t="s">
        <v>342</v>
      </c>
      <c r="D134" s="2254">
        <f t="shared" si="8"/>
        <v>0</v>
      </c>
      <c r="E134" s="2255"/>
      <c r="F134" s="2262"/>
      <c r="G134" s="2263"/>
      <c r="H134" s="374"/>
      <c r="I134" s="374"/>
      <c r="J134" s="458"/>
      <c r="K134" s="2255"/>
      <c r="L134" s="2262"/>
      <c r="M134" s="2263"/>
      <c r="N134" s="2256"/>
      <c r="O134" s="2263"/>
      <c r="P134" s="2257"/>
      <c r="Q134" s="2264"/>
      <c r="R134" s="2254"/>
      <c r="S134" s="2257"/>
      <c r="T134" s="2263"/>
      <c r="U134" s="2259"/>
      <c r="V134" s="2259"/>
      <c r="W134" s="2259"/>
      <c r="X134" s="2259"/>
    </row>
    <row r="135" spans="1:130" ht="15.75" x14ac:dyDescent="0.25">
      <c r="A135" s="2251" t="s">
        <v>641</v>
      </c>
      <c r="B135" s="2252" t="s">
        <v>642</v>
      </c>
      <c r="C135" s="2253" t="s">
        <v>425</v>
      </c>
      <c r="D135" s="2254">
        <f t="shared" si="8"/>
        <v>0</v>
      </c>
      <c r="E135" s="2161"/>
      <c r="F135" s="2262"/>
      <c r="G135" s="2263"/>
      <c r="H135" s="374"/>
      <c r="I135" s="374"/>
      <c r="J135" s="458"/>
      <c r="K135" s="2255"/>
      <c r="L135" s="2262"/>
      <c r="M135" s="2263"/>
      <c r="N135" s="2256"/>
      <c r="O135" s="2263"/>
      <c r="P135" s="2257"/>
      <c r="Q135" s="2264"/>
      <c r="R135" s="2254"/>
      <c r="S135" s="2257"/>
      <c r="T135" s="2263"/>
      <c r="U135" s="2259"/>
      <c r="V135" s="2259"/>
      <c r="W135" s="2259"/>
      <c r="X135" s="2259"/>
    </row>
    <row r="136" spans="1:130" ht="16.5" thickBot="1" x14ac:dyDescent="0.3">
      <c r="A136" s="2149"/>
      <c r="B136" s="2265"/>
      <c r="C136" s="2133" t="s">
        <v>342</v>
      </c>
      <c r="D136" s="2134">
        <f t="shared" si="8"/>
        <v>0</v>
      </c>
      <c r="E136" s="2135"/>
      <c r="F136" s="2266"/>
      <c r="G136" s="2267"/>
      <c r="H136" s="394"/>
      <c r="I136" s="394"/>
      <c r="J136" s="461"/>
      <c r="K136" s="2135"/>
      <c r="L136" s="2266"/>
      <c r="M136" s="2267"/>
      <c r="N136" s="2268"/>
      <c r="O136" s="2267"/>
      <c r="P136" s="2137"/>
      <c r="Q136" s="2269"/>
      <c r="R136" s="2139"/>
      <c r="S136" s="2137"/>
      <c r="T136" s="2267"/>
      <c r="U136" s="2142"/>
      <c r="V136" s="2142"/>
      <c r="W136" s="2142"/>
      <c r="X136" s="2142"/>
    </row>
    <row r="137" spans="1:130" ht="15.75" x14ac:dyDescent="0.25">
      <c r="A137" s="2186" t="s">
        <v>461</v>
      </c>
      <c r="B137" s="2270" t="s">
        <v>643</v>
      </c>
      <c r="C137" s="2271" t="s">
        <v>342</v>
      </c>
      <c r="D137" s="2121">
        <f t="shared" si="8"/>
        <v>1840</v>
      </c>
      <c r="E137" s="2272"/>
      <c r="F137" s="2120"/>
      <c r="G137" s="2127"/>
      <c r="H137" s="2273">
        <f>I137+J137</f>
        <v>1840</v>
      </c>
      <c r="I137" s="469">
        <v>1840</v>
      </c>
      <c r="J137" s="456"/>
      <c r="K137" s="2272"/>
      <c r="L137" s="2120"/>
      <c r="M137" s="2120"/>
      <c r="N137" s="2127"/>
      <c r="O137" s="2120"/>
      <c r="P137" s="2274"/>
      <c r="Q137" s="2127"/>
      <c r="R137" s="2274"/>
      <c r="S137" s="2272"/>
      <c r="T137" s="2120"/>
      <c r="U137" s="2275"/>
      <c r="V137" s="2276"/>
      <c r="W137" s="2275"/>
      <c r="X137" s="2276"/>
    </row>
    <row r="138" spans="1:130" s="2286" customFormat="1" ht="16.5" thickBot="1" x14ac:dyDescent="0.3">
      <c r="A138" s="2277" t="s">
        <v>644</v>
      </c>
      <c r="B138" s="2278" t="s">
        <v>645</v>
      </c>
      <c r="C138" s="2279" t="s">
        <v>342</v>
      </c>
      <c r="D138" s="2134">
        <f t="shared" si="8"/>
        <v>0</v>
      </c>
      <c r="E138" s="2280"/>
      <c r="F138" s="2150"/>
      <c r="G138" s="2152"/>
      <c r="H138" s="2281"/>
      <c r="I138" s="470"/>
      <c r="J138" s="471"/>
      <c r="K138" s="2280"/>
      <c r="L138" s="2150"/>
      <c r="M138" s="2150"/>
      <c r="N138" s="2152"/>
      <c r="O138" s="2150"/>
      <c r="P138" s="2282"/>
      <c r="Q138" s="2152"/>
      <c r="R138" s="2282"/>
      <c r="S138" s="2280"/>
      <c r="T138" s="2150"/>
      <c r="U138" s="2283"/>
      <c r="V138" s="2284"/>
      <c r="W138" s="2283"/>
      <c r="X138" s="2284"/>
      <c r="Y138" s="2285"/>
      <c r="Z138" s="2285"/>
      <c r="AA138" s="2285"/>
      <c r="AB138" s="2285"/>
      <c r="AC138" s="2285"/>
      <c r="AD138" s="2285"/>
      <c r="AE138" s="2285"/>
      <c r="AF138" s="2285"/>
      <c r="AG138" s="2285"/>
      <c r="AH138" s="2285"/>
      <c r="AI138" s="2285"/>
      <c r="AJ138" s="2285"/>
      <c r="AK138" s="2285"/>
      <c r="AL138" s="2285"/>
      <c r="AM138" s="2285"/>
      <c r="AN138" s="2285"/>
      <c r="AO138" s="2285"/>
      <c r="AP138" s="2285"/>
      <c r="AQ138" s="2285"/>
      <c r="AR138" s="2285"/>
      <c r="AS138" s="2285"/>
      <c r="AT138" s="2285"/>
      <c r="AU138" s="2285"/>
      <c r="AV138" s="2285"/>
      <c r="AW138" s="2285"/>
      <c r="AX138" s="2285"/>
      <c r="AY138" s="2285"/>
      <c r="AZ138" s="2285"/>
      <c r="BA138" s="2285"/>
      <c r="BB138" s="2285"/>
      <c r="BC138" s="2285"/>
      <c r="BD138" s="2285"/>
      <c r="BE138" s="2285"/>
      <c r="BF138" s="2285"/>
      <c r="BG138" s="2285"/>
      <c r="BH138" s="2285"/>
      <c r="BI138" s="2285"/>
      <c r="BJ138" s="2285"/>
      <c r="BK138" s="2285"/>
      <c r="BL138" s="2285"/>
      <c r="BM138" s="2285"/>
      <c r="BN138" s="2285"/>
      <c r="BO138" s="2285"/>
      <c r="BP138" s="2285"/>
      <c r="BQ138" s="2285"/>
      <c r="BR138" s="2285"/>
      <c r="BS138" s="2285"/>
      <c r="BT138" s="2285"/>
      <c r="BU138" s="2285"/>
      <c r="BV138" s="2285"/>
      <c r="BW138" s="2285"/>
      <c r="BX138" s="2285"/>
      <c r="BY138" s="2285"/>
      <c r="BZ138" s="2285"/>
      <c r="CA138" s="2285"/>
      <c r="CB138" s="2285"/>
      <c r="CC138" s="2285"/>
      <c r="CD138" s="2285"/>
      <c r="CE138" s="2285"/>
      <c r="CF138" s="2285"/>
      <c r="CG138" s="2285"/>
      <c r="CH138" s="2285"/>
      <c r="CI138" s="2285"/>
      <c r="CJ138" s="2285"/>
      <c r="CK138" s="2285"/>
      <c r="CL138" s="2285"/>
      <c r="CM138" s="2285"/>
      <c r="CN138" s="2285"/>
      <c r="CO138" s="2285"/>
      <c r="CP138" s="2285"/>
      <c r="CQ138" s="2285"/>
      <c r="CR138" s="2285"/>
      <c r="CS138" s="2285"/>
      <c r="CT138" s="2285"/>
      <c r="CU138" s="2285"/>
      <c r="CV138" s="2285"/>
      <c r="CW138" s="2285"/>
      <c r="CX138" s="2285"/>
      <c r="CY138" s="2285"/>
      <c r="CZ138" s="2285"/>
      <c r="DA138" s="2285"/>
      <c r="DB138" s="2285"/>
      <c r="DC138" s="2285"/>
      <c r="DD138" s="2285"/>
      <c r="DE138" s="2285"/>
      <c r="DF138" s="2285"/>
      <c r="DG138" s="2285"/>
      <c r="DH138" s="2285"/>
      <c r="DI138" s="2285"/>
      <c r="DJ138" s="2285"/>
      <c r="DK138" s="2285"/>
      <c r="DL138" s="2285"/>
      <c r="DM138" s="2285"/>
      <c r="DN138" s="2285"/>
      <c r="DO138" s="2285"/>
      <c r="DP138" s="2285"/>
      <c r="DQ138" s="2285"/>
      <c r="DR138" s="2285"/>
      <c r="DS138" s="2285"/>
      <c r="DT138" s="2285"/>
      <c r="DU138" s="2285"/>
      <c r="DV138" s="2285"/>
      <c r="DW138" s="2285"/>
      <c r="DX138" s="2285"/>
      <c r="DY138" s="2285"/>
      <c r="DZ138" s="2285"/>
    </row>
    <row r="139" spans="1:130" ht="15.75" x14ac:dyDescent="0.25">
      <c r="A139" s="2287" t="s">
        <v>463</v>
      </c>
      <c r="B139" s="2288" t="s">
        <v>646</v>
      </c>
      <c r="C139" s="2289" t="s">
        <v>425</v>
      </c>
      <c r="D139" s="2290">
        <f t="shared" si="8"/>
        <v>963</v>
      </c>
      <c r="E139" s="2291"/>
      <c r="F139" s="2291"/>
      <c r="G139" s="2291"/>
      <c r="H139" s="2292">
        <f>I139+J139</f>
        <v>963</v>
      </c>
      <c r="I139" s="2293">
        <f>I141+I143+I145+I147+I149+I151+I153+I155</f>
        <v>963</v>
      </c>
      <c r="J139" s="2294"/>
      <c r="K139" s="2291"/>
      <c r="L139" s="2291"/>
      <c r="M139" s="2291"/>
      <c r="N139" s="2295"/>
      <c r="O139" s="2296"/>
      <c r="P139" s="2291"/>
      <c r="Q139" s="2297"/>
      <c r="R139" s="2291"/>
      <c r="S139" s="2295"/>
      <c r="T139" s="2291"/>
      <c r="U139" s="2298"/>
      <c r="V139" s="2298"/>
      <c r="W139" s="2298"/>
      <c r="X139" s="2298"/>
    </row>
    <row r="140" spans="1:130" ht="15.75" x14ac:dyDescent="0.25">
      <c r="A140" s="2238"/>
      <c r="B140" s="2299" t="s">
        <v>581</v>
      </c>
      <c r="C140" s="2240" t="s">
        <v>342</v>
      </c>
      <c r="D140" s="2241">
        <f t="shared" si="8"/>
        <v>371.46100000000001</v>
      </c>
      <c r="E140" s="2300"/>
      <c r="F140" s="2300"/>
      <c r="G140" s="2243"/>
      <c r="H140" s="2301">
        <f t="shared" ref="H140:H154" si="10">I140+J140</f>
        <v>371.46100000000001</v>
      </c>
      <c r="I140" s="2302">
        <f>I142+I144+I146+I148+I150+I152+I154</f>
        <v>371.46100000000001</v>
      </c>
      <c r="J140" s="2303"/>
      <c r="K140" s="2300"/>
      <c r="L140" s="2300"/>
      <c r="M140" s="2243"/>
      <c r="N140" s="2304"/>
      <c r="O140" s="2249"/>
      <c r="P140" s="2243"/>
      <c r="Q140" s="2305"/>
      <c r="R140" s="2243"/>
      <c r="S140" s="2304"/>
      <c r="T140" s="2243"/>
      <c r="U140" s="2306"/>
      <c r="V140" s="2306"/>
      <c r="W140" s="2306"/>
      <c r="X140" s="2306"/>
    </row>
    <row r="141" spans="1:130" ht="15.75" x14ac:dyDescent="0.25">
      <c r="A141" s="2251" t="s">
        <v>582</v>
      </c>
      <c r="B141" s="2252" t="s">
        <v>647</v>
      </c>
      <c r="C141" s="2253" t="s">
        <v>425</v>
      </c>
      <c r="D141" s="2254">
        <f t="shared" si="8"/>
        <v>25</v>
      </c>
      <c r="E141" s="2161"/>
      <c r="F141" s="2263"/>
      <c r="G141" s="2254"/>
      <c r="H141" s="462">
        <f t="shared" si="10"/>
        <v>25</v>
      </c>
      <c r="I141" s="462">
        <v>25</v>
      </c>
      <c r="J141" s="463"/>
      <c r="K141" s="2161"/>
      <c r="L141" s="2263"/>
      <c r="M141" s="2254"/>
      <c r="N141" s="2257"/>
      <c r="O141" s="2262"/>
      <c r="P141" s="2254"/>
      <c r="Q141" s="2256"/>
      <c r="R141" s="2254"/>
      <c r="S141" s="2257"/>
      <c r="T141" s="2254"/>
      <c r="U141" s="2259"/>
      <c r="V141" s="2259"/>
      <c r="W141" s="2259"/>
      <c r="X141" s="2259"/>
    </row>
    <row r="142" spans="1:130" ht="15.75" x14ac:dyDescent="0.25">
      <c r="A142" s="2260"/>
      <c r="B142" s="2261"/>
      <c r="C142" s="2253" t="s">
        <v>342</v>
      </c>
      <c r="D142" s="2254">
        <f t="shared" si="8"/>
        <v>22.324999999999999</v>
      </c>
      <c r="E142" s="2255"/>
      <c r="F142" s="2263"/>
      <c r="G142" s="2254"/>
      <c r="H142" s="457">
        <f t="shared" si="10"/>
        <v>22.324999999999999</v>
      </c>
      <c r="I142" s="457">
        <v>22.324999999999999</v>
      </c>
      <c r="J142" s="458"/>
      <c r="K142" s="2255"/>
      <c r="L142" s="2263"/>
      <c r="M142" s="2254"/>
      <c r="N142" s="2257"/>
      <c r="O142" s="2262"/>
      <c r="P142" s="2254"/>
      <c r="Q142" s="2256"/>
      <c r="R142" s="2254"/>
      <c r="S142" s="2257"/>
      <c r="T142" s="2254"/>
      <c r="U142" s="2259"/>
      <c r="V142" s="2259"/>
      <c r="W142" s="2259"/>
      <c r="X142" s="2259"/>
    </row>
    <row r="143" spans="1:130" ht="15.75" x14ac:dyDescent="0.25">
      <c r="A143" s="2251" t="s">
        <v>585</v>
      </c>
      <c r="B143" s="2252" t="s">
        <v>648</v>
      </c>
      <c r="C143" s="2253" t="s">
        <v>425</v>
      </c>
      <c r="D143" s="2254">
        <f t="shared" si="8"/>
        <v>0</v>
      </c>
      <c r="E143" s="2161"/>
      <c r="F143" s="2263"/>
      <c r="G143" s="2254"/>
      <c r="H143" s="457"/>
      <c r="I143" s="457"/>
      <c r="J143" s="458"/>
      <c r="K143" s="2161"/>
      <c r="L143" s="2263"/>
      <c r="M143" s="2254"/>
      <c r="N143" s="2257"/>
      <c r="O143" s="2262"/>
      <c r="P143" s="2254"/>
      <c r="Q143" s="2256"/>
      <c r="R143" s="2254"/>
      <c r="S143" s="2257"/>
      <c r="T143" s="2254"/>
      <c r="U143" s="2259"/>
      <c r="V143" s="2259"/>
      <c r="W143" s="2259"/>
      <c r="X143" s="2259"/>
    </row>
    <row r="144" spans="1:130" ht="15.75" x14ac:dyDescent="0.25">
      <c r="A144" s="2260"/>
      <c r="B144" s="2261"/>
      <c r="C144" s="2253" t="s">
        <v>342</v>
      </c>
      <c r="D144" s="2254">
        <f t="shared" si="8"/>
        <v>0</v>
      </c>
      <c r="E144" s="2135"/>
      <c r="F144" s="2263"/>
      <c r="G144" s="2254"/>
      <c r="H144" s="457"/>
      <c r="I144" s="457"/>
      <c r="J144" s="458"/>
      <c r="K144" s="2135"/>
      <c r="L144" s="2263"/>
      <c r="M144" s="2254"/>
      <c r="N144" s="2257"/>
      <c r="O144" s="2262"/>
      <c r="P144" s="2254"/>
      <c r="Q144" s="2256"/>
      <c r="R144" s="2254"/>
      <c r="S144" s="2257"/>
      <c r="T144" s="2254"/>
      <c r="U144" s="2259"/>
      <c r="V144" s="2259"/>
      <c r="W144" s="2259"/>
      <c r="X144" s="2259"/>
    </row>
    <row r="145" spans="1:24" ht="15.75" x14ac:dyDescent="0.25">
      <c r="A145" s="2251" t="s">
        <v>587</v>
      </c>
      <c r="B145" s="2252" t="s">
        <v>649</v>
      </c>
      <c r="C145" s="2253" t="s">
        <v>425</v>
      </c>
      <c r="D145" s="2254">
        <f t="shared" si="8"/>
        <v>0</v>
      </c>
      <c r="E145" s="2255"/>
      <c r="F145" s="2263"/>
      <c r="G145" s="2254"/>
      <c r="H145" s="457"/>
      <c r="I145" s="457"/>
      <c r="J145" s="458"/>
      <c r="K145" s="2255"/>
      <c r="L145" s="2263"/>
      <c r="M145" s="2254"/>
      <c r="N145" s="2257"/>
      <c r="O145" s="2262"/>
      <c r="P145" s="2254"/>
      <c r="Q145" s="2256"/>
      <c r="R145" s="2254"/>
      <c r="S145" s="2257"/>
      <c r="T145" s="2254"/>
      <c r="U145" s="2259"/>
      <c r="V145" s="2259"/>
      <c r="W145" s="2259"/>
      <c r="X145" s="2259"/>
    </row>
    <row r="146" spans="1:24" ht="15.75" x14ac:dyDescent="0.25">
      <c r="A146" s="2260"/>
      <c r="B146" s="2261"/>
      <c r="C146" s="2253" t="s">
        <v>342</v>
      </c>
      <c r="D146" s="2254">
        <f t="shared" si="8"/>
        <v>0</v>
      </c>
      <c r="E146" s="2255"/>
      <c r="F146" s="2263"/>
      <c r="G146" s="2254"/>
      <c r="H146" s="457"/>
      <c r="I146" s="457"/>
      <c r="J146" s="458"/>
      <c r="K146" s="2255"/>
      <c r="L146" s="2263"/>
      <c r="M146" s="2254"/>
      <c r="N146" s="2257"/>
      <c r="O146" s="2262"/>
      <c r="P146" s="2254"/>
      <c r="Q146" s="2256"/>
      <c r="R146" s="2254"/>
      <c r="S146" s="2257"/>
      <c r="T146" s="2254"/>
      <c r="U146" s="2259"/>
      <c r="V146" s="2259"/>
      <c r="W146" s="2259"/>
      <c r="X146" s="2259"/>
    </row>
    <row r="147" spans="1:24" ht="15.75" x14ac:dyDescent="0.25">
      <c r="A147" s="2251" t="s">
        <v>589</v>
      </c>
      <c r="B147" s="2252" t="s">
        <v>650</v>
      </c>
      <c r="C147" s="2253" t="s">
        <v>425</v>
      </c>
      <c r="D147" s="2254">
        <f t="shared" si="8"/>
        <v>148</v>
      </c>
      <c r="E147" s="2161"/>
      <c r="F147" s="2263"/>
      <c r="G147" s="2254"/>
      <c r="H147" s="457">
        <f t="shared" si="10"/>
        <v>148</v>
      </c>
      <c r="I147" s="457">
        <v>148</v>
      </c>
      <c r="J147" s="458"/>
      <c r="K147" s="2161"/>
      <c r="L147" s="2263"/>
      <c r="M147" s="2254"/>
      <c r="N147" s="2257"/>
      <c r="O147" s="2262"/>
      <c r="P147" s="2254"/>
      <c r="Q147" s="2256"/>
      <c r="R147" s="2254"/>
      <c r="S147" s="2257"/>
      <c r="T147" s="2254"/>
      <c r="U147" s="2259"/>
      <c r="V147" s="2259"/>
      <c r="W147" s="2259"/>
      <c r="X147" s="2259"/>
    </row>
    <row r="148" spans="1:24" ht="15.75" x14ac:dyDescent="0.25">
      <c r="A148" s="2260"/>
      <c r="B148" s="2261"/>
      <c r="C148" s="2253" t="s">
        <v>342</v>
      </c>
      <c r="D148" s="2254">
        <f t="shared" si="8"/>
        <v>78.900000000000006</v>
      </c>
      <c r="E148" s="2135"/>
      <c r="F148" s="2263"/>
      <c r="G148" s="2139"/>
      <c r="H148" s="457">
        <f t="shared" si="10"/>
        <v>78.900000000000006</v>
      </c>
      <c r="I148" s="464">
        <v>78.900000000000006</v>
      </c>
      <c r="J148" s="458"/>
      <c r="K148" s="2135"/>
      <c r="L148" s="2263"/>
      <c r="M148" s="2139"/>
      <c r="N148" s="2137"/>
      <c r="O148" s="2262"/>
      <c r="P148" s="2139"/>
      <c r="Q148" s="2268"/>
      <c r="R148" s="2139"/>
      <c r="S148" s="2137"/>
      <c r="T148" s="2139"/>
      <c r="U148" s="2142"/>
      <c r="V148" s="2142"/>
      <c r="W148" s="2142"/>
      <c r="X148" s="2142"/>
    </row>
    <row r="149" spans="1:24" ht="15.75" x14ac:dyDescent="0.25">
      <c r="A149" s="2251" t="s">
        <v>651</v>
      </c>
      <c r="B149" s="2252" t="s">
        <v>652</v>
      </c>
      <c r="C149" s="2253" t="s">
        <v>425</v>
      </c>
      <c r="D149" s="2254">
        <f t="shared" si="8"/>
        <v>740</v>
      </c>
      <c r="E149" s="2255"/>
      <c r="F149" s="2263"/>
      <c r="G149" s="2254"/>
      <c r="H149" s="457">
        <f t="shared" si="10"/>
        <v>740</v>
      </c>
      <c r="I149" s="457">
        <v>740</v>
      </c>
      <c r="J149" s="458"/>
      <c r="K149" s="2255"/>
      <c r="L149" s="2263"/>
      <c r="M149" s="2254"/>
      <c r="N149" s="2257"/>
      <c r="O149" s="2262"/>
      <c r="P149" s="2254"/>
      <c r="Q149" s="2256"/>
      <c r="R149" s="2254"/>
      <c r="S149" s="2257"/>
      <c r="T149" s="2254"/>
      <c r="U149" s="2259"/>
      <c r="V149" s="2259"/>
      <c r="W149" s="2259"/>
      <c r="X149" s="2259"/>
    </row>
    <row r="150" spans="1:24" ht="15.75" x14ac:dyDescent="0.25">
      <c r="A150" s="2260"/>
      <c r="B150" s="2261"/>
      <c r="C150" s="2253" t="s">
        <v>342</v>
      </c>
      <c r="D150" s="2254">
        <f t="shared" si="8"/>
        <v>190.655</v>
      </c>
      <c r="E150" s="2255"/>
      <c r="F150" s="2307"/>
      <c r="G150" s="2254"/>
      <c r="H150" s="457">
        <f t="shared" si="10"/>
        <v>190.655</v>
      </c>
      <c r="I150" s="457">
        <v>190.655</v>
      </c>
      <c r="J150" s="458"/>
      <c r="K150" s="2255"/>
      <c r="L150" s="2307"/>
      <c r="M150" s="2254"/>
      <c r="N150" s="2257"/>
      <c r="O150" s="2262"/>
      <c r="P150" s="2254"/>
      <c r="Q150" s="2256"/>
      <c r="R150" s="2254"/>
      <c r="S150" s="2257"/>
      <c r="T150" s="2254"/>
      <c r="U150" s="2259"/>
      <c r="V150" s="2259"/>
      <c r="W150" s="2259"/>
      <c r="X150" s="2259"/>
    </row>
    <row r="151" spans="1:24" ht="15.75" x14ac:dyDescent="0.25">
      <c r="A151" s="2251" t="s">
        <v>653</v>
      </c>
      <c r="B151" s="2252" t="s">
        <v>654</v>
      </c>
      <c r="C151" s="2253" t="s">
        <v>425</v>
      </c>
      <c r="D151" s="2254">
        <f t="shared" si="8"/>
        <v>25</v>
      </c>
      <c r="E151" s="2161"/>
      <c r="F151" s="2263"/>
      <c r="G151" s="2254"/>
      <c r="H151" s="457">
        <f t="shared" si="10"/>
        <v>25</v>
      </c>
      <c r="I151" s="457">
        <v>25</v>
      </c>
      <c r="J151" s="458"/>
      <c r="K151" s="2161"/>
      <c r="L151" s="2263"/>
      <c r="M151" s="2254"/>
      <c r="N151" s="2257"/>
      <c r="O151" s="2262"/>
      <c r="P151" s="2254"/>
      <c r="Q151" s="2256"/>
      <c r="R151" s="2254"/>
      <c r="S151" s="2257"/>
      <c r="T151" s="2254"/>
      <c r="U151" s="2259"/>
      <c r="V151" s="2259"/>
      <c r="W151" s="2259"/>
      <c r="X151" s="2259"/>
    </row>
    <row r="152" spans="1:24" ht="15.75" x14ac:dyDescent="0.25">
      <c r="A152" s="2260"/>
      <c r="B152" s="2261"/>
      <c r="C152" s="2253" t="s">
        <v>342</v>
      </c>
      <c r="D152" s="2254">
        <f t="shared" si="8"/>
        <v>31.581</v>
      </c>
      <c r="E152" s="2135"/>
      <c r="F152" s="2263"/>
      <c r="G152" s="2254"/>
      <c r="H152" s="457">
        <f t="shared" si="10"/>
        <v>31.581</v>
      </c>
      <c r="I152" s="464">
        <v>31.581</v>
      </c>
      <c r="J152" s="458"/>
      <c r="K152" s="2135"/>
      <c r="L152" s="2263"/>
      <c r="M152" s="2254"/>
      <c r="N152" s="2257"/>
      <c r="O152" s="2262"/>
      <c r="P152" s="2254"/>
      <c r="Q152" s="2256"/>
      <c r="R152" s="2254"/>
      <c r="S152" s="2257"/>
      <c r="T152" s="2254"/>
      <c r="U152" s="2259"/>
      <c r="V152" s="2259"/>
      <c r="W152" s="2259"/>
      <c r="X152" s="2259"/>
    </row>
    <row r="153" spans="1:24" ht="15.75" x14ac:dyDescent="0.25">
      <c r="A153" s="2251" t="s">
        <v>655</v>
      </c>
      <c r="B153" s="2252" t="s">
        <v>656</v>
      </c>
      <c r="C153" s="2253" t="s">
        <v>425</v>
      </c>
      <c r="D153" s="2254">
        <f t="shared" si="8"/>
        <v>25</v>
      </c>
      <c r="E153" s="2255"/>
      <c r="F153" s="2263"/>
      <c r="G153" s="2254"/>
      <c r="H153" s="457">
        <f t="shared" si="10"/>
        <v>25</v>
      </c>
      <c r="I153" s="457">
        <v>25</v>
      </c>
      <c r="J153" s="458"/>
      <c r="K153" s="2255"/>
      <c r="L153" s="2263"/>
      <c r="M153" s="2254"/>
      <c r="N153" s="2257"/>
      <c r="O153" s="2262"/>
      <c r="P153" s="2254"/>
      <c r="Q153" s="2256"/>
      <c r="R153" s="2254"/>
      <c r="S153" s="2257"/>
      <c r="T153" s="2254"/>
      <c r="U153" s="2259"/>
      <c r="V153" s="2259"/>
      <c r="W153" s="2259"/>
      <c r="X153" s="2259"/>
    </row>
    <row r="154" spans="1:24" ht="15.75" x14ac:dyDescent="0.25">
      <c r="A154" s="2260"/>
      <c r="B154" s="2261"/>
      <c r="C154" s="2253" t="s">
        <v>342</v>
      </c>
      <c r="D154" s="2254">
        <f t="shared" si="8"/>
        <v>48</v>
      </c>
      <c r="E154" s="2255"/>
      <c r="F154" s="2263"/>
      <c r="G154" s="2254"/>
      <c r="H154" s="457">
        <f t="shared" si="10"/>
        <v>48</v>
      </c>
      <c r="I154" s="464">
        <v>48</v>
      </c>
      <c r="J154" s="458"/>
      <c r="K154" s="2255"/>
      <c r="L154" s="2263"/>
      <c r="M154" s="2254"/>
      <c r="N154" s="2257"/>
      <c r="O154" s="2262"/>
      <c r="P154" s="2254"/>
      <c r="Q154" s="2256"/>
      <c r="R154" s="2254"/>
      <c r="S154" s="2257"/>
      <c r="T154" s="2254"/>
      <c r="U154" s="2259"/>
      <c r="V154" s="2259"/>
      <c r="W154" s="2259"/>
      <c r="X154" s="2259"/>
    </row>
    <row r="155" spans="1:24" ht="15.75" x14ac:dyDescent="0.25">
      <c r="A155" s="2251" t="s">
        <v>657</v>
      </c>
      <c r="B155" s="2252" t="s">
        <v>658</v>
      </c>
      <c r="C155" s="2253" t="s">
        <v>425</v>
      </c>
      <c r="D155" s="2254">
        <f t="shared" si="8"/>
        <v>0</v>
      </c>
      <c r="E155" s="2161"/>
      <c r="F155" s="2263"/>
      <c r="G155" s="2254"/>
      <c r="H155" s="374"/>
      <c r="I155" s="374"/>
      <c r="J155" s="458"/>
      <c r="K155" s="2161"/>
      <c r="L155" s="2263"/>
      <c r="M155" s="2254"/>
      <c r="N155" s="2257"/>
      <c r="O155" s="2308"/>
      <c r="P155" s="2254"/>
      <c r="Q155" s="2256"/>
      <c r="R155" s="2254"/>
      <c r="S155" s="2257"/>
      <c r="T155" s="2254"/>
      <c r="U155" s="2259"/>
      <c r="V155" s="2259"/>
      <c r="W155" s="2259"/>
      <c r="X155" s="2259"/>
    </row>
    <row r="156" spans="1:24" ht="16.5" thickBot="1" x14ac:dyDescent="0.3">
      <c r="A156" s="2149"/>
      <c r="B156" s="2265"/>
      <c r="C156" s="2150" t="s">
        <v>342</v>
      </c>
      <c r="D156" s="2157">
        <f t="shared" si="8"/>
        <v>0</v>
      </c>
      <c r="E156" s="2151"/>
      <c r="F156" s="2309"/>
      <c r="G156" s="2157"/>
      <c r="H156" s="381"/>
      <c r="I156" s="381"/>
      <c r="J156" s="471"/>
      <c r="K156" s="2151"/>
      <c r="L156" s="2309"/>
      <c r="M156" s="2157"/>
      <c r="N156" s="2140"/>
      <c r="O156" s="2152"/>
      <c r="P156" s="2157"/>
      <c r="Q156" s="2155"/>
      <c r="R156" s="2157"/>
      <c r="S156" s="2140"/>
      <c r="T156" s="2157"/>
      <c r="U156" s="2159"/>
      <c r="V156" s="2159"/>
      <c r="W156" s="2159"/>
      <c r="X156" s="2159"/>
    </row>
    <row r="160" spans="1:24" ht="15.75" x14ac:dyDescent="0.25">
      <c r="C160" s="2310" t="s">
        <v>996</v>
      </c>
    </row>
    <row r="161" spans="3:3" ht="15.75" x14ac:dyDescent="0.25">
      <c r="C161" s="2310"/>
    </row>
    <row r="162" spans="3:3" ht="15.75" x14ac:dyDescent="0.25">
      <c r="C162" s="2310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A135:A136"/>
    <mergeCell ref="B135:B136"/>
    <mergeCell ref="A141:A142"/>
    <mergeCell ref="B141:B142"/>
    <mergeCell ref="A143:A144"/>
    <mergeCell ref="B143:B144"/>
    <mergeCell ref="A129:A130"/>
    <mergeCell ref="B129:B130"/>
    <mergeCell ref="A131:A132"/>
    <mergeCell ref="B131:B132"/>
    <mergeCell ref="A133:A134"/>
    <mergeCell ref="B133:B134"/>
    <mergeCell ref="A114:A115"/>
    <mergeCell ref="B114:B115"/>
    <mergeCell ref="A116:A117"/>
    <mergeCell ref="B116:B117"/>
    <mergeCell ref="A118:A119"/>
    <mergeCell ref="B118:B119"/>
    <mergeCell ref="A108:A109"/>
    <mergeCell ref="B108:B109"/>
    <mergeCell ref="A110:A111"/>
    <mergeCell ref="B110:B111"/>
    <mergeCell ref="A112:A113"/>
    <mergeCell ref="B112:B113"/>
    <mergeCell ref="A101:T101"/>
    <mergeCell ref="A102:A103"/>
    <mergeCell ref="B102:B103"/>
    <mergeCell ref="A104:A105"/>
    <mergeCell ref="B104:B105"/>
    <mergeCell ref="A106:A107"/>
    <mergeCell ref="B106:B107"/>
    <mergeCell ref="A87:A88"/>
    <mergeCell ref="B87:B88"/>
    <mergeCell ref="A89:A90"/>
    <mergeCell ref="B89:B90"/>
    <mergeCell ref="A91:A92"/>
    <mergeCell ref="B91:B92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7:A68"/>
    <mergeCell ref="B67:B68"/>
    <mergeCell ref="A69:A70"/>
    <mergeCell ref="B69:B70"/>
    <mergeCell ref="A72:A73"/>
    <mergeCell ref="B72:B73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6:A38"/>
    <mergeCell ref="B36:B38"/>
    <mergeCell ref="A39:A40"/>
    <mergeCell ref="B39:B40"/>
    <mergeCell ref="A41:A42"/>
    <mergeCell ref="B41:B42"/>
    <mergeCell ref="A29:A30"/>
    <mergeCell ref="B29:B30"/>
    <mergeCell ref="A32:A33"/>
    <mergeCell ref="B32:B33"/>
    <mergeCell ref="A34:A35"/>
    <mergeCell ref="B34:B35"/>
    <mergeCell ref="A23:A24"/>
    <mergeCell ref="B23:B24"/>
    <mergeCell ref="A25:A26"/>
    <mergeCell ref="B25:B26"/>
    <mergeCell ref="A27:A28"/>
    <mergeCell ref="B27:B28"/>
    <mergeCell ref="A13:A15"/>
    <mergeCell ref="A16:A17"/>
    <mergeCell ref="B16:B17"/>
    <mergeCell ref="A18:A19"/>
    <mergeCell ref="B18:B19"/>
    <mergeCell ref="A21:A22"/>
    <mergeCell ref="B21:B22"/>
    <mergeCell ref="U9:V10"/>
    <mergeCell ref="W9:X10"/>
    <mergeCell ref="E10:G10"/>
    <mergeCell ref="H10:J10"/>
    <mergeCell ref="K10:M10"/>
    <mergeCell ref="N10:O10"/>
    <mergeCell ref="P10:Q10"/>
    <mergeCell ref="A7:T7"/>
    <mergeCell ref="A9:A11"/>
    <mergeCell ref="B9:B11"/>
    <mergeCell ref="C9:C11"/>
    <mergeCell ref="D9:D11"/>
    <mergeCell ref="E9:Q9"/>
    <mergeCell ref="R9:T10"/>
  </mergeCells>
  <pageMargins left="0.39370078740157483" right="0.39370078740157483" top="0.59055118110236227" bottom="0.59055118110236227" header="0.51181102362204722" footer="0.51181102362204722"/>
  <pageSetup paperSize="9" scale="48" fitToHeight="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5EE13F"/>
    <pageSetUpPr fitToPage="1"/>
  </sheetPr>
  <dimension ref="A1:Q74"/>
  <sheetViews>
    <sheetView showWhiteSpace="0" view="pageLayout" topLeftCell="A34" zoomScaleNormal="100" workbookViewId="0">
      <selection activeCell="Q67" sqref="Q67"/>
    </sheetView>
  </sheetViews>
  <sheetFormatPr defaultRowHeight="15" x14ac:dyDescent="0.2"/>
  <cols>
    <col min="1" max="1" width="4.140625" style="228" customWidth="1"/>
    <col min="2" max="2" width="30.7109375" customWidth="1"/>
    <col min="3" max="3" width="27.7109375" customWidth="1"/>
    <col min="4" max="4" width="10" customWidth="1"/>
    <col min="5" max="5" width="10" hidden="1" customWidth="1"/>
    <col min="6" max="6" width="12.28515625" hidden="1" customWidth="1"/>
    <col min="7" max="7" width="11" hidden="1" customWidth="1"/>
    <col min="8" max="8" width="9.28515625" customWidth="1"/>
    <col min="9" max="9" width="11.42578125" style="673" customWidth="1"/>
    <col min="10" max="10" width="16.85546875" customWidth="1"/>
    <col min="11" max="12" width="11.140625" hidden="1" customWidth="1"/>
    <col min="13" max="13" width="10.5703125" hidden="1" customWidth="1"/>
    <col min="14" max="14" width="10.85546875" hidden="1" customWidth="1"/>
    <col min="15" max="15" width="14.5703125" hidden="1" customWidth="1"/>
    <col min="16" max="16" width="21.42578125" hidden="1" customWidth="1"/>
    <col min="17" max="17" width="11" bestFit="1" customWidth="1"/>
  </cols>
  <sheetData>
    <row r="1" spans="1:17" ht="15.75" hidden="1" x14ac:dyDescent="0.25">
      <c r="A1" s="281"/>
      <c r="B1" s="94"/>
      <c r="C1" s="94"/>
      <c r="D1" s="568"/>
      <c r="E1" s="568"/>
      <c r="F1" s="568"/>
      <c r="G1" s="568"/>
      <c r="H1" s="1460" t="s">
        <v>675</v>
      </c>
      <c r="I1" s="1460"/>
      <c r="J1" s="568"/>
      <c r="K1" s="568"/>
      <c r="L1" s="568"/>
      <c r="M1" s="568"/>
      <c r="N1" s="568"/>
      <c r="O1" s="568"/>
      <c r="P1" s="568"/>
    </row>
    <row r="2" spans="1:17" ht="30" hidden="1" customHeight="1" x14ac:dyDescent="0.25">
      <c r="A2" s="281"/>
      <c r="B2" s="94"/>
      <c r="C2" s="94"/>
      <c r="D2" s="568"/>
      <c r="E2" s="568"/>
      <c r="F2" s="568"/>
      <c r="G2" s="568"/>
      <c r="H2" s="1460"/>
      <c r="I2" s="1460"/>
    </row>
    <row r="3" spans="1:17" ht="25.5" hidden="1" customHeight="1" x14ac:dyDescent="0.25">
      <c r="A3" s="281"/>
      <c r="B3" s="94"/>
      <c r="C3" s="94"/>
      <c r="D3" s="569"/>
      <c r="E3" s="569"/>
      <c r="F3" s="330"/>
      <c r="G3" s="330"/>
      <c r="H3" s="1460"/>
      <c r="I3" s="1460"/>
    </row>
    <row r="4" spans="1:17" ht="26.25" customHeight="1" x14ac:dyDescent="0.2">
      <c r="A4" s="281"/>
      <c r="B4" s="1461" t="s">
        <v>676</v>
      </c>
      <c r="C4" s="1461"/>
      <c r="D4" s="1461"/>
      <c r="E4" s="1461"/>
      <c r="F4" s="1461"/>
      <c r="G4" s="1461"/>
      <c r="H4" s="1461"/>
      <c r="I4" s="1461"/>
      <c r="J4" s="1461"/>
    </row>
    <row r="5" spans="1:17" ht="19.5" customHeight="1" x14ac:dyDescent="0.2">
      <c r="A5" s="281"/>
      <c r="B5" s="1461"/>
      <c r="C5" s="1461"/>
      <c r="D5" s="1461"/>
      <c r="E5" s="1461"/>
      <c r="F5" s="1461"/>
      <c r="G5" s="1461"/>
      <c r="H5" s="1461"/>
      <c r="I5" s="1461"/>
      <c r="J5" s="1461"/>
    </row>
    <row r="6" spans="1:17" ht="17.25" customHeight="1" thickBot="1" x14ac:dyDescent="0.3">
      <c r="A6" s="281"/>
      <c r="B6" s="570"/>
      <c r="C6" s="570"/>
      <c r="D6" s="570"/>
      <c r="E6" s="570"/>
      <c r="F6" s="570"/>
      <c r="G6" s="570"/>
      <c r="H6" s="570"/>
      <c r="I6" s="570"/>
    </row>
    <row r="7" spans="1:17" ht="14.25" customHeight="1" thickBot="1" x14ac:dyDescent="0.3">
      <c r="A7" s="1462" t="s">
        <v>2</v>
      </c>
      <c r="B7" s="1454" t="s">
        <v>3</v>
      </c>
      <c r="C7" s="1465" t="s">
        <v>677</v>
      </c>
      <c r="D7" s="571" t="s">
        <v>422</v>
      </c>
      <c r="E7" s="572" t="s">
        <v>422</v>
      </c>
      <c r="F7" s="573" t="s">
        <v>7</v>
      </c>
      <c r="G7" s="574" t="s">
        <v>678</v>
      </c>
      <c r="H7" s="571" t="s">
        <v>520</v>
      </c>
      <c r="I7" s="1468" t="s">
        <v>679</v>
      </c>
      <c r="J7" s="1468" t="s">
        <v>429</v>
      </c>
      <c r="K7" s="1449" t="s">
        <v>680</v>
      </c>
      <c r="L7" s="1449"/>
      <c r="M7" s="1449"/>
      <c r="N7" s="1450"/>
      <c r="O7" s="1451" t="s">
        <v>681</v>
      </c>
      <c r="P7" s="1454" t="s">
        <v>429</v>
      </c>
    </row>
    <row r="8" spans="1:17" ht="14.25" customHeight="1" x14ac:dyDescent="0.25">
      <c r="A8" s="1463"/>
      <c r="B8" s="1455"/>
      <c r="C8" s="1466"/>
      <c r="D8" s="575"/>
      <c r="E8" s="576"/>
      <c r="F8" s="577"/>
      <c r="G8" s="578"/>
      <c r="H8" s="575"/>
      <c r="I8" s="1469"/>
      <c r="J8" s="1469"/>
      <c r="K8" s="1457" t="s">
        <v>7</v>
      </c>
      <c r="L8" s="1458"/>
      <c r="M8" s="1459" t="s">
        <v>336</v>
      </c>
      <c r="N8" s="1458"/>
      <c r="O8" s="1452"/>
      <c r="P8" s="1455"/>
    </row>
    <row r="9" spans="1:17" ht="15.75" customHeight="1" thickBot="1" x14ac:dyDescent="0.3">
      <c r="A9" s="1464"/>
      <c r="B9" s="1456"/>
      <c r="C9" s="1467"/>
      <c r="D9" s="579" t="s">
        <v>682</v>
      </c>
      <c r="E9" s="580" t="s">
        <v>683</v>
      </c>
      <c r="F9" s="581" t="s">
        <v>682</v>
      </c>
      <c r="G9" s="582" t="s">
        <v>429</v>
      </c>
      <c r="H9" s="579" t="s">
        <v>684</v>
      </c>
      <c r="I9" s="1470"/>
      <c r="J9" s="1470"/>
      <c r="K9" s="583" t="s">
        <v>685</v>
      </c>
      <c r="L9" s="584" t="s">
        <v>343</v>
      </c>
      <c r="M9" s="585" t="s">
        <v>685</v>
      </c>
      <c r="N9" s="584" t="s">
        <v>343</v>
      </c>
      <c r="O9" s="1453"/>
      <c r="P9" s="1456"/>
    </row>
    <row r="10" spans="1:17" ht="15.75" customHeight="1" x14ac:dyDescent="0.2">
      <c r="A10" s="586">
        <v>1</v>
      </c>
      <c r="B10" s="587" t="s">
        <v>106</v>
      </c>
      <c r="C10" s="588" t="s">
        <v>686</v>
      </c>
      <c r="D10" s="589">
        <v>20</v>
      </c>
      <c r="E10" s="589"/>
      <c r="F10" s="589"/>
      <c r="G10" s="589"/>
      <c r="H10" s="589">
        <f>D10/1000</f>
        <v>0.02</v>
      </c>
      <c r="I10" s="589">
        <f>H10*320</f>
        <v>6.4</v>
      </c>
      <c r="J10" s="590"/>
      <c r="K10" s="591"/>
      <c r="L10" s="592"/>
      <c r="M10" s="593"/>
      <c r="N10" s="592"/>
      <c r="O10" s="594"/>
      <c r="P10" s="595"/>
    </row>
    <row r="11" spans="1:17" ht="15.75" customHeight="1" x14ac:dyDescent="0.2">
      <c r="A11" s="596">
        <f>A10+1</f>
        <v>2</v>
      </c>
      <c r="B11" s="597" t="s">
        <v>403</v>
      </c>
      <c r="C11" s="598" t="s">
        <v>687</v>
      </c>
      <c r="D11" s="599">
        <v>90</v>
      </c>
      <c r="E11" s="599"/>
      <c r="F11" s="599"/>
      <c r="G11" s="599"/>
      <c r="H11" s="600">
        <f>D11/1000</f>
        <v>0.09</v>
      </c>
      <c r="I11" s="600">
        <f>H11*320</f>
        <v>28.799999999999997</v>
      </c>
      <c r="J11" s="601"/>
      <c r="K11" s="602"/>
      <c r="L11" s="603"/>
      <c r="M11" s="604"/>
      <c r="N11" s="603"/>
      <c r="O11" s="605"/>
      <c r="P11" s="606"/>
      <c r="Q11" s="62"/>
    </row>
    <row r="12" spans="1:17" ht="15.75" customHeight="1" x14ac:dyDescent="0.2">
      <c r="A12" s="596">
        <v>3</v>
      </c>
      <c r="B12" s="597" t="s">
        <v>38</v>
      </c>
      <c r="C12" s="598" t="s">
        <v>688</v>
      </c>
      <c r="D12" s="599">
        <v>30</v>
      </c>
      <c r="E12" s="599"/>
      <c r="F12" s="599"/>
      <c r="G12" s="599"/>
      <c r="H12" s="600">
        <f t="shared" ref="H12:H14" si="0">D12/1000</f>
        <v>0.03</v>
      </c>
      <c r="I12" s="600">
        <f t="shared" ref="I12:I14" si="1">H12*320</f>
        <v>9.6</v>
      </c>
      <c r="J12" s="607"/>
      <c r="K12" s="608"/>
      <c r="L12" s="609"/>
      <c r="M12" s="610"/>
      <c r="N12" s="609"/>
      <c r="O12" s="611"/>
      <c r="P12" s="612"/>
    </row>
    <row r="13" spans="1:17" ht="33" customHeight="1" x14ac:dyDescent="0.2">
      <c r="A13" s="596">
        <v>4</v>
      </c>
      <c r="B13" s="613" t="s">
        <v>689</v>
      </c>
      <c r="C13" s="614" t="s">
        <v>690</v>
      </c>
      <c r="D13" s="615">
        <v>900</v>
      </c>
      <c r="E13" s="615">
        <f>D13*1.1/1000</f>
        <v>0.9900000000000001</v>
      </c>
      <c r="F13" s="616">
        <v>30</v>
      </c>
      <c r="G13" s="615" t="s">
        <v>691</v>
      </c>
      <c r="H13" s="600">
        <f t="shared" si="0"/>
        <v>0.9</v>
      </c>
      <c r="I13" s="600">
        <f t="shared" si="1"/>
        <v>288</v>
      </c>
      <c r="J13" s="617"/>
      <c r="K13" s="618"/>
      <c r="L13" s="609"/>
      <c r="M13" s="610"/>
      <c r="N13" s="609"/>
      <c r="O13" s="611"/>
      <c r="P13" s="612"/>
    </row>
    <row r="14" spans="1:17" s="62" customFormat="1" ht="24.75" customHeight="1" x14ac:dyDescent="0.2">
      <c r="A14" s="596">
        <f t="shared" ref="A14:A15" si="2">A13+1</f>
        <v>5</v>
      </c>
      <c r="B14" s="613" t="s">
        <v>40</v>
      </c>
      <c r="C14" s="614" t="s">
        <v>692</v>
      </c>
      <c r="D14" s="615">
        <v>300</v>
      </c>
      <c r="E14" s="615">
        <f>D14*1.1/1000</f>
        <v>0.33</v>
      </c>
      <c r="F14" s="616"/>
      <c r="G14" s="615"/>
      <c r="H14" s="600">
        <f t="shared" si="0"/>
        <v>0.3</v>
      </c>
      <c r="I14" s="600">
        <f t="shared" si="1"/>
        <v>96</v>
      </c>
      <c r="J14" s="617"/>
      <c r="K14" s="618"/>
      <c r="L14" s="609"/>
      <c r="M14" s="610"/>
      <c r="N14" s="609"/>
      <c r="O14" s="611"/>
      <c r="P14" s="612"/>
    </row>
    <row r="15" spans="1:17" s="62" customFormat="1" ht="15.75" customHeight="1" x14ac:dyDescent="0.2">
      <c r="A15" s="596">
        <f t="shared" si="2"/>
        <v>6</v>
      </c>
      <c r="B15" s="597" t="s">
        <v>55</v>
      </c>
      <c r="C15" s="598" t="s">
        <v>693</v>
      </c>
      <c r="D15" s="599">
        <v>20</v>
      </c>
      <c r="E15" s="599"/>
      <c r="F15" s="599"/>
      <c r="G15" s="599"/>
      <c r="H15" s="599">
        <f>D15/1000</f>
        <v>0.02</v>
      </c>
      <c r="I15" s="600">
        <f>H15*320</f>
        <v>6.4</v>
      </c>
      <c r="J15" s="607"/>
      <c r="K15" s="608"/>
      <c r="L15" s="609"/>
      <c r="M15" s="610"/>
      <c r="N15" s="609"/>
      <c r="O15" s="611"/>
      <c r="P15" s="612"/>
    </row>
    <row r="16" spans="1:17" s="62" customFormat="1" ht="15.75" customHeight="1" x14ac:dyDescent="0.2">
      <c r="A16" s="596">
        <v>7</v>
      </c>
      <c r="B16" s="597" t="s">
        <v>292</v>
      </c>
      <c r="C16" s="598" t="s">
        <v>694</v>
      </c>
      <c r="D16" s="599">
        <v>80</v>
      </c>
      <c r="E16" s="599"/>
      <c r="F16" s="599"/>
      <c r="G16" s="599"/>
      <c r="H16" s="599">
        <f t="shared" ref="H16:H28" si="3">D16/1000</f>
        <v>0.08</v>
      </c>
      <c r="I16" s="600">
        <f t="shared" ref="I16:I28" si="4">H16*320</f>
        <v>25.6</v>
      </c>
      <c r="J16" s="607"/>
      <c r="K16" s="608"/>
      <c r="L16" s="609"/>
      <c r="M16" s="610"/>
      <c r="N16" s="609"/>
      <c r="O16" s="611"/>
      <c r="P16" s="612"/>
    </row>
    <row r="17" spans="1:17" s="62" customFormat="1" ht="21.75" customHeight="1" x14ac:dyDescent="0.2">
      <c r="A17" s="596">
        <v>8</v>
      </c>
      <c r="B17" s="597" t="s">
        <v>66</v>
      </c>
      <c r="C17" s="598" t="s">
        <v>695</v>
      </c>
      <c r="D17" s="599">
        <v>40</v>
      </c>
      <c r="E17" s="599"/>
      <c r="F17" s="599"/>
      <c r="G17" s="599"/>
      <c r="H17" s="599">
        <f t="shared" si="3"/>
        <v>0.04</v>
      </c>
      <c r="I17" s="600">
        <f t="shared" si="4"/>
        <v>12.8</v>
      </c>
      <c r="J17" s="607"/>
      <c r="K17" s="608"/>
      <c r="L17" s="609"/>
      <c r="M17" s="610"/>
      <c r="N17" s="609"/>
      <c r="O17" s="611"/>
      <c r="P17" s="612"/>
    </row>
    <row r="18" spans="1:17" s="62" customFormat="1" ht="15.75" customHeight="1" x14ac:dyDescent="0.2">
      <c r="A18" s="596">
        <v>9</v>
      </c>
      <c r="B18" s="597" t="s">
        <v>696</v>
      </c>
      <c r="C18" s="598" t="s">
        <v>697</v>
      </c>
      <c r="D18" s="599">
        <v>15</v>
      </c>
      <c r="E18" s="599"/>
      <c r="F18" s="599"/>
      <c r="G18" s="599"/>
      <c r="H18" s="599">
        <f t="shared" si="3"/>
        <v>1.4999999999999999E-2</v>
      </c>
      <c r="I18" s="600">
        <f t="shared" si="4"/>
        <v>4.8</v>
      </c>
      <c r="J18" s="607"/>
      <c r="K18" s="608"/>
      <c r="L18" s="609"/>
      <c r="M18" s="610"/>
      <c r="N18" s="609"/>
      <c r="O18" s="611"/>
      <c r="P18" s="612"/>
    </row>
    <row r="19" spans="1:17" s="62" customFormat="1" ht="15.75" customHeight="1" x14ac:dyDescent="0.2">
      <c r="A19" s="596">
        <v>10</v>
      </c>
      <c r="B19" s="597" t="s">
        <v>698</v>
      </c>
      <c r="C19" s="598" t="s">
        <v>699</v>
      </c>
      <c r="D19" s="599">
        <v>60</v>
      </c>
      <c r="E19" s="599"/>
      <c r="F19" s="599"/>
      <c r="G19" s="599"/>
      <c r="H19" s="599">
        <f t="shared" si="3"/>
        <v>0.06</v>
      </c>
      <c r="I19" s="600">
        <f t="shared" si="4"/>
        <v>19.2</v>
      </c>
      <c r="J19" s="607"/>
      <c r="K19" s="608"/>
      <c r="L19" s="609"/>
      <c r="M19" s="610"/>
      <c r="N19" s="609"/>
      <c r="O19" s="611"/>
      <c r="P19" s="612"/>
    </row>
    <row r="20" spans="1:17" s="62" customFormat="1" ht="15.75" customHeight="1" x14ac:dyDescent="0.2">
      <c r="A20" s="596">
        <v>11</v>
      </c>
      <c r="B20" s="597" t="s">
        <v>119</v>
      </c>
      <c r="C20" s="598" t="s">
        <v>700</v>
      </c>
      <c r="D20" s="599">
        <v>100</v>
      </c>
      <c r="E20" s="599"/>
      <c r="F20" s="599"/>
      <c r="G20" s="599"/>
      <c r="H20" s="599">
        <f t="shared" si="3"/>
        <v>0.1</v>
      </c>
      <c r="I20" s="600">
        <f t="shared" si="4"/>
        <v>32</v>
      </c>
      <c r="J20" s="607"/>
      <c r="K20" s="608"/>
      <c r="L20" s="609"/>
      <c r="M20" s="610"/>
      <c r="N20" s="609"/>
      <c r="O20" s="611"/>
      <c r="P20" s="612"/>
    </row>
    <row r="21" spans="1:17" s="62" customFormat="1" ht="15.75" customHeight="1" x14ac:dyDescent="0.2">
      <c r="A21" s="596">
        <v>12</v>
      </c>
      <c r="B21" s="619" t="s">
        <v>120</v>
      </c>
      <c r="C21" s="598" t="s">
        <v>701</v>
      </c>
      <c r="D21" s="599">
        <v>70</v>
      </c>
      <c r="E21" s="599"/>
      <c r="F21" s="599"/>
      <c r="G21" s="599"/>
      <c r="H21" s="599">
        <f t="shared" si="3"/>
        <v>7.0000000000000007E-2</v>
      </c>
      <c r="I21" s="600">
        <f t="shared" si="4"/>
        <v>22.400000000000002</v>
      </c>
      <c r="J21" s="607"/>
      <c r="K21" s="608"/>
      <c r="L21" s="609"/>
      <c r="M21" s="610"/>
      <c r="N21" s="609"/>
      <c r="O21" s="611"/>
      <c r="P21" s="612"/>
    </row>
    <row r="22" spans="1:17" s="62" customFormat="1" ht="15.75" customHeight="1" x14ac:dyDescent="0.2">
      <c r="A22" s="596">
        <v>13</v>
      </c>
      <c r="B22" s="619" t="s">
        <v>72</v>
      </c>
      <c r="C22" s="598" t="s">
        <v>702</v>
      </c>
      <c r="D22" s="599">
        <v>80</v>
      </c>
      <c r="E22" s="599"/>
      <c r="F22" s="599"/>
      <c r="G22" s="599"/>
      <c r="H22" s="599">
        <f t="shared" si="3"/>
        <v>0.08</v>
      </c>
      <c r="I22" s="600">
        <f t="shared" si="4"/>
        <v>25.6</v>
      </c>
      <c r="J22" s="607"/>
      <c r="K22" s="608"/>
      <c r="L22" s="609"/>
      <c r="M22" s="610"/>
      <c r="N22" s="609"/>
      <c r="O22" s="611"/>
      <c r="P22" s="612"/>
    </row>
    <row r="23" spans="1:17" s="62" customFormat="1" ht="15.75" customHeight="1" x14ac:dyDescent="0.2">
      <c r="A23" s="596">
        <v>14</v>
      </c>
      <c r="B23" s="619" t="s">
        <v>132</v>
      </c>
      <c r="C23" s="598" t="s">
        <v>703</v>
      </c>
      <c r="D23" s="599">
        <v>30</v>
      </c>
      <c r="E23" s="599"/>
      <c r="F23" s="599"/>
      <c r="G23" s="599"/>
      <c r="H23" s="599">
        <f t="shared" si="3"/>
        <v>0.03</v>
      </c>
      <c r="I23" s="600">
        <f t="shared" si="4"/>
        <v>9.6</v>
      </c>
      <c r="J23" s="607"/>
      <c r="K23" s="620"/>
      <c r="L23" s="621"/>
      <c r="M23" s="622"/>
      <c r="N23" s="621"/>
      <c r="O23" s="623"/>
      <c r="P23" s="624"/>
    </row>
    <row r="24" spans="1:17" s="62" customFormat="1" ht="15.75" customHeight="1" x14ac:dyDescent="0.2">
      <c r="A24" s="596">
        <v>15</v>
      </c>
      <c r="B24" s="597" t="s">
        <v>127</v>
      </c>
      <c r="C24" s="598" t="s">
        <v>704</v>
      </c>
      <c r="D24" s="599">
        <v>80</v>
      </c>
      <c r="E24" s="599"/>
      <c r="F24" s="599"/>
      <c r="G24" s="599"/>
      <c r="H24" s="599">
        <f t="shared" si="3"/>
        <v>0.08</v>
      </c>
      <c r="I24" s="600">
        <f t="shared" si="4"/>
        <v>25.6</v>
      </c>
      <c r="J24" s="607"/>
      <c r="K24" s="608"/>
      <c r="L24" s="609"/>
      <c r="M24" s="610"/>
      <c r="N24" s="609"/>
      <c r="O24" s="611"/>
      <c r="P24" s="612"/>
    </row>
    <row r="25" spans="1:17" s="62" customFormat="1" ht="15.75" customHeight="1" x14ac:dyDescent="0.2">
      <c r="A25" s="596">
        <v>16</v>
      </c>
      <c r="B25" s="619" t="s">
        <v>129</v>
      </c>
      <c r="C25" s="598" t="s">
        <v>135</v>
      </c>
      <c r="D25" s="599">
        <v>25</v>
      </c>
      <c r="E25" s="599"/>
      <c r="F25" s="599"/>
      <c r="G25" s="599"/>
      <c r="H25" s="599">
        <f t="shared" si="3"/>
        <v>2.5000000000000001E-2</v>
      </c>
      <c r="I25" s="600">
        <f t="shared" si="4"/>
        <v>8</v>
      </c>
      <c r="J25" s="607"/>
      <c r="K25" s="608"/>
      <c r="L25" s="609"/>
      <c r="M25" s="610"/>
      <c r="N25" s="609"/>
      <c r="O25" s="611"/>
      <c r="P25" s="612"/>
    </row>
    <row r="26" spans="1:17" s="62" customFormat="1" ht="15.75" customHeight="1" x14ac:dyDescent="0.2">
      <c r="A26" s="596">
        <v>17</v>
      </c>
      <c r="B26" s="619" t="s">
        <v>415</v>
      </c>
      <c r="C26" s="598" t="s">
        <v>884</v>
      </c>
      <c r="D26" s="599">
        <v>30</v>
      </c>
      <c r="E26" s="599"/>
      <c r="F26" s="599"/>
      <c r="G26" s="599"/>
      <c r="H26" s="599">
        <f t="shared" si="3"/>
        <v>0.03</v>
      </c>
      <c r="I26" s="600">
        <f t="shared" si="4"/>
        <v>9.6</v>
      </c>
      <c r="J26" s="607" t="s">
        <v>885</v>
      </c>
      <c r="K26" s="608"/>
      <c r="L26" s="609"/>
      <c r="M26" s="610"/>
      <c r="N26" s="609"/>
      <c r="O26" s="611"/>
      <c r="P26" s="612"/>
    </row>
    <row r="27" spans="1:17" s="62" customFormat="1" ht="15.75" customHeight="1" x14ac:dyDescent="0.2">
      <c r="A27" s="596">
        <v>18</v>
      </c>
      <c r="B27" s="619" t="s">
        <v>131</v>
      </c>
      <c r="C27" s="598" t="s">
        <v>705</v>
      </c>
      <c r="D27" s="599">
        <v>30</v>
      </c>
      <c r="E27" s="599"/>
      <c r="F27" s="599"/>
      <c r="G27" s="599"/>
      <c r="H27" s="599">
        <f t="shared" si="3"/>
        <v>0.03</v>
      </c>
      <c r="I27" s="600">
        <f t="shared" si="4"/>
        <v>9.6</v>
      </c>
      <c r="J27" s="607"/>
      <c r="K27" s="608"/>
      <c r="L27" s="609"/>
      <c r="M27" s="610"/>
      <c r="N27" s="609"/>
      <c r="O27" s="611"/>
      <c r="P27" s="612"/>
    </row>
    <row r="28" spans="1:17" s="62" customFormat="1" ht="15.75" customHeight="1" x14ac:dyDescent="0.2">
      <c r="A28" s="596">
        <v>19</v>
      </c>
      <c r="B28" s="597" t="s">
        <v>475</v>
      </c>
      <c r="C28" s="598" t="s">
        <v>706</v>
      </c>
      <c r="D28" s="599">
        <v>90</v>
      </c>
      <c r="E28" s="599"/>
      <c r="F28" s="599"/>
      <c r="G28" s="599"/>
      <c r="H28" s="599">
        <f t="shared" si="3"/>
        <v>0.09</v>
      </c>
      <c r="I28" s="600">
        <f t="shared" si="4"/>
        <v>28.799999999999997</v>
      </c>
      <c r="J28" s="607"/>
      <c r="K28" s="608"/>
      <c r="L28" s="609"/>
      <c r="M28" s="610"/>
      <c r="N28" s="609"/>
      <c r="O28" s="611"/>
      <c r="P28" s="612"/>
    </row>
    <row r="29" spans="1:17" s="62" customFormat="1" ht="15.75" customHeight="1" x14ac:dyDescent="0.2">
      <c r="A29" s="596">
        <v>20</v>
      </c>
      <c r="B29" s="619" t="s">
        <v>416</v>
      </c>
      <c r="C29" s="598" t="s">
        <v>707</v>
      </c>
      <c r="D29" s="599">
        <v>40</v>
      </c>
      <c r="E29" s="599"/>
      <c r="F29" s="599"/>
      <c r="G29" s="599"/>
      <c r="H29" s="599">
        <f>D29/1000</f>
        <v>0.04</v>
      </c>
      <c r="I29" s="600">
        <f>H29*320</f>
        <v>12.8</v>
      </c>
      <c r="J29" s="607"/>
      <c r="K29" s="608"/>
      <c r="L29" s="609"/>
      <c r="M29" s="610"/>
      <c r="N29" s="609"/>
      <c r="O29" s="611"/>
      <c r="P29" s="612"/>
      <c r="Q29"/>
    </row>
    <row r="30" spans="1:17" s="62" customFormat="1" ht="15.75" customHeight="1" x14ac:dyDescent="0.2">
      <c r="A30" s="596">
        <v>21</v>
      </c>
      <c r="B30" s="619" t="s">
        <v>134</v>
      </c>
      <c r="C30" s="598" t="s">
        <v>19</v>
      </c>
      <c r="D30" s="599">
        <v>40</v>
      </c>
      <c r="E30" s="599"/>
      <c r="F30" s="599"/>
      <c r="G30" s="599"/>
      <c r="H30" s="599">
        <f>D30/1000</f>
        <v>0.04</v>
      </c>
      <c r="I30" s="600">
        <f>H30*320</f>
        <v>12.8</v>
      </c>
      <c r="J30" s="607"/>
      <c r="K30" s="608"/>
      <c r="L30" s="609"/>
      <c r="M30" s="610"/>
      <c r="N30" s="609"/>
      <c r="O30" s="611"/>
      <c r="P30" s="612"/>
    </row>
    <row r="31" spans="1:17" s="62" customFormat="1" ht="15.75" customHeight="1" x14ac:dyDescent="0.2">
      <c r="A31" s="596">
        <v>22</v>
      </c>
      <c r="B31" s="597" t="s">
        <v>143</v>
      </c>
      <c r="C31" s="598" t="s">
        <v>708</v>
      </c>
      <c r="D31" s="599">
        <v>50</v>
      </c>
      <c r="E31" s="599"/>
      <c r="F31" s="599"/>
      <c r="G31" s="599"/>
      <c r="H31" s="599">
        <f t="shared" ref="H31:H32" si="5">D31/1000</f>
        <v>0.05</v>
      </c>
      <c r="I31" s="600">
        <f t="shared" ref="I31:I32" si="6">H31*320</f>
        <v>16</v>
      </c>
      <c r="J31" s="607"/>
      <c r="K31" s="608"/>
      <c r="L31" s="609"/>
      <c r="M31" s="610"/>
      <c r="N31" s="609"/>
      <c r="O31" s="611"/>
      <c r="P31" s="612"/>
    </row>
    <row r="32" spans="1:17" s="62" customFormat="1" ht="15.75" customHeight="1" x14ac:dyDescent="0.2">
      <c r="A32" s="596">
        <v>23</v>
      </c>
      <c r="B32" s="597" t="s">
        <v>146</v>
      </c>
      <c r="C32" s="598" t="s">
        <v>709</v>
      </c>
      <c r="D32" s="599">
        <v>90</v>
      </c>
      <c r="E32" s="599"/>
      <c r="F32" s="599"/>
      <c r="G32" s="599"/>
      <c r="H32" s="599">
        <f t="shared" si="5"/>
        <v>0.09</v>
      </c>
      <c r="I32" s="600">
        <f t="shared" si="6"/>
        <v>28.799999999999997</v>
      </c>
      <c r="J32" s="607"/>
      <c r="K32" s="608"/>
      <c r="L32" s="609"/>
      <c r="M32" s="610"/>
      <c r="N32" s="609"/>
      <c r="O32" s="611"/>
      <c r="P32" s="612"/>
    </row>
    <row r="33" spans="1:16" s="62" customFormat="1" ht="15.75" customHeight="1" x14ac:dyDescent="0.2">
      <c r="A33" s="596">
        <v>24</v>
      </c>
      <c r="B33" s="597" t="s">
        <v>83</v>
      </c>
      <c r="C33" s="598" t="s">
        <v>710</v>
      </c>
      <c r="D33" s="599">
        <v>40</v>
      </c>
      <c r="E33" s="599"/>
      <c r="F33" s="599"/>
      <c r="G33" s="599"/>
      <c r="H33" s="599">
        <f t="shared" ref="H33:H42" si="7">D33/1000</f>
        <v>0.04</v>
      </c>
      <c r="I33" s="600">
        <f t="shared" ref="I33:I42" si="8">H33*320</f>
        <v>12.8</v>
      </c>
      <c r="J33" s="607"/>
      <c r="K33" s="608"/>
      <c r="L33" s="609"/>
      <c r="M33" s="610"/>
      <c r="N33" s="609"/>
      <c r="O33" s="611"/>
      <c r="P33" s="612"/>
    </row>
    <row r="34" spans="1:16" s="62" customFormat="1" ht="15.75" customHeight="1" x14ac:dyDescent="0.2">
      <c r="A34" s="596">
        <v>25</v>
      </c>
      <c r="B34" s="597" t="s">
        <v>711</v>
      </c>
      <c r="C34" s="598" t="s">
        <v>712</v>
      </c>
      <c r="D34" s="599">
        <v>20</v>
      </c>
      <c r="E34" s="599"/>
      <c r="F34" s="599"/>
      <c r="G34" s="599"/>
      <c r="H34" s="599">
        <f t="shared" si="7"/>
        <v>0.02</v>
      </c>
      <c r="I34" s="600">
        <f t="shared" si="8"/>
        <v>6.4</v>
      </c>
      <c r="J34" s="607"/>
      <c r="K34" s="608"/>
      <c r="L34" s="609"/>
      <c r="M34" s="610"/>
      <c r="N34" s="609"/>
      <c r="O34" s="611"/>
      <c r="P34" s="612"/>
    </row>
    <row r="35" spans="1:16" s="62" customFormat="1" ht="15.75" customHeight="1" x14ac:dyDescent="0.2">
      <c r="A35" s="596">
        <v>26</v>
      </c>
      <c r="B35" s="597" t="s">
        <v>418</v>
      </c>
      <c r="C35" s="598" t="s">
        <v>713</v>
      </c>
      <c r="D35" s="599">
        <v>20</v>
      </c>
      <c r="E35" s="599"/>
      <c r="F35" s="599"/>
      <c r="G35" s="599"/>
      <c r="H35" s="599">
        <f t="shared" si="7"/>
        <v>0.02</v>
      </c>
      <c r="I35" s="600">
        <f t="shared" si="8"/>
        <v>6.4</v>
      </c>
      <c r="J35" s="607"/>
      <c r="K35" s="608"/>
      <c r="L35" s="609"/>
      <c r="M35" s="610"/>
      <c r="N35" s="609"/>
      <c r="O35" s="611"/>
      <c r="P35" s="612"/>
    </row>
    <row r="36" spans="1:16" s="62" customFormat="1" ht="15.75" customHeight="1" x14ac:dyDescent="0.2">
      <c r="A36" s="596">
        <v>27</v>
      </c>
      <c r="B36" s="597" t="s">
        <v>484</v>
      </c>
      <c r="C36" s="598" t="s">
        <v>714</v>
      </c>
      <c r="D36" s="599">
        <v>40</v>
      </c>
      <c r="E36" s="599"/>
      <c r="F36" s="599"/>
      <c r="G36" s="599"/>
      <c r="H36" s="599">
        <f t="shared" si="7"/>
        <v>0.04</v>
      </c>
      <c r="I36" s="600">
        <f t="shared" si="8"/>
        <v>12.8</v>
      </c>
      <c r="J36" s="607"/>
      <c r="K36" s="608"/>
      <c r="L36" s="609"/>
      <c r="M36" s="610"/>
      <c r="N36" s="609"/>
      <c r="O36" s="611"/>
      <c r="P36" s="612"/>
    </row>
    <row r="37" spans="1:16" s="62" customFormat="1" ht="15.75" customHeight="1" x14ac:dyDescent="0.2">
      <c r="A37" s="596">
        <v>28</v>
      </c>
      <c r="B37" s="597" t="s">
        <v>148</v>
      </c>
      <c r="C37" s="598" t="s">
        <v>715</v>
      </c>
      <c r="D37" s="599">
        <v>40</v>
      </c>
      <c r="E37" s="599"/>
      <c r="F37" s="599"/>
      <c r="G37" s="599"/>
      <c r="H37" s="599">
        <f t="shared" si="7"/>
        <v>0.04</v>
      </c>
      <c r="I37" s="599">
        <f t="shared" si="8"/>
        <v>12.8</v>
      </c>
      <c r="J37" s="607"/>
      <c r="K37" s="608"/>
      <c r="L37" s="609"/>
      <c r="M37" s="610"/>
      <c r="N37" s="609"/>
      <c r="O37" s="611"/>
      <c r="P37" s="612"/>
    </row>
    <row r="38" spans="1:16" s="62" customFormat="1" ht="15.75" customHeight="1" x14ac:dyDescent="0.2">
      <c r="A38" s="596">
        <v>29</v>
      </c>
      <c r="B38" s="597" t="s">
        <v>716</v>
      </c>
      <c r="C38" s="598" t="s">
        <v>717</v>
      </c>
      <c r="D38" s="599">
        <v>20</v>
      </c>
      <c r="E38" s="599"/>
      <c r="F38" s="599"/>
      <c r="G38" s="599"/>
      <c r="H38" s="599">
        <f t="shared" si="7"/>
        <v>0.02</v>
      </c>
      <c r="I38" s="599">
        <f t="shared" si="8"/>
        <v>6.4</v>
      </c>
      <c r="J38" s="607"/>
      <c r="K38" s="608"/>
      <c r="L38" s="609"/>
      <c r="M38" s="610"/>
      <c r="N38" s="609"/>
      <c r="O38" s="611"/>
      <c r="P38" s="612"/>
    </row>
    <row r="39" spans="1:16" s="62" customFormat="1" ht="18" customHeight="1" x14ac:dyDescent="0.2">
      <c r="A39" s="596">
        <v>30</v>
      </c>
      <c r="B39" s="625" t="s">
        <v>420</v>
      </c>
      <c r="C39" s="626" t="s">
        <v>886</v>
      </c>
      <c r="D39" s="627">
        <v>60</v>
      </c>
      <c r="E39" s="628"/>
      <c r="F39" s="629"/>
      <c r="G39" s="630"/>
      <c r="H39" s="627">
        <f t="shared" si="7"/>
        <v>0.06</v>
      </c>
      <c r="I39" s="631">
        <f t="shared" si="8"/>
        <v>19.2</v>
      </c>
      <c r="J39" s="632"/>
      <c r="K39" s="633"/>
      <c r="L39" s="634"/>
      <c r="M39" s="610"/>
      <c r="N39" s="609"/>
      <c r="O39" s="611"/>
      <c r="P39" s="612"/>
    </row>
    <row r="40" spans="1:16" s="62" customFormat="1" ht="15.75" customHeight="1" x14ac:dyDescent="0.2">
      <c r="A40" s="596">
        <v>31</v>
      </c>
      <c r="B40" s="635" t="s">
        <v>486</v>
      </c>
      <c r="C40" s="636" t="s">
        <v>718</v>
      </c>
      <c r="D40" s="600">
        <v>160</v>
      </c>
      <c r="E40" s="637"/>
      <c r="F40" s="638"/>
      <c r="G40" s="637"/>
      <c r="H40" s="600">
        <f t="shared" si="7"/>
        <v>0.16</v>
      </c>
      <c r="I40" s="600">
        <f t="shared" si="8"/>
        <v>51.2</v>
      </c>
      <c r="J40" s="639"/>
      <c r="K40" s="633"/>
      <c r="L40" s="609"/>
      <c r="M40" s="610"/>
      <c r="N40" s="609"/>
      <c r="O40" s="611"/>
      <c r="P40" s="612"/>
    </row>
    <row r="41" spans="1:16" s="62" customFormat="1" ht="15.75" customHeight="1" x14ac:dyDescent="0.2">
      <c r="A41" s="596">
        <v>32</v>
      </c>
      <c r="B41" s="597" t="s">
        <v>152</v>
      </c>
      <c r="C41" s="598" t="s">
        <v>719</v>
      </c>
      <c r="D41" s="599">
        <v>120</v>
      </c>
      <c r="E41" s="599"/>
      <c r="F41" s="599"/>
      <c r="G41" s="599"/>
      <c r="H41" s="599">
        <f t="shared" si="7"/>
        <v>0.12</v>
      </c>
      <c r="I41" s="599">
        <f t="shared" si="8"/>
        <v>38.4</v>
      </c>
      <c r="J41" s="607"/>
      <c r="K41" s="608"/>
      <c r="L41" s="609"/>
      <c r="M41" s="610"/>
      <c r="N41" s="609"/>
      <c r="O41" s="611"/>
      <c r="P41" s="612"/>
    </row>
    <row r="42" spans="1:16" s="62" customFormat="1" ht="15.75" customHeight="1" x14ac:dyDescent="0.2">
      <c r="A42" s="596">
        <v>33</v>
      </c>
      <c r="B42" s="597" t="s">
        <v>96</v>
      </c>
      <c r="C42" s="598" t="s">
        <v>97</v>
      </c>
      <c r="D42" s="599">
        <v>20</v>
      </c>
      <c r="E42" s="599"/>
      <c r="F42" s="599"/>
      <c r="G42" s="599"/>
      <c r="H42" s="599">
        <f t="shared" si="7"/>
        <v>0.02</v>
      </c>
      <c r="I42" s="599">
        <f t="shared" si="8"/>
        <v>6.4</v>
      </c>
      <c r="J42" s="607"/>
      <c r="K42" s="608"/>
      <c r="L42" s="609"/>
      <c r="M42" s="610"/>
      <c r="N42" s="609"/>
      <c r="O42" s="611"/>
      <c r="P42" s="612"/>
    </row>
    <row r="43" spans="1:16" s="62" customFormat="1" ht="15.75" customHeight="1" x14ac:dyDescent="0.2">
      <c r="A43" s="596">
        <v>34</v>
      </c>
      <c r="B43" s="597" t="s">
        <v>720</v>
      </c>
      <c r="C43" s="598" t="s">
        <v>721</v>
      </c>
      <c r="D43" s="599">
        <v>20</v>
      </c>
      <c r="E43" s="599"/>
      <c r="F43" s="599"/>
      <c r="G43" s="599"/>
      <c r="H43" s="599">
        <v>0.02</v>
      </c>
      <c r="I43" s="599">
        <v>6.4</v>
      </c>
      <c r="J43" s="607"/>
      <c r="K43" s="608"/>
      <c r="L43" s="609"/>
      <c r="M43" s="610"/>
      <c r="N43" s="609"/>
      <c r="O43" s="611"/>
      <c r="P43" s="612"/>
    </row>
    <row r="44" spans="1:16" s="62" customFormat="1" ht="15.75" customHeight="1" x14ac:dyDescent="0.2">
      <c r="A44" s="596">
        <v>35</v>
      </c>
      <c r="B44" s="597" t="s">
        <v>722</v>
      </c>
      <c r="C44" s="598" t="s">
        <v>723</v>
      </c>
      <c r="D44" s="599">
        <v>20</v>
      </c>
      <c r="E44" s="599"/>
      <c r="F44" s="599"/>
      <c r="G44" s="599"/>
      <c r="H44" s="599">
        <v>0.02</v>
      </c>
      <c r="I44" s="599">
        <v>6.4</v>
      </c>
      <c r="J44" s="607"/>
      <c r="K44" s="608"/>
      <c r="L44" s="609"/>
      <c r="M44" s="610"/>
      <c r="N44" s="609"/>
      <c r="O44" s="611"/>
      <c r="P44" s="612"/>
    </row>
    <row r="45" spans="1:16" s="62" customFormat="1" ht="15.75" customHeight="1" x14ac:dyDescent="0.2">
      <c r="A45" s="596">
        <v>36</v>
      </c>
      <c r="B45" s="597" t="s">
        <v>724</v>
      </c>
      <c r="C45" s="598" t="s">
        <v>725</v>
      </c>
      <c r="D45" s="599">
        <v>30</v>
      </c>
      <c r="E45" s="599"/>
      <c r="F45" s="599"/>
      <c r="G45" s="599"/>
      <c r="H45" s="599">
        <f>D45/1000</f>
        <v>0.03</v>
      </c>
      <c r="I45" s="599">
        <f>H45*320</f>
        <v>9.6</v>
      </c>
      <c r="J45" s="607"/>
      <c r="K45" s="608"/>
      <c r="L45" s="609"/>
      <c r="M45" s="610"/>
      <c r="N45" s="609"/>
      <c r="O45" s="611"/>
      <c r="P45" s="612"/>
    </row>
    <row r="46" spans="1:16" s="62" customFormat="1" ht="15.75" customHeight="1" x14ac:dyDescent="0.2">
      <c r="A46" s="596">
        <v>37</v>
      </c>
      <c r="B46" s="597" t="s">
        <v>159</v>
      </c>
      <c r="C46" s="598" t="s">
        <v>726</v>
      </c>
      <c r="D46" s="599">
        <v>40</v>
      </c>
      <c r="E46" s="599"/>
      <c r="F46" s="599"/>
      <c r="G46" s="599"/>
      <c r="H46" s="599">
        <f>D46/1000</f>
        <v>0.04</v>
      </c>
      <c r="I46" s="599">
        <f>H46*320</f>
        <v>12.8</v>
      </c>
      <c r="J46" s="607"/>
      <c r="K46" s="608"/>
      <c r="L46" s="609"/>
      <c r="M46" s="610"/>
      <c r="N46" s="609"/>
      <c r="O46" s="611"/>
      <c r="P46" s="612"/>
    </row>
    <row r="47" spans="1:16" s="62" customFormat="1" ht="15.75" customHeight="1" x14ac:dyDescent="0.25">
      <c r="A47" s="596">
        <v>38</v>
      </c>
      <c r="B47" s="597" t="s">
        <v>164</v>
      </c>
      <c r="C47" s="598" t="s">
        <v>727</v>
      </c>
      <c r="D47" s="599">
        <v>10</v>
      </c>
      <c r="E47" s="599"/>
      <c r="F47" s="599"/>
      <c r="G47" s="599"/>
      <c r="H47" s="599">
        <f>D47/1000</f>
        <v>0.01</v>
      </c>
      <c r="I47" s="599">
        <f>H47*320</f>
        <v>3.2</v>
      </c>
      <c r="J47" s="640"/>
      <c r="K47" s="641"/>
      <c r="L47" s="642"/>
      <c r="M47" s="643"/>
      <c r="N47" s="642"/>
      <c r="O47" s="644"/>
      <c r="P47" s="645"/>
    </row>
    <row r="48" spans="1:16" s="62" customFormat="1" ht="15.75" customHeight="1" x14ac:dyDescent="0.2">
      <c r="A48" s="596">
        <v>39</v>
      </c>
      <c r="B48" s="597" t="s">
        <v>728</v>
      </c>
      <c r="C48" s="598" t="s">
        <v>729</v>
      </c>
      <c r="D48" s="599">
        <v>30</v>
      </c>
      <c r="E48" s="599"/>
      <c r="F48" s="599"/>
      <c r="G48" s="599"/>
      <c r="H48" s="599">
        <f>D48/1000</f>
        <v>0.03</v>
      </c>
      <c r="I48" s="599">
        <f>H48*320</f>
        <v>9.6</v>
      </c>
      <c r="J48" s="607"/>
      <c r="K48" s="608"/>
      <c r="L48" s="609"/>
      <c r="M48" s="610"/>
      <c r="N48" s="609"/>
      <c r="O48" s="611"/>
      <c r="P48" s="612"/>
    </row>
    <row r="49" spans="1:17" s="62" customFormat="1" ht="15.75" customHeight="1" x14ac:dyDescent="0.2">
      <c r="A49" s="596">
        <v>40</v>
      </c>
      <c r="B49" s="597" t="s">
        <v>730</v>
      </c>
      <c r="C49" s="598"/>
      <c r="D49" s="599">
        <v>10</v>
      </c>
      <c r="E49" s="599"/>
      <c r="F49" s="599"/>
      <c r="G49" s="599"/>
      <c r="H49" s="599">
        <f>D49/1000</f>
        <v>0.01</v>
      </c>
      <c r="I49" s="599">
        <f>H49*320</f>
        <v>3.2</v>
      </c>
      <c r="J49" s="607"/>
      <c r="K49" s="608"/>
      <c r="L49" s="609"/>
      <c r="M49" s="610"/>
      <c r="N49" s="609"/>
      <c r="O49" s="611"/>
      <c r="P49" s="612"/>
      <c r="Q49" s="599">
        <f t="shared" ref="Q49" si="9">P49*320</f>
        <v>0</v>
      </c>
    </row>
    <row r="50" spans="1:17" s="62" customFormat="1" ht="15.75" customHeight="1" thickBot="1" x14ac:dyDescent="0.25">
      <c r="A50" s="596">
        <v>41</v>
      </c>
      <c r="B50" s="597" t="s">
        <v>421</v>
      </c>
      <c r="C50" s="598" t="s">
        <v>731</v>
      </c>
      <c r="D50" s="599">
        <v>40</v>
      </c>
      <c r="E50" s="599"/>
      <c r="F50" s="599"/>
      <c r="G50" s="599"/>
      <c r="H50" s="599">
        <v>0.02</v>
      </c>
      <c r="I50" s="599">
        <f t="shared" ref="I50" si="10">H50*320</f>
        <v>6.4</v>
      </c>
      <c r="J50" s="607"/>
      <c r="K50" s="608"/>
      <c r="L50" s="609"/>
      <c r="M50" s="610"/>
      <c r="N50" s="609"/>
      <c r="O50" s="611"/>
      <c r="P50" s="612"/>
    </row>
    <row r="51" spans="1:17" s="62" customFormat="1" ht="15.75" customHeight="1" thickBot="1" x14ac:dyDescent="0.25">
      <c r="A51" s="646"/>
      <c r="B51" s="647" t="s">
        <v>6</v>
      </c>
      <c r="C51" s="648"/>
      <c r="D51" s="649">
        <f>SUM(D10:D50)</f>
        <v>3050</v>
      </c>
      <c r="E51" s="649">
        <f t="shared" ref="E51" si="11">D51*1.1/1000</f>
        <v>3.3550000000000004</v>
      </c>
      <c r="F51" s="649">
        <f>SUM(F14:F50)</f>
        <v>0</v>
      </c>
      <c r="G51" s="649"/>
      <c r="H51" s="649">
        <f>D51/1000</f>
        <v>3.05</v>
      </c>
      <c r="I51" s="649">
        <f>D51*320/1000</f>
        <v>976</v>
      </c>
      <c r="J51" s="650"/>
      <c r="K51" s="651">
        <f>SUM(K10:K50)</f>
        <v>0</v>
      </c>
      <c r="L51" s="652">
        <f>SUM(L10:L50)</f>
        <v>0</v>
      </c>
      <c r="M51" s="652">
        <f>SUM(M10:M50)</f>
        <v>0</v>
      </c>
      <c r="N51" s="652">
        <f>SUM(N10:N50)</f>
        <v>0</v>
      </c>
      <c r="O51" s="653"/>
      <c r="P51" s="654"/>
    </row>
    <row r="52" spans="1:17" s="62" customFormat="1" ht="15.75" customHeight="1" x14ac:dyDescent="0.2">
      <c r="A52" s="662"/>
      <c r="B52" s="662"/>
      <c r="C52" s="674"/>
      <c r="D52" s="662"/>
      <c r="E52" s="662"/>
      <c r="F52" s="662"/>
      <c r="G52" s="662"/>
      <c r="H52" s="662"/>
      <c r="I52" s="662"/>
      <c r="J52" s="674"/>
      <c r="K52" s="655"/>
      <c r="L52" s="655"/>
      <c r="M52" s="655"/>
      <c r="N52" s="655"/>
      <c r="O52" s="655"/>
      <c r="P52" s="656" t="s">
        <v>732</v>
      </c>
    </row>
    <row r="53" spans="1:17" s="62" customFormat="1" ht="15.75" customHeight="1" x14ac:dyDescent="0.2">
      <c r="A53" s="662"/>
      <c r="B53" s="657" t="s">
        <v>167</v>
      </c>
      <c r="C53" s="658"/>
      <c r="D53" s="659" t="s">
        <v>168</v>
      </c>
      <c r="E53" s="656"/>
      <c r="F53" s="656"/>
      <c r="G53" s="656"/>
      <c r="H53" s="656"/>
      <c r="I53" s="662"/>
      <c r="J53" s="674"/>
      <c r="K53" s="655"/>
      <c r="L53" s="655"/>
      <c r="M53" s="655"/>
      <c r="N53" s="655"/>
      <c r="O53" s="655"/>
      <c r="P53" s="656"/>
    </row>
    <row r="54" spans="1:17" s="62" customFormat="1" ht="15.75" customHeight="1" x14ac:dyDescent="0.2">
      <c r="A54" s="662"/>
      <c r="B54" s="662"/>
      <c r="C54" s="674"/>
      <c r="D54" s="662"/>
      <c r="E54" s="662"/>
      <c r="F54" s="662"/>
      <c r="G54" s="662"/>
      <c r="H54" s="662"/>
      <c r="I54" s="662"/>
      <c r="J54" s="674"/>
      <c r="K54" s="655"/>
      <c r="L54" s="655"/>
      <c r="M54" s="655"/>
      <c r="N54" s="655"/>
      <c r="O54" s="655"/>
      <c r="P54" s="656"/>
    </row>
    <row r="55" spans="1:17" ht="15.75" customHeight="1" x14ac:dyDescent="0.2">
      <c r="A55" s="662"/>
      <c r="B55" s="657"/>
      <c r="C55" s="658"/>
      <c r="D55" s="659"/>
      <c r="E55" s="656"/>
      <c r="F55" s="656"/>
      <c r="G55" s="656"/>
      <c r="H55" s="656"/>
      <c r="I55" s="656"/>
      <c r="J55" s="658"/>
      <c r="K55" s="660"/>
      <c r="L55" s="660"/>
      <c r="M55" s="660"/>
      <c r="N55" s="660"/>
      <c r="O55" s="660"/>
      <c r="P55" s="656"/>
    </row>
    <row r="56" spans="1:17" x14ac:dyDescent="0.2">
      <c r="A56" s="661"/>
      <c r="B56" s="662"/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</row>
    <row r="57" spans="1:17" x14ac:dyDescent="0.2">
      <c r="A57" s="661"/>
      <c r="B57" s="663"/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</row>
    <row r="58" spans="1:17" x14ac:dyDescent="0.2">
      <c r="A58" s="661"/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</row>
    <row r="59" spans="1:17" x14ac:dyDescent="0.2">
      <c r="A59" s="661"/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</row>
    <row r="60" spans="1:17" x14ac:dyDescent="0.25">
      <c r="A60" s="664"/>
      <c r="B60" s="662"/>
      <c r="C60" s="665"/>
      <c r="D60" s="665"/>
      <c r="E60" s="665"/>
      <c r="F60" s="666"/>
      <c r="G60" s="667"/>
      <c r="H60" s="662"/>
      <c r="I60" s="662"/>
      <c r="J60" s="668"/>
      <c r="K60" s="669"/>
      <c r="L60" s="669"/>
      <c r="M60" s="669"/>
      <c r="N60" s="669"/>
      <c r="O60" s="669"/>
      <c r="P60" s="670"/>
    </row>
    <row r="61" spans="1:17" x14ac:dyDescent="0.25">
      <c r="A61" s="664"/>
      <c r="B61" s="671"/>
      <c r="C61" s="665"/>
      <c r="D61" s="665"/>
      <c r="E61" s="665"/>
      <c r="F61" s="666"/>
      <c r="G61" s="667"/>
      <c r="H61" s="662"/>
      <c r="I61" s="662"/>
      <c r="J61" s="668"/>
      <c r="K61" s="669"/>
      <c r="L61" s="669"/>
      <c r="M61" s="669"/>
      <c r="N61" s="669"/>
      <c r="O61" s="669"/>
      <c r="P61" s="670"/>
    </row>
    <row r="62" spans="1:17" x14ac:dyDescent="0.2">
      <c r="A62" s="672"/>
    </row>
    <row r="63" spans="1:17" x14ac:dyDescent="0.2">
      <c r="A63" s="672"/>
    </row>
    <row r="64" spans="1:17" x14ac:dyDescent="0.2">
      <c r="A64" s="672"/>
    </row>
    <row r="65" spans="1:1" x14ac:dyDescent="0.2">
      <c r="A65" s="672"/>
    </row>
    <row r="66" spans="1:1" x14ac:dyDescent="0.2">
      <c r="A66" s="672"/>
    </row>
    <row r="67" spans="1:1" x14ac:dyDescent="0.2">
      <c r="A67" s="672"/>
    </row>
    <row r="68" spans="1:1" x14ac:dyDescent="0.2">
      <c r="A68" s="672"/>
    </row>
    <row r="69" spans="1:1" x14ac:dyDescent="0.2">
      <c r="A69" s="672"/>
    </row>
    <row r="70" spans="1:1" x14ac:dyDescent="0.2">
      <c r="A70" s="672"/>
    </row>
    <row r="74" spans="1:1" ht="12.2" customHeight="1" x14ac:dyDescent="0.2"/>
  </sheetData>
  <mergeCells count="12">
    <mergeCell ref="H1:I3"/>
    <mergeCell ref="B4:J5"/>
    <mergeCell ref="A7:A9"/>
    <mergeCell ref="B7:B9"/>
    <mergeCell ref="C7:C9"/>
    <mergeCell ref="I7:I9"/>
    <mergeCell ref="J7:J9"/>
    <mergeCell ref="K7:N7"/>
    <mergeCell ref="O7:O9"/>
    <mergeCell ref="P7:P9"/>
    <mergeCell ref="K8:L8"/>
    <mergeCell ref="M8:N8"/>
  </mergeCells>
  <pageMargins left="0.59055118110236227" right="0.39370078740157483" top="1.3779527559055118" bottom="0.39370078740157483" header="0.51181102362204722" footer="0.51181102362204722"/>
  <pageSetup paperSize="9" scale="78" fitToHeight="3" orientation="portrait" r:id="rId1"/>
  <headerFooter differentFirst="1">
    <firstHeader>&amp;R"Утверждаю"
Генеральный директор
 ООО"ЖКС г.Ломоносова"
_____________Соловьев И.Е.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C59"/>
  <sheetViews>
    <sheetView showWhiteSpace="0" topLeftCell="A19" zoomScaleNormal="100" workbookViewId="0">
      <selection activeCell="I48" sqref="I48"/>
    </sheetView>
  </sheetViews>
  <sheetFormatPr defaultRowHeight="12.75" x14ac:dyDescent="0.2"/>
  <cols>
    <col min="1" max="1" width="4.42578125" customWidth="1"/>
    <col min="2" max="2" width="23" customWidth="1"/>
    <col min="3" max="3" width="5.7109375" customWidth="1"/>
    <col min="4" max="4" width="6.140625" customWidth="1"/>
    <col min="5" max="5" width="8" customWidth="1"/>
    <col min="6" max="6" width="11.5703125" customWidth="1"/>
    <col min="7" max="7" width="11.85546875" customWidth="1"/>
    <col min="8" max="8" width="9.140625" customWidth="1"/>
    <col min="9" max="9" width="6.7109375" customWidth="1"/>
    <col min="10" max="10" width="7.7109375" customWidth="1"/>
    <col min="11" max="11" width="9.5703125" customWidth="1"/>
    <col min="12" max="12" width="6.140625" customWidth="1"/>
    <col min="13" max="13" width="7.42578125" customWidth="1"/>
    <col min="14" max="14" width="8.85546875" customWidth="1"/>
    <col min="15" max="15" width="7.7109375" customWidth="1"/>
    <col min="16" max="16" width="6.85546875" customWidth="1"/>
    <col min="17" max="17" width="9.140625" customWidth="1"/>
    <col min="18" max="18" width="7" customWidth="1"/>
    <col min="19" max="19" width="7.5703125" customWidth="1"/>
    <col min="20" max="20" width="9.140625" customWidth="1"/>
    <col min="21" max="25" width="9.140625" hidden="1" customWidth="1"/>
    <col min="26" max="26" width="14.42578125" hidden="1" customWidth="1"/>
    <col min="27" max="27" width="0" style="182" hidden="1" customWidth="1"/>
    <col min="28" max="28" width="0" hidden="1" customWidth="1"/>
  </cols>
  <sheetData>
    <row r="1" spans="1:29" ht="14.25" customHeight="1" x14ac:dyDescent="0.25">
      <c r="A1" s="180"/>
      <c r="B1" s="180"/>
      <c r="C1" s="180"/>
      <c r="D1" s="180"/>
      <c r="E1" s="180"/>
      <c r="F1" s="181"/>
      <c r="G1" s="181"/>
      <c r="H1" s="181"/>
      <c r="I1" s="180"/>
      <c r="J1" s="180"/>
      <c r="K1" s="180"/>
      <c r="L1" s="180"/>
      <c r="M1" s="180"/>
      <c r="N1" s="180"/>
      <c r="O1" s="180"/>
      <c r="P1" s="1499" t="s">
        <v>494</v>
      </c>
      <c r="Q1" s="1499"/>
      <c r="R1" s="1499"/>
      <c r="S1" s="1499"/>
      <c r="T1" s="180"/>
    </row>
    <row r="2" spans="1:29" ht="15.75" x14ac:dyDescent="0.25">
      <c r="A2" s="180"/>
      <c r="B2" s="180"/>
      <c r="C2" s="180"/>
      <c r="D2" s="180"/>
      <c r="E2" s="180"/>
      <c r="F2" s="181"/>
      <c r="G2" s="181"/>
      <c r="H2" s="181"/>
      <c r="I2" s="180"/>
      <c r="J2" s="180"/>
      <c r="K2" s="180"/>
      <c r="L2" s="180"/>
      <c r="M2" s="180"/>
      <c r="N2" s="180"/>
      <c r="O2" s="180"/>
      <c r="P2" s="181" t="s">
        <v>227</v>
      </c>
      <c r="Q2" s="181"/>
      <c r="R2" s="181"/>
      <c r="S2" s="181"/>
      <c r="T2" s="180"/>
    </row>
    <row r="3" spans="1:29" ht="15.75" x14ac:dyDescent="0.25">
      <c r="A3" s="180"/>
      <c r="B3" s="180"/>
      <c r="C3" s="180"/>
      <c r="D3" s="180"/>
      <c r="E3" s="180"/>
      <c r="F3" s="181"/>
      <c r="G3" s="181"/>
      <c r="H3" s="181"/>
      <c r="I3" s="180"/>
      <c r="J3" s="180"/>
      <c r="K3" s="180"/>
      <c r="L3" s="180"/>
      <c r="M3" s="180"/>
      <c r="N3" s="180"/>
      <c r="O3" s="180"/>
      <c r="P3" s="181" t="s">
        <v>171</v>
      </c>
      <c r="Q3" s="181"/>
      <c r="R3" s="181"/>
      <c r="S3" s="181"/>
      <c r="T3" s="180"/>
    </row>
    <row r="4" spans="1:29" ht="15.75" x14ac:dyDescent="0.25">
      <c r="A4" s="180"/>
      <c r="B4" s="180"/>
      <c r="C4" s="180"/>
      <c r="D4" s="180"/>
      <c r="E4" s="180"/>
      <c r="F4" s="181"/>
      <c r="G4" s="181"/>
      <c r="H4" s="181"/>
      <c r="I4" s="180"/>
      <c r="J4" s="180"/>
      <c r="K4" s="180"/>
      <c r="L4" s="180"/>
      <c r="M4" s="180"/>
      <c r="N4" s="180"/>
      <c r="O4" s="180"/>
      <c r="P4" s="181" t="s">
        <v>319</v>
      </c>
      <c r="Q4" s="181"/>
      <c r="R4" s="181"/>
      <c r="S4" s="181"/>
      <c r="T4" s="180"/>
    </row>
    <row r="5" spans="1:29" ht="15.75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9" ht="15.75" x14ac:dyDescent="0.25">
      <c r="A6" s="1500" t="s">
        <v>320</v>
      </c>
      <c r="B6" s="1500"/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</row>
    <row r="7" spans="1:29" ht="15.75" x14ac:dyDescent="0.25">
      <c r="A7" s="1168"/>
      <c r="B7" s="1168"/>
      <c r="C7" s="1168"/>
      <c r="D7" s="1168"/>
      <c r="E7" s="1168"/>
      <c r="F7" s="1168"/>
      <c r="G7" s="1168"/>
      <c r="H7" s="1168"/>
      <c r="I7" s="1168"/>
      <c r="J7" s="1168"/>
      <c r="K7" s="1168"/>
      <c r="L7" s="1168"/>
      <c r="M7" s="1168"/>
      <c r="N7" s="1168"/>
      <c r="O7" s="1168"/>
      <c r="P7" s="1168"/>
      <c r="Q7" s="1168"/>
      <c r="R7" s="1168"/>
      <c r="S7" s="1168"/>
      <c r="T7" s="1168"/>
    </row>
    <row r="8" spans="1:29" ht="16.5" thickBot="1" x14ac:dyDescent="0.3">
      <c r="A8" s="1366" t="s">
        <v>321</v>
      </c>
      <c r="B8" s="1366"/>
      <c r="C8" s="1366"/>
      <c r="D8" s="1366"/>
      <c r="E8" s="1366"/>
      <c r="F8" s="1366"/>
      <c r="G8" s="1366"/>
      <c r="H8" s="1366"/>
      <c r="I8" s="1366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</row>
    <row r="9" spans="1:29" ht="13.5" thickBot="1" x14ac:dyDescent="0.25">
      <c r="A9" s="1501" t="s">
        <v>322</v>
      </c>
      <c r="B9" s="1476" t="s">
        <v>3</v>
      </c>
      <c r="C9" s="1504" t="s">
        <v>323</v>
      </c>
      <c r="D9" s="1507" t="s">
        <v>6</v>
      </c>
      <c r="E9" s="1482"/>
      <c r="F9" s="1482"/>
      <c r="G9" s="1482"/>
      <c r="H9" s="1482"/>
      <c r="I9" s="1507" t="s">
        <v>324</v>
      </c>
      <c r="J9" s="1508"/>
      <c r="K9" s="1509"/>
      <c r="L9" s="1482" t="s">
        <v>325</v>
      </c>
      <c r="M9" s="1482"/>
      <c r="N9" s="1482"/>
      <c r="O9" s="1507" t="s">
        <v>326</v>
      </c>
      <c r="P9" s="1482"/>
      <c r="Q9" s="1492"/>
      <c r="R9" s="1482" t="s">
        <v>327</v>
      </c>
      <c r="S9" s="1482"/>
      <c r="T9" s="1492"/>
      <c r="U9" s="1493" t="s">
        <v>328</v>
      </c>
      <c r="V9" s="1494"/>
      <c r="W9" s="1494"/>
      <c r="X9" s="1494"/>
      <c r="Y9" s="1494"/>
      <c r="Z9" s="1495"/>
    </row>
    <row r="10" spans="1:29" ht="13.5" thickBot="1" x14ac:dyDescent="0.25">
      <c r="A10" s="1502"/>
      <c r="B10" s="1503"/>
      <c r="C10" s="1505"/>
      <c r="D10" s="1480" t="s">
        <v>329</v>
      </c>
      <c r="E10" s="1473"/>
      <c r="F10" s="1176" t="s">
        <v>330</v>
      </c>
      <c r="G10" s="1482" t="s">
        <v>331</v>
      </c>
      <c r="H10" s="1482"/>
      <c r="I10" s="1480" t="s">
        <v>332</v>
      </c>
      <c r="J10" s="1483"/>
      <c r="K10" s="1476" t="s">
        <v>333</v>
      </c>
      <c r="L10" s="1472" t="s">
        <v>334</v>
      </c>
      <c r="M10" s="1473"/>
      <c r="N10" s="1480" t="s">
        <v>333</v>
      </c>
      <c r="O10" s="1480" t="s">
        <v>334</v>
      </c>
      <c r="P10" s="1473"/>
      <c r="Q10" s="1476" t="s">
        <v>333</v>
      </c>
      <c r="R10" s="1472" t="s">
        <v>334</v>
      </c>
      <c r="S10" s="1473"/>
      <c r="T10" s="1476" t="s">
        <v>333</v>
      </c>
      <c r="U10" s="1496"/>
      <c r="V10" s="1497"/>
      <c r="W10" s="1497"/>
      <c r="X10" s="1497"/>
      <c r="Y10" s="1497"/>
      <c r="Z10" s="1498"/>
    </row>
    <row r="11" spans="1:29" ht="13.5" thickBot="1" x14ac:dyDescent="0.25">
      <c r="A11" s="1502"/>
      <c r="B11" s="1503"/>
      <c r="C11" s="1505"/>
      <c r="D11" s="1481"/>
      <c r="E11" s="1475"/>
      <c r="F11" s="1172" t="s">
        <v>6</v>
      </c>
      <c r="G11" s="1171" t="s">
        <v>335</v>
      </c>
      <c r="H11" s="1170" t="s">
        <v>336</v>
      </c>
      <c r="I11" s="1484"/>
      <c r="J11" s="1485"/>
      <c r="K11" s="1477"/>
      <c r="L11" s="1474"/>
      <c r="M11" s="1475"/>
      <c r="N11" s="1481"/>
      <c r="O11" s="1481"/>
      <c r="P11" s="1475"/>
      <c r="Q11" s="1477"/>
      <c r="R11" s="1474"/>
      <c r="S11" s="1475"/>
      <c r="T11" s="1477"/>
      <c r="U11" s="1478" t="s">
        <v>337</v>
      </c>
      <c r="V11" s="184"/>
      <c r="W11" s="184"/>
      <c r="X11" s="1486" t="s">
        <v>186</v>
      </c>
      <c r="Y11" s="1488" t="s">
        <v>338</v>
      </c>
      <c r="Z11" s="1490" t="s">
        <v>187</v>
      </c>
    </row>
    <row r="12" spans="1:29" ht="13.5" thickBot="1" x14ac:dyDescent="0.25">
      <c r="A12" s="1502"/>
      <c r="B12" s="1503"/>
      <c r="C12" s="1506"/>
      <c r="D12" s="1178" t="s">
        <v>339</v>
      </c>
      <c r="E12" s="1178" t="s">
        <v>340</v>
      </c>
      <c r="F12" s="185" t="s">
        <v>341</v>
      </c>
      <c r="G12" s="185" t="s">
        <v>342</v>
      </c>
      <c r="H12" s="189" t="s">
        <v>341</v>
      </c>
      <c r="I12" s="1175" t="s">
        <v>339</v>
      </c>
      <c r="J12" s="1178" t="s">
        <v>340</v>
      </c>
      <c r="K12" s="186" t="s">
        <v>343</v>
      </c>
      <c r="L12" s="1176" t="s">
        <v>339</v>
      </c>
      <c r="M12" s="1178" t="s">
        <v>340</v>
      </c>
      <c r="N12" s="1166" t="s">
        <v>343</v>
      </c>
      <c r="O12" s="1178" t="s">
        <v>339</v>
      </c>
      <c r="P12" s="1178" t="s">
        <v>340</v>
      </c>
      <c r="Q12" s="187" t="s">
        <v>343</v>
      </c>
      <c r="R12" s="1176" t="s">
        <v>339</v>
      </c>
      <c r="S12" s="1178" t="s">
        <v>340</v>
      </c>
      <c r="T12" s="187" t="s">
        <v>343</v>
      </c>
      <c r="U12" s="1479"/>
      <c r="V12" s="188"/>
      <c r="W12" s="188"/>
      <c r="X12" s="1487"/>
      <c r="Y12" s="1489"/>
      <c r="Z12" s="1491"/>
    </row>
    <row r="13" spans="1:29" ht="13.5" thickBot="1" x14ac:dyDescent="0.25">
      <c r="A13" s="1221"/>
      <c r="B13" s="1179"/>
      <c r="C13" s="1274"/>
      <c r="D13" s="1170"/>
      <c r="E13" s="1171"/>
      <c r="F13" s="1177"/>
      <c r="G13" s="1236"/>
      <c r="H13" s="1236"/>
      <c r="I13" s="1170"/>
      <c r="J13" s="1171"/>
      <c r="K13" s="1242"/>
      <c r="L13" s="1171"/>
      <c r="M13" s="1171"/>
      <c r="N13" s="1222"/>
      <c r="O13" s="1170"/>
      <c r="P13" s="1171"/>
      <c r="Q13" s="925"/>
      <c r="R13" s="1171"/>
      <c r="S13" s="1171"/>
      <c r="T13" s="925"/>
      <c r="U13" s="190"/>
      <c r="V13" s="191"/>
      <c r="W13" s="191"/>
      <c r="X13" s="192"/>
      <c r="Y13" s="193"/>
      <c r="Z13" s="194"/>
    </row>
    <row r="14" spans="1:29" x14ac:dyDescent="0.2">
      <c r="A14" s="1267">
        <v>1</v>
      </c>
      <c r="B14" s="1269" t="s">
        <v>344</v>
      </c>
      <c r="C14" s="1275">
        <v>4</v>
      </c>
      <c r="D14" s="1262">
        <v>1</v>
      </c>
      <c r="E14" s="1217">
        <v>0.14000000000000001</v>
      </c>
      <c r="F14" s="1263">
        <f>E14*1057.6584</f>
        <v>148.07217600000001</v>
      </c>
      <c r="G14" s="1263">
        <v>148.07217600000001</v>
      </c>
      <c r="H14" s="1231"/>
      <c r="I14" s="1243"/>
      <c r="J14" s="1218"/>
      <c r="K14" s="1244"/>
      <c r="L14" s="1237"/>
      <c r="M14" s="1218"/>
      <c r="N14" s="1253"/>
      <c r="O14" s="1262">
        <v>1</v>
      </c>
      <c r="P14" s="1217">
        <v>0.14000000000000001</v>
      </c>
      <c r="Q14" s="1263">
        <f>P14*1057.6584</f>
        <v>148.07217600000001</v>
      </c>
      <c r="R14" s="1259"/>
      <c r="S14" s="1219"/>
      <c r="T14" s="1220"/>
      <c r="U14" s="195"/>
      <c r="V14" s="196"/>
      <c r="W14" s="196"/>
      <c r="X14" s="196"/>
      <c r="Y14" s="197"/>
      <c r="Z14" s="198"/>
      <c r="AA14" s="199"/>
      <c r="AB14" s="62">
        <v>2007</v>
      </c>
      <c r="AC14" s="62"/>
    </row>
    <row r="15" spans="1:29" x14ac:dyDescent="0.2">
      <c r="A15" s="200">
        <f>A14+1</f>
        <v>2</v>
      </c>
      <c r="B15" s="1270" t="s">
        <v>345</v>
      </c>
      <c r="C15" s="1276">
        <v>2</v>
      </c>
      <c r="D15" s="1245">
        <v>2</v>
      </c>
      <c r="E15" s="201">
        <v>7.0199999999999999E-2</v>
      </c>
      <c r="F15" s="1247">
        <f t="shared" ref="F15:F54" si="0">E15*1057.6584</f>
        <v>74.24761968</v>
      </c>
      <c r="G15" s="1247">
        <v>74.24761968</v>
      </c>
      <c r="H15" s="1232"/>
      <c r="I15" s="1245">
        <v>2</v>
      </c>
      <c r="J15" s="201">
        <v>7.0199999999999999E-2</v>
      </c>
      <c r="K15" s="1246">
        <f t="shared" ref="K15" si="1">J15*1151.6584</f>
        <v>80.846419679999997</v>
      </c>
      <c r="L15" s="1238"/>
      <c r="M15" s="204"/>
      <c r="N15" s="1254"/>
      <c r="O15" s="1248"/>
      <c r="P15" s="202"/>
      <c r="Q15" s="1264"/>
      <c r="R15" s="1260"/>
      <c r="S15" s="203"/>
      <c r="T15" s="205"/>
      <c r="U15" s="206"/>
      <c r="V15" s="207"/>
      <c r="W15" s="207"/>
      <c r="X15" s="207"/>
      <c r="Y15" s="208"/>
      <c r="Z15" s="209"/>
      <c r="AA15" s="199" t="s">
        <v>346</v>
      </c>
      <c r="AB15" s="62">
        <v>2009</v>
      </c>
      <c r="AC15" s="62"/>
    </row>
    <row r="16" spans="1:29" x14ac:dyDescent="0.2">
      <c r="A16" s="200">
        <f t="shared" ref="A16:A54" si="2">A15+1</f>
        <v>3</v>
      </c>
      <c r="B16" s="1270" t="s">
        <v>347</v>
      </c>
      <c r="C16" s="1276">
        <v>4</v>
      </c>
      <c r="D16" s="1245">
        <v>4</v>
      </c>
      <c r="E16" s="201">
        <v>0.375</v>
      </c>
      <c r="F16" s="1247">
        <f t="shared" si="0"/>
        <v>396.62189999999998</v>
      </c>
      <c r="G16" s="1247">
        <v>396.62189999999998</v>
      </c>
      <c r="H16" s="1232"/>
      <c r="I16" s="1245">
        <v>4</v>
      </c>
      <c r="J16" s="201">
        <v>0.375</v>
      </c>
      <c r="K16" s="1247">
        <f t="shared" ref="K16:K18" si="3">J16*1057.6584</f>
        <v>396.62189999999998</v>
      </c>
      <c r="L16" s="1238"/>
      <c r="M16" s="204"/>
      <c r="N16" s="1254"/>
      <c r="O16" s="1248"/>
      <c r="P16" s="202"/>
      <c r="Q16" s="1264"/>
      <c r="R16" s="1260"/>
      <c r="S16" s="203"/>
      <c r="T16" s="210"/>
      <c r="U16" s="206"/>
      <c r="V16" s="207"/>
      <c r="W16" s="207"/>
      <c r="X16" s="207"/>
      <c r="Y16" s="208"/>
      <c r="Z16" s="209"/>
      <c r="AA16" s="199" t="s">
        <v>348</v>
      </c>
      <c r="AB16" s="62">
        <v>2009</v>
      </c>
      <c r="AC16" s="62"/>
    </row>
    <row r="17" spans="1:29" x14ac:dyDescent="0.2">
      <c r="A17" s="200">
        <f t="shared" si="2"/>
        <v>4</v>
      </c>
      <c r="B17" s="1270" t="s">
        <v>349</v>
      </c>
      <c r="C17" s="1276">
        <v>5</v>
      </c>
      <c r="D17" s="1245">
        <v>4</v>
      </c>
      <c r="E17" s="201">
        <v>0.312</v>
      </c>
      <c r="F17" s="1247">
        <f t="shared" si="0"/>
        <v>329.9894208</v>
      </c>
      <c r="G17" s="1247">
        <v>329.9894208</v>
      </c>
      <c r="H17" s="1232"/>
      <c r="I17" s="1245">
        <v>4</v>
      </c>
      <c r="J17" s="201">
        <v>0.312</v>
      </c>
      <c r="K17" s="1247">
        <f t="shared" si="3"/>
        <v>329.9894208</v>
      </c>
      <c r="L17" s="1238"/>
      <c r="M17" s="204"/>
      <c r="N17" s="1254"/>
      <c r="O17" s="1248"/>
      <c r="P17" s="202"/>
      <c r="Q17" s="1264"/>
      <c r="R17" s="1260"/>
      <c r="S17" s="203"/>
      <c r="T17" s="210"/>
      <c r="U17" s="206"/>
      <c r="V17" s="207"/>
      <c r="W17" s="207"/>
      <c r="X17" s="207"/>
      <c r="Y17" s="208"/>
      <c r="Z17" s="209"/>
      <c r="AA17" s="199" t="s">
        <v>350</v>
      </c>
      <c r="AB17" s="62">
        <v>2009</v>
      </c>
      <c r="AC17" s="62"/>
    </row>
    <row r="18" spans="1:29" x14ac:dyDescent="0.2">
      <c r="A18" s="200">
        <f t="shared" si="2"/>
        <v>5</v>
      </c>
      <c r="B18" s="1270" t="s">
        <v>351</v>
      </c>
      <c r="C18" s="1276">
        <v>5</v>
      </c>
      <c r="D18" s="1245">
        <v>5</v>
      </c>
      <c r="E18" s="201">
        <v>0.56899999999999995</v>
      </c>
      <c r="F18" s="1247">
        <f t="shared" si="0"/>
        <v>601.80762959999993</v>
      </c>
      <c r="G18" s="1247">
        <v>601.80762959999993</v>
      </c>
      <c r="H18" s="1232"/>
      <c r="I18" s="1245">
        <v>5</v>
      </c>
      <c r="J18" s="201">
        <v>0.56899999999999995</v>
      </c>
      <c r="K18" s="1247">
        <f t="shared" si="3"/>
        <v>601.80762959999993</v>
      </c>
      <c r="L18" s="1238"/>
      <c r="M18" s="204"/>
      <c r="N18" s="1254"/>
      <c r="O18" s="1248"/>
      <c r="P18" s="202"/>
      <c r="Q18" s="1264"/>
      <c r="R18" s="1260"/>
      <c r="S18" s="203"/>
      <c r="T18" s="205"/>
      <c r="U18" s="206"/>
      <c r="V18" s="207"/>
      <c r="W18" s="207"/>
      <c r="X18" s="207"/>
      <c r="Y18" s="208"/>
      <c r="Z18" s="209"/>
      <c r="AA18" s="199" t="s">
        <v>352</v>
      </c>
      <c r="AB18" s="62">
        <v>2009</v>
      </c>
      <c r="AC18" s="62"/>
    </row>
    <row r="19" spans="1:29" x14ac:dyDescent="0.2">
      <c r="A19" s="200">
        <f t="shared" si="2"/>
        <v>6</v>
      </c>
      <c r="B19" s="1270" t="s">
        <v>353</v>
      </c>
      <c r="C19" s="1276">
        <v>5</v>
      </c>
      <c r="D19" s="1245">
        <v>4</v>
      </c>
      <c r="E19" s="201">
        <v>0.30559999999999998</v>
      </c>
      <c r="F19" s="1247">
        <f t="shared" si="0"/>
        <v>323.22040704</v>
      </c>
      <c r="G19" s="1247">
        <v>323.22040704</v>
      </c>
      <c r="H19" s="1232"/>
      <c r="I19" s="1248"/>
      <c r="J19" s="202"/>
      <c r="K19" s="210"/>
      <c r="L19" s="1238"/>
      <c r="M19" s="204"/>
      <c r="N19" s="1254"/>
      <c r="O19" s="1245">
        <v>4</v>
      </c>
      <c r="P19" s="201">
        <v>0.30559999999999998</v>
      </c>
      <c r="Q19" s="1247">
        <f t="shared" ref="Q19" si="4">P19*1057.6584</f>
        <v>323.22040704</v>
      </c>
      <c r="R19" s="1260"/>
      <c r="S19" s="203"/>
      <c r="T19" s="205"/>
      <c r="U19" s="206"/>
      <c r="V19" s="207"/>
      <c r="W19" s="207"/>
      <c r="X19" s="207"/>
      <c r="Y19" s="208"/>
      <c r="Z19" s="209"/>
      <c r="AA19" s="199" t="s">
        <v>354</v>
      </c>
      <c r="AB19" s="62">
        <v>2009</v>
      </c>
      <c r="AC19" s="62"/>
    </row>
    <row r="20" spans="1:29" x14ac:dyDescent="0.2">
      <c r="A20" s="200">
        <f t="shared" si="2"/>
        <v>7</v>
      </c>
      <c r="B20" s="1271" t="s">
        <v>355</v>
      </c>
      <c r="C20" s="1276">
        <v>2</v>
      </c>
      <c r="D20" s="1245">
        <v>2</v>
      </c>
      <c r="E20" s="201">
        <v>7.0300000000000001E-2</v>
      </c>
      <c r="F20" s="1247">
        <f t="shared" si="0"/>
        <v>74.353385520000003</v>
      </c>
      <c r="G20" s="1247">
        <v>74.353385520000003</v>
      </c>
      <c r="H20" s="1232"/>
      <c r="I20" s="1245">
        <v>2</v>
      </c>
      <c r="J20" s="201">
        <v>7.0300000000000001E-2</v>
      </c>
      <c r="K20" s="1247">
        <f t="shared" ref="K20:K21" si="5">J20*1057.6584</f>
        <v>74.353385520000003</v>
      </c>
      <c r="L20" s="1238"/>
      <c r="M20" s="204"/>
      <c r="N20" s="1254"/>
      <c r="O20" s="1248"/>
      <c r="P20" s="202"/>
      <c r="Q20" s="1264"/>
      <c r="R20" s="1260"/>
      <c r="S20" s="203"/>
      <c r="T20" s="205"/>
      <c r="U20" s="206"/>
      <c r="V20" s="207"/>
      <c r="W20" s="207"/>
      <c r="X20" s="207"/>
      <c r="Y20" s="208"/>
      <c r="Z20" s="209"/>
      <c r="AA20" s="199"/>
      <c r="AB20" s="62">
        <v>2009</v>
      </c>
      <c r="AC20" s="62"/>
    </row>
    <row r="21" spans="1:29" x14ac:dyDescent="0.2">
      <c r="A21" s="200">
        <f t="shared" si="2"/>
        <v>8</v>
      </c>
      <c r="B21" s="1271" t="s">
        <v>356</v>
      </c>
      <c r="C21" s="1276">
        <v>2</v>
      </c>
      <c r="D21" s="1245">
        <v>2</v>
      </c>
      <c r="E21" s="201">
        <v>5.0500000000000003E-2</v>
      </c>
      <c r="F21" s="1247">
        <f t="shared" si="0"/>
        <v>53.411749200000003</v>
      </c>
      <c r="G21" s="1247">
        <v>53.411749200000003</v>
      </c>
      <c r="H21" s="1232"/>
      <c r="I21" s="1245">
        <v>2</v>
      </c>
      <c r="J21" s="201">
        <v>5.0500000000000003E-2</v>
      </c>
      <c r="K21" s="1247">
        <f t="shared" si="5"/>
        <v>53.411749200000003</v>
      </c>
      <c r="L21" s="1238"/>
      <c r="M21" s="204"/>
      <c r="N21" s="1254"/>
      <c r="O21" s="1248"/>
      <c r="P21" s="202"/>
      <c r="Q21" s="1264"/>
      <c r="R21" s="1260"/>
      <c r="S21" s="203"/>
      <c r="T21" s="205"/>
      <c r="U21" s="206"/>
      <c r="V21" s="207"/>
      <c r="W21" s="207"/>
      <c r="X21" s="207"/>
      <c r="Y21" s="208"/>
      <c r="Z21" s="209"/>
      <c r="AA21" s="199"/>
      <c r="AB21" s="62">
        <v>2009</v>
      </c>
      <c r="AC21" s="62"/>
    </row>
    <row r="22" spans="1:29" x14ac:dyDescent="0.2">
      <c r="A22" s="200">
        <f t="shared" si="2"/>
        <v>9</v>
      </c>
      <c r="B22" s="1270" t="s">
        <v>357</v>
      </c>
      <c r="C22" s="1276">
        <v>3</v>
      </c>
      <c r="D22" s="1245">
        <v>1</v>
      </c>
      <c r="E22" s="201">
        <v>9.5000000000000001E-2</v>
      </c>
      <c r="F22" s="1247">
        <f t="shared" si="0"/>
        <v>100.477548</v>
      </c>
      <c r="G22" s="1247">
        <v>100.477548</v>
      </c>
      <c r="H22" s="1232"/>
      <c r="I22" s="1248"/>
      <c r="J22" s="202"/>
      <c r="K22" s="210"/>
      <c r="L22" s="1238"/>
      <c r="M22" s="204"/>
      <c r="N22" s="1254"/>
      <c r="O22" s="1245">
        <v>1</v>
      </c>
      <c r="P22" s="201">
        <v>9.5000000000000001E-2</v>
      </c>
      <c r="Q22" s="1247">
        <f t="shared" ref="Q22:Q26" si="6">P22*1057.6584</f>
        <v>100.477548</v>
      </c>
      <c r="R22" s="1260"/>
      <c r="S22" s="203"/>
      <c r="T22" s="210"/>
      <c r="U22" s="206"/>
      <c r="V22" s="207"/>
      <c r="W22" s="207"/>
      <c r="X22" s="207"/>
      <c r="Y22" s="208"/>
      <c r="Z22" s="209"/>
      <c r="AA22" s="199" t="s">
        <v>358</v>
      </c>
      <c r="AB22" s="62">
        <v>2009</v>
      </c>
      <c r="AC22" s="62"/>
    </row>
    <row r="23" spans="1:29" x14ac:dyDescent="0.2">
      <c r="A23" s="200">
        <f t="shared" si="2"/>
        <v>10</v>
      </c>
      <c r="B23" s="1270" t="s">
        <v>359</v>
      </c>
      <c r="C23" s="1276">
        <v>3</v>
      </c>
      <c r="D23" s="1245">
        <v>2</v>
      </c>
      <c r="E23" s="201">
        <v>0.12</v>
      </c>
      <c r="F23" s="1247">
        <f t="shared" si="0"/>
        <v>126.91900800000001</v>
      </c>
      <c r="G23" s="1247">
        <v>126.91900800000001</v>
      </c>
      <c r="H23" s="1232"/>
      <c r="I23" s="1248"/>
      <c r="J23" s="202"/>
      <c r="K23" s="210"/>
      <c r="L23" s="1238"/>
      <c r="M23" s="204"/>
      <c r="N23" s="1254"/>
      <c r="O23" s="1245">
        <v>2</v>
      </c>
      <c r="P23" s="201">
        <v>0.12</v>
      </c>
      <c r="Q23" s="1247">
        <f t="shared" si="6"/>
        <v>126.91900800000001</v>
      </c>
      <c r="R23" s="1260"/>
      <c r="S23" s="203"/>
      <c r="T23" s="210"/>
      <c r="U23" s="206"/>
      <c r="V23" s="207"/>
      <c r="W23" s="207"/>
      <c r="X23" s="207"/>
      <c r="Y23" s="208"/>
      <c r="Z23" s="209"/>
      <c r="AA23" s="199"/>
      <c r="AB23" s="62">
        <v>2007</v>
      </c>
      <c r="AC23" s="62"/>
    </row>
    <row r="24" spans="1:29" x14ac:dyDescent="0.2">
      <c r="A24" s="200">
        <f t="shared" si="2"/>
        <v>11</v>
      </c>
      <c r="B24" s="1270" t="s">
        <v>360</v>
      </c>
      <c r="C24" s="1276">
        <v>3</v>
      </c>
      <c r="D24" s="1245">
        <v>3</v>
      </c>
      <c r="E24" s="201">
        <v>0.14799999999999999</v>
      </c>
      <c r="F24" s="1247">
        <f t="shared" si="0"/>
        <v>156.53344319999999</v>
      </c>
      <c r="G24" s="1247">
        <v>156.53344319999999</v>
      </c>
      <c r="H24" s="1232"/>
      <c r="I24" s="1248"/>
      <c r="J24" s="202"/>
      <c r="K24" s="210"/>
      <c r="L24" s="1238"/>
      <c r="M24" s="204"/>
      <c r="N24" s="1254"/>
      <c r="O24" s="1245">
        <v>3</v>
      </c>
      <c r="P24" s="201">
        <v>0.14799999999999999</v>
      </c>
      <c r="Q24" s="1247">
        <f t="shared" si="6"/>
        <v>156.53344319999999</v>
      </c>
      <c r="R24" s="1260"/>
      <c r="S24" s="203"/>
      <c r="T24" s="210"/>
      <c r="U24" s="206"/>
      <c r="V24" s="207"/>
      <c r="W24" s="207"/>
      <c r="X24" s="207"/>
      <c r="Y24" s="208"/>
      <c r="Z24" s="209"/>
      <c r="AA24" s="199"/>
      <c r="AB24" s="62">
        <v>2009</v>
      </c>
      <c r="AC24" s="62"/>
    </row>
    <row r="25" spans="1:29" x14ac:dyDescent="0.2">
      <c r="A25" s="200">
        <f t="shared" si="2"/>
        <v>12</v>
      </c>
      <c r="B25" s="1270" t="s">
        <v>361</v>
      </c>
      <c r="C25" s="1276">
        <v>2</v>
      </c>
      <c r="D25" s="1245">
        <v>1</v>
      </c>
      <c r="E25" s="201">
        <v>3.4299999999999997E-2</v>
      </c>
      <c r="F25" s="1247">
        <f t="shared" si="0"/>
        <v>36.277683119999999</v>
      </c>
      <c r="G25" s="1247">
        <v>36.277683119999999</v>
      </c>
      <c r="H25" s="1232"/>
      <c r="I25" s="1248"/>
      <c r="J25" s="202"/>
      <c r="K25" s="210"/>
      <c r="L25" s="1238"/>
      <c r="M25" s="204"/>
      <c r="N25" s="1254"/>
      <c r="O25" s="1245">
        <v>1</v>
      </c>
      <c r="P25" s="201">
        <v>3.4299999999999997E-2</v>
      </c>
      <c r="Q25" s="1247">
        <f t="shared" si="6"/>
        <v>36.277683119999999</v>
      </c>
      <c r="R25" s="1260"/>
      <c r="S25" s="203"/>
      <c r="T25" s="210"/>
      <c r="U25" s="206"/>
      <c r="V25" s="207"/>
      <c r="W25" s="207"/>
      <c r="X25" s="207"/>
      <c r="Y25" s="208"/>
      <c r="Z25" s="209"/>
      <c r="AA25" s="199"/>
      <c r="AB25" s="62">
        <v>2009</v>
      </c>
      <c r="AC25" s="62"/>
    </row>
    <row r="26" spans="1:29" x14ac:dyDescent="0.2">
      <c r="A26" s="200">
        <f t="shared" si="2"/>
        <v>13</v>
      </c>
      <c r="B26" s="1270" t="s">
        <v>362</v>
      </c>
      <c r="C26" s="1276">
        <v>4</v>
      </c>
      <c r="D26" s="1245">
        <v>3</v>
      </c>
      <c r="E26" s="201">
        <v>0.27100000000000002</v>
      </c>
      <c r="F26" s="1247">
        <f t="shared" si="0"/>
        <v>286.62542640000004</v>
      </c>
      <c r="G26" s="1247">
        <v>286.62542640000004</v>
      </c>
      <c r="H26" s="1232"/>
      <c r="I26" s="1248"/>
      <c r="J26" s="202"/>
      <c r="K26" s="210"/>
      <c r="L26" s="1238"/>
      <c r="M26" s="204"/>
      <c r="N26" s="1254"/>
      <c r="O26" s="1245">
        <v>3</v>
      </c>
      <c r="P26" s="201">
        <v>0.27100000000000002</v>
      </c>
      <c r="Q26" s="1247">
        <f t="shared" si="6"/>
        <v>286.62542640000004</v>
      </c>
      <c r="R26" s="1260"/>
      <c r="S26" s="203"/>
      <c r="T26" s="210"/>
      <c r="U26" s="206"/>
      <c r="V26" s="207"/>
      <c r="W26" s="207"/>
      <c r="X26" s="207"/>
      <c r="Y26" s="208"/>
      <c r="Z26" s="209"/>
      <c r="AA26" s="199"/>
      <c r="AB26" s="62">
        <v>2009</v>
      </c>
      <c r="AC26" s="62"/>
    </row>
    <row r="27" spans="1:29" x14ac:dyDescent="0.2">
      <c r="A27" s="200">
        <f t="shared" si="2"/>
        <v>14</v>
      </c>
      <c r="B27" s="1270" t="s">
        <v>363</v>
      </c>
      <c r="C27" s="1276">
        <v>5</v>
      </c>
      <c r="D27" s="1245">
        <v>4</v>
      </c>
      <c r="E27" s="201">
        <v>0.28199999999999997</v>
      </c>
      <c r="F27" s="1247">
        <f t="shared" si="0"/>
        <v>298.25966879999999</v>
      </c>
      <c r="G27" s="1247">
        <v>298.25966879999999</v>
      </c>
      <c r="H27" s="1232"/>
      <c r="I27" s="1245">
        <v>4</v>
      </c>
      <c r="J27" s="201">
        <v>0.28199999999999997</v>
      </c>
      <c r="K27" s="1247">
        <f t="shared" ref="K27" si="7">J27*1057.6584</f>
        <v>298.25966879999999</v>
      </c>
      <c r="L27" s="1238"/>
      <c r="M27" s="204"/>
      <c r="N27" s="1254"/>
      <c r="O27" s="1248"/>
      <c r="P27" s="202"/>
      <c r="Q27" s="1264"/>
      <c r="R27" s="1240"/>
      <c r="S27" s="201"/>
      <c r="T27" s="1247"/>
      <c r="U27" s="206"/>
      <c r="V27" s="207"/>
      <c r="W27" s="207"/>
      <c r="X27" s="207"/>
      <c r="Y27" s="208"/>
      <c r="Z27" s="209"/>
      <c r="AA27" s="199"/>
      <c r="AB27" s="62">
        <v>2008</v>
      </c>
      <c r="AC27" s="62"/>
    </row>
    <row r="28" spans="1:29" x14ac:dyDescent="0.2">
      <c r="A28" s="200">
        <f t="shared" si="2"/>
        <v>15</v>
      </c>
      <c r="B28" s="1270" t="s">
        <v>364</v>
      </c>
      <c r="C28" s="1276">
        <v>3</v>
      </c>
      <c r="D28" s="1245">
        <v>1</v>
      </c>
      <c r="E28" s="201">
        <v>4.3999999999999997E-2</v>
      </c>
      <c r="F28" s="1247">
        <f t="shared" si="0"/>
        <v>46.536969599999999</v>
      </c>
      <c r="G28" s="1247">
        <v>46.536969599999999</v>
      </c>
      <c r="H28" s="1232"/>
      <c r="I28" s="1248"/>
      <c r="J28" s="202"/>
      <c r="K28" s="210"/>
      <c r="L28" s="1238"/>
      <c r="M28" s="204"/>
      <c r="N28" s="1254"/>
      <c r="O28" s="1248"/>
      <c r="P28" s="202"/>
      <c r="Q28" s="1264"/>
      <c r="R28" s="1240">
        <v>1</v>
      </c>
      <c r="S28" s="201">
        <v>4.3999999999999997E-2</v>
      </c>
      <c r="T28" s="1247">
        <f t="shared" ref="T28:T30" si="8">S28*1057.6584</f>
        <v>46.536969599999999</v>
      </c>
      <c r="U28" s="206"/>
      <c r="V28" s="207"/>
      <c r="W28" s="207"/>
      <c r="X28" s="207"/>
      <c r="Y28" s="208"/>
      <c r="Z28" s="209"/>
      <c r="AA28" s="199"/>
      <c r="AB28" s="62">
        <v>2007</v>
      </c>
      <c r="AC28" s="62"/>
    </row>
    <row r="29" spans="1:29" x14ac:dyDescent="0.2">
      <c r="A29" s="200">
        <f t="shared" si="2"/>
        <v>16</v>
      </c>
      <c r="B29" s="1270" t="s">
        <v>365</v>
      </c>
      <c r="C29" s="1276">
        <v>2</v>
      </c>
      <c r="D29" s="1245">
        <v>1</v>
      </c>
      <c r="E29" s="201">
        <v>2.4E-2</v>
      </c>
      <c r="F29" s="1247">
        <f t="shared" si="0"/>
        <v>25.383801600000002</v>
      </c>
      <c r="G29" s="1247">
        <v>25.383801600000002</v>
      </c>
      <c r="H29" s="1232"/>
      <c r="I29" s="1248"/>
      <c r="J29" s="202"/>
      <c r="K29" s="210"/>
      <c r="L29" s="1238"/>
      <c r="M29" s="204"/>
      <c r="N29" s="1254"/>
      <c r="O29" s="1248"/>
      <c r="P29" s="202"/>
      <c r="Q29" s="1264"/>
      <c r="R29" s="1240">
        <v>1</v>
      </c>
      <c r="S29" s="201">
        <v>2.4E-2</v>
      </c>
      <c r="T29" s="1247">
        <f t="shared" si="8"/>
        <v>25.383801600000002</v>
      </c>
      <c r="U29" s="206"/>
      <c r="V29" s="207"/>
      <c r="W29" s="207"/>
      <c r="X29" s="207"/>
      <c r="Y29" s="208"/>
      <c r="Z29" s="209"/>
      <c r="AA29" s="199"/>
      <c r="AB29" s="62">
        <v>2007</v>
      </c>
      <c r="AC29" s="62"/>
    </row>
    <row r="30" spans="1:29" x14ac:dyDescent="0.2">
      <c r="A30" s="200">
        <f t="shared" si="2"/>
        <v>17</v>
      </c>
      <c r="B30" s="1270" t="s">
        <v>366</v>
      </c>
      <c r="C30" s="1276">
        <v>5</v>
      </c>
      <c r="D30" s="1245">
        <v>4</v>
      </c>
      <c r="E30" s="201">
        <v>0.24099999999999999</v>
      </c>
      <c r="F30" s="1247">
        <f t="shared" si="0"/>
        <v>254.89567439999999</v>
      </c>
      <c r="G30" s="1247">
        <v>254.89567439999999</v>
      </c>
      <c r="H30" s="1232"/>
      <c r="I30" s="1248"/>
      <c r="J30" s="202"/>
      <c r="K30" s="210"/>
      <c r="L30" s="1238"/>
      <c r="M30" s="204"/>
      <c r="N30" s="1254"/>
      <c r="O30" s="1248"/>
      <c r="P30" s="202"/>
      <c r="Q30" s="1264"/>
      <c r="R30" s="1240">
        <v>4</v>
      </c>
      <c r="S30" s="201">
        <v>0.24099999999999999</v>
      </c>
      <c r="T30" s="1247">
        <f t="shared" si="8"/>
        <v>254.89567439999999</v>
      </c>
      <c r="U30" s="206"/>
      <c r="V30" s="207"/>
      <c r="W30" s="207"/>
      <c r="X30" s="207"/>
      <c r="Y30" s="208"/>
      <c r="Z30" s="209"/>
      <c r="AA30" s="199" t="s">
        <v>352</v>
      </c>
      <c r="AB30" s="62">
        <v>2009</v>
      </c>
      <c r="AC30" s="62"/>
    </row>
    <row r="31" spans="1:29" x14ac:dyDescent="0.2">
      <c r="A31" s="200">
        <f t="shared" si="2"/>
        <v>18</v>
      </c>
      <c r="B31" s="1270" t="s">
        <v>367</v>
      </c>
      <c r="C31" s="1276">
        <v>5</v>
      </c>
      <c r="D31" s="1245">
        <v>4</v>
      </c>
      <c r="E31" s="201">
        <v>0.28000000000000003</v>
      </c>
      <c r="F31" s="1247">
        <f t="shared" si="0"/>
        <v>296.14435200000003</v>
      </c>
      <c r="G31" s="1247">
        <v>296.14435200000003</v>
      </c>
      <c r="H31" s="1232"/>
      <c r="I31" s="1245">
        <v>4</v>
      </c>
      <c r="J31" s="201">
        <v>0.28000000000000003</v>
      </c>
      <c r="K31" s="1247">
        <f t="shared" ref="K31" si="9">J31*1057.6584</f>
        <v>296.14435200000003</v>
      </c>
      <c r="L31" s="1238"/>
      <c r="M31" s="204"/>
      <c r="N31" s="1254"/>
      <c r="O31" s="1248"/>
      <c r="P31" s="202"/>
      <c r="Q31" s="1264"/>
      <c r="R31" s="1260"/>
      <c r="S31" s="203"/>
      <c r="T31" s="210"/>
      <c r="U31" s="206"/>
      <c r="V31" s="207"/>
      <c r="W31" s="207"/>
      <c r="X31" s="207"/>
      <c r="Y31" s="208"/>
      <c r="Z31" s="209"/>
      <c r="AA31" s="199" t="s">
        <v>350</v>
      </c>
      <c r="AB31" s="62">
        <v>2008</v>
      </c>
      <c r="AC31" s="62"/>
    </row>
    <row r="32" spans="1:29" x14ac:dyDescent="0.2">
      <c r="A32" s="200">
        <f t="shared" si="2"/>
        <v>19</v>
      </c>
      <c r="B32" s="1270" t="s">
        <v>368</v>
      </c>
      <c r="C32" s="1276">
        <v>4</v>
      </c>
      <c r="D32" s="1245">
        <v>4</v>
      </c>
      <c r="E32" s="201">
        <v>0.39800000000000002</v>
      </c>
      <c r="F32" s="1247">
        <f t="shared" si="0"/>
        <v>420.94804320000003</v>
      </c>
      <c r="G32" s="1247">
        <v>420.94804320000003</v>
      </c>
      <c r="H32" s="1232"/>
      <c r="I32" s="1248"/>
      <c r="J32" s="202"/>
      <c r="K32" s="210"/>
      <c r="L32" s="1238"/>
      <c r="M32" s="204"/>
      <c r="N32" s="1254"/>
      <c r="O32" s="1245">
        <v>4</v>
      </c>
      <c r="P32" s="201">
        <v>0.39800000000000002</v>
      </c>
      <c r="Q32" s="1247">
        <f t="shared" ref="Q32:Q36" si="10">P32*1057.6584</f>
        <v>420.94804320000003</v>
      </c>
      <c r="R32" s="1260"/>
      <c r="S32" s="203"/>
      <c r="T32" s="210"/>
      <c r="U32" s="206"/>
      <c r="V32" s="207"/>
      <c r="W32" s="207"/>
      <c r="X32" s="207"/>
      <c r="Y32" s="208"/>
      <c r="Z32" s="209"/>
      <c r="AA32" s="199" t="s">
        <v>348</v>
      </c>
      <c r="AB32" s="62">
        <v>2009</v>
      </c>
      <c r="AC32" s="62"/>
    </row>
    <row r="33" spans="1:29" x14ac:dyDescent="0.2">
      <c r="A33" s="200">
        <f t="shared" si="2"/>
        <v>20</v>
      </c>
      <c r="B33" s="1270" t="s">
        <v>369</v>
      </c>
      <c r="C33" s="1276">
        <v>4</v>
      </c>
      <c r="D33" s="1245">
        <v>4</v>
      </c>
      <c r="E33" s="201">
        <v>0.38400000000000001</v>
      </c>
      <c r="F33" s="1247">
        <f t="shared" si="0"/>
        <v>406.14082560000003</v>
      </c>
      <c r="G33" s="1247">
        <v>406.14082560000003</v>
      </c>
      <c r="H33" s="1233"/>
      <c r="I33" s="1248"/>
      <c r="J33" s="202"/>
      <c r="K33" s="211"/>
      <c r="L33" s="1238"/>
      <c r="M33" s="204"/>
      <c r="N33" s="1255"/>
      <c r="O33" s="1245">
        <v>4</v>
      </c>
      <c r="P33" s="201">
        <v>0.38400000000000001</v>
      </c>
      <c r="Q33" s="1247">
        <f t="shared" si="10"/>
        <v>406.14082560000003</v>
      </c>
      <c r="R33" s="1239"/>
      <c r="S33" s="202"/>
      <c r="T33" s="211"/>
      <c r="U33" s="212"/>
      <c r="V33" s="213"/>
      <c r="W33" s="213"/>
      <c r="X33" s="213"/>
      <c r="Y33" s="214"/>
      <c r="Z33" s="215"/>
      <c r="AA33" s="199"/>
      <c r="AB33" s="216">
        <v>2008</v>
      </c>
      <c r="AC33" s="62"/>
    </row>
    <row r="34" spans="1:29" x14ac:dyDescent="0.2">
      <c r="A34" s="200">
        <f t="shared" si="2"/>
        <v>21</v>
      </c>
      <c r="B34" s="1270" t="s">
        <v>370</v>
      </c>
      <c r="C34" s="1276">
        <v>5</v>
      </c>
      <c r="D34" s="1245">
        <v>2</v>
      </c>
      <c r="E34" s="201">
        <v>0.23649999999999999</v>
      </c>
      <c r="F34" s="1247">
        <f t="shared" si="0"/>
        <v>250.1362116</v>
      </c>
      <c r="G34" s="1247">
        <v>250.1362116</v>
      </c>
      <c r="H34" s="1233"/>
      <c r="I34" s="1248"/>
      <c r="J34" s="202"/>
      <c r="K34" s="211"/>
      <c r="L34" s="1238"/>
      <c r="M34" s="204"/>
      <c r="N34" s="1255"/>
      <c r="O34" s="1245">
        <v>2</v>
      </c>
      <c r="P34" s="201">
        <v>0.23649999999999999</v>
      </c>
      <c r="Q34" s="1247">
        <f t="shared" si="10"/>
        <v>250.1362116</v>
      </c>
      <c r="R34" s="1239"/>
      <c r="S34" s="202"/>
      <c r="T34" s="211"/>
      <c r="U34" s="212"/>
      <c r="V34" s="213"/>
      <c r="W34" s="213"/>
      <c r="X34" s="213"/>
      <c r="Y34" s="214"/>
      <c r="Z34" s="215"/>
      <c r="AA34" s="199" t="s">
        <v>348</v>
      </c>
      <c r="AB34" s="216"/>
      <c r="AC34" s="62"/>
    </row>
    <row r="35" spans="1:29" x14ac:dyDescent="0.2">
      <c r="A35" s="200">
        <f t="shared" si="2"/>
        <v>22</v>
      </c>
      <c r="B35" s="1270" t="s">
        <v>371</v>
      </c>
      <c r="C35" s="1276">
        <v>4</v>
      </c>
      <c r="D35" s="1245">
        <v>4</v>
      </c>
      <c r="E35" s="201">
        <v>0.42399999999999999</v>
      </c>
      <c r="F35" s="1247">
        <f t="shared" si="0"/>
        <v>448.44716160000002</v>
      </c>
      <c r="G35" s="1247">
        <v>448.44716160000002</v>
      </c>
      <c r="H35" s="1232"/>
      <c r="I35" s="1248"/>
      <c r="J35" s="202"/>
      <c r="K35" s="210"/>
      <c r="L35" s="1238"/>
      <c r="M35" s="204"/>
      <c r="N35" s="1254"/>
      <c r="O35" s="1245">
        <v>4</v>
      </c>
      <c r="P35" s="201">
        <v>0.42399999999999999</v>
      </c>
      <c r="Q35" s="1247">
        <f t="shared" si="10"/>
        <v>448.44716160000002</v>
      </c>
      <c r="R35" s="1260"/>
      <c r="S35" s="203"/>
      <c r="T35" s="210"/>
      <c r="U35" s="206"/>
      <c r="V35" s="207"/>
      <c r="W35" s="207"/>
      <c r="X35" s="207"/>
      <c r="Y35" s="208"/>
      <c r="Z35" s="209"/>
      <c r="AA35" s="199"/>
      <c r="AB35" s="62">
        <v>2008</v>
      </c>
      <c r="AC35" s="62"/>
    </row>
    <row r="36" spans="1:29" x14ac:dyDescent="0.2">
      <c r="A36" s="200">
        <f t="shared" si="2"/>
        <v>23</v>
      </c>
      <c r="B36" s="1270" t="s">
        <v>372</v>
      </c>
      <c r="C36" s="1276">
        <v>5</v>
      </c>
      <c r="D36" s="1245">
        <v>2</v>
      </c>
      <c r="E36" s="201">
        <v>0.10580000000000001</v>
      </c>
      <c r="F36" s="1247">
        <f t="shared" si="0"/>
        <v>111.90025872000001</v>
      </c>
      <c r="G36" s="1247">
        <v>111.90025872000001</v>
      </c>
      <c r="H36" s="1232"/>
      <c r="I36" s="1248"/>
      <c r="J36" s="202"/>
      <c r="K36" s="210"/>
      <c r="L36" s="1238"/>
      <c r="M36" s="204"/>
      <c r="N36" s="1254"/>
      <c r="O36" s="1245">
        <v>2</v>
      </c>
      <c r="P36" s="201">
        <v>0.10580000000000001</v>
      </c>
      <c r="Q36" s="1247">
        <f t="shared" si="10"/>
        <v>111.90025872000001</v>
      </c>
      <c r="R36" s="1260"/>
      <c r="S36" s="203"/>
      <c r="T36" s="210"/>
      <c r="U36" s="206"/>
      <c r="V36" s="207"/>
      <c r="W36" s="207"/>
      <c r="X36" s="207"/>
      <c r="Y36" s="208"/>
      <c r="Z36" s="209"/>
      <c r="AA36" s="199"/>
      <c r="AB36" s="62">
        <v>2007</v>
      </c>
      <c r="AC36" s="62"/>
    </row>
    <row r="37" spans="1:29" x14ac:dyDescent="0.2">
      <c r="A37" s="200">
        <f t="shared" si="2"/>
        <v>24</v>
      </c>
      <c r="B37" s="1271" t="s">
        <v>373</v>
      </c>
      <c r="C37" s="1276">
        <v>3</v>
      </c>
      <c r="D37" s="1245">
        <v>4</v>
      </c>
      <c r="E37" s="201">
        <v>0.187</v>
      </c>
      <c r="F37" s="1247">
        <f t="shared" si="0"/>
        <v>197.7821208</v>
      </c>
      <c r="G37" s="1247">
        <v>197.7821208</v>
      </c>
      <c r="H37" s="1234"/>
      <c r="I37" s="1249"/>
      <c r="J37" s="204"/>
      <c r="K37" s="205"/>
      <c r="L37" s="1239"/>
      <c r="M37" s="202"/>
      <c r="N37" s="1254"/>
      <c r="O37" s="1249"/>
      <c r="P37" s="204"/>
      <c r="Q37" s="1246"/>
      <c r="R37" s="1240">
        <v>4</v>
      </c>
      <c r="S37" s="201">
        <v>0.187</v>
      </c>
      <c r="T37" s="1247">
        <f t="shared" ref="T37:T39" si="11">S37*1057.6584</f>
        <v>197.7821208</v>
      </c>
      <c r="U37" s="206"/>
      <c r="V37" s="207"/>
      <c r="W37" s="207"/>
      <c r="X37" s="207"/>
      <c r="Y37" s="208"/>
      <c r="Z37" s="209"/>
      <c r="AA37" s="199"/>
      <c r="AB37" s="62">
        <v>2008</v>
      </c>
      <c r="AC37" s="62"/>
    </row>
    <row r="38" spans="1:29" x14ac:dyDescent="0.2">
      <c r="A38" s="200">
        <f t="shared" si="2"/>
        <v>25</v>
      </c>
      <c r="B38" s="1271" t="s">
        <v>374</v>
      </c>
      <c r="C38" s="1276">
        <v>2</v>
      </c>
      <c r="D38" s="1245">
        <v>2</v>
      </c>
      <c r="E38" s="201">
        <v>4.7800000000000002E-2</v>
      </c>
      <c r="F38" s="1247">
        <f t="shared" si="0"/>
        <v>50.556071520000003</v>
      </c>
      <c r="G38" s="1247">
        <v>50.556071520000003</v>
      </c>
      <c r="H38" s="1234"/>
      <c r="I38" s="1249"/>
      <c r="J38" s="204"/>
      <c r="K38" s="205"/>
      <c r="L38" s="1239"/>
      <c r="M38" s="202"/>
      <c r="N38" s="1254"/>
      <c r="O38" s="1248"/>
      <c r="P38" s="202"/>
      <c r="Q38" s="1246"/>
      <c r="R38" s="1240">
        <v>2</v>
      </c>
      <c r="S38" s="201">
        <v>4.7800000000000002E-2</v>
      </c>
      <c r="T38" s="1247">
        <f t="shared" si="11"/>
        <v>50.556071520000003</v>
      </c>
      <c r="U38" s="206"/>
      <c r="V38" s="207"/>
      <c r="W38" s="207"/>
      <c r="X38" s="207"/>
      <c r="Y38" s="208"/>
      <c r="Z38" s="209"/>
      <c r="AA38" s="199"/>
      <c r="AB38" s="62">
        <v>2009</v>
      </c>
      <c r="AC38" s="62"/>
    </row>
    <row r="39" spans="1:29" x14ac:dyDescent="0.2">
      <c r="A39" s="200">
        <f t="shared" si="2"/>
        <v>26</v>
      </c>
      <c r="B39" s="1271" t="s">
        <v>375</v>
      </c>
      <c r="C39" s="1276">
        <v>2</v>
      </c>
      <c r="D39" s="1245">
        <v>2</v>
      </c>
      <c r="E39" s="201">
        <v>6.7400000000000002E-2</v>
      </c>
      <c r="F39" s="1247">
        <f t="shared" si="0"/>
        <v>71.286176159999997</v>
      </c>
      <c r="G39" s="1247">
        <v>71.286176159999997</v>
      </c>
      <c r="H39" s="1234"/>
      <c r="I39" s="1249"/>
      <c r="J39" s="204"/>
      <c r="K39" s="205"/>
      <c r="L39" s="1239"/>
      <c r="M39" s="202"/>
      <c r="N39" s="1254"/>
      <c r="O39" s="1248"/>
      <c r="P39" s="202"/>
      <c r="Q39" s="1246"/>
      <c r="R39" s="1240">
        <v>2</v>
      </c>
      <c r="S39" s="201">
        <v>6.7400000000000002E-2</v>
      </c>
      <c r="T39" s="1247">
        <f t="shared" si="11"/>
        <v>71.286176159999997</v>
      </c>
      <c r="U39" s="217"/>
      <c r="V39" s="207"/>
      <c r="W39" s="207"/>
      <c r="X39" s="207"/>
      <c r="Y39" s="208"/>
      <c r="Z39" s="209"/>
      <c r="AA39" s="199"/>
      <c r="AB39" s="62">
        <v>2008</v>
      </c>
      <c r="AC39" s="62"/>
    </row>
    <row r="40" spans="1:29" x14ac:dyDescent="0.2">
      <c r="A40" s="200">
        <f t="shared" si="2"/>
        <v>27</v>
      </c>
      <c r="B40" s="1271" t="s">
        <v>376</v>
      </c>
      <c r="C40" s="1276">
        <v>9</v>
      </c>
      <c r="D40" s="1245">
        <v>5</v>
      </c>
      <c r="E40" s="201">
        <v>1.0785</v>
      </c>
      <c r="F40" s="1247">
        <f t="shared" si="0"/>
        <v>1140.6845843999999</v>
      </c>
      <c r="G40" s="1247"/>
      <c r="H40" s="1254">
        <v>1140.6845843999999</v>
      </c>
      <c r="I40" s="1249"/>
      <c r="J40" s="204"/>
      <c r="K40" s="205"/>
      <c r="L40" s="1239"/>
      <c r="M40" s="202"/>
      <c r="N40" s="1254"/>
      <c r="O40" s="1245">
        <v>5</v>
      </c>
      <c r="P40" s="201">
        <v>1.0785</v>
      </c>
      <c r="Q40" s="1247">
        <f t="shared" ref="Q40" si="12">P40*1057.6584</f>
        <v>1140.6845843999999</v>
      </c>
      <c r="R40" s="1260"/>
      <c r="S40" s="203"/>
      <c r="T40" s="205"/>
      <c r="U40" s="217"/>
      <c r="V40" s="207"/>
      <c r="W40" s="207"/>
      <c r="X40" s="218"/>
      <c r="Y40" s="208"/>
      <c r="Z40" s="209"/>
      <c r="AA40" s="199" t="s">
        <v>352</v>
      </c>
      <c r="AB40" s="62">
        <v>2008</v>
      </c>
      <c r="AC40" s="62"/>
    </row>
    <row r="41" spans="1:29" ht="14.25" customHeight="1" x14ac:dyDescent="0.2">
      <c r="A41" s="200">
        <f t="shared" si="2"/>
        <v>28</v>
      </c>
      <c r="B41" s="1271" t="s">
        <v>377</v>
      </c>
      <c r="C41" s="1276">
        <v>9</v>
      </c>
      <c r="D41" s="1245">
        <v>1</v>
      </c>
      <c r="E41" s="201">
        <v>0.26300000000000001</v>
      </c>
      <c r="F41" s="1247">
        <f t="shared" si="0"/>
        <v>278.16415920000003</v>
      </c>
      <c r="G41" s="1247">
        <v>278.16415920000003</v>
      </c>
      <c r="H41" s="1254"/>
      <c r="I41" s="1249"/>
      <c r="J41" s="204"/>
      <c r="K41" s="205"/>
      <c r="L41" s="1239"/>
      <c r="M41" s="202"/>
      <c r="N41" s="1254"/>
      <c r="O41" s="1245"/>
      <c r="P41" s="201"/>
      <c r="Q41" s="1247"/>
      <c r="R41" s="1240">
        <v>1</v>
      </c>
      <c r="S41" s="201">
        <v>0.26300000000000001</v>
      </c>
      <c r="T41" s="1247">
        <f t="shared" ref="T41:T43" si="13">S41*1057.6584</f>
        <v>278.16415920000003</v>
      </c>
      <c r="U41" s="217"/>
      <c r="V41" s="207"/>
      <c r="W41" s="207"/>
      <c r="X41" s="218"/>
      <c r="Y41" s="208"/>
      <c r="Z41" s="209"/>
      <c r="AA41" s="199" t="s">
        <v>378</v>
      </c>
      <c r="AB41" s="62"/>
      <c r="AC41" s="62"/>
    </row>
    <row r="42" spans="1:29" x14ac:dyDescent="0.2">
      <c r="A42" s="200">
        <f t="shared" si="2"/>
        <v>29</v>
      </c>
      <c r="B42" s="1270" t="s">
        <v>379</v>
      </c>
      <c r="C42" s="1276">
        <v>5</v>
      </c>
      <c r="D42" s="1245">
        <v>4</v>
      </c>
      <c r="E42" s="201">
        <v>0.44180000000000003</v>
      </c>
      <c r="F42" s="1247">
        <f t="shared" si="0"/>
        <v>467.27348112000004</v>
      </c>
      <c r="G42" s="1247">
        <v>467.27348112000004</v>
      </c>
      <c r="H42" s="1254"/>
      <c r="I42" s="1248"/>
      <c r="J42" s="202"/>
      <c r="K42" s="205"/>
      <c r="L42" s="1239"/>
      <c r="M42" s="202"/>
      <c r="N42" s="1254"/>
      <c r="O42" s="1248"/>
      <c r="P42" s="202"/>
      <c r="Q42" s="1246"/>
      <c r="R42" s="1240">
        <v>4</v>
      </c>
      <c r="S42" s="201">
        <v>0.44180000000000003</v>
      </c>
      <c r="T42" s="1247">
        <f t="shared" si="13"/>
        <v>467.27348112000004</v>
      </c>
      <c r="U42" s="206"/>
      <c r="V42" s="207"/>
      <c r="W42" s="207"/>
      <c r="X42" s="207"/>
      <c r="Y42" s="208"/>
      <c r="Z42" s="209"/>
      <c r="AA42" s="199"/>
      <c r="AB42" s="62">
        <v>2009</v>
      </c>
      <c r="AC42" s="62"/>
    </row>
    <row r="43" spans="1:29" ht="13.5" customHeight="1" x14ac:dyDescent="0.2">
      <c r="A43" s="200">
        <f t="shared" si="2"/>
        <v>30</v>
      </c>
      <c r="B43" s="1270" t="s">
        <v>380</v>
      </c>
      <c r="C43" s="1276">
        <v>9</v>
      </c>
      <c r="D43" s="1245">
        <v>9</v>
      </c>
      <c r="E43" s="201">
        <v>2.282</v>
      </c>
      <c r="F43" s="1247">
        <f t="shared" si="0"/>
        <v>2413.5764687999999</v>
      </c>
      <c r="G43" s="1247"/>
      <c r="H43" s="1254">
        <v>2413.5764687999999</v>
      </c>
      <c r="I43" s="1248"/>
      <c r="J43" s="202"/>
      <c r="K43" s="205"/>
      <c r="L43" s="1239"/>
      <c r="M43" s="202"/>
      <c r="N43" s="1254"/>
      <c r="O43" s="1249"/>
      <c r="P43" s="204"/>
      <c r="Q43" s="1246"/>
      <c r="R43" s="1240">
        <v>9</v>
      </c>
      <c r="S43" s="201">
        <v>2.282</v>
      </c>
      <c r="T43" s="1247">
        <f t="shared" si="13"/>
        <v>2413.5764687999999</v>
      </c>
      <c r="U43" s="206"/>
      <c r="V43" s="207"/>
      <c r="W43" s="207"/>
      <c r="X43" s="207"/>
      <c r="Y43" s="208"/>
      <c r="Z43" s="209"/>
      <c r="AA43" s="199" t="s">
        <v>350</v>
      </c>
      <c r="AB43" s="62">
        <v>2008</v>
      </c>
      <c r="AC43" s="62"/>
    </row>
    <row r="44" spans="1:29" x14ac:dyDescent="0.2">
      <c r="A44" s="200">
        <f t="shared" si="2"/>
        <v>31</v>
      </c>
      <c r="B44" s="1270" t="s">
        <v>381</v>
      </c>
      <c r="C44" s="1276">
        <v>9</v>
      </c>
      <c r="D44" s="1245">
        <v>9</v>
      </c>
      <c r="E44" s="219">
        <v>1.8243</v>
      </c>
      <c r="F44" s="1247">
        <f t="shared" si="0"/>
        <v>1929.48621912</v>
      </c>
      <c r="G44" s="1247">
        <v>1929.48621912</v>
      </c>
      <c r="H44" s="1254"/>
      <c r="I44" s="1248">
        <v>9</v>
      </c>
      <c r="J44" s="202">
        <v>1.8240000000000001</v>
      </c>
      <c r="K44" s="1246">
        <f t="shared" ref="K44" si="14">J44*1151.6584</f>
        <v>2100.6249216000001</v>
      </c>
      <c r="L44" s="1239"/>
      <c r="M44" s="202"/>
      <c r="N44" s="1254"/>
      <c r="O44" s="1249"/>
      <c r="P44" s="204"/>
      <c r="Q44" s="1246"/>
      <c r="R44" s="1260"/>
      <c r="S44" s="203"/>
      <c r="T44" s="205"/>
      <c r="U44" s="206"/>
      <c r="V44" s="207"/>
      <c r="W44" s="207"/>
      <c r="X44" s="207"/>
      <c r="Y44" s="208"/>
      <c r="Z44" s="209"/>
      <c r="AA44" s="199" t="s">
        <v>382</v>
      </c>
      <c r="AB44" s="62">
        <v>2007</v>
      </c>
      <c r="AC44" s="62"/>
    </row>
    <row r="45" spans="1:29" x14ac:dyDescent="0.2">
      <c r="A45" s="200">
        <f t="shared" si="2"/>
        <v>32</v>
      </c>
      <c r="B45" s="1270" t="s">
        <v>383</v>
      </c>
      <c r="C45" s="1276">
        <v>5</v>
      </c>
      <c r="D45" s="1245">
        <v>5</v>
      </c>
      <c r="E45" s="201">
        <v>0.4597</v>
      </c>
      <c r="F45" s="1247">
        <f t="shared" si="0"/>
        <v>486.20556648000002</v>
      </c>
      <c r="G45" s="1247">
        <v>486.20556648000002</v>
      </c>
      <c r="H45" s="1254"/>
      <c r="I45" s="1248"/>
      <c r="J45" s="202"/>
      <c r="K45" s="205"/>
      <c r="L45" s="1240">
        <v>5</v>
      </c>
      <c r="M45" s="201">
        <v>0.4597</v>
      </c>
      <c r="N45" s="1256">
        <f t="shared" ref="N45:N46" si="15">M45*1057.6584</f>
        <v>486.20556648000002</v>
      </c>
      <c r="O45" s="1249"/>
      <c r="P45" s="204"/>
      <c r="Q45" s="1246"/>
      <c r="R45" s="1260"/>
      <c r="S45" s="203"/>
      <c r="T45" s="205"/>
      <c r="U45" s="206"/>
      <c r="V45" s="207"/>
      <c r="W45" s="207"/>
      <c r="X45" s="207"/>
      <c r="Y45" s="208"/>
      <c r="Z45" s="209"/>
      <c r="AA45" s="199" t="s">
        <v>382</v>
      </c>
      <c r="AB45" s="62">
        <v>2009</v>
      </c>
      <c r="AC45" s="62"/>
    </row>
    <row r="46" spans="1:29" x14ac:dyDescent="0.2">
      <c r="A46" s="200">
        <f t="shared" si="2"/>
        <v>33</v>
      </c>
      <c r="B46" s="1270" t="s">
        <v>384</v>
      </c>
      <c r="C46" s="1276">
        <v>5</v>
      </c>
      <c r="D46" s="1245">
        <v>5</v>
      </c>
      <c r="E46" s="201">
        <v>0.49590000000000001</v>
      </c>
      <c r="F46" s="1247">
        <f t="shared" si="0"/>
        <v>524.49280055999998</v>
      </c>
      <c r="G46" s="1247">
        <v>524.49280055999998</v>
      </c>
      <c r="H46" s="1254"/>
      <c r="I46" s="1248"/>
      <c r="J46" s="202"/>
      <c r="K46" s="205"/>
      <c r="L46" s="1240">
        <v>5</v>
      </c>
      <c r="M46" s="201">
        <v>0.49590000000000001</v>
      </c>
      <c r="N46" s="1256">
        <f t="shared" si="15"/>
        <v>524.49280055999998</v>
      </c>
      <c r="O46" s="1249"/>
      <c r="P46" s="204"/>
      <c r="Q46" s="1246"/>
      <c r="R46" s="1260"/>
      <c r="S46" s="203"/>
      <c r="T46" s="205"/>
      <c r="U46" s="206"/>
      <c r="V46" s="207"/>
      <c r="W46" s="207"/>
      <c r="X46" s="207"/>
      <c r="Y46" s="208"/>
      <c r="Z46" s="209"/>
      <c r="AA46" s="199"/>
      <c r="AB46" s="62">
        <v>2009</v>
      </c>
      <c r="AC46" s="62"/>
    </row>
    <row r="47" spans="1:29" x14ac:dyDescent="0.2">
      <c r="A47" s="200">
        <f t="shared" si="2"/>
        <v>34</v>
      </c>
      <c r="B47" s="1270" t="s">
        <v>385</v>
      </c>
      <c r="C47" s="1276">
        <v>5</v>
      </c>
      <c r="D47" s="1245">
        <v>9</v>
      </c>
      <c r="E47" s="201">
        <v>0.58599999999999997</v>
      </c>
      <c r="F47" s="1247">
        <f t="shared" si="0"/>
        <v>619.78782239999998</v>
      </c>
      <c r="G47" s="1247"/>
      <c r="H47" s="1254">
        <f>F47</f>
        <v>619.78782239999998</v>
      </c>
      <c r="I47" s="1248"/>
      <c r="J47" s="202"/>
      <c r="K47" s="205"/>
      <c r="L47" s="1240"/>
      <c r="M47" s="201"/>
      <c r="N47" s="1256"/>
      <c r="O47" s="1245">
        <v>9</v>
      </c>
      <c r="P47" s="201">
        <v>0.58599999999999997</v>
      </c>
      <c r="Q47" s="1247">
        <f t="shared" ref="Q47" si="16">P47*1057.6584</f>
        <v>619.78782239999998</v>
      </c>
      <c r="R47" s="1260"/>
      <c r="S47" s="203"/>
      <c r="T47" s="205"/>
      <c r="U47" s="206"/>
      <c r="V47" s="207"/>
      <c r="W47" s="207"/>
      <c r="X47" s="207"/>
      <c r="Y47" s="208"/>
      <c r="Z47" s="209"/>
      <c r="AA47" s="199" t="s">
        <v>352</v>
      </c>
      <c r="AB47" s="62">
        <v>2009</v>
      </c>
      <c r="AC47" s="62"/>
    </row>
    <row r="48" spans="1:29" x14ac:dyDescent="0.2">
      <c r="A48" s="200">
        <f t="shared" si="2"/>
        <v>35</v>
      </c>
      <c r="B48" s="1270" t="s">
        <v>386</v>
      </c>
      <c r="C48" s="1276">
        <v>9</v>
      </c>
      <c r="D48" s="1245">
        <v>9</v>
      </c>
      <c r="E48" s="201">
        <v>1.8380000000000001</v>
      </c>
      <c r="F48" s="1247">
        <f t="shared" si="0"/>
        <v>1943.9761392</v>
      </c>
      <c r="G48" s="1247"/>
      <c r="H48" s="1254">
        <v>1943.9761392</v>
      </c>
      <c r="I48" s="1248"/>
      <c r="J48" s="202"/>
      <c r="K48" s="205"/>
      <c r="L48" s="1240">
        <v>9</v>
      </c>
      <c r="M48" s="201">
        <v>1.8380000000000001</v>
      </c>
      <c r="N48" s="1256">
        <f t="shared" ref="N48" si="17">M48*1057.6584</f>
        <v>1943.9761392</v>
      </c>
      <c r="O48" s="1249"/>
      <c r="P48" s="204"/>
      <c r="Q48" s="1246"/>
      <c r="R48" s="1260"/>
      <c r="S48" s="203"/>
      <c r="T48" s="205"/>
      <c r="U48" s="206"/>
      <c r="V48" s="207"/>
      <c r="W48" s="207"/>
      <c r="X48" s="207"/>
      <c r="Y48" s="208"/>
      <c r="Z48" s="209"/>
      <c r="AA48" s="199" t="s">
        <v>352</v>
      </c>
      <c r="AB48" s="62">
        <v>2009</v>
      </c>
      <c r="AC48" s="62"/>
    </row>
    <row r="49" spans="1:29" x14ac:dyDescent="0.2">
      <c r="A49" s="200">
        <f t="shared" si="2"/>
        <v>36</v>
      </c>
      <c r="B49" s="1270" t="s">
        <v>387</v>
      </c>
      <c r="C49" s="1276">
        <v>2</v>
      </c>
      <c r="D49" s="1245">
        <v>1</v>
      </c>
      <c r="E49" s="201">
        <v>3.4099999999999998E-2</v>
      </c>
      <c r="F49" s="1247">
        <f t="shared" si="0"/>
        <v>36.066151439999999</v>
      </c>
      <c r="G49" s="1247">
        <v>36.066151439999999</v>
      </c>
      <c r="H49" s="1254"/>
      <c r="I49" s="1248"/>
      <c r="J49" s="202"/>
      <c r="K49" s="205"/>
      <c r="L49" s="1239"/>
      <c r="M49" s="202"/>
      <c r="N49" s="1254"/>
      <c r="O49" s="1245">
        <v>1</v>
      </c>
      <c r="P49" s="201">
        <v>3.4099999999999998E-2</v>
      </c>
      <c r="Q49" s="1247">
        <f t="shared" ref="Q49:Q50" si="18">P49*1057.6584</f>
        <v>36.066151439999999</v>
      </c>
      <c r="R49" s="1260"/>
      <c r="S49" s="203"/>
      <c r="T49" s="205"/>
      <c r="U49" s="206"/>
      <c r="V49" s="207"/>
      <c r="W49" s="207"/>
      <c r="X49" s="207"/>
      <c r="Y49" s="208"/>
      <c r="Z49" s="209"/>
      <c r="AA49" s="199" t="s">
        <v>352</v>
      </c>
      <c r="AB49" s="62">
        <v>2009</v>
      </c>
      <c r="AC49" s="62"/>
    </row>
    <row r="50" spans="1:29" x14ac:dyDescent="0.2">
      <c r="A50" s="200">
        <f t="shared" si="2"/>
        <v>37</v>
      </c>
      <c r="B50" s="1270" t="s">
        <v>388</v>
      </c>
      <c r="C50" s="1276">
        <v>4</v>
      </c>
      <c r="D50" s="1245">
        <v>4</v>
      </c>
      <c r="E50" s="201">
        <v>0.438</v>
      </c>
      <c r="F50" s="1247">
        <f t="shared" si="0"/>
        <v>463.25437920000002</v>
      </c>
      <c r="G50" s="1247">
        <v>463.25437920000002</v>
      </c>
      <c r="H50" s="1254"/>
      <c r="I50" s="1248"/>
      <c r="J50" s="202"/>
      <c r="K50" s="205"/>
      <c r="L50" s="1239"/>
      <c r="M50" s="202"/>
      <c r="N50" s="1254"/>
      <c r="O50" s="1245">
        <v>4</v>
      </c>
      <c r="P50" s="201">
        <v>0.438</v>
      </c>
      <c r="Q50" s="1247">
        <f t="shared" si="18"/>
        <v>463.25437920000002</v>
      </c>
      <c r="R50" s="1260"/>
      <c r="S50" s="203"/>
      <c r="T50" s="205"/>
      <c r="U50" s="206"/>
      <c r="V50" s="207"/>
      <c r="W50" s="207"/>
      <c r="X50" s="207"/>
      <c r="Y50" s="208"/>
      <c r="Z50" s="209"/>
      <c r="AA50" s="199" t="s">
        <v>382</v>
      </c>
      <c r="AB50" s="62">
        <v>2008</v>
      </c>
      <c r="AC50" s="62"/>
    </row>
    <row r="51" spans="1:29" ht="12" customHeight="1" x14ac:dyDescent="0.2">
      <c r="A51" s="200">
        <f t="shared" si="2"/>
        <v>38</v>
      </c>
      <c r="B51" s="1270" t="s">
        <v>389</v>
      </c>
      <c r="C51" s="1276">
        <v>9</v>
      </c>
      <c r="D51" s="1245">
        <v>1</v>
      </c>
      <c r="E51" s="201">
        <v>0.28889999999999999</v>
      </c>
      <c r="F51" s="1247">
        <f t="shared" si="0"/>
        <v>305.55751176000001</v>
      </c>
      <c r="G51" s="1254"/>
      <c r="H51" s="1254">
        <v>305.55751176000001</v>
      </c>
      <c r="I51" s="1248"/>
      <c r="J51" s="202"/>
      <c r="K51" s="205"/>
      <c r="L51" s="1240">
        <v>1</v>
      </c>
      <c r="M51" s="201">
        <v>0.28889999999999999</v>
      </c>
      <c r="N51" s="1256">
        <f t="shared" ref="N51:N54" si="19">M51*1057.6584</f>
        <v>305.55751176000001</v>
      </c>
      <c r="O51" s="1249"/>
      <c r="P51" s="204"/>
      <c r="Q51" s="1246"/>
      <c r="R51" s="1260"/>
      <c r="S51" s="203"/>
      <c r="T51" s="205"/>
      <c r="U51" s="206"/>
      <c r="V51" s="207"/>
      <c r="W51" s="207"/>
      <c r="X51" s="207"/>
      <c r="Y51" s="208"/>
      <c r="Z51" s="209"/>
      <c r="AA51" s="199"/>
      <c r="AB51" s="62">
        <v>2009</v>
      </c>
      <c r="AC51" s="62"/>
    </row>
    <row r="52" spans="1:29" x14ac:dyDescent="0.2">
      <c r="A52" s="200">
        <f t="shared" si="2"/>
        <v>39</v>
      </c>
      <c r="B52" s="1270" t="s">
        <v>390</v>
      </c>
      <c r="C52" s="1276">
        <v>5</v>
      </c>
      <c r="D52" s="1245">
        <v>5</v>
      </c>
      <c r="E52" s="201">
        <v>0.38350000000000001</v>
      </c>
      <c r="F52" s="1247">
        <f>406.612</f>
        <v>406.61200000000002</v>
      </c>
      <c r="G52" s="1247">
        <f>F52</f>
        <v>406.61200000000002</v>
      </c>
      <c r="H52" s="1234"/>
      <c r="I52" s="1248"/>
      <c r="J52" s="202"/>
      <c r="K52" s="205"/>
      <c r="L52" s="1245">
        <v>5</v>
      </c>
      <c r="M52" s="201">
        <v>0.38350000000000001</v>
      </c>
      <c r="N52" s="1247">
        <f>406.612</f>
        <v>406.61200000000002</v>
      </c>
      <c r="O52" s="1249"/>
      <c r="P52" s="204"/>
      <c r="Q52" s="1246"/>
      <c r="R52" s="1260"/>
      <c r="S52" s="203"/>
      <c r="T52" s="205"/>
      <c r="U52" s="206"/>
      <c r="V52" s="207"/>
      <c r="W52" s="207"/>
      <c r="X52" s="207"/>
      <c r="Y52" s="208"/>
      <c r="Z52" s="209"/>
      <c r="AA52" s="199" t="s">
        <v>350</v>
      </c>
      <c r="AB52" s="62">
        <v>2009</v>
      </c>
      <c r="AC52" s="62"/>
    </row>
    <row r="53" spans="1:29" x14ac:dyDescent="0.2">
      <c r="A53" s="200">
        <f t="shared" si="2"/>
        <v>40</v>
      </c>
      <c r="B53" s="1270" t="s">
        <v>391</v>
      </c>
      <c r="C53" s="1276">
        <v>5</v>
      </c>
      <c r="D53" s="1245">
        <v>2</v>
      </c>
      <c r="E53" s="201">
        <v>0.14499999999999999</v>
      </c>
      <c r="F53" s="1247">
        <f t="shared" si="0"/>
        <v>153.360468</v>
      </c>
      <c r="G53" s="1247">
        <v>153.360468</v>
      </c>
      <c r="H53" s="1234"/>
      <c r="I53" s="1248"/>
      <c r="J53" s="202"/>
      <c r="K53" s="205"/>
      <c r="L53" s="1240">
        <v>2</v>
      </c>
      <c r="M53" s="201">
        <v>0.14499999999999999</v>
      </c>
      <c r="N53" s="1256">
        <f t="shared" si="19"/>
        <v>153.360468</v>
      </c>
      <c r="O53" s="1249"/>
      <c r="P53" s="204"/>
      <c r="Q53" s="1246"/>
      <c r="R53" s="1260"/>
      <c r="S53" s="203"/>
      <c r="T53" s="205"/>
      <c r="U53" s="206"/>
      <c r="V53" s="207"/>
      <c r="W53" s="207"/>
      <c r="X53" s="207"/>
      <c r="Y53" s="208"/>
      <c r="Z53" s="209"/>
      <c r="AA53" s="199"/>
      <c r="AB53" s="62">
        <v>2006</v>
      </c>
      <c r="AC53" s="62"/>
    </row>
    <row r="54" spans="1:29" ht="13.5" thickBot="1" x14ac:dyDescent="0.25">
      <c r="A54" s="1225">
        <f t="shared" si="2"/>
        <v>41</v>
      </c>
      <c r="B54" s="1272" t="s">
        <v>392</v>
      </c>
      <c r="C54" s="1277">
        <v>3</v>
      </c>
      <c r="D54" s="1278">
        <v>2</v>
      </c>
      <c r="E54" s="1226">
        <v>0.127</v>
      </c>
      <c r="F54" s="1279">
        <f t="shared" si="0"/>
        <v>134.32261679999999</v>
      </c>
      <c r="G54" s="1279">
        <v>134.32261679999999</v>
      </c>
      <c r="H54" s="1235"/>
      <c r="I54" s="1250"/>
      <c r="J54" s="1251"/>
      <c r="K54" s="1252"/>
      <c r="L54" s="1241">
        <v>2</v>
      </c>
      <c r="M54" s="1226">
        <v>0.127</v>
      </c>
      <c r="N54" s="1257">
        <f t="shared" si="19"/>
        <v>134.32261679999999</v>
      </c>
      <c r="O54" s="1265"/>
      <c r="P54" s="1228"/>
      <c r="Q54" s="1266"/>
      <c r="R54" s="1261"/>
      <c r="S54" s="1227"/>
      <c r="T54" s="1229"/>
      <c r="U54" s="206"/>
      <c r="V54" s="207"/>
      <c r="W54" s="207"/>
      <c r="X54" s="207"/>
      <c r="Y54" s="208"/>
      <c r="Z54" s="209"/>
      <c r="AA54" s="199"/>
      <c r="AB54" s="62">
        <v>2009</v>
      </c>
      <c r="AC54" s="62"/>
    </row>
    <row r="55" spans="1:29" ht="13.5" thickBot="1" x14ac:dyDescent="0.25">
      <c r="A55" s="1268"/>
      <c r="B55" s="1273" t="s">
        <v>6</v>
      </c>
      <c r="C55" s="1173"/>
      <c r="D55" s="220">
        <f t="shared" ref="D55:Y55" si="20">SUM(D14:D54)</f>
        <v>143</v>
      </c>
      <c r="E55" s="221">
        <f t="shared" si="20"/>
        <v>15.968100000000002</v>
      </c>
      <c r="F55" s="1230">
        <f t="shared" si="20"/>
        <v>16889.795100639996</v>
      </c>
      <c r="G55" s="222">
        <f t="shared" si="20"/>
        <v>10466.212574079997</v>
      </c>
      <c r="H55" s="222">
        <f>SUM(H14:H54)</f>
        <v>6423.5825265599997</v>
      </c>
      <c r="I55" s="222">
        <f t="shared" si="20"/>
        <v>36</v>
      </c>
      <c r="J55" s="222">
        <f t="shared" si="20"/>
        <v>3.8330000000000002</v>
      </c>
      <c r="K55" s="222">
        <f t="shared" si="20"/>
        <v>4232.0594471999993</v>
      </c>
      <c r="L55" s="222">
        <f t="shared" si="20"/>
        <v>29</v>
      </c>
      <c r="M55" s="222">
        <f t="shared" si="20"/>
        <v>3.7380000000000004</v>
      </c>
      <c r="N55" s="1258">
        <f t="shared" si="20"/>
        <v>3954.5271028000002</v>
      </c>
      <c r="O55" s="221">
        <f t="shared" si="20"/>
        <v>50</v>
      </c>
      <c r="P55" s="222">
        <f t="shared" si="20"/>
        <v>4.7987999999999991</v>
      </c>
      <c r="Q55" s="222">
        <f t="shared" si="20"/>
        <v>5075.4911299199994</v>
      </c>
      <c r="R55" s="222">
        <f t="shared" si="20"/>
        <v>28</v>
      </c>
      <c r="S55" s="222">
        <f t="shared" si="20"/>
        <v>3.5979999999999999</v>
      </c>
      <c r="T55" s="222">
        <f t="shared" si="20"/>
        <v>3805.4549231999999</v>
      </c>
      <c r="U55" s="223">
        <f t="shared" si="20"/>
        <v>0</v>
      </c>
      <c r="V55" s="223">
        <f t="shared" si="20"/>
        <v>0</v>
      </c>
      <c r="W55" s="223">
        <f t="shared" si="20"/>
        <v>0</v>
      </c>
      <c r="X55" s="223">
        <f t="shared" si="20"/>
        <v>0</v>
      </c>
      <c r="Y55" s="223">
        <f t="shared" si="20"/>
        <v>0</v>
      </c>
      <c r="Z55" s="224"/>
    </row>
    <row r="56" spans="1:29" ht="15.75" x14ac:dyDescent="0.25">
      <c r="A56" s="180"/>
      <c r="B56" s="180"/>
      <c r="C56" s="180"/>
      <c r="D56" s="180"/>
      <c r="E56" s="225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1:29" ht="15.75" x14ac:dyDescent="0.25">
      <c r="A57" s="1471"/>
      <c r="B57" s="1471"/>
      <c r="C57" s="1174"/>
      <c r="D57" s="180"/>
      <c r="E57" s="181"/>
      <c r="F57" s="181"/>
      <c r="G57" s="1308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9" spans="1:29" ht="15.75" x14ac:dyDescent="0.25">
      <c r="B59" s="1471" t="s">
        <v>393</v>
      </c>
      <c r="C59" s="1471"/>
      <c r="D59" s="1174"/>
      <c r="E59" s="180"/>
      <c r="F59" s="181"/>
      <c r="G59" s="181"/>
      <c r="H59" s="181" t="s">
        <v>318</v>
      </c>
    </row>
  </sheetData>
  <autoFilter ref="A13:AB57"/>
  <mergeCells count="28">
    <mergeCell ref="P1:S1"/>
    <mergeCell ref="A6:T6"/>
    <mergeCell ref="A8:T8"/>
    <mergeCell ref="A9:A12"/>
    <mergeCell ref="B9:B12"/>
    <mergeCell ref="C9:C12"/>
    <mergeCell ref="D9:H9"/>
    <mergeCell ref="I9:K9"/>
    <mergeCell ref="L9:N9"/>
    <mergeCell ref="O9:Q9"/>
    <mergeCell ref="X11:X12"/>
    <mergeCell ref="Y11:Y12"/>
    <mergeCell ref="Z11:Z12"/>
    <mergeCell ref="R9:T9"/>
    <mergeCell ref="U9:Z10"/>
    <mergeCell ref="A57:B57"/>
    <mergeCell ref="B59:C59"/>
    <mergeCell ref="R10:S11"/>
    <mergeCell ref="T10:T11"/>
    <mergeCell ref="U11:U12"/>
    <mergeCell ref="D10:E11"/>
    <mergeCell ref="G10:H10"/>
    <mergeCell ref="I10:J11"/>
    <mergeCell ref="K10:K11"/>
    <mergeCell ref="L10:M11"/>
    <mergeCell ref="N10:N11"/>
    <mergeCell ref="O10:P11"/>
    <mergeCell ref="Q10:Q11"/>
  </mergeCells>
  <pageMargins left="0.39370078740157483" right="0.19685039370078741" top="0.70866141732283472" bottom="0.55118110236220474" header="0" footer="0"/>
  <pageSetup paperSize="9" scale="83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5EE13F"/>
    <pageSetUpPr fitToPage="1"/>
  </sheetPr>
  <dimension ref="A1:AC64"/>
  <sheetViews>
    <sheetView showWhiteSpace="0" topLeftCell="A25" zoomScaleNormal="100" workbookViewId="0">
      <selection activeCell="D59" sqref="D59"/>
    </sheetView>
  </sheetViews>
  <sheetFormatPr defaultRowHeight="12.75" x14ac:dyDescent="0.2"/>
  <cols>
    <col min="1" max="1" width="4.42578125" customWidth="1"/>
    <col min="2" max="2" width="23" customWidth="1"/>
    <col min="3" max="3" width="5.7109375" customWidth="1"/>
    <col min="4" max="4" width="6.140625" customWidth="1"/>
    <col min="5" max="5" width="8" customWidth="1"/>
    <col min="6" max="6" width="11.5703125" customWidth="1"/>
    <col min="7" max="7" width="11.85546875" customWidth="1"/>
    <col min="8" max="8" width="7.7109375" customWidth="1"/>
    <col min="9" max="9" width="6.7109375" customWidth="1"/>
    <col min="10" max="10" width="7.7109375" customWidth="1"/>
    <col min="11" max="11" width="9.5703125" customWidth="1"/>
    <col min="12" max="12" width="6.140625" customWidth="1"/>
    <col min="13" max="13" width="7.42578125" customWidth="1"/>
    <col min="14" max="14" width="8.85546875" customWidth="1"/>
    <col min="15" max="15" width="7.7109375" customWidth="1"/>
    <col min="16" max="16" width="6.85546875" customWidth="1"/>
    <col min="17" max="17" width="9.140625" customWidth="1"/>
    <col min="18" max="18" width="7" customWidth="1"/>
    <col min="19" max="19" width="7.5703125" customWidth="1"/>
    <col min="20" max="20" width="9.140625" customWidth="1"/>
    <col min="21" max="25" width="9.140625" hidden="1" customWidth="1"/>
    <col min="26" max="26" width="14.42578125" hidden="1" customWidth="1"/>
    <col min="27" max="27" width="9.140625" style="182" hidden="1" customWidth="1"/>
    <col min="28" max="28" width="9.140625" hidden="1" customWidth="1"/>
    <col min="29" max="29" width="0" hidden="1" customWidth="1"/>
  </cols>
  <sheetData>
    <row r="1" spans="1:29" ht="14.25" customHeight="1" x14ac:dyDescent="0.25">
      <c r="A1" s="180"/>
      <c r="B1" s="180"/>
      <c r="C1" s="180"/>
      <c r="D1" s="180"/>
      <c r="E1" s="180"/>
      <c r="F1" s="181"/>
      <c r="G1" s="181"/>
      <c r="H1" s="181"/>
      <c r="I1" s="180"/>
      <c r="J1" s="180"/>
      <c r="K1" s="180"/>
      <c r="L1" s="180"/>
      <c r="M1" s="180"/>
      <c r="N1" s="180"/>
      <c r="O1" s="180"/>
      <c r="P1" s="1499" t="s">
        <v>494</v>
      </c>
      <c r="Q1" s="1499"/>
      <c r="R1" s="1499"/>
      <c r="S1" s="1499"/>
      <c r="T1" s="180"/>
    </row>
    <row r="2" spans="1:29" ht="15.75" x14ac:dyDescent="0.25">
      <c r="A2" s="180"/>
      <c r="B2" s="180"/>
      <c r="C2" s="180"/>
      <c r="D2" s="180"/>
      <c r="E2" s="180"/>
      <c r="F2" s="181"/>
      <c r="G2" s="181"/>
      <c r="H2" s="181"/>
      <c r="I2" s="180"/>
      <c r="J2" s="180"/>
      <c r="K2" s="180"/>
      <c r="L2" s="180"/>
      <c r="M2" s="180"/>
      <c r="N2" s="180"/>
      <c r="O2" s="180"/>
      <c r="P2" s="181" t="s">
        <v>227</v>
      </c>
      <c r="Q2" s="181"/>
      <c r="R2" s="181"/>
      <c r="S2" s="181"/>
      <c r="T2" s="180"/>
    </row>
    <row r="3" spans="1:29" ht="15.75" x14ac:dyDescent="0.25">
      <c r="A3" s="180"/>
      <c r="B3" s="180"/>
      <c r="C3" s="180"/>
      <c r="D3" s="180"/>
      <c r="E3" s="180"/>
      <c r="F3" s="181"/>
      <c r="G3" s="181"/>
      <c r="H3" s="181"/>
      <c r="I3" s="180"/>
      <c r="J3" s="180"/>
      <c r="K3" s="180"/>
      <c r="L3" s="180"/>
      <c r="M3" s="180"/>
      <c r="N3" s="180"/>
      <c r="O3" s="180"/>
      <c r="P3" s="181" t="s">
        <v>171</v>
      </c>
      <c r="Q3" s="181"/>
      <c r="R3" s="181"/>
      <c r="S3" s="181"/>
      <c r="T3" s="180"/>
    </row>
    <row r="4" spans="1:29" ht="15.75" x14ac:dyDescent="0.25">
      <c r="A4" s="180"/>
      <c r="B4" s="180"/>
      <c r="C4" s="180"/>
      <c r="D4" s="180"/>
      <c r="E4" s="180"/>
      <c r="F4" s="181"/>
      <c r="G4" s="181"/>
      <c r="H4" s="181"/>
      <c r="I4" s="180"/>
      <c r="J4" s="180"/>
      <c r="K4" s="180"/>
      <c r="L4" s="180"/>
      <c r="M4" s="180"/>
      <c r="N4" s="180"/>
      <c r="O4" s="180"/>
      <c r="P4" s="181" t="s">
        <v>319</v>
      </c>
      <c r="Q4" s="181"/>
      <c r="R4" s="181"/>
      <c r="S4" s="181"/>
      <c r="T4" s="180"/>
    </row>
    <row r="5" spans="1:29" ht="15.75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9" ht="15.75" x14ac:dyDescent="0.25">
      <c r="A6" s="1500" t="s">
        <v>320</v>
      </c>
      <c r="B6" s="1500"/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</row>
    <row r="7" spans="1:29" ht="15.75" x14ac:dyDescent="0.2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</row>
    <row r="8" spans="1:29" ht="16.5" thickBot="1" x14ac:dyDescent="0.3">
      <c r="A8" s="1366" t="s">
        <v>321</v>
      </c>
      <c r="B8" s="1366"/>
      <c r="C8" s="1366"/>
      <c r="D8" s="1366"/>
      <c r="E8" s="1366"/>
      <c r="F8" s="1366"/>
      <c r="G8" s="1366"/>
      <c r="H8" s="1366"/>
      <c r="I8" s="1366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</row>
    <row r="9" spans="1:29" ht="13.5" thickBot="1" x14ac:dyDescent="0.25">
      <c r="A9" s="1501" t="s">
        <v>322</v>
      </c>
      <c r="B9" s="1476" t="s">
        <v>3</v>
      </c>
      <c r="C9" s="1504" t="s">
        <v>323</v>
      </c>
      <c r="D9" s="1507" t="s">
        <v>6</v>
      </c>
      <c r="E9" s="1482"/>
      <c r="F9" s="1482"/>
      <c r="G9" s="1482"/>
      <c r="H9" s="1482"/>
      <c r="I9" s="1507" t="s">
        <v>324</v>
      </c>
      <c r="J9" s="1508"/>
      <c r="K9" s="1509"/>
      <c r="L9" s="1482" t="s">
        <v>325</v>
      </c>
      <c r="M9" s="1482"/>
      <c r="N9" s="1482"/>
      <c r="O9" s="1507" t="s">
        <v>326</v>
      </c>
      <c r="P9" s="1482"/>
      <c r="Q9" s="1492"/>
      <c r="R9" s="1482" t="s">
        <v>327</v>
      </c>
      <c r="S9" s="1482"/>
      <c r="T9" s="1492"/>
      <c r="U9" s="1493" t="s">
        <v>328</v>
      </c>
      <c r="V9" s="1494"/>
      <c r="W9" s="1494"/>
      <c r="X9" s="1494"/>
      <c r="Y9" s="1494"/>
      <c r="Z9" s="1495"/>
    </row>
    <row r="10" spans="1:29" ht="13.5" thickBot="1" x14ac:dyDescent="0.25">
      <c r="A10" s="1502"/>
      <c r="B10" s="1503"/>
      <c r="C10" s="1505"/>
      <c r="D10" s="1480" t="s">
        <v>329</v>
      </c>
      <c r="E10" s="1473"/>
      <c r="F10" s="1159" t="s">
        <v>330</v>
      </c>
      <c r="G10" s="1482" t="s">
        <v>331</v>
      </c>
      <c r="H10" s="1482"/>
      <c r="I10" s="1480" t="s">
        <v>332</v>
      </c>
      <c r="J10" s="1483"/>
      <c r="K10" s="1476" t="s">
        <v>333</v>
      </c>
      <c r="L10" s="1472" t="s">
        <v>334</v>
      </c>
      <c r="M10" s="1473"/>
      <c r="N10" s="1480" t="s">
        <v>333</v>
      </c>
      <c r="O10" s="1480" t="s">
        <v>334</v>
      </c>
      <c r="P10" s="1473"/>
      <c r="Q10" s="1476" t="s">
        <v>333</v>
      </c>
      <c r="R10" s="1472" t="s">
        <v>334</v>
      </c>
      <c r="S10" s="1473"/>
      <c r="T10" s="1476" t="s">
        <v>333</v>
      </c>
      <c r="U10" s="1496"/>
      <c r="V10" s="1497"/>
      <c r="W10" s="1497"/>
      <c r="X10" s="1497"/>
      <c r="Y10" s="1497"/>
      <c r="Z10" s="1498"/>
    </row>
    <row r="11" spans="1:29" ht="13.5" thickBot="1" x14ac:dyDescent="0.25">
      <c r="A11" s="1502"/>
      <c r="B11" s="1503"/>
      <c r="C11" s="1505"/>
      <c r="D11" s="1481"/>
      <c r="E11" s="1475"/>
      <c r="F11" s="1164" t="s">
        <v>6</v>
      </c>
      <c r="G11" s="1165" t="s">
        <v>335</v>
      </c>
      <c r="H11" s="1163" t="s">
        <v>336</v>
      </c>
      <c r="I11" s="1484"/>
      <c r="J11" s="1485"/>
      <c r="K11" s="1477"/>
      <c r="L11" s="1474"/>
      <c r="M11" s="1475"/>
      <c r="N11" s="1481"/>
      <c r="O11" s="1481"/>
      <c r="P11" s="1475"/>
      <c r="Q11" s="1477"/>
      <c r="R11" s="1474"/>
      <c r="S11" s="1475"/>
      <c r="T11" s="1477"/>
      <c r="U11" s="1478" t="s">
        <v>337</v>
      </c>
      <c r="V11" s="184"/>
      <c r="W11" s="184"/>
      <c r="X11" s="1486" t="s">
        <v>186</v>
      </c>
      <c r="Y11" s="1488" t="s">
        <v>338</v>
      </c>
      <c r="Z11" s="1490" t="s">
        <v>187</v>
      </c>
    </row>
    <row r="12" spans="1:29" ht="13.5" thickBot="1" x14ac:dyDescent="0.25">
      <c r="A12" s="1502"/>
      <c r="B12" s="1503"/>
      <c r="C12" s="1506"/>
      <c r="D12" s="1161" t="s">
        <v>339</v>
      </c>
      <c r="E12" s="1161" t="s">
        <v>340</v>
      </c>
      <c r="F12" s="185" t="s">
        <v>341</v>
      </c>
      <c r="G12" s="185" t="s">
        <v>342</v>
      </c>
      <c r="H12" s="189" t="s">
        <v>341</v>
      </c>
      <c r="I12" s="1158" t="s">
        <v>339</v>
      </c>
      <c r="J12" s="1161" t="s">
        <v>340</v>
      </c>
      <c r="K12" s="186" t="s">
        <v>343</v>
      </c>
      <c r="L12" s="1159" t="s">
        <v>339</v>
      </c>
      <c r="M12" s="1161" t="s">
        <v>340</v>
      </c>
      <c r="N12" s="1166" t="s">
        <v>343</v>
      </c>
      <c r="O12" s="1161" t="s">
        <v>339</v>
      </c>
      <c r="P12" s="1161" t="s">
        <v>340</v>
      </c>
      <c r="Q12" s="187" t="s">
        <v>343</v>
      </c>
      <c r="R12" s="1159" t="s">
        <v>339</v>
      </c>
      <c r="S12" s="1161" t="s">
        <v>340</v>
      </c>
      <c r="T12" s="187" t="s">
        <v>343</v>
      </c>
      <c r="U12" s="1479"/>
      <c r="V12" s="188"/>
      <c r="W12" s="188"/>
      <c r="X12" s="1487"/>
      <c r="Y12" s="1489"/>
      <c r="Z12" s="1491"/>
    </row>
    <row r="13" spans="1:29" ht="13.5" thickBot="1" x14ac:dyDescent="0.25">
      <c r="A13" s="1221"/>
      <c r="B13" s="1162"/>
      <c r="C13" s="1223"/>
      <c r="D13" s="1163"/>
      <c r="E13" s="1165"/>
      <c r="F13" s="1160"/>
      <c r="G13" s="1224"/>
      <c r="H13" s="1224"/>
      <c r="I13" s="1163"/>
      <c r="J13" s="1165"/>
      <c r="K13" s="1242"/>
      <c r="L13" s="1165"/>
      <c r="M13" s="1165"/>
      <c r="N13" s="1222"/>
      <c r="O13" s="1163"/>
      <c r="P13" s="1165"/>
      <c r="Q13" s="925"/>
      <c r="R13" s="1165"/>
      <c r="S13" s="1165"/>
      <c r="T13" s="925"/>
      <c r="U13" s="190"/>
      <c r="V13" s="191"/>
      <c r="W13" s="191"/>
      <c r="X13" s="192"/>
      <c r="Y13" s="193"/>
      <c r="Z13" s="194"/>
    </row>
    <row r="14" spans="1:29" x14ac:dyDescent="0.2">
      <c r="A14" s="1267">
        <v>1</v>
      </c>
      <c r="B14" s="1269" t="s">
        <v>344</v>
      </c>
      <c r="C14" s="1275">
        <v>4</v>
      </c>
      <c r="D14" s="1262">
        <v>1</v>
      </c>
      <c r="E14" s="1217">
        <v>0.14000000000000001</v>
      </c>
      <c r="F14" s="1263">
        <f>E14*1057.6584</f>
        <v>148.07217600000001</v>
      </c>
      <c r="G14" s="1263">
        <v>148.07217600000001</v>
      </c>
      <c r="H14" s="1231"/>
      <c r="I14" s="1243"/>
      <c r="J14" s="1218"/>
      <c r="K14" s="1244"/>
      <c r="L14" s="1237"/>
      <c r="M14" s="1218"/>
      <c r="N14" s="1253"/>
      <c r="O14" s="1262">
        <v>1</v>
      </c>
      <c r="P14" s="1217">
        <v>0.14000000000000001</v>
      </c>
      <c r="Q14" s="1263">
        <f>P14*1057.6584</f>
        <v>148.07217600000001</v>
      </c>
      <c r="R14" s="1259"/>
      <c r="S14" s="1219"/>
      <c r="T14" s="1220"/>
      <c r="U14" s="195"/>
      <c r="V14" s="196"/>
      <c r="W14" s="196"/>
      <c r="X14" s="196"/>
      <c r="Y14" s="197"/>
      <c r="Z14" s="198"/>
      <c r="AA14" s="199"/>
      <c r="AB14" s="62">
        <v>2007</v>
      </c>
      <c r="AC14" s="62"/>
    </row>
    <row r="15" spans="1:29" x14ac:dyDescent="0.2">
      <c r="A15" s="1318">
        <f>A14+1</f>
        <v>2</v>
      </c>
      <c r="B15" s="1319" t="s">
        <v>345</v>
      </c>
      <c r="C15" s="1320">
        <v>2</v>
      </c>
      <c r="D15" s="1321">
        <v>2</v>
      </c>
      <c r="E15" s="1322">
        <v>7.0199999999999999E-2</v>
      </c>
      <c r="F15" s="1323">
        <f t="shared" ref="F15:F54" si="0">E15*1057.6584</f>
        <v>74.24761968</v>
      </c>
      <c r="G15" s="1323">
        <v>74.24761968</v>
      </c>
      <c r="H15" s="1324"/>
      <c r="I15" s="1321">
        <v>2</v>
      </c>
      <c r="J15" s="1322">
        <v>7.0199999999999999E-2</v>
      </c>
      <c r="K15" s="1325">
        <f t="shared" ref="K15" si="1">J15*1151.6584</f>
        <v>80.846419679999997</v>
      </c>
      <c r="L15" s="1326"/>
      <c r="M15" s="1327"/>
      <c r="N15" s="1328"/>
      <c r="O15" s="1329"/>
      <c r="P15" s="1330"/>
      <c r="Q15" s="1331"/>
      <c r="R15" s="1332"/>
      <c r="S15" s="1333"/>
      <c r="T15" s="1334"/>
      <c r="U15" s="206"/>
      <c r="V15" s="207"/>
      <c r="W15" s="207"/>
      <c r="X15" s="207"/>
      <c r="Y15" s="208"/>
      <c r="Z15" s="209"/>
      <c r="AA15" s="199" t="s">
        <v>346</v>
      </c>
      <c r="AB15" s="62">
        <v>2009</v>
      </c>
      <c r="AC15" s="62"/>
    </row>
    <row r="16" spans="1:29" x14ac:dyDescent="0.2">
      <c r="A16" s="200">
        <f t="shared" ref="A16:A54" si="2">A15+1</f>
        <v>3</v>
      </c>
      <c r="B16" s="1270" t="s">
        <v>347</v>
      </c>
      <c r="C16" s="1276">
        <v>4</v>
      </c>
      <c r="D16" s="1245">
        <v>4</v>
      </c>
      <c r="E16" s="201">
        <v>0.375</v>
      </c>
      <c r="F16" s="1247">
        <f t="shared" si="0"/>
        <v>396.62189999999998</v>
      </c>
      <c r="G16" s="1247">
        <v>396.62189999999998</v>
      </c>
      <c r="H16" s="1232"/>
      <c r="I16" s="1245">
        <v>4</v>
      </c>
      <c r="J16" s="201">
        <v>0.375</v>
      </c>
      <c r="K16" s="1247">
        <f t="shared" ref="K16" si="3">J16*1057.6584</f>
        <v>396.62189999999998</v>
      </c>
      <c r="L16" s="1238"/>
      <c r="M16" s="204"/>
      <c r="N16" s="1254"/>
      <c r="O16" s="1248"/>
      <c r="P16" s="202"/>
      <c r="Q16" s="1264"/>
      <c r="R16" s="1260"/>
      <c r="S16" s="203"/>
      <c r="T16" s="210"/>
      <c r="U16" s="206"/>
      <c r="V16" s="207"/>
      <c r="W16" s="207"/>
      <c r="X16" s="207"/>
      <c r="Y16" s="208"/>
      <c r="Z16" s="209"/>
      <c r="AA16" s="199" t="s">
        <v>348</v>
      </c>
      <c r="AB16" s="62">
        <v>2009</v>
      </c>
      <c r="AC16" s="62"/>
    </row>
    <row r="17" spans="1:29" x14ac:dyDescent="0.2">
      <c r="A17" s="1335">
        <f t="shared" si="2"/>
        <v>4</v>
      </c>
      <c r="B17" s="1336" t="s">
        <v>349</v>
      </c>
      <c r="C17" s="1337">
        <v>5</v>
      </c>
      <c r="D17" s="1338">
        <v>4</v>
      </c>
      <c r="E17" s="1339">
        <v>0.312</v>
      </c>
      <c r="F17" s="1340">
        <f t="shared" si="0"/>
        <v>329.9894208</v>
      </c>
      <c r="G17" s="1340">
        <v>329.9894208</v>
      </c>
      <c r="H17" s="1341"/>
      <c r="I17" s="1338">
        <v>4</v>
      </c>
      <c r="J17" s="1339">
        <v>0.312</v>
      </c>
      <c r="K17" s="1340">
        <f t="shared" ref="K17:K18" si="4">J17*1057.6584</f>
        <v>329.9894208</v>
      </c>
      <c r="L17" s="1342"/>
      <c r="M17" s="1343"/>
      <c r="N17" s="1344"/>
      <c r="O17" s="1345"/>
      <c r="P17" s="1346"/>
      <c r="Q17" s="1347"/>
      <c r="R17" s="1348"/>
      <c r="S17" s="1349"/>
      <c r="T17" s="1350"/>
      <c r="U17" s="1309"/>
      <c r="V17" s="1310"/>
      <c r="W17" s="1310"/>
      <c r="X17" s="1310"/>
      <c r="Y17" s="1311"/>
      <c r="Z17" s="1312"/>
      <c r="AA17" s="1313" t="s">
        <v>350</v>
      </c>
      <c r="AB17" s="1314">
        <v>2009</v>
      </c>
      <c r="AC17" s="62"/>
    </row>
    <row r="18" spans="1:29" x14ac:dyDescent="0.2">
      <c r="A18" s="200">
        <f t="shared" si="2"/>
        <v>5</v>
      </c>
      <c r="B18" s="1270" t="s">
        <v>351</v>
      </c>
      <c r="C18" s="1276">
        <v>5</v>
      </c>
      <c r="D18" s="1245">
        <v>5</v>
      </c>
      <c r="E18" s="201">
        <v>0.56899999999999995</v>
      </c>
      <c r="F18" s="1247">
        <f t="shared" si="0"/>
        <v>601.80762959999993</v>
      </c>
      <c r="G18" s="1247">
        <v>601.80762959999993</v>
      </c>
      <c r="H18" s="1232"/>
      <c r="I18" s="1245">
        <v>5</v>
      </c>
      <c r="J18" s="201">
        <v>0.56899999999999995</v>
      </c>
      <c r="K18" s="1247">
        <f t="shared" si="4"/>
        <v>601.80762959999993</v>
      </c>
      <c r="L18" s="1238"/>
      <c r="M18" s="204"/>
      <c r="N18" s="1254"/>
      <c r="O18" s="1248"/>
      <c r="P18" s="202"/>
      <c r="Q18" s="1264"/>
      <c r="R18" s="1260"/>
      <c r="S18" s="203"/>
      <c r="T18" s="205"/>
      <c r="U18" s="206"/>
      <c r="V18" s="207"/>
      <c r="W18" s="207"/>
      <c r="X18" s="207"/>
      <c r="Y18" s="208"/>
      <c r="Z18" s="209"/>
      <c r="AA18" s="199" t="s">
        <v>352</v>
      </c>
      <c r="AB18" s="62">
        <v>2009</v>
      </c>
      <c r="AC18" s="62"/>
    </row>
    <row r="19" spans="1:29" x14ac:dyDescent="0.2">
      <c r="A19" s="200">
        <f t="shared" si="2"/>
        <v>6</v>
      </c>
      <c r="B19" s="1270" t="s">
        <v>353</v>
      </c>
      <c r="C19" s="1276">
        <v>5</v>
      </c>
      <c r="D19" s="1245">
        <v>4</v>
      </c>
      <c r="E19" s="201">
        <v>0.30559999999999998</v>
      </c>
      <c r="F19" s="1247">
        <f t="shared" si="0"/>
        <v>323.22040704</v>
      </c>
      <c r="G19" s="1247">
        <v>323.22040704</v>
      </c>
      <c r="H19" s="1232"/>
      <c r="I19" s="1248"/>
      <c r="J19" s="202"/>
      <c r="K19" s="210"/>
      <c r="L19" s="1238"/>
      <c r="M19" s="204"/>
      <c r="N19" s="1254"/>
      <c r="O19" s="1245">
        <v>4</v>
      </c>
      <c r="P19" s="201">
        <v>0.30559999999999998</v>
      </c>
      <c r="Q19" s="1247">
        <f t="shared" ref="Q19" si="5">P19*1057.6584</f>
        <v>323.22040704</v>
      </c>
      <c r="R19" s="1260"/>
      <c r="S19" s="203"/>
      <c r="T19" s="205"/>
      <c r="U19" s="206"/>
      <c r="V19" s="207"/>
      <c r="W19" s="207"/>
      <c r="X19" s="207"/>
      <c r="Y19" s="208"/>
      <c r="Z19" s="209"/>
      <c r="AA19" s="199" t="s">
        <v>354</v>
      </c>
      <c r="AB19" s="62">
        <v>2009</v>
      </c>
      <c r="AC19" s="62"/>
    </row>
    <row r="20" spans="1:29" x14ac:dyDescent="0.2">
      <c r="A20" s="200">
        <f t="shared" si="2"/>
        <v>7</v>
      </c>
      <c r="B20" s="1271" t="s">
        <v>355</v>
      </c>
      <c r="C20" s="1276">
        <v>2</v>
      </c>
      <c r="D20" s="1245">
        <v>2</v>
      </c>
      <c r="E20" s="201">
        <v>7.0300000000000001E-2</v>
      </c>
      <c r="F20" s="1247">
        <f t="shared" si="0"/>
        <v>74.353385520000003</v>
      </c>
      <c r="G20" s="1247">
        <v>74.353385520000003</v>
      </c>
      <c r="H20" s="1232"/>
      <c r="I20" s="1245">
        <v>2</v>
      </c>
      <c r="J20" s="201">
        <v>7.0300000000000001E-2</v>
      </c>
      <c r="K20" s="1247">
        <f t="shared" ref="K20:K21" si="6">J20*1057.6584</f>
        <v>74.353385520000003</v>
      </c>
      <c r="L20" s="1238"/>
      <c r="M20" s="204"/>
      <c r="N20" s="1254"/>
      <c r="O20" s="1248"/>
      <c r="P20" s="202"/>
      <c r="Q20" s="1264"/>
      <c r="R20" s="1260"/>
      <c r="S20" s="203"/>
      <c r="T20" s="205"/>
      <c r="U20" s="206"/>
      <c r="V20" s="207"/>
      <c r="W20" s="207"/>
      <c r="X20" s="207"/>
      <c r="Y20" s="208"/>
      <c r="Z20" s="209"/>
      <c r="AA20" s="199"/>
      <c r="AB20" s="62">
        <v>2009</v>
      </c>
      <c r="AC20" s="62"/>
    </row>
    <row r="21" spans="1:29" x14ac:dyDescent="0.2">
      <c r="A21" s="200">
        <f t="shared" si="2"/>
        <v>8</v>
      </c>
      <c r="B21" s="1271" t="s">
        <v>356</v>
      </c>
      <c r="C21" s="1276">
        <v>2</v>
      </c>
      <c r="D21" s="1245">
        <v>2</v>
      </c>
      <c r="E21" s="201">
        <v>5.0500000000000003E-2</v>
      </c>
      <c r="F21" s="1247">
        <f t="shared" si="0"/>
        <v>53.411749200000003</v>
      </c>
      <c r="G21" s="1247">
        <v>53.411749200000003</v>
      </c>
      <c r="H21" s="1232"/>
      <c r="I21" s="1245">
        <v>2</v>
      </c>
      <c r="J21" s="201">
        <v>5.0500000000000003E-2</v>
      </c>
      <c r="K21" s="1247">
        <f t="shared" si="6"/>
        <v>53.411749200000003</v>
      </c>
      <c r="L21" s="1238"/>
      <c r="M21" s="204"/>
      <c r="N21" s="1254"/>
      <c r="O21" s="1248"/>
      <c r="P21" s="202"/>
      <c r="Q21" s="1264"/>
      <c r="R21" s="1260"/>
      <c r="S21" s="203"/>
      <c r="T21" s="205"/>
      <c r="U21" s="206"/>
      <c r="V21" s="207"/>
      <c r="W21" s="207"/>
      <c r="X21" s="207"/>
      <c r="Y21" s="208"/>
      <c r="Z21" s="209"/>
      <c r="AA21" s="199"/>
      <c r="AB21" s="62">
        <v>2009</v>
      </c>
      <c r="AC21" s="62"/>
    </row>
    <row r="22" spans="1:29" x14ac:dyDescent="0.2">
      <c r="A22" s="200">
        <f t="shared" si="2"/>
        <v>9</v>
      </c>
      <c r="B22" s="1270" t="s">
        <v>357</v>
      </c>
      <c r="C22" s="1276">
        <v>3</v>
      </c>
      <c r="D22" s="1245">
        <v>1</v>
      </c>
      <c r="E22" s="201">
        <v>9.5000000000000001E-2</v>
      </c>
      <c r="F22" s="1247">
        <f t="shared" si="0"/>
        <v>100.477548</v>
      </c>
      <c r="G22" s="1247">
        <v>100.477548</v>
      </c>
      <c r="H22" s="1232"/>
      <c r="I22" s="1248"/>
      <c r="J22" s="202"/>
      <c r="K22" s="210"/>
      <c r="L22" s="1238"/>
      <c r="M22" s="204"/>
      <c r="N22" s="1254"/>
      <c r="O22" s="1245">
        <v>1</v>
      </c>
      <c r="P22" s="201">
        <v>9.5000000000000001E-2</v>
      </c>
      <c r="Q22" s="1247">
        <f t="shared" ref="Q22:Q26" si="7">P22*1057.6584</f>
        <v>100.477548</v>
      </c>
      <c r="R22" s="1260"/>
      <c r="S22" s="203"/>
      <c r="T22" s="210"/>
      <c r="U22" s="206"/>
      <c r="V22" s="207"/>
      <c r="W22" s="207"/>
      <c r="X22" s="207"/>
      <c r="Y22" s="208"/>
      <c r="Z22" s="209"/>
      <c r="AA22" s="199" t="s">
        <v>358</v>
      </c>
      <c r="AB22" s="62">
        <v>2009</v>
      </c>
      <c r="AC22" s="62"/>
    </row>
    <row r="23" spans="1:29" x14ac:dyDescent="0.2">
      <c r="A23" s="200">
        <f t="shared" si="2"/>
        <v>10</v>
      </c>
      <c r="B23" s="1270" t="s">
        <v>359</v>
      </c>
      <c r="C23" s="1276">
        <v>3</v>
      </c>
      <c r="D23" s="1245">
        <v>2</v>
      </c>
      <c r="E23" s="201">
        <v>0.12</v>
      </c>
      <c r="F23" s="1247">
        <f t="shared" si="0"/>
        <v>126.91900800000001</v>
      </c>
      <c r="G23" s="1247">
        <v>126.91900800000001</v>
      </c>
      <c r="H23" s="1232"/>
      <c r="I23" s="1248"/>
      <c r="J23" s="202"/>
      <c r="K23" s="210"/>
      <c r="L23" s="1238"/>
      <c r="M23" s="204"/>
      <c r="N23" s="1254"/>
      <c r="O23" s="1245">
        <v>2</v>
      </c>
      <c r="P23" s="201">
        <v>0.12</v>
      </c>
      <c r="Q23" s="1247">
        <f t="shared" si="7"/>
        <v>126.91900800000001</v>
      </c>
      <c r="R23" s="1260"/>
      <c r="S23" s="203"/>
      <c r="T23" s="210"/>
      <c r="U23" s="206"/>
      <c r="V23" s="207"/>
      <c r="W23" s="207"/>
      <c r="X23" s="207"/>
      <c r="Y23" s="208"/>
      <c r="Z23" s="209"/>
      <c r="AA23" s="199"/>
      <c r="AB23" s="62">
        <v>2007</v>
      </c>
      <c r="AC23" s="62"/>
    </row>
    <row r="24" spans="1:29" x14ac:dyDescent="0.2">
      <c r="A24" s="200">
        <f t="shared" si="2"/>
        <v>11</v>
      </c>
      <c r="B24" s="1270" t="s">
        <v>360</v>
      </c>
      <c r="C24" s="1276">
        <v>3</v>
      </c>
      <c r="D24" s="1245">
        <v>3</v>
      </c>
      <c r="E24" s="201">
        <v>0.14799999999999999</v>
      </c>
      <c r="F24" s="1247">
        <f t="shared" si="0"/>
        <v>156.53344319999999</v>
      </c>
      <c r="G24" s="1247">
        <v>156.53344319999999</v>
      </c>
      <c r="H24" s="1232"/>
      <c r="I24" s="1248"/>
      <c r="J24" s="202"/>
      <c r="K24" s="210"/>
      <c r="L24" s="1238"/>
      <c r="M24" s="204"/>
      <c r="N24" s="1254"/>
      <c r="O24" s="1245">
        <v>3</v>
      </c>
      <c r="P24" s="201">
        <v>0.14799999999999999</v>
      </c>
      <c r="Q24" s="1247">
        <f t="shared" si="7"/>
        <v>156.53344319999999</v>
      </c>
      <c r="R24" s="1260"/>
      <c r="S24" s="203"/>
      <c r="T24" s="210"/>
      <c r="U24" s="206"/>
      <c r="V24" s="207"/>
      <c r="W24" s="207"/>
      <c r="X24" s="207"/>
      <c r="Y24" s="208"/>
      <c r="Z24" s="209"/>
      <c r="AA24" s="199"/>
      <c r="AB24" s="62">
        <v>2009</v>
      </c>
      <c r="AC24" s="62"/>
    </row>
    <row r="25" spans="1:29" x14ac:dyDescent="0.2">
      <c r="A25" s="200">
        <f t="shared" si="2"/>
        <v>12</v>
      </c>
      <c r="B25" s="1270" t="s">
        <v>361</v>
      </c>
      <c r="C25" s="1276">
        <v>2</v>
      </c>
      <c r="D25" s="1245">
        <v>1</v>
      </c>
      <c r="E25" s="201">
        <v>3.4299999999999997E-2</v>
      </c>
      <c r="F25" s="1247">
        <f t="shared" si="0"/>
        <v>36.277683119999999</v>
      </c>
      <c r="G25" s="1247">
        <v>36.277683119999999</v>
      </c>
      <c r="H25" s="1232"/>
      <c r="I25" s="1248"/>
      <c r="J25" s="202"/>
      <c r="K25" s="210"/>
      <c r="L25" s="1238"/>
      <c r="M25" s="204"/>
      <c r="N25" s="1254"/>
      <c r="O25" s="1245">
        <v>1</v>
      </c>
      <c r="P25" s="201">
        <v>3.4299999999999997E-2</v>
      </c>
      <c r="Q25" s="1247">
        <f t="shared" si="7"/>
        <v>36.277683119999999</v>
      </c>
      <c r="R25" s="1260"/>
      <c r="S25" s="203"/>
      <c r="T25" s="210"/>
      <c r="U25" s="206"/>
      <c r="V25" s="207"/>
      <c r="W25" s="207"/>
      <c r="X25" s="207"/>
      <c r="Y25" s="208"/>
      <c r="Z25" s="209"/>
      <c r="AA25" s="199"/>
      <c r="AB25" s="62">
        <v>2009</v>
      </c>
      <c r="AC25" s="62"/>
    </row>
    <row r="26" spans="1:29" x14ac:dyDescent="0.2">
      <c r="A26" s="200">
        <f t="shared" si="2"/>
        <v>13</v>
      </c>
      <c r="B26" s="1270" t="s">
        <v>362</v>
      </c>
      <c r="C26" s="1276">
        <v>4</v>
      </c>
      <c r="D26" s="1245">
        <v>3</v>
      </c>
      <c r="E26" s="201">
        <v>0.27100000000000002</v>
      </c>
      <c r="F26" s="1247">
        <f t="shared" si="0"/>
        <v>286.62542640000004</v>
      </c>
      <c r="G26" s="1247">
        <v>286.62542640000004</v>
      </c>
      <c r="H26" s="1232"/>
      <c r="I26" s="1248"/>
      <c r="J26" s="202"/>
      <c r="K26" s="210"/>
      <c r="L26" s="1238"/>
      <c r="M26" s="204"/>
      <c r="N26" s="1254"/>
      <c r="O26" s="1245">
        <v>3</v>
      </c>
      <c r="P26" s="201">
        <v>0.27100000000000002</v>
      </c>
      <c r="Q26" s="1247">
        <f t="shared" si="7"/>
        <v>286.62542640000004</v>
      </c>
      <c r="R26" s="1260"/>
      <c r="S26" s="203"/>
      <c r="T26" s="210"/>
      <c r="U26" s="206"/>
      <c r="V26" s="207"/>
      <c r="W26" s="207"/>
      <c r="X26" s="207"/>
      <c r="Y26" s="208"/>
      <c r="Z26" s="209"/>
      <c r="AA26" s="199"/>
      <c r="AB26" s="62">
        <v>2009</v>
      </c>
      <c r="AC26" s="62"/>
    </row>
    <row r="27" spans="1:29" x14ac:dyDescent="0.2">
      <c r="A27" s="200">
        <f t="shared" si="2"/>
        <v>14</v>
      </c>
      <c r="B27" s="1270" t="s">
        <v>363</v>
      </c>
      <c r="C27" s="1276">
        <v>5</v>
      </c>
      <c r="D27" s="1245">
        <v>4</v>
      </c>
      <c r="E27" s="201">
        <v>0.28199999999999997</v>
      </c>
      <c r="F27" s="1247">
        <f t="shared" si="0"/>
        <v>298.25966879999999</v>
      </c>
      <c r="G27" s="1247">
        <v>298.25966879999999</v>
      </c>
      <c r="H27" s="1232"/>
      <c r="I27" s="1245">
        <v>4</v>
      </c>
      <c r="J27" s="201">
        <v>0.28199999999999997</v>
      </c>
      <c r="K27" s="1247">
        <f t="shared" ref="K27" si="8">J27*1057.6584</f>
        <v>298.25966879999999</v>
      </c>
      <c r="L27" s="1238"/>
      <c r="M27" s="204"/>
      <c r="N27" s="1254"/>
      <c r="O27" s="1248"/>
      <c r="P27" s="202"/>
      <c r="Q27" s="1264"/>
      <c r="R27" s="1240"/>
      <c r="S27" s="201"/>
      <c r="T27" s="1247"/>
      <c r="U27" s="206"/>
      <c r="V27" s="207"/>
      <c r="W27" s="207"/>
      <c r="X27" s="207"/>
      <c r="Y27" s="208"/>
      <c r="Z27" s="209"/>
      <c r="AA27" s="199"/>
      <c r="AB27" s="62">
        <v>2008</v>
      </c>
      <c r="AC27" s="62"/>
    </row>
    <row r="28" spans="1:29" x14ac:dyDescent="0.2">
      <c r="A28" s="200">
        <f t="shared" si="2"/>
        <v>15</v>
      </c>
      <c r="B28" s="1270" t="s">
        <v>364</v>
      </c>
      <c r="C28" s="1276">
        <v>3</v>
      </c>
      <c r="D28" s="1245">
        <v>1</v>
      </c>
      <c r="E28" s="201">
        <v>4.3999999999999997E-2</v>
      </c>
      <c r="F28" s="1247">
        <f t="shared" si="0"/>
        <v>46.536969599999999</v>
      </c>
      <c r="G28" s="1247">
        <v>46.536969599999999</v>
      </c>
      <c r="H28" s="1232"/>
      <c r="I28" s="1248"/>
      <c r="J28" s="202"/>
      <c r="K28" s="210"/>
      <c r="L28" s="1238"/>
      <c r="M28" s="204"/>
      <c r="N28" s="1254"/>
      <c r="O28" s="1248"/>
      <c r="P28" s="202"/>
      <c r="Q28" s="1264"/>
      <c r="R28" s="1240">
        <v>1</v>
      </c>
      <c r="S28" s="201">
        <v>4.3999999999999997E-2</v>
      </c>
      <c r="T28" s="1247">
        <f t="shared" ref="T28:T30" si="9">S28*1057.6584</f>
        <v>46.536969599999999</v>
      </c>
      <c r="U28" s="206"/>
      <c r="V28" s="207"/>
      <c r="W28" s="207"/>
      <c r="X28" s="207"/>
      <c r="Y28" s="208"/>
      <c r="Z28" s="209"/>
      <c r="AA28" s="199"/>
      <c r="AB28" s="62">
        <v>2007</v>
      </c>
      <c r="AC28" s="62"/>
    </row>
    <row r="29" spans="1:29" x14ac:dyDescent="0.2">
      <c r="A29" s="200">
        <f t="shared" si="2"/>
        <v>16</v>
      </c>
      <c r="B29" s="1270" t="s">
        <v>365</v>
      </c>
      <c r="C29" s="1276">
        <v>2</v>
      </c>
      <c r="D29" s="1245">
        <v>1</v>
      </c>
      <c r="E29" s="201">
        <v>2.4E-2</v>
      </c>
      <c r="F29" s="1247">
        <f t="shared" si="0"/>
        <v>25.383801600000002</v>
      </c>
      <c r="G29" s="1247">
        <v>25.383801600000002</v>
      </c>
      <c r="H29" s="1232"/>
      <c r="I29" s="1248"/>
      <c r="J29" s="202"/>
      <c r="K29" s="210"/>
      <c r="L29" s="1238"/>
      <c r="M29" s="204"/>
      <c r="N29" s="1254"/>
      <c r="O29" s="1248"/>
      <c r="P29" s="202"/>
      <c r="Q29" s="1264"/>
      <c r="R29" s="1240">
        <v>1</v>
      </c>
      <c r="S29" s="201">
        <v>2.4E-2</v>
      </c>
      <c r="T29" s="1247">
        <f t="shared" si="9"/>
        <v>25.383801600000002</v>
      </c>
      <c r="U29" s="206"/>
      <c r="V29" s="207"/>
      <c r="W29" s="207"/>
      <c r="X29" s="207"/>
      <c r="Y29" s="208"/>
      <c r="Z29" s="209"/>
      <c r="AA29" s="199"/>
      <c r="AB29" s="62">
        <v>2007</v>
      </c>
      <c r="AC29" s="62"/>
    </row>
    <row r="30" spans="1:29" x14ac:dyDescent="0.2">
      <c r="A30" s="200">
        <f t="shared" si="2"/>
        <v>17</v>
      </c>
      <c r="B30" s="1270" t="s">
        <v>366</v>
      </c>
      <c r="C30" s="1276">
        <v>5</v>
      </c>
      <c r="D30" s="1245">
        <v>4</v>
      </c>
      <c r="E30" s="201">
        <v>0.24099999999999999</v>
      </c>
      <c r="F30" s="1247">
        <f t="shared" si="0"/>
        <v>254.89567439999999</v>
      </c>
      <c r="G30" s="1247">
        <v>254.89567439999999</v>
      </c>
      <c r="H30" s="1232"/>
      <c r="I30" s="1248"/>
      <c r="J30" s="202"/>
      <c r="K30" s="210"/>
      <c r="L30" s="1238"/>
      <c r="M30" s="204"/>
      <c r="N30" s="1254"/>
      <c r="O30" s="1248"/>
      <c r="P30" s="202"/>
      <c r="Q30" s="1264"/>
      <c r="R30" s="1240">
        <v>4</v>
      </c>
      <c r="S30" s="201">
        <v>0.24099999999999999</v>
      </c>
      <c r="T30" s="1247">
        <f t="shared" si="9"/>
        <v>254.89567439999999</v>
      </c>
      <c r="U30" s="206"/>
      <c r="V30" s="207"/>
      <c r="W30" s="207"/>
      <c r="X30" s="207"/>
      <c r="Y30" s="208"/>
      <c r="Z30" s="209"/>
      <c r="AA30" s="199" t="s">
        <v>352</v>
      </c>
      <c r="AB30" s="62">
        <v>2009</v>
      </c>
      <c r="AC30" s="62"/>
    </row>
    <row r="31" spans="1:29" x14ac:dyDescent="0.2">
      <c r="A31" s="200">
        <f t="shared" si="2"/>
        <v>18</v>
      </c>
      <c r="B31" s="1270" t="s">
        <v>367</v>
      </c>
      <c r="C31" s="1276">
        <v>5</v>
      </c>
      <c r="D31" s="1245">
        <v>4</v>
      </c>
      <c r="E31" s="201">
        <v>0.28000000000000003</v>
      </c>
      <c r="F31" s="1247">
        <f t="shared" si="0"/>
        <v>296.14435200000003</v>
      </c>
      <c r="G31" s="1247">
        <v>296.14435200000003</v>
      </c>
      <c r="H31" s="1232"/>
      <c r="I31" s="1245">
        <v>4</v>
      </c>
      <c r="J31" s="201">
        <v>0.28000000000000003</v>
      </c>
      <c r="K31" s="1247">
        <f t="shared" ref="K31" si="10">J31*1057.6584</f>
        <v>296.14435200000003</v>
      </c>
      <c r="L31" s="1238"/>
      <c r="M31" s="204"/>
      <c r="N31" s="1254"/>
      <c r="O31" s="1248"/>
      <c r="P31" s="202"/>
      <c r="Q31" s="1264"/>
      <c r="R31" s="1260"/>
      <c r="S31" s="203"/>
      <c r="T31" s="210"/>
      <c r="U31" s="206"/>
      <c r="V31" s="207"/>
      <c r="W31" s="207"/>
      <c r="X31" s="207"/>
      <c r="Y31" s="208"/>
      <c r="Z31" s="209"/>
      <c r="AA31" s="199" t="s">
        <v>350</v>
      </c>
      <c r="AB31" s="62">
        <v>2008</v>
      </c>
      <c r="AC31" s="62"/>
    </row>
    <row r="32" spans="1:29" x14ac:dyDescent="0.2">
      <c r="A32" s="200">
        <f t="shared" si="2"/>
        <v>19</v>
      </c>
      <c r="B32" s="1270" t="s">
        <v>368</v>
      </c>
      <c r="C32" s="1276">
        <v>4</v>
      </c>
      <c r="D32" s="1245">
        <v>4</v>
      </c>
      <c r="E32" s="201">
        <v>0.39800000000000002</v>
      </c>
      <c r="F32" s="1247">
        <f t="shared" si="0"/>
        <v>420.94804320000003</v>
      </c>
      <c r="G32" s="1247">
        <v>420.94804320000003</v>
      </c>
      <c r="H32" s="1232"/>
      <c r="I32" s="1248"/>
      <c r="J32" s="202"/>
      <c r="K32" s="210"/>
      <c r="L32" s="1238"/>
      <c r="M32" s="204"/>
      <c r="N32" s="1254"/>
      <c r="O32" s="1245">
        <v>4</v>
      </c>
      <c r="P32" s="201">
        <v>0.39800000000000002</v>
      </c>
      <c r="Q32" s="1247">
        <f t="shared" ref="Q32:Q36" si="11">P32*1057.6584</f>
        <v>420.94804320000003</v>
      </c>
      <c r="R32" s="1260"/>
      <c r="S32" s="203"/>
      <c r="T32" s="210"/>
      <c r="U32" s="206"/>
      <c r="V32" s="207"/>
      <c r="W32" s="207"/>
      <c r="X32" s="207"/>
      <c r="Y32" s="208"/>
      <c r="Z32" s="209"/>
      <c r="AA32" s="199" t="s">
        <v>348</v>
      </c>
      <c r="AB32" s="62">
        <v>2009</v>
      </c>
      <c r="AC32" s="62"/>
    </row>
    <row r="33" spans="1:29" x14ac:dyDescent="0.2">
      <c r="A33" s="200">
        <f t="shared" si="2"/>
        <v>20</v>
      </c>
      <c r="B33" s="1270" t="s">
        <v>369</v>
      </c>
      <c r="C33" s="1276">
        <v>4</v>
      </c>
      <c r="D33" s="1245">
        <v>4</v>
      </c>
      <c r="E33" s="201">
        <v>0.38400000000000001</v>
      </c>
      <c r="F33" s="1247">
        <f t="shared" si="0"/>
        <v>406.14082560000003</v>
      </c>
      <c r="G33" s="1247">
        <v>406.14082560000003</v>
      </c>
      <c r="H33" s="1233"/>
      <c r="I33" s="1248"/>
      <c r="J33" s="202"/>
      <c r="K33" s="211"/>
      <c r="L33" s="1238"/>
      <c r="M33" s="204"/>
      <c r="N33" s="1255"/>
      <c r="O33" s="1245">
        <v>4</v>
      </c>
      <c r="P33" s="201">
        <v>0.38400000000000001</v>
      </c>
      <c r="Q33" s="1247">
        <f t="shared" si="11"/>
        <v>406.14082560000003</v>
      </c>
      <c r="R33" s="1239"/>
      <c r="S33" s="202"/>
      <c r="T33" s="211"/>
      <c r="U33" s="212"/>
      <c r="V33" s="213"/>
      <c r="W33" s="213"/>
      <c r="X33" s="213"/>
      <c r="Y33" s="214"/>
      <c r="Z33" s="215"/>
      <c r="AA33" s="199"/>
      <c r="AB33" s="216">
        <v>2008</v>
      </c>
      <c r="AC33" s="62"/>
    </row>
    <row r="34" spans="1:29" x14ac:dyDescent="0.2">
      <c r="A34" s="200">
        <f t="shared" si="2"/>
        <v>21</v>
      </c>
      <c r="B34" s="1270" t="s">
        <v>370</v>
      </c>
      <c r="C34" s="1276">
        <v>5</v>
      </c>
      <c r="D34" s="1245">
        <v>2</v>
      </c>
      <c r="E34" s="201">
        <v>0.23649999999999999</v>
      </c>
      <c r="F34" s="1247">
        <f t="shared" si="0"/>
        <v>250.1362116</v>
      </c>
      <c r="G34" s="1247">
        <v>250.1362116</v>
      </c>
      <c r="H34" s="1233"/>
      <c r="I34" s="1248"/>
      <c r="J34" s="202"/>
      <c r="K34" s="211"/>
      <c r="L34" s="1238"/>
      <c r="M34" s="204"/>
      <c r="N34" s="1255"/>
      <c r="O34" s="1245">
        <v>2</v>
      </c>
      <c r="P34" s="201">
        <v>0.23649999999999999</v>
      </c>
      <c r="Q34" s="1247">
        <f t="shared" si="11"/>
        <v>250.1362116</v>
      </c>
      <c r="R34" s="1239"/>
      <c r="S34" s="202"/>
      <c r="T34" s="211"/>
      <c r="U34" s="212"/>
      <c r="V34" s="213"/>
      <c r="W34" s="213"/>
      <c r="X34" s="213"/>
      <c r="Y34" s="214"/>
      <c r="Z34" s="215"/>
      <c r="AA34" s="199" t="s">
        <v>348</v>
      </c>
      <c r="AB34" s="216"/>
      <c r="AC34" s="62"/>
    </row>
    <row r="35" spans="1:29" x14ac:dyDescent="0.2">
      <c r="A35" s="200">
        <f t="shared" si="2"/>
        <v>22</v>
      </c>
      <c r="B35" s="1270" t="s">
        <v>371</v>
      </c>
      <c r="C35" s="1276">
        <v>4</v>
      </c>
      <c r="D35" s="1245">
        <v>4</v>
      </c>
      <c r="E35" s="201">
        <v>0.42399999999999999</v>
      </c>
      <c r="F35" s="1247">
        <f t="shared" si="0"/>
        <v>448.44716160000002</v>
      </c>
      <c r="G35" s="1247">
        <v>448.44716160000002</v>
      </c>
      <c r="H35" s="1232"/>
      <c r="I35" s="1248"/>
      <c r="J35" s="202"/>
      <c r="K35" s="210"/>
      <c r="L35" s="1238"/>
      <c r="M35" s="204"/>
      <c r="N35" s="1254"/>
      <c r="O35" s="1245">
        <v>4</v>
      </c>
      <c r="P35" s="201">
        <v>0.42399999999999999</v>
      </c>
      <c r="Q35" s="1247">
        <f t="shared" si="11"/>
        <v>448.44716160000002</v>
      </c>
      <c r="R35" s="1260"/>
      <c r="S35" s="203"/>
      <c r="T35" s="210"/>
      <c r="U35" s="206"/>
      <c r="V35" s="207"/>
      <c r="W35" s="207"/>
      <c r="X35" s="207"/>
      <c r="Y35" s="208"/>
      <c r="Z35" s="209"/>
      <c r="AA35" s="199"/>
      <c r="AB35" s="62">
        <v>2008</v>
      </c>
      <c r="AC35" s="62"/>
    </row>
    <row r="36" spans="1:29" x14ac:dyDescent="0.2">
      <c r="A36" s="200">
        <f t="shared" si="2"/>
        <v>23</v>
      </c>
      <c r="B36" s="1270" t="s">
        <v>372</v>
      </c>
      <c r="C36" s="1276">
        <v>5</v>
      </c>
      <c r="D36" s="1245">
        <v>2</v>
      </c>
      <c r="E36" s="201">
        <v>0.10580000000000001</v>
      </c>
      <c r="F36" s="1247">
        <f t="shared" si="0"/>
        <v>111.90025872000001</v>
      </c>
      <c r="G36" s="1247">
        <v>111.90025872000001</v>
      </c>
      <c r="H36" s="1232"/>
      <c r="I36" s="1248"/>
      <c r="J36" s="202"/>
      <c r="K36" s="210"/>
      <c r="L36" s="1238"/>
      <c r="M36" s="204"/>
      <c r="N36" s="1254"/>
      <c r="O36" s="1245">
        <v>2</v>
      </c>
      <c r="P36" s="201">
        <v>0.10580000000000001</v>
      </c>
      <c r="Q36" s="1247">
        <f t="shared" si="11"/>
        <v>111.90025872000001</v>
      </c>
      <c r="R36" s="1260"/>
      <c r="S36" s="203"/>
      <c r="T36" s="210"/>
      <c r="U36" s="206"/>
      <c r="V36" s="207"/>
      <c r="W36" s="207"/>
      <c r="X36" s="207"/>
      <c r="Y36" s="208"/>
      <c r="Z36" s="209"/>
      <c r="AA36" s="199"/>
      <c r="AB36" s="62">
        <v>2007</v>
      </c>
      <c r="AC36" s="62"/>
    </row>
    <row r="37" spans="1:29" x14ac:dyDescent="0.2">
      <c r="A37" s="200">
        <f t="shared" si="2"/>
        <v>24</v>
      </c>
      <c r="B37" s="1271" t="s">
        <v>373</v>
      </c>
      <c r="C37" s="1276">
        <v>3</v>
      </c>
      <c r="D37" s="1245">
        <v>4</v>
      </c>
      <c r="E37" s="201">
        <v>0.187</v>
      </c>
      <c r="F37" s="1247">
        <f t="shared" si="0"/>
        <v>197.7821208</v>
      </c>
      <c r="G37" s="1247">
        <v>197.7821208</v>
      </c>
      <c r="H37" s="1234"/>
      <c r="I37" s="1249"/>
      <c r="J37" s="204"/>
      <c r="K37" s="205"/>
      <c r="L37" s="1239"/>
      <c r="M37" s="202"/>
      <c r="N37" s="1254"/>
      <c r="O37" s="1249"/>
      <c r="P37" s="204"/>
      <c r="Q37" s="1246"/>
      <c r="R37" s="1240">
        <v>4</v>
      </c>
      <c r="S37" s="201">
        <v>0.187</v>
      </c>
      <c r="T37" s="1247">
        <f t="shared" ref="T37:T39" si="12">S37*1057.6584</f>
        <v>197.7821208</v>
      </c>
      <c r="U37" s="206"/>
      <c r="V37" s="207"/>
      <c r="W37" s="207"/>
      <c r="X37" s="207"/>
      <c r="Y37" s="208"/>
      <c r="Z37" s="209"/>
      <c r="AA37" s="199"/>
      <c r="AB37" s="62">
        <v>2008</v>
      </c>
      <c r="AC37" s="62"/>
    </row>
    <row r="38" spans="1:29" x14ac:dyDescent="0.2">
      <c r="A38" s="200">
        <f t="shared" si="2"/>
        <v>25</v>
      </c>
      <c r="B38" s="1271" t="s">
        <v>374</v>
      </c>
      <c r="C38" s="1276">
        <v>2</v>
      </c>
      <c r="D38" s="1245">
        <v>2</v>
      </c>
      <c r="E38" s="201">
        <v>4.7800000000000002E-2</v>
      </c>
      <c r="F38" s="1247">
        <f t="shared" si="0"/>
        <v>50.556071520000003</v>
      </c>
      <c r="G38" s="1247">
        <v>50.556071520000003</v>
      </c>
      <c r="H38" s="1234"/>
      <c r="I38" s="1249"/>
      <c r="J38" s="204"/>
      <c r="K38" s="205"/>
      <c r="L38" s="1239"/>
      <c r="M38" s="202"/>
      <c r="N38" s="1254"/>
      <c r="O38" s="1248"/>
      <c r="P38" s="202"/>
      <c r="Q38" s="1246"/>
      <c r="R38" s="1240">
        <v>2</v>
      </c>
      <c r="S38" s="201">
        <v>4.7800000000000002E-2</v>
      </c>
      <c r="T38" s="1247">
        <f t="shared" si="12"/>
        <v>50.556071520000003</v>
      </c>
      <c r="U38" s="206"/>
      <c r="V38" s="207"/>
      <c r="W38" s="207"/>
      <c r="X38" s="207"/>
      <c r="Y38" s="208"/>
      <c r="Z38" s="209"/>
      <c r="AA38" s="199"/>
      <c r="AB38" s="62">
        <v>2009</v>
      </c>
      <c r="AC38" s="62"/>
    </row>
    <row r="39" spans="1:29" x14ac:dyDescent="0.2">
      <c r="A39" s="200">
        <f t="shared" si="2"/>
        <v>26</v>
      </c>
      <c r="B39" s="1271" t="s">
        <v>375</v>
      </c>
      <c r="C39" s="1276">
        <v>2</v>
      </c>
      <c r="D39" s="1245">
        <v>2</v>
      </c>
      <c r="E39" s="201">
        <v>6.7400000000000002E-2</v>
      </c>
      <c r="F39" s="1247">
        <f t="shared" si="0"/>
        <v>71.286176159999997</v>
      </c>
      <c r="G39" s="1247">
        <v>71.286176159999997</v>
      </c>
      <c r="H39" s="1234"/>
      <c r="I39" s="1249"/>
      <c r="J39" s="204"/>
      <c r="K39" s="205"/>
      <c r="L39" s="1239"/>
      <c r="M39" s="202"/>
      <c r="N39" s="1254"/>
      <c r="O39" s="1248"/>
      <c r="P39" s="202"/>
      <c r="Q39" s="1246"/>
      <c r="R39" s="1240">
        <v>2</v>
      </c>
      <c r="S39" s="201">
        <v>6.7400000000000002E-2</v>
      </c>
      <c r="T39" s="1247">
        <f t="shared" si="12"/>
        <v>71.286176159999997</v>
      </c>
      <c r="U39" s="217"/>
      <c r="V39" s="207"/>
      <c r="W39" s="207"/>
      <c r="X39" s="207"/>
      <c r="Y39" s="208"/>
      <c r="Z39" s="209"/>
      <c r="AA39" s="199"/>
      <c r="AB39" s="62">
        <v>2008</v>
      </c>
      <c r="AC39" s="62"/>
    </row>
    <row r="40" spans="1:29" x14ac:dyDescent="0.2">
      <c r="A40" s="200">
        <f t="shared" si="2"/>
        <v>27</v>
      </c>
      <c r="B40" s="1271" t="s">
        <v>376</v>
      </c>
      <c r="C40" s="1276">
        <v>9</v>
      </c>
      <c r="D40" s="1245">
        <v>5</v>
      </c>
      <c r="E40" s="201">
        <v>1.0785</v>
      </c>
      <c r="F40" s="1247">
        <f t="shared" si="0"/>
        <v>1140.6845843999999</v>
      </c>
      <c r="G40" s="1247">
        <v>1140.6845843999999</v>
      </c>
      <c r="H40" s="1234"/>
      <c r="I40" s="1249"/>
      <c r="J40" s="204"/>
      <c r="K40" s="205"/>
      <c r="L40" s="1239"/>
      <c r="M40" s="202"/>
      <c r="N40" s="1254"/>
      <c r="O40" s="1245">
        <v>5</v>
      </c>
      <c r="P40" s="201">
        <v>1.0785</v>
      </c>
      <c r="Q40" s="1247">
        <f t="shared" ref="Q40" si="13">P40*1057.6584</f>
        <v>1140.6845843999999</v>
      </c>
      <c r="R40" s="1260"/>
      <c r="S40" s="203"/>
      <c r="T40" s="205"/>
      <c r="U40" s="217"/>
      <c r="V40" s="207"/>
      <c r="W40" s="207"/>
      <c r="X40" s="218"/>
      <c r="Y40" s="208"/>
      <c r="Z40" s="209"/>
      <c r="AA40" s="199" t="s">
        <v>352</v>
      </c>
      <c r="AB40" s="62">
        <v>2008</v>
      </c>
      <c r="AC40" s="62"/>
    </row>
    <row r="41" spans="1:29" ht="14.25" customHeight="1" x14ac:dyDescent="0.2">
      <c r="A41" s="200">
        <f t="shared" si="2"/>
        <v>28</v>
      </c>
      <c r="B41" s="1271" t="s">
        <v>377</v>
      </c>
      <c r="C41" s="1276">
        <v>9</v>
      </c>
      <c r="D41" s="1245">
        <v>1</v>
      </c>
      <c r="E41" s="201">
        <v>0.26300000000000001</v>
      </c>
      <c r="F41" s="1247">
        <f t="shared" si="0"/>
        <v>278.16415920000003</v>
      </c>
      <c r="G41" s="1247">
        <v>278.16415920000003</v>
      </c>
      <c r="H41" s="1234"/>
      <c r="I41" s="1249"/>
      <c r="J41" s="204"/>
      <c r="K41" s="205"/>
      <c r="L41" s="1239"/>
      <c r="M41" s="202"/>
      <c r="N41" s="1254"/>
      <c r="O41" s="1245"/>
      <c r="P41" s="201"/>
      <c r="Q41" s="1247"/>
      <c r="R41" s="1240">
        <v>1</v>
      </c>
      <c r="S41" s="201">
        <v>0.26300000000000001</v>
      </c>
      <c r="T41" s="1247">
        <f t="shared" ref="T41:T42" si="14">S41*1057.6584</f>
        <v>278.16415920000003</v>
      </c>
      <c r="U41" s="217"/>
      <c r="V41" s="207"/>
      <c r="W41" s="207"/>
      <c r="X41" s="218"/>
      <c r="Y41" s="208"/>
      <c r="Z41" s="209"/>
      <c r="AA41" s="199" t="s">
        <v>378</v>
      </c>
      <c r="AB41" s="62"/>
      <c r="AC41" s="62"/>
    </row>
    <row r="42" spans="1:29" x14ac:dyDescent="0.2">
      <c r="A42" s="200">
        <f t="shared" si="2"/>
        <v>29</v>
      </c>
      <c r="B42" s="1270" t="s">
        <v>379</v>
      </c>
      <c r="C42" s="1276">
        <v>5</v>
      </c>
      <c r="D42" s="1245">
        <v>4</v>
      </c>
      <c r="E42" s="201">
        <v>0.44180000000000003</v>
      </c>
      <c r="F42" s="1247">
        <f t="shared" si="0"/>
        <v>467.27348112000004</v>
      </c>
      <c r="G42" s="1247">
        <v>467.27348112000004</v>
      </c>
      <c r="H42" s="1234"/>
      <c r="I42" s="1248"/>
      <c r="J42" s="202"/>
      <c r="K42" s="205"/>
      <c r="L42" s="1239"/>
      <c r="M42" s="202"/>
      <c r="N42" s="1254"/>
      <c r="O42" s="1248"/>
      <c r="P42" s="202"/>
      <c r="Q42" s="1246"/>
      <c r="R42" s="1240">
        <v>4</v>
      </c>
      <c r="S42" s="201">
        <v>0.44180000000000003</v>
      </c>
      <c r="T42" s="1247">
        <f t="shared" si="14"/>
        <v>467.27348112000004</v>
      </c>
      <c r="U42" s="206"/>
      <c r="V42" s="207"/>
      <c r="W42" s="207"/>
      <c r="X42" s="207"/>
      <c r="Y42" s="208"/>
      <c r="Z42" s="209"/>
      <c r="AA42" s="199"/>
      <c r="AB42" s="62">
        <v>2009</v>
      </c>
      <c r="AC42" s="62"/>
    </row>
    <row r="43" spans="1:29" ht="13.5" customHeight="1" x14ac:dyDescent="0.2">
      <c r="A43" s="200">
        <f t="shared" si="2"/>
        <v>30</v>
      </c>
      <c r="B43" s="1270" t="s">
        <v>380</v>
      </c>
      <c r="C43" s="1276">
        <v>9</v>
      </c>
      <c r="D43" s="1245">
        <v>9</v>
      </c>
      <c r="E43" s="201">
        <v>2.282</v>
      </c>
      <c r="F43" s="1247">
        <f t="shared" si="0"/>
        <v>2413.5764687999999</v>
      </c>
      <c r="G43" s="1247">
        <v>2413.5764687999999</v>
      </c>
      <c r="H43" s="1234"/>
      <c r="I43" s="1248"/>
      <c r="J43" s="202"/>
      <c r="K43" s="205"/>
      <c r="L43" s="1239"/>
      <c r="M43" s="202"/>
      <c r="N43" s="1254"/>
      <c r="O43" s="1249"/>
      <c r="P43" s="204"/>
      <c r="Q43" s="1246"/>
      <c r="R43" s="1240">
        <v>9</v>
      </c>
      <c r="S43" s="201">
        <v>2.282</v>
      </c>
      <c r="T43" s="1247">
        <f t="shared" ref="T43" si="15">S43*1057.6584</f>
        <v>2413.5764687999999</v>
      </c>
      <c r="U43" s="206"/>
      <c r="V43" s="207"/>
      <c r="W43" s="207"/>
      <c r="X43" s="207"/>
      <c r="Y43" s="208"/>
      <c r="Z43" s="209"/>
      <c r="AA43" s="199" t="s">
        <v>350</v>
      </c>
      <c r="AB43" s="62">
        <v>2008</v>
      </c>
      <c r="AC43" s="62"/>
    </row>
    <row r="44" spans="1:29" x14ac:dyDescent="0.2">
      <c r="A44" s="1335">
        <f t="shared" si="2"/>
        <v>31</v>
      </c>
      <c r="B44" s="1336" t="s">
        <v>381</v>
      </c>
      <c r="C44" s="1337">
        <v>9</v>
      </c>
      <c r="D44" s="1338">
        <v>9</v>
      </c>
      <c r="E44" s="1351">
        <v>1.8243</v>
      </c>
      <c r="F44" s="1340">
        <f t="shared" si="0"/>
        <v>1929.48621912</v>
      </c>
      <c r="G44" s="1340">
        <v>1929.48621912</v>
      </c>
      <c r="H44" s="1352"/>
      <c r="I44" s="1345">
        <v>9</v>
      </c>
      <c r="J44" s="1346">
        <v>1.8240000000000001</v>
      </c>
      <c r="K44" s="1353">
        <f t="shared" ref="K44" si="16">J44*1151.6584</f>
        <v>2100.6249216000001</v>
      </c>
      <c r="L44" s="1354"/>
      <c r="M44" s="1346"/>
      <c r="N44" s="1344"/>
      <c r="O44" s="1355"/>
      <c r="P44" s="1343"/>
      <c r="Q44" s="1353"/>
      <c r="R44" s="1348"/>
      <c r="S44" s="1349"/>
      <c r="T44" s="1356"/>
      <c r="U44" s="1309"/>
      <c r="V44" s="1310"/>
      <c r="W44" s="1310"/>
      <c r="X44" s="1310"/>
      <c r="Y44" s="1311"/>
      <c r="Z44" s="1312"/>
      <c r="AA44" s="1313" t="s">
        <v>382</v>
      </c>
      <c r="AB44" s="1314">
        <v>2007</v>
      </c>
      <c r="AC44" s="62"/>
    </row>
    <row r="45" spans="1:29" x14ac:dyDescent="0.2">
      <c r="A45" s="200">
        <f t="shared" si="2"/>
        <v>32</v>
      </c>
      <c r="B45" s="1270" t="s">
        <v>383</v>
      </c>
      <c r="C45" s="1276">
        <v>5</v>
      </c>
      <c r="D45" s="1245">
        <v>5</v>
      </c>
      <c r="E45" s="201">
        <v>0.4597</v>
      </c>
      <c r="F45" s="1247">
        <f t="shared" si="0"/>
        <v>486.20556648000002</v>
      </c>
      <c r="G45" s="1247">
        <v>486.20556648000002</v>
      </c>
      <c r="H45" s="1234"/>
      <c r="I45" s="1248"/>
      <c r="J45" s="202"/>
      <c r="K45" s="205"/>
      <c r="L45" s="1240">
        <v>5</v>
      </c>
      <c r="M45" s="201">
        <v>0.4597</v>
      </c>
      <c r="N45" s="1256">
        <f t="shared" ref="N45:N46" si="17">M45*1057.6584</f>
        <v>486.20556648000002</v>
      </c>
      <c r="O45" s="1249"/>
      <c r="P45" s="204"/>
      <c r="Q45" s="1246"/>
      <c r="R45" s="1260"/>
      <c r="S45" s="203"/>
      <c r="T45" s="205"/>
      <c r="U45" s="206"/>
      <c r="V45" s="207"/>
      <c r="W45" s="207"/>
      <c r="X45" s="207"/>
      <c r="Y45" s="208"/>
      <c r="Z45" s="209"/>
      <c r="AA45" s="199" t="s">
        <v>382</v>
      </c>
      <c r="AB45" s="62">
        <v>2009</v>
      </c>
      <c r="AC45" s="62"/>
    </row>
    <row r="46" spans="1:29" x14ac:dyDescent="0.2">
      <c r="A46" s="200">
        <f t="shared" si="2"/>
        <v>33</v>
      </c>
      <c r="B46" s="1270" t="s">
        <v>384</v>
      </c>
      <c r="C46" s="1276">
        <v>5</v>
      </c>
      <c r="D46" s="1245">
        <v>5</v>
      </c>
      <c r="E46" s="201">
        <v>0.49590000000000001</v>
      </c>
      <c r="F46" s="1247">
        <f t="shared" si="0"/>
        <v>524.49280055999998</v>
      </c>
      <c r="G46" s="1247">
        <v>524.49280055999998</v>
      </c>
      <c r="H46" s="1234"/>
      <c r="I46" s="1248"/>
      <c r="J46" s="202"/>
      <c r="K46" s="205"/>
      <c r="L46" s="1240">
        <v>5</v>
      </c>
      <c r="M46" s="201">
        <v>0.49590000000000001</v>
      </c>
      <c r="N46" s="1256">
        <f t="shared" si="17"/>
        <v>524.49280055999998</v>
      </c>
      <c r="O46" s="1249"/>
      <c r="P46" s="204"/>
      <c r="Q46" s="1246"/>
      <c r="R46" s="1260"/>
      <c r="S46" s="203"/>
      <c r="T46" s="205"/>
      <c r="U46" s="206"/>
      <c r="V46" s="207"/>
      <c r="W46" s="207"/>
      <c r="X46" s="207"/>
      <c r="Y46" s="208"/>
      <c r="Z46" s="209"/>
      <c r="AA46" s="199"/>
      <c r="AB46" s="62">
        <v>2009</v>
      </c>
      <c r="AC46" s="62"/>
    </row>
    <row r="47" spans="1:29" x14ac:dyDescent="0.2">
      <c r="A47" s="200">
        <f t="shared" si="2"/>
        <v>34</v>
      </c>
      <c r="B47" s="1270" t="s">
        <v>385</v>
      </c>
      <c r="C47" s="1276">
        <v>5</v>
      </c>
      <c r="D47" s="1245">
        <v>9</v>
      </c>
      <c r="E47" s="201">
        <v>0.58599999999999997</v>
      </c>
      <c r="F47" s="1247">
        <f t="shared" si="0"/>
        <v>619.78782239999998</v>
      </c>
      <c r="G47" s="1247">
        <v>619.78782239999998</v>
      </c>
      <c r="H47" s="1234"/>
      <c r="I47" s="1248"/>
      <c r="J47" s="202"/>
      <c r="K47" s="205"/>
      <c r="L47" s="1240"/>
      <c r="M47" s="201"/>
      <c r="N47" s="1256"/>
      <c r="O47" s="1245">
        <v>9</v>
      </c>
      <c r="P47" s="201">
        <v>0.58599999999999997</v>
      </c>
      <c r="Q47" s="1247">
        <f t="shared" ref="Q47" si="18">P47*1057.6584</f>
        <v>619.78782239999998</v>
      </c>
      <c r="R47" s="1260"/>
      <c r="S47" s="203"/>
      <c r="T47" s="205"/>
      <c r="U47" s="206"/>
      <c r="V47" s="207"/>
      <c r="W47" s="207"/>
      <c r="X47" s="207"/>
      <c r="Y47" s="208"/>
      <c r="Z47" s="209"/>
      <c r="AA47" s="199" t="s">
        <v>352</v>
      </c>
      <c r="AB47" s="62">
        <v>2009</v>
      </c>
      <c r="AC47" s="62"/>
    </row>
    <row r="48" spans="1:29" x14ac:dyDescent="0.2">
      <c r="A48" s="200">
        <f t="shared" si="2"/>
        <v>35</v>
      </c>
      <c r="B48" s="1270" t="s">
        <v>386</v>
      </c>
      <c r="C48" s="1276">
        <v>9</v>
      </c>
      <c r="D48" s="1245">
        <v>9</v>
      </c>
      <c r="E48" s="201">
        <v>1.8380000000000001</v>
      </c>
      <c r="F48" s="1247">
        <f t="shared" si="0"/>
        <v>1943.9761392</v>
      </c>
      <c r="G48" s="1247">
        <v>1943.9761392</v>
      </c>
      <c r="H48" s="1234"/>
      <c r="I48" s="1248"/>
      <c r="J48" s="202"/>
      <c r="K48" s="205"/>
      <c r="L48" s="1240">
        <v>9</v>
      </c>
      <c r="M48" s="201">
        <v>1.8380000000000001</v>
      </c>
      <c r="N48" s="1256">
        <f t="shared" ref="N48" si="19">M48*1057.6584</f>
        <v>1943.9761392</v>
      </c>
      <c r="O48" s="1249"/>
      <c r="P48" s="204"/>
      <c r="Q48" s="1246"/>
      <c r="R48" s="1260"/>
      <c r="S48" s="203"/>
      <c r="T48" s="205"/>
      <c r="U48" s="206"/>
      <c r="V48" s="207"/>
      <c r="W48" s="207"/>
      <c r="X48" s="207"/>
      <c r="Y48" s="208"/>
      <c r="Z48" s="209"/>
      <c r="AA48" s="199" t="s">
        <v>352</v>
      </c>
      <c r="AB48" s="62">
        <v>2009</v>
      </c>
      <c r="AC48" s="62"/>
    </row>
    <row r="49" spans="1:29" x14ac:dyDescent="0.2">
      <c r="A49" s="200">
        <f t="shared" si="2"/>
        <v>36</v>
      </c>
      <c r="B49" s="1270" t="s">
        <v>387</v>
      </c>
      <c r="C49" s="1276">
        <v>2</v>
      </c>
      <c r="D49" s="1245">
        <v>1</v>
      </c>
      <c r="E49" s="201">
        <v>3.4099999999999998E-2</v>
      </c>
      <c r="F49" s="1247">
        <f t="shared" si="0"/>
        <v>36.066151439999999</v>
      </c>
      <c r="G49" s="1247">
        <v>36.066151439999999</v>
      </c>
      <c r="H49" s="1234"/>
      <c r="I49" s="1248"/>
      <c r="J49" s="202"/>
      <c r="K49" s="205"/>
      <c r="L49" s="1239"/>
      <c r="M49" s="202"/>
      <c r="N49" s="1254"/>
      <c r="O49" s="1245">
        <v>1</v>
      </c>
      <c r="P49" s="201">
        <v>3.4099999999999998E-2</v>
      </c>
      <c r="Q49" s="1247">
        <f t="shared" ref="Q49:Q50" si="20">P49*1057.6584</f>
        <v>36.066151439999999</v>
      </c>
      <c r="R49" s="1260"/>
      <c r="S49" s="203"/>
      <c r="T49" s="205"/>
      <c r="U49" s="206"/>
      <c r="V49" s="207"/>
      <c r="W49" s="207"/>
      <c r="X49" s="207"/>
      <c r="Y49" s="208"/>
      <c r="Z49" s="209"/>
      <c r="AA49" s="199" t="s">
        <v>352</v>
      </c>
      <c r="AB49" s="62">
        <v>2009</v>
      </c>
      <c r="AC49" s="62"/>
    </row>
    <row r="50" spans="1:29" x14ac:dyDescent="0.2">
      <c r="A50" s="200">
        <f t="shared" si="2"/>
        <v>37</v>
      </c>
      <c r="B50" s="1270" t="s">
        <v>388</v>
      </c>
      <c r="C50" s="1276">
        <v>4</v>
      </c>
      <c r="D50" s="1245">
        <v>4</v>
      </c>
      <c r="E50" s="201">
        <v>0.438</v>
      </c>
      <c r="F50" s="1247">
        <f t="shared" si="0"/>
        <v>463.25437920000002</v>
      </c>
      <c r="G50" s="1247">
        <v>463.25437920000002</v>
      </c>
      <c r="H50" s="1234"/>
      <c r="I50" s="1248"/>
      <c r="J50" s="202"/>
      <c r="K50" s="205"/>
      <c r="L50" s="1239"/>
      <c r="M50" s="202"/>
      <c r="N50" s="1254"/>
      <c r="O50" s="1245">
        <v>4</v>
      </c>
      <c r="P50" s="201">
        <v>0.438</v>
      </c>
      <c r="Q50" s="1247">
        <f t="shared" si="20"/>
        <v>463.25437920000002</v>
      </c>
      <c r="R50" s="1260"/>
      <c r="S50" s="203"/>
      <c r="T50" s="205"/>
      <c r="U50" s="206"/>
      <c r="V50" s="207"/>
      <c r="W50" s="207"/>
      <c r="X50" s="207"/>
      <c r="Y50" s="208"/>
      <c r="Z50" s="209"/>
      <c r="AA50" s="199" t="s">
        <v>382</v>
      </c>
      <c r="AB50" s="62">
        <v>2008</v>
      </c>
      <c r="AC50" s="62"/>
    </row>
    <row r="51" spans="1:29" ht="12" customHeight="1" x14ac:dyDescent="0.2">
      <c r="A51" s="200">
        <f t="shared" si="2"/>
        <v>38</v>
      </c>
      <c r="B51" s="1270" t="s">
        <v>389</v>
      </c>
      <c r="C51" s="1276">
        <v>9</v>
      </c>
      <c r="D51" s="1245">
        <v>1</v>
      </c>
      <c r="E51" s="201">
        <v>0.28889999999999999</v>
      </c>
      <c r="F51" s="1247">
        <f t="shared" si="0"/>
        <v>305.55751176000001</v>
      </c>
      <c r="G51" s="1247">
        <v>305.55751176000001</v>
      </c>
      <c r="H51" s="1234"/>
      <c r="I51" s="1248"/>
      <c r="J51" s="202"/>
      <c r="K51" s="205"/>
      <c r="L51" s="1240">
        <v>1</v>
      </c>
      <c r="M51" s="201">
        <v>0.28889999999999999</v>
      </c>
      <c r="N51" s="1256">
        <f t="shared" ref="N51" si="21">M51*1057.6584</f>
        <v>305.55751176000001</v>
      </c>
      <c r="O51" s="1249"/>
      <c r="P51" s="204"/>
      <c r="Q51" s="1246"/>
      <c r="R51" s="1260"/>
      <c r="S51" s="203"/>
      <c r="T51" s="205"/>
      <c r="U51" s="206"/>
      <c r="V51" s="207"/>
      <c r="W51" s="207"/>
      <c r="X51" s="207"/>
      <c r="Y51" s="208"/>
      <c r="Z51" s="209"/>
      <c r="AA51" s="199"/>
      <c r="AB51" s="62">
        <v>2009</v>
      </c>
      <c r="AC51" s="62"/>
    </row>
    <row r="52" spans="1:29" x14ac:dyDescent="0.2">
      <c r="A52" s="200">
        <f t="shared" si="2"/>
        <v>39</v>
      </c>
      <c r="B52" s="1270" t="s">
        <v>390</v>
      </c>
      <c r="C52" s="1276">
        <v>5</v>
      </c>
      <c r="D52" s="1245">
        <v>5</v>
      </c>
      <c r="E52" s="201">
        <v>0.38350000000000001</v>
      </c>
      <c r="F52" s="1247">
        <f>406.612</f>
        <v>406.61200000000002</v>
      </c>
      <c r="G52" s="1247">
        <v>406.61200000000002</v>
      </c>
      <c r="H52" s="1234"/>
      <c r="I52" s="1248"/>
      <c r="J52" s="202"/>
      <c r="K52" s="205"/>
      <c r="L52" s="1245">
        <v>5</v>
      </c>
      <c r="M52" s="201">
        <v>0.38350000000000001</v>
      </c>
      <c r="N52" s="1247">
        <f>406.612</f>
        <v>406.61200000000002</v>
      </c>
      <c r="O52" s="1249"/>
      <c r="P52" s="204"/>
      <c r="Q52" s="1246"/>
      <c r="R52" s="1260"/>
      <c r="S52" s="203"/>
      <c r="T52" s="205"/>
      <c r="U52" s="206"/>
      <c r="V52" s="207"/>
      <c r="W52" s="207"/>
      <c r="X52" s="207"/>
      <c r="Y52" s="208"/>
      <c r="Z52" s="209"/>
      <c r="AA52" s="199" t="s">
        <v>350</v>
      </c>
      <c r="AB52" s="62">
        <v>2009</v>
      </c>
      <c r="AC52" s="62"/>
    </row>
    <row r="53" spans="1:29" x14ac:dyDescent="0.2">
      <c r="A53" s="200">
        <f t="shared" si="2"/>
        <v>40</v>
      </c>
      <c r="B53" s="1270" t="s">
        <v>391</v>
      </c>
      <c r="C53" s="1276">
        <v>5</v>
      </c>
      <c r="D53" s="1245">
        <v>2</v>
      </c>
      <c r="E53" s="201">
        <v>0.14499999999999999</v>
      </c>
      <c r="F53" s="1247">
        <f t="shared" si="0"/>
        <v>153.360468</v>
      </c>
      <c r="G53" s="1247">
        <v>153.360468</v>
      </c>
      <c r="H53" s="1234"/>
      <c r="I53" s="1248"/>
      <c r="J53" s="202"/>
      <c r="K53" s="205"/>
      <c r="L53" s="1240">
        <v>2</v>
      </c>
      <c r="M53" s="201">
        <v>0.14499999999999999</v>
      </c>
      <c r="N53" s="1256">
        <f t="shared" ref="N53:N54" si="22">M53*1057.6584</f>
        <v>153.360468</v>
      </c>
      <c r="O53" s="1249"/>
      <c r="P53" s="204"/>
      <c r="Q53" s="1246"/>
      <c r="R53" s="1260"/>
      <c r="S53" s="203"/>
      <c r="T53" s="205"/>
      <c r="U53" s="206"/>
      <c r="V53" s="207"/>
      <c r="W53" s="207"/>
      <c r="X53" s="207"/>
      <c r="Y53" s="208"/>
      <c r="Z53" s="209"/>
      <c r="AA53" s="199"/>
      <c r="AB53" s="62">
        <v>2006</v>
      </c>
      <c r="AC53" s="62"/>
    </row>
    <row r="54" spans="1:29" ht="13.5" thickBot="1" x14ac:dyDescent="0.25">
      <c r="A54" s="1225">
        <f t="shared" si="2"/>
        <v>41</v>
      </c>
      <c r="B54" s="1272" t="s">
        <v>392</v>
      </c>
      <c r="C54" s="1277">
        <v>3</v>
      </c>
      <c r="D54" s="1278">
        <v>2</v>
      </c>
      <c r="E54" s="1226">
        <v>0.127</v>
      </c>
      <c r="F54" s="1279">
        <f t="shared" si="0"/>
        <v>134.32261679999999</v>
      </c>
      <c r="G54" s="1279">
        <v>134.32261679999999</v>
      </c>
      <c r="H54" s="1235"/>
      <c r="I54" s="1250"/>
      <c r="J54" s="1251"/>
      <c r="K54" s="1252"/>
      <c r="L54" s="1241">
        <v>2</v>
      </c>
      <c r="M54" s="1226">
        <v>0.127</v>
      </c>
      <c r="N54" s="1257">
        <f t="shared" si="22"/>
        <v>134.32261679999999</v>
      </c>
      <c r="O54" s="1265"/>
      <c r="P54" s="1228"/>
      <c r="Q54" s="1266"/>
      <c r="R54" s="1261"/>
      <c r="S54" s="1227"/>
      <c r="T54" s="1229"/>
      <c r="U54" s="206"/>
      <c r="V54" s="207"/>
      <c r="W54" s="207"/>
      <c r="X54" s="207"/>
      <c r="Y54" s="208"/>
      <c r="Z54" s="209"/>
      <c r="AA54" s="199"/>
      <c r="AB54" s="62">
        <v>2009</v>
      </c>
      <c r="AC54" s="62"/>
    </row>
    <row r="55" spans="1:29" ht="13.5" thickBot="1" x14ac:dyDescent="0.25">
      <c r="A55" s="1268"/>
      <c r="B55" s="1273" t="s">
        <v>6</v>
      </c>
      <c r="C55" s="1167"/>
      <c r="D55" s="220">
        <f t="shared" ref="D55:Y55" si="23">SUM(D14:D54)</f>
        <v>143</v>
      </c>
      <c r="E55" s="221">
        <f t="shared" si="23"/>
        <v>15.968100000000002</v>
      </c>
      <c r="F55" s="1230">
        <f t="shared" si="23"/>
        <v>16889.795100639996</v>
      </c>
      <c r="G55" s="222">
        <f t="shared" si="23"/>
        <v>16889.795100639996</v>
      </c>
      <c r="H55" s="222">
        <f t="shared" si="23"/>
        <v>0</v>
      </c>
      <c r="I55" s="222">
        <f t="shared" si="23"/>
        <v>36</v>
      </c>
      <c r="J55" s="222">
        <f t="shared" si="23"/>
        <v>3.8330000000000002</v>
      </c>
      <c r="K55" s="222">
        <f t="shared" si="23"/>
        <v>4232.0594471999993</v>
      </c>
      <c r="L55" s="222">
        <f t="shared" si="23"/>
        <v>29</v>
      </c>
      <c r="M55" s="222">
        <f t="shared" si="23"/>
        <v>3.7380000000000004</v>
      </c>
      <c r="N55" s="1258">
        <f t="shared" si="23"/>
        <v>3954.5271028000002</v>
      </c>
      <c r="O55" s="221">
        <f t="shared" si="23"/>
        <v>50</v>
      </c>
      <c r="P55" s="222">
        <f t="shared" si="23"/>
        <v>4.7987999999999991</v>
      </c>
      <c r="Q55" s="222">
        <f t="shared" si="23"/>
        <v>5075.4911299199994</v>
      </c>
      <c r="R55" s="222">
        <f t="shared" si="23"/>
        <v>28</v>
      </c>
      <c r="S55" s="222">
        <f t="shared" si="23"/>
        <v>3.5979999999999999</v>
      </c>
      <c r="T55" s="222">
        <f t="shared" si="23"/>
        <v>3805.4549231999999</v>
      </c>
      <c r="U55" s="223">
        <f t="shared" si="23"/>
        <v>0</v>
      </c>
      <c r="V55" s="223">
        <f t="shared" si="23"/>
        <v>0</v>
      </c>
      <c r="W55" s="223">
        <f t="shared" si="23"/>
        <v>0</v>
      </c>
      <c r="X55" s="223">
        <f t="shared" si="23"/>
        <v>0</v>
      </c>
      <c r="Y55" s="223">
        <f t="shared" si="23"/>
        <v>0</v>
      </c>
      <c r="Z55" s="224"/>
    </row>
    <row r="56" spans="1:29" ht="15.75" x14ac:dyDescent="0.25">
      <c r="A56" s="180"/>
      <c r="B56" s="180"/>
      <c r="C56" s="180"/>
      <c r="D56" s="180"/>
      <c r="E56" s="225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1:29" ht="15.75" x14ac:dyDescent="0.25">
      <c r="A57" s="1471"/>
      <c r="B57" s="1471"/>
      <c r="C57" s="226"/>
      <c r="D57" s="180"/>
      <c r="E57" s="181"/>
      <c r="F57" s="181"/>
      <c r="G57" s="181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9" spans="1:29" ht="15.75" x14ac:dyDescent="0.25">
      <c r="B59" s="1471" t="s">
        <v>393</v>
      </c>
      <c r="C59" s="1471"/>
      <c r="D59" s="226"/>
      <c r="E59" s="180"/>
      <c r="F59" s="181"/>
      <c r="G59" s="181"/>
      <c r="H59" s="181" t="s">
        <v>318</v>
      </c>
    </row>
    <row r="63" spans="1:29" x14ac:dyDescent="0.2">
      <c r="B63" s="1357" t="s">
        <v>928</v>
      </c>
    </row>
    <row r="64" spans="1:29" x14ac:dyDescent="0.2">
      <c r="B64" s="1358" t="s">
        <v>795</v>
      </c>
    </row>
  </sheetData>
  <autoFilter ref="A13:AB57"/>
  <mergeCells count="28">
    <mergeCell ref="A57:B57"/>
    <mergeCell ref="B59:C59"/>
    <mergeCell ref="R10:S11"/>
    <mergeCell ref="T10:T11"/>
    <mergeCell ref="U11:U12"/>
    <mergeCell ref="D10:E11"/>
    <mergeCell ref="G10:H10"/>
    <mergeCell ref="I10:J11"/>
    <mergeCell ref="K10:K11"/>
    <mergeCell ref="L10:M11"/>
    <mergeCell ref="N10:N11"/>
    <mergeCell ref="O10:P11"/>
    <mergeCell ref="Q10:Q11"/>
    <mergeCell ref="X11:X12"/>
    <mergeCell ref="Y11:Y12"/>
    <mergeCell ref="Z11:Z12"/>
    <mergeCell ref="R9:T9"/>
    <mergeCell ref="U9:Z10"/>
    <mergeCell ref="P1:S1"/>
    <mergeCell ref="A6:T6"/>
    <mergeCell ref="A8:T8"/>
    <mergeCell ref="A9:A12"/>
    <mergeCell ref="B9:B12"/>
    <mergeCell ref="C9:C12"/>
    <mergeCell ref="D9:H9"/>
    <mergeCell ref="I9:K9"/>
    <mergeCell ref="L9:N9"/>
    <mergeCell ref="O9:Q9"/>
  </mergeCells>
  <pageMargins left="0.39370078740157483" right="0.19685039370078741" top="0.70866141732283472" bottom="0.55118110236220474" header="0" footer="0"/>
  <pageSetup paperSize="9" scale="83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5EE13F"/>
  </sheetPr>
  <dimension ref="A1:K120"/>
  <sheetViews>
    <sheetView showWhiteSpace="0" view="pageLayout" topLeftCell="A85" zoomScaleNormal="100" workbookViewId="0">
      <selection activeCell="C114" sqref="C114"/>
    </sheetView>
  </sheetViews>
  <sheetFormatPr defaultRowHeight="12.75" x14ac:dyDescent="0.2"/>
  <cols>
    <col min="1" max="1" width="5.140625" style="228" customWidth="1"/>
    <col min="2" max="2" width="24.5703125" customWidth="1"/>
    <col min="3" max="3" width="9.42578125" customWidth="1"/>
    <col min="4" max="4" width="8.85546875" style="228" customWidth="1"/>
    <col min="5" max="5" width="8" customWidth="1"/>
    <col min="6" max="6" width="9.140625" style="228" customWidth="1"/>
    <col min="7" max="7" width="11.140625" style="228" customWidth="1"/>
    <col min="8" max="8" width="14.85546875" customWidth="1"/>
    <col min="9" max="9" width="7.140625" hidden="1" customWidth="1"/>
    <col min="10" max="10" width="0" hidden="1" customWidth="1"/>
    <col min="11" max="11" width="19.85546875" hidden="1" customWidth="1"/>
  </cols>
  <sheetData>
    <row r="1" spans="1:11" ht="76.5" customHeight="1" x14ac:dyDescent="0.25">
      <c r="B1" s="94"/>
      <c r="C1" s="94"/>
      <c r="D1" s="229"/>
      <c r="E1" s="1512" t="s">
        <v>394</v>
      </c>
      <c r="F1" s="1512"/>
      <c r="G1" s="1512"/>
      <c r="H1" s="1512"/>
    </row>
    <row r="2" spans="1:11" ht="15.75" x14ac:dyDescent="0.25">
      <c r="B2" s="94"/>
      <c r="C2" s="94"/>
      <c r="D2" s="230"/>
      <c r="E2" s="94"/>
      <c r="F2" s="230"/>
      <c r="G2" s="230"/>
    </row>
    <row r="3" spans="1:11" ht="22.5" customHeight="1" x14ac:dyDescent="0.25">
      <c r="A3" s="231"/>
      <c r="B3" s="1516" t="s">
        <v>737</v>
      </c>
      <c r="C3" s="1517"/>
      <c r="D3" s="1517"/>
      <c r="E3" s="1517"/>
      <c r="F3" s="1517"/>
      <c r="G3" s="565"/>
    </row>
    <row r="4" spans="1:11" ht="22.5" customHeight="1" thickBot="1" x14ac:dyDescent="0.3">
      <c r="A4" s="231"/>
      <c r="B4" s="1517"/>
      <c r="C4" s="1517"/>
      <c r="D4" s="1517"/>
      <c r="E4" s="1517"/>
      <c r="F4" s="1517"/>
      <c r="G4" s="565"/>
    </row>
    <row r="5" spans="1:11" ht="22.5" customHeight="1" thickBot="1" x14ac:dyDescent="0.25">
      <c r="A5" s="1518" t="s">
        <v>2</v>
      </c>
      <c r="B5" s="1520" t="s">
        <v>3</v>
      </c>
      <c r="C5" s="1385" t="s">
        <v>395</v>
      </c>
      <c r="D5" s="1522" t="s">
        <v>396</v>
      </c>
      <c r="E5" s="1524" t="s">
        <v>397</v>
      </c>
      <c r="F5" s="1526" t="s">
        <v>398</v>
      </c>
      <c r="G5" s="1510" t="s">
        <v>736</v>
      </c>
      <c r="H5" s="1528" t="s">
        <v>9</v>
      </c>
      <c r="I5" s="1513" t="s">
        <v>399</v>
      </c>
      <c r="J5" s="1514"/>
      <c r="K5" s="1515"/>
    </row>
    <row r="6" spans="1:11" ht="27" customHeight="1" thickBot="1" x14ac:dyDescent="0.25">
      <c r="A6" s="1519"/>
      <c r="B6" s="1521"/>
      <c r="C6" s="1386"/>
      <c r="D6" s="1523"/>
      <c r="E6" s="1525"/>
      <c r="F6" s="1527"/>
      <c r="G6" s="1511"/>
      <c r="H6" s="1529"/>
      <c r="I6" s="232" t="s">
        <v>188</v>
      </c>
      <c r="J6" s="233" t="s">
        <v>186</v>
      </c>
      <c r="K6" s="234" t="s">
        <v>400</v>
      </c>
    </row>
    <row r="7" spans="1:11" ht="19.5" customHeight="1" x14ac:dyDescent="0.2">
      <c r="A7" s="235">
        <v>1</v>
      </c>
      <c r="B7" s="236" t="s">
        <v>13</v>
      </c>
      <c r="C7" s="237"/>
      <c r="D7" s="238">
        <v>3</v>
      </c>
      <c r="E7" s="21"/>
      <c r="F7" s="239">
        <v>1</v>
      </c>
      <c r="G7" s="708">
        <f t="shared" ref="G7:G40" si="0">(C7+D7+E7+F7)*0.625</f>
        <v>2.5</v>
      </c>
      <c r="H7" s="707"/>
      <c r="I7" s="240"/>
      <c r="J7" s="241"/>
      <c r="K7" s="242"/>
    </row>
    <row r="8" spans="1:11" ht="19.5" customHeight="1" x14ac:dyDescent="0.2">
      <c r="A8" s="243">
        <f t="shared" ref="A8:A39" si="1">A7+1</f>
        <v>2</v>
      </c>
      <c r="B8" s="244" t="s">
        <v>189</v>
      </c>
      <c r="C8" s="245"/>
      <c r="D8" s="246">
        <v>3</v>
      </c>
      <c r="E8" s="247">
        <v>1</v>
      </c>
      <c r="F8" s="248">
        <v>2</v>
      </c>
      <c r="G8" s="705">
        <f t="shared" si="0"/>
        <v>3.75</v>
      </c>
      <c r="H8" s="707"/>
      <c r="I8" s="249"/>
      <c r="J8" s="250"/>
      <c r="K8" s="251"/>
    </row>
    <row r="9" spans="1:11" ht="18.75" customHeight="1" x14ac:dyDescent="0.2">
      <c r="A9" s="243">
        <f t="shared" si="1"/>
        <v>3</v>
      </c>
      <c r="B9" s="244" t="s">
        <v>401</v>
      </c>
      <c r="C9" s="245"/>
      <c r="D9" s="247">
        <v>3</v>
      </c>
      <c r="E9" s="247"/>
      <c r="F9" s="252"/>
      <c r="G9" s="705">
        <f t="shared" si="0"/>
        <v>1.875</v>
      </c>
      <c r="H9" s="707"/>
      <c r="I9" s="249"/>
      <c r="J9" s="250"/>
      <c r="K9" s="251"/>
    </row>
    <row r="10" spans="1:11" ht="18.75" customHeight="1" x14ac:dyDescent="0.2">
      <c r="A10" s="243">
        <f t="shared" si="1"/>
        <v>4</v>
      </c>
      <c r="B10" s="253" t="s">
        <v>17</v>
      </c>
      <c r="C10" s="254"/>
      <c r="D10" s="255">
        <v>6</v>
      </c>
      <c r="E10" s="255"/>
      <c r="F10" s="256"/>
      <c r="G10" s="705">
        <f t="shared" si="0"/>
        <v>3.75</v>
      </c>
      <c r="H10" s="707"/>
      <c r="I10" s="257"/>
      <c r="J10" s="258"/>
      <c r="K10" s="259"/>
    </row>
    <row r="11" spans="1:11" ht="18.75" customHeight="1" x14ac:dyDescent="0.2">
      <c r="A11" s="243">
        <f t="shared" si="1"/>
        <v>5</v>
      </c>
      <c r="B11" s="253" t="s">
        <v>20</v>
      </c>
      <c r="C11" s="254"/>
      <c r="D11" s="255">
        <v>4</v>
      </c>
      <c r="E11" s="255"/>
      <c r="F11" s="256"/>
      <c r="G11" s="705">
        <f t="shared" si="0"/>
        <v>2.5</v>
      </c>
      <c r="H11" s="707"/>
      <c r="I11" s="257"/>
      <c r="J11" s="258"/>
      <c r="K11" s="259"/>
    </row>
    <row r="12" spans="1:11" ht="18.75" customHeight="1" x14ac:dyDescent="0.2">
      <c r="A12" s="243">
        <f t="shared" si="1"/>
        <v>6</v>
      </c>
      <c r="B12" s="260" t="s">
        <v>21</v>
      </c>
      <c r="C12" s="254"/>
      <c r="D12" s="255">
        <v>4</v>
      </c>
      <c r="E12" s="255"/>
      <c r="F12" s="256"/>
      <c r="G12" s="705">
        <f t="shared" si="0"/>
        <v>2.5</v>
      </c>
      <c r="H12" s="707"/>
      <c r="I12" s="257"/>
      <c r="J12" s="258"/>
      <c r="K12" s="259"/>
    </row>
    <row r="13" spans="1:11" ht="18.75" customHeight="1" x14ac:dyDescent="0.2">
      <c r="A13" s="243">
        <f t="shared" si="1"/>
        <v>7</v>
      </c>
      <c r="B13" s="123" t="s">
        <v>247</v>
      </c>
      <c r="C13" s="254"/>
      <c r="D13" s="255">
        <v>6</v>
      </c>
      <c r="E13" s="255"/>
      <c r="F13" s="256"/>
      <c r="G13" s="705">
        <f t="shared" si="0"/>
        <v>3.75</v>
      </c>
      <c r="H13" s="707"/>
      <c r="I13" s="257"/>
      <c r="J13" s="258"/>
      <c r="K13" s="259"/>
    </row>
    <row r="14" spans="1:11" ht="18.75" customHeight="1" x14ac:dyDescent="0.2">
      <c r="A14" s="243">
        <f t="shared" si="1"/>
        <v>8</v>
      </c>
      <c r="B14" s="123" t="s">
        <v>248</v>
      </c>
      <c r="C14" s="254"/>
      <c r="D14" s="255">
        <v>4</v>
      </c>
      <c r="E14" s="255"/>
      <c r="F14" s="256"/>
      <c r="G14" s="705">
        <f t="shared" si="0"/>
        <v>2.5</v>
      </c>
      <c r="H14" s="707"/>
      <c r="I14" s="257"/>
      <c r="J14" s="261"/>
      <c r="K14" s="259"/>
    </row>
    <row r="15" spans="1:11" ht="18.75" customHeight="1" x14ac:dyDescent="0.2">
      <c r="A15" s="243">
        <f t="shared" si="1"/>
        <v>9</v>
      </c>
      <c r="B15" s="123" t="s">
        <v>249</v>
      </c>
      <c r="C15" s="254"/>
      <c r="D15" s="255">
        <v>3</v>
      </c>
      <c r="E15" s="255"/>
      <c r="F15" s="256"/>
      <c r="G15" s="705">
        <f t="shared" si="0"/>
        <v>1.875</v>
      </c>
      <c r="H15" s="707"/>
      <c r="I15" s="257"/>
      <c r="J15" s="258"/>
      <c r="K15" s="259"/>
    </row>
    <row r="16" spans="1:11" ht="18.75" customHeight="1" x14ac:dyDescent="0.2">
      <c r="A16" s="243">
        <f t="shared" si="1"/>
        <v>10</v>
      </c>
      <c r="B16" s="262" t="s">
        <v>103</v>
      </c>
      <c r="C16" s="254"/>
      <c r="D16" s="263">
        <v>4</v>
      </c>
      <c r="E16" s="255"/>
      <c r="F16" s="256">
        <v>2</v>
      </c>
      <c r="G16" s="705">
        <f t="shared" si="0"/>
        <v>3.75</v>
      </c>
      <c r="H16" s="707"/>
      <c r="I16" s="257"/>
      <c r="J16" s="258"/>
      <c r="K16" s="259"/>
    </row>
    <row r="17" spans="1:11" ht="18.75" customHeight="1" x14ac:dyDescent="0.2">
      <c r="A17" s="243">
        <f t="shared" si="1"/>
        <v>11</v>
      </c>
      <c r="B17" s="123" t="s">
        <v>250</v>
      </c>
      <c r="C17" s="254"/>
      <c r="D17" s="255">
        <v>5</v>
      </c>
      <c r="E17" s="255"/>
      <c r="F17" s="256"/>
      <c r="G17" s="705">
        <f t="shared" si="0"/>
        <v>3.125</v>
      </c>
      <c r="H17" s="707"/>
      <c r="I17" s="257"/>
      <c r="J17" s="258"/>
      <c r="K17" s="259"/>
    </row>
    <row r="18" spans="1:11" ht="18.75" customHeight="1" x14ac:dyDescent="0.2">
      <c r="A18" s="243">
        <f t="shared" si="1"/>
        <v>12</v>
      </c>
      <c r="B18" s="262" t="s">
        <v>106</v>
      </c>
      <c r="C18" s="254"/>
      <c r="D18" s="263">
        <v>5</v>
      </c>
      <c r="E18" s="255"/>
      <c r="F18" s="256">
        <v>3</v>
      </c>
      <c r="G18" s="705">
        <f t="shared" si="0"/>
        <v>5</v>
      </c>
      <c r="H18" s="707"/>
      <c r="I18" s="257"/>
      <c r="J18" s="258"/>
      <c r="K18" s="259"/>
    </row>
    <row r="19" spans="1:11" ht="18.75" customHeight="1" x14ac:dyDescent="0.2">
      <c r="A19" s="243">
        <f t="shared" si="1"/>
        <v>13</v>
      </c>
      <c r="B19" s="262" t="s">
        <v>402</v>
      </c>
      <c r="C19" s="264"/>
      <c r="D19" s="265">
        <v>5</v>
      </c>
      <c r="E19" s="266"/>
      <c r="F19" s="267">
        <v>2</v>
      </c>
      <c r="G19" s="705">
        <f t="shared" si="0"/>
        <v>4.375</v>
      </c>
      <c r="H19" s="707"/>
      <c r="I19" s="268"/>
      <c r="J19" s="269"/>
      <c r="K19" s="270"/>
    </row>
    <row r="20" spans="1:11" ht="18.75" customHeight="1" x14ac:dyDescent="0.2">
      <c r="A20" s="243">
        <f t="shared" si="1"/>
        <v>14</v>
      </c>
      <c r="B20" s="262" t="s">
        <v>109</v>
      </c>
      <c r="C20" s="254"/>
      <c r="D20" s="263">
        <v>3</v>
      </c>
      <c r="E20" s="255"/>
      <c r="F20" s="256">
        <v>2</v>
      </c>
      <c r="G20" s="705">
        <f t="shared" si="0"/>
        <v>3.125</v>
      </c>
      <c r="H20" s="707"/>
      <c r="I20" s="257"/>
      <c r="J20" s="261"/>
      <c r="K20" s="259"/>
    </row>
    <row r="21" spans="1:11" ht="18.75" customHeight="1" x14ac:dyDescent="0.2">
      <c r="A21" s="243">
        <f t="shared" si="1"/>
        <v>15</v>
      </c>
      <c r="B21" s="262" t="s">
        <v>254</v>
      </c>
      <c r="C21" s="254"/>
      <c r="D21" s="263">
        <v>5</v>
      </c>
      <c r="E21" s="255"/>
      <c r="F21" s="256"/>
      <c r="G21" s="705">
        <f t="shared" si="0"/>
        <v>3.125</v>
      </c>
      <c r="H21" s="707"/>
      <c r="I21" s="257"/>
      <c r="J21" s="258"/>
      <c r="K21" s="259"/>
    </row>
    <row r="22" spans="1:11" ht="18.75" customHeight="1" x14ac:dyDescent="0.2">
      <c r="A22" s="243">
        <f t="shared" si="1"/>
        <v>16</v>
      </c>
      <c r="B22" s="262" t="s">
        <v>255</v>
      </c>
      <c r="C22" s="254"/>
      <c r="D22" s="263">
        <v>4</v>
      </c>
      <c r="E22" s="255"/>
      <c r="F22" s="256"/>
      <c r="G22" s="705">
        <f t="shared" si="0"/>
        <v>2.5</v>
      </c>
      <c r="H22" s="707"/>
      <c r="I22" s="257"/>
      <c r="J22" s="258"/>
      <c r="K22" s="259"/>
    </row>
    <row r="23" spans="1:11" ht="18.75" customHeight="1" x14ac:dyDescent="0.2">
      <c r="A23" s="243">
        <f t="shared" si="1"/>
        <v>17</v>
      </c>
      <c r="B23" s="262" t="s">
        <v>26</v>
      </c>
      <c r="C23" s="254"/>
      <c r="D23" s="263">
        <v>6</v>
      </c>
      <c r="E23" s="255"/>
      <c r="F23" s="256">
        <v>2</v>
      </c>
      <c r="G23" s="705">
        <f t="shared" si="0"/>
        <v>5</v>
      </c>
      <c r="H23" s="707"/>
      <c r="I23" s="257"/>
      <c r="J23" s="258"/>
      <c r="K23" s="259"/>
    </row>
    <row r="24" spans="1:11" ht="18.75" customHeight="1" x14ac:dyDescent="0.2">
      <c r="A24" s="243">
        <f t="shared" si="1"/>
        <v>18</v>
      </c>
      <c r="B24" s="262" t="s">
        <v>29</v>
      </c>
      <c r="C24" s="254"/>
      <c r="D24" s="263">
        <v>8</v>
      </c>
      <c r="E24" s="255"/>
      <c r="F24" s="256"/>
      <c r="G24" s="705">
        <f t="shared" si="0"/>
        <v>5</v>
      </c>
      <c r="H24" s="707"/>
      <c r="I24" s="257"/>
      <c r="J24" s="258"/>
      <c r="K24" s="259"/>
    </row>
    <row r="25" spans="1:11" ht="18.75" customHeight="1" x14ac:dyDescent="0.2">
      <c r="A25" s="243">
        <f t="shared" si="1"/>
        <v>19</v>
      </c>
      <c r="B25" s="262" t="s">
        <v>256</v>
      </c>
      <c r="C25" s="254"/>
      <c r="D25" s="263">
        <v>4</v>
      </c>
      <c r="E25" s="255"/>
      <c r="F25" s="256">
        <v>1</v>
      </c>
      <c r="G25" s="705">
        <f t="shared" si="0"/>
        <v>3.125</v>
      </c>
      <c r="H25" s="707"/>
      <c r="I25" s="257"/>
      <c r="J25" s="258"/>
      <c r="K25" s="259"/>
    </row>
    <row r="26" spans="1:11" ht="18.75" customHeight="1" x14ac:dyDescent="0.2">
      <c r="A26" s="243">
        <f t="shared" si="1"/>
        <v>20</v>
      </c>
      <c r="B26" s="262" t="s">
        <v>403</v>
      </c>
      <c r="C26" s="254"/>
      <c r="D26" s="263">
        <v>4</v>
      </c>
      <c r="E26" s="255"/>
      <c r="F26" s="256">
        <v>2</v>
      </c>
      <c r="G26" s="705">
        <f t="shared" si="0"/>
        <v>3.75</v>
      </c>
      <c r="H26" s="707"/>
      <c r="I26" s="257"/>
      <c r="J26" s="258"/>
      <c r="K26" s="259"/>
    </row>
    <row r="27" spans="1:11" ht="18.75" customHeight="1" x14ac:dyDescent="0.2">
      <c r="A27" s="243">
        <f t="shared" si="1"/>
        <v>21</v>
      </c>
      <c r="B27" s="262" t="s">
        <v>404</v>
      </c>
      <c r="C27" s="254"/>
      <c r="D27" s="263">
        <v>4</v>
      </c>
      <c r="E27" s="255"/>
      <c r="F27" s="256"/>
      <c r="G27" s="705">
        <f t="shared" si="0"/>
        <v>2.5</v>
      </c>
      <c r="H27" s="707"/>
      <c r="I27" s="257"/>
      <c r="J27" s="258"/>
      <c r="K27" s="259"/>
    </row>
    <row r="28" spans="1:11" ht="18.75" customHeight="1" x14ac:dyDescent="0.2">
      <c r="A28" s="243">
        <f t="shared" si="1"/>
        <v>22</v>
      </c>
      <c r="B28" s="262" t="s">
        <v>193</v>
      </c>
      <c r="C28" s="254">
        <v>1</v>
      </c>
      <c r="D28" s="255">
        <v>1</v>
      </c>
      <c r="E28" s="255"/>
      <c r="F28" s="271"/>
      <c r="G28" s="705">
        <f t="shared" si="0"/>
        <v>1.25</v>
      </c>
      <c r="H28" s="707" t="s">
        <v>151</v>
      </c>
      <c r="I28" s="257"/>
      <c r="J28" s="258"/>
      <c r="K28" s="259"/>
    </row>
    <row r="29" spans="1:11" ht="18.75" customHeight="1" x14ac:dyDescent="0.2">
      <c r="A29" s="243">
        <f t="shared" si="1"/>
        <v>23</v>
      </c>
      <c r="B29" s="262" t="s">
        <v>262</v>
      </c>
      <c r="C29" s="254"/>
      <c r="D29" s="263">
        <v>4</v>
      </c>
      <c r="E29" s="255"/>
      <c r="F29" s="256"/>
      <c r="G29" s="705">
        <f t="shared" si="0"/>
        <v>2.5</v>
      </c>
      <c r="H29" s="707"/>
      <c r="I29" s="257"/>
      <c r="J29" s="258"/>
      <c r="K29" s="259"/>
    </row>
    <row r="30" spans="1:11" ht="18.75" customHeight="1" x14ac:dyDescent="0.2">
      <c r="A30" s="243">
        <f t="shared" si="1"/>
        <v>24</v>
      </c>
      <c r="B30" s="262" t="s">
        <v>264</v>
      </c>
      <c r="C30" s="254"/>
      <c r="D30" s="263">
        <v>3</v>
      </c>
      <c r="E30" s="255"/>
      <c r="F30" s="256"/>
      <c r="G30" s="705">
        <f t="shared" si="0"/>
        <v>1.875</v>
      </c>
      <c r="H30" s="704"/>
      <c r="I30" s="257"/>
      <c r="J30" s="258"/>
      <c r="K30" s="259"/>
    </row>
    <row r="31" spans="1:11" ht="18.75" customHeight="1" x14ac:dyDescent="0.2">
      <c r="A31" s="243">
        <f t="shared" si="1"/>
        <v>25</v>
      </c>
      <c r="B31" s="262" t="s">
        <v>112</v>
      </c>
      <c r="C31" s="254"/>
      <c r="D31" s="263">
        <v>3</v>
      </c>
      <c r="E31" s="255"/>
      <c r="F31" s="256"/>
      <c r="G31" s="705">
        <f t="shared" si="0"/>
        <v>1.875</v>
      </c>
      <c r="H31" s="707"/>
      <c r="I31" s="257"/>
      <c r="J31" s="258"/>
      <c r="K31" s="259"/>
    </row>
    <row r="32" spans="1:11" ht="18.75" customHeight="1" x14ac:dyDescent="0.2">
      <c r="A32" s="243">
        <f t="shared" si="1"/>
        <v>26</v>
      </c>
      <c r="B32" s="262" t="s">
        <v>265</v>
      </c>
      <c r="C32" s="254"/>
      <c r="D32" s="263">
        <v>3</v>
      </c>
      <c r="E32" s="255"/>
      <c r="F32" s="256"/>
      <c r="G32" s="705">
        <f t="shared" si="0"/>
        <v>1.875</v>
      </c>
      <c r="H32" s="707"/>
      <c r="I32" s="257"/>
      <c r="J32" s="258"/>
      <c r="K32" s="259"/>
    </row>
    <row r="33" spans="1:11" ht="18.75" customHeight="1" x14ac:dyDescent="0.2">
      <c r="A33" s="243">
        <f t="shared" si="1"/>
        <v>27</v>
      </c>
      <c r="B33" s="262" t="s">
        <v>37</v>
      </c>
      <c r="C33" s="254"/>
      <c r="D33" s="255"/>
      <c r="E33" s="255"/>
      <c r="F33" s="271">
        <v>1</v>
      </c>
      <c r="G33" s="705">
        <f t="shared" si="0"/>
        <v>0.625</v>
      </c>
      <c r="H33" s="707"/>
      <c r="I33" s="257"/>
      <c r="J33" s="258"/>
      <c r="K33" s="259"/>
    </row>
    <row r="34" spans="1:11" ht="18.75" customHeight="1" x14ac:dyDescent="0.2">
      <c r="A34" s="243">
        <f t="shared" si="1"/>
        <v>28</v>
      </c>
      <c r="B34" s="262" t="s">
        <v>38</v>
      </c>
      <c r="C34" s="254"/>
      <c r="D34" s="263">
        <v>5</v>
      </c>
      <c r="E34" s="255"/>
      <c r="F34" s="256"/>
      <c r="G34" s="705">
        <f t="shared" si="0"/>
        <v>3.125</v>
      </c>
      <c r="H34" s="707"/>
      <c r="I34" s="257"/>
      <c r="J34" s="258"/>
      <c r="K34" s="259"/>
    </row>
    <row r="35" spans="1:11" ht="18.75" customHeight="1" x14ac:dyDescent="0.2">
      <c r="A35" s="243">
        <f t="shared" si="1"/>
        <v>29</v>
      </c>
      <c r="B35" s="262" t="s">
        <v>267</v>
      </c>
      <c r="C35" s="254"/>
      <c r="D35" s="255">
        <v>3</v>
      </c>
      <c r="E35" s="255"/>
      <c r="F35" s="256"/>
      <c r="G35" s="705">
        <f t="shared" si="0"/>
        <v>1.875</v>
      </c>
      <c r="H35" s="707"/>
      <c r="I35" s="257"/>
      <c r="J35" s="258"/>
      <c r="K35" s="259"/>
    </row>
    <row r="36" spans="1:11" ht="18.75" customHeight="1" x14ac:dyDescent="0.2">
      <c r="A36" s="243">
        <f t="shared" si="1"/>
        <v>30</v>
      </c>
      <c r="B36" s="262" t="s">
        <v>268</v>
      </c>
      <c r="C36" s="254">
        <v>1</v>
      </c>
      <c r="D36" s="263"/>
      <c r="E36" s="255"/>
      <c r="F36" s="256"/>
      <c r="G36" s="705">
        <f t="shared" si="0"/>
        <v>0.625</v>
      </c>
      <c r="H36" s="707" t="s">
        <v>405</v>
      </c>
      <c r="I36" s="257"/>
      <c r="J36" s="258"/>
      <c r="K36" s="259"/>
    </row>
    <row r="37" spans="1:11" ht="18.75" customHeight="1" x14ac:dyDescent="0.2">
      <c r="A37" s="243">
        <f t="shared" si="1"/>
        <v>31</v>
      </c>
      <c r="B37" s="262" t="s">
        <v>195</v>
      </c>
      <c r="C37" s="254"/>
      <c r="D37" s="263">
        <v>2</v>
      </c>
      <c r="E37" s="255"/>
      <c r="F37" s="256">
        <v>1</v>
      </c>
      <c r="G37" s="705">
        <f t="shared" si="0"/>
        <v>1.875</v>
      </c>
      <c r="H37" s="707"/>
      <c r="I37" s="257"/>
      <c r="J37" s="258"/>
      <c r="K37" s="259"/>
    </row>
    <row r="38" spans="1:11" ht="18.75" customHeight="1" x14ac:dyDescent="0.2">
      <c r="A38" s="243">
        <f t="shared" si="1"/>
        <v>32</v>
      </c>
      <c r="B38" s="262" t="s">
        <v>196</v>
      </c>
      <c r="C38" s="254"/>
      <c r="D38" s="263">
        <v>6</v>
      </c>
      <c r="E38" s="255"/>
      <c r="F38" s="256"/>
      <c r="G38" s="705">
        <f t="shared" si="0"/>
        <v>3.75</v>
      </c>
      <c r="H38" s="707"/>
      <c r="I38" s="257"/>
      <c r="J38" s="258"/>
      <c r="K38" s="259"/>
    </row>
    <row r="39" spans="1:11" ht="18.75" customHeight="1" x14ac:dyDescent="0.2">
      <c r="A39" s="243">
        <f t="shared" si="1"/>
        <v>33</v>
      </c>
      <c r="B39" s="262" t="s">
        <v>197</v>
      </c>
      <c r="C39" s="254"/>
      <c r="D39" s="263">
        <v>2</v>
      </c>
      <c r="E39" s="255"/>
      <c r="F39" s="256">
        <v>1</v>
      </c>
      <c r="G39" s="705">
        <f t="shared" si="0"/>
        <v>1.875</v>
      </c>
      <c r="H39" s="707"/>
      <c r="I39" s="257"/>
      <c r="J39" s="258"/>
      <c r="K39" s="259"/>
    </row>
    <row r="40" spans="1:11" ht="18.75" customHeight="1" x14ac:dyDescent="0.2">
      <c r="A40" s="243">
        <f t="shared" ref="A40:A71" si="2">A39+1</f>
        <v>34</v>
      </c>
      <c r="B40" s="262" t="s">
        <v>198</v>
      </c>
      <c r="C40" s="254"/>
      <c r="D40" s="263">
        <v>8</v>
      </c>
      <c r="E40" s="255"/>
      <c r="F40" s="256">
        <v>3</v>
      </c>
      <c r="G40" s="705">
        <f t="shared" si="0"/>
        <v>6.875</v>
      </c>
      <c r="H40" s="707"/>
      <c r="I40" s="257"/>
      <c r="J40" s="258"/>
      <c r="K40" s="259"/>
    </row>
    <row r="41" spans="1:11" ht="18.75" customHeight="1" x14ac:dyDescent="0.2">
      <c r="A41" s="243">
        <f t="shared" si="2"/>
        <v>35</v>
      </c>
      <c r="B41" s="262" t="s">
        <v>201</v>
      </c>
      <c r="C41" s="254"/>
      <c r="D41" s="263" t="s">
        <v>406</v>
      </c>
      <c r="E41" s="255"/>
      <c r="F41" s="256">
        <v>2</v>
      </c>
      <c r="G41" s="705">
        <f>F41*0.625</f>
        <v>1.25</v>
      </c>
      <c r="H41" s="707"/>
      <c r="I41" s="257"/>
      <c r="J41" s="261"/>
      <c r="K41" s="259"/>
    </row>
    <row r="42" spans="1:11" ht="18.75" customHeight="1" x14ac:dyDescent="0.2">
      <c r="A42" s="243">
        <f t="shared" si="2"/>
        <v>36</v>
      </c>
      <c r="B42" s="262" t="s">
        <v>202</v>
      </c>
      <c r="C42" s="254"/>
      <c r="D42" s="263">
        <v>4</v>
      </c>
      <c r="E42" s="255"/>
      <c r="F42" s="256">
        <v>2</v>
      </c>
      <c r="G42" s="705">
        <f t="shared" ref="G42:G73" si="3">(C42+D42+E42+F42)*0.625</f>
        <v>3.75</v>
      </c>
      <c r="H42" s="707"/>
      <c r="I42" s="257"/>
      <c r="J42" s="258"/>
      <c r="K42" s="259"/>
    </row>
    <row r="43" spans="1:11" ht="18.75" customHeight="1" x14ac:dyDescent="0.2">
      <c r="A43" s="243">
        <f t="shared" si="2"/>
        <v>37</v>
      </c>
      <c r="B43" s="127" t="s">
        <v>407</v>
      </c>
      <c r="C43" s="254"/>
      <c r="D43" s="263">
        <v>2</v>
      </c>
      <c r="E43" s="255"/>
      <c r="F43" s="256">
        <v>1</v>
      </c>
      <c r="G43" s="705">
        <f t="shared" si="3"/>
        <v>1.875</v>
      </c>
      <c r="H43" s="707"/>
      <c r="I43" s="257"/>
      <c r="J43" s="258"/>
      <c r="K43" s="259"/>
    </row>
    <row r="44" spans="1:11" ht="18.75" customHeight="1" x14ac:dyDescent="0.2">
      <c r="A44" s="243">
        <f t="shared" si="2"/>
        <v>38</v>
      </c>
      <c r="B44" s="262" t="s">
        <v>44</v>
      </c>
      <c r="C44" s="254"/>
      <c r="D44" s="263">
        <v>2</v>
      </c>
      <c r="E44" s="255"/>
      <c r="F44" s="256"/>
      <c r="G44" s="705">
        <f t="shared" si="3"/>
        <v>1.25</v>
      </c>
      <c r="H44" s="707"/>
      <c r="I44" s="257"/>
      <c r="J44" s="258"/>
      <c r="K44" s="259"/>
    </row>
    <row r="45" spans="1:11" ht="18.75" customHeight="1" x14ac:dyDescent="0.2">
      <c r="A45" s="243">
        <f t="shared" si="2"/>
        <v>39</v>
      </c>
      <c r="B45" s="262" t="s">
        <v>280</v>
      </c>
      <c r="C45" s="254"/>
      <c r="D45" s="263">
        <v>4</v>
      </c>
      <c r="E45" s="255"/>
      <c r="F45" s="256"/>
      <c r="G45" s="705">
        <f t="shared" si="3"/>
        <v>2.5</v>
      </c>
      <c r="H45" s="707"/>
      <c r="I45" s="257"/>
      <c r="J45" s="258"/>
      <c r="K45" s="259"/>
    </row>
    <row r="46" spans="1:11" ht="18.75" customHeight="1" x14ac:dyDescent="0.2">
      <c r="A46" s="243">
        <f t="shared" si="2"/>
        <v>40</v>
      </c>
      <c r="B46" s="262" t="s">
        <v>408</v>
      </c>
      <c r="C46" s="254"/>
      <c r="D46" s="263">
        <v>3</v>
      </c>
      <c r="E46" s="255"/>
      <c r="F46" s="256">
        <v>2</v>
      </c>
      <c r="G46" s="705">
        <f t="shared" si="3"/>
        <v>3.125</v>
      </c>
      <c r="H46" s="707"/>
      <c r="I46" s="257"/>
      <c r="J46" s="258"/>
      <c r="K46" s="259"/>
    </row>
    <row r="47" spans="1:11" ht="18.75" customHeight="1" x14ac:dyDescent="0.2">
      <c r="A47" s="243">
        <f t="shared" si="2"/>
        <v>41</v>
      </c>
      <c r="B47" s="262" t="s">
        <v>281</v>
      </c>
      <c r="C47" s="254"/>
      <c r="D47" s="263">
        <v>2</v>
      </c>
      <c r="E47" s="255"/>
      <c r="F47" s="256">
        <v>1</v>
      </c>
      <c r="G47" s="705">
        <f t="shared" si="3"/>
        <v>1.875</v>
      </c>
      <c r="H47" s="707"/>
      <c r="I47" s="272"/>
      <c r="J47" s="273"/>
      <c r="K47" s="274"/>
    </row>
    <row r="48" spans="1:11" ht="18.75" customHeight="1" x14ac:dyDescent="0.2">
      <c r="A48" s="243">
        <f t="shared" si="2"/>
        <v>42</v>
      </c>
      <c r="B48" s="262" t="s">
        <v>409</v>
      </c>
      <c r="C48" s="254"/>
      <c r="D48" s="263">
        <v>2</v>
      </c>
      <c r="E48" s="255"/>
      <c r="F48" s="256">
        <v>1</v>
      </c>
      <c r="G48" s="705">
        <f t="shared" si="3"/>
        <v>1.875</v>
      </c>
      <c r="H48" s="707"/>
      <c r="I48" s="249"/>
      <c r="J48" s="250"/>
      <c r="K48" s="251"/>
    </row>
    <row r="49" spans="1:11" ht="18.75" customHeight="1" x14ac:dyDescent="0.2">
      <c r="A49" s="243">
        <f t="shared" si="2"/>
        <v>43</v>
      </c>
      <c r="B49" s="262" t="s">
        <v>282</v>
      </c>
      <c r="C49" s="254"/>
      <c r="D49" s="263">
        <v>3</v>
      </c>
      <c r="E49" s="255"/>
      <c r="F49" s="256"/>
      <c r="G49" s="705">
        <f t="shared" si="3"/>
        <v>1.875</v>
      </c>
      <c r="H49" s="707"/>
      <c r="I49" s="257"/>
      <c r="J49" s="258"/>
      <c r="K49" s="259"/>
    </row>
    <row r="50" spans="1:11" ht="18.75" customHeight="1" x14ac:dyDescent="0.2">
      <c r="A50" s="243">
        <f t="shared" si="2"/>
        <v>44</v>
      </c>
      <c r="B50" s="262" t="s">
        <v>49</v>
      </c>
      <c r="C50" s="254"/>
      <c r="D50" s="263">
        <v>4</v>
      </c>
      <c r="E50" s="255"/>
      <c r="F50" s="256">
        <v>2</v>
      </c>
      <c r="G50" s="705">
        <f t="shared" si="3"/>
        <v>3.75</v>
      </c>
      <c r="H50" s="707"/>
      <c r="I50" s="257"/>
      <c r="J50" s="258"/>
      <c r="K50" s="259"/>
    </row>
    <row r="51" spans="1:11" ht="18.75" customHeight="1" x14ac:dyDescent="0.2">
      <c r="A51" s="243">
        <f t="shared" si="2"/>
        <v>45</v>
      </c>
      <c r="B51" s="262" t="s">
        <v>410</v>
      </c>
      <c r="C51" s="254"/>
      <c r="D51" s="263">
        <v>5</v>
      </c>
      <c r="E51" s="255"/>
      <c r="F51" s="256"/>
      <c r="G51" s="705">
        <f t="shared" si="3"/>
        <v>3.125</v>
      </c>
      <c r="H51" s="707"/>
      <c r="I51" s="257"/>
      <c r="J51" s="258"/>
      <c r="K51" s="259"/>
    </row>
    <row r="52" spans="1:11" ht="18.75" customHeight="1" x14ac:dyDescent="0.2">
      <c r="A52" s="243">
        <f t="shared" si="2"/>
        <v>46</v>
      </c>
      <c r="B52" s="262" t="s">
        <v>51</v>
      </c>
      <c r="C52" s="254"/>
      <c r="D52" s="263">
        <v>4</v>
      </c>
      <c r="E52" s="255"/>
      <c r="F52" s="256">
        <v>1</v>
      </c>
      <c r="G52" s="705">
        <f t="shared" si="3"/>
        <v>3.125</v>
      </c>
      <c r="H52" s="707"/>
      <c r="I52" s="257"/>
      <c r="J52" s="258"/>
      <c r="K52" s="259"/>
    </row>
    <row r="53" spans="1:11" ht="18.75" customHeight="1" x14ac:dyDescent="0.2">
      <c r="A53" s="243">
        <f t="shared" si="2"/>
        <v>47</v>
      </c>
      <c r="B53" s="262" t="s">
        <v>411</v>
      </c>
      <c r="C53" s="254"/>
      <c r="D53" s="263">
        <v>5</v>
      </c>
      <c r="E53" s="255"/>
      <c r="F53" s="256"/>
      <c r="G53" s="705">
        <f t="shared" si="3"/>
        <v>3.125</v>
      </c>
      <c r="H53" s="707"/>
      <c r="I53" s="257"/>
      <c r="J53" s="258"/>
      <c r="K53" s="259"/>
    </row>
    <row r="54" spans="1:11" ht="18.75" customHeight="1" x14ac:dyDescent="0.2">
      <c r="A54" s="243">
        <f t="shared" si="2"/>
        <v>48</v>
      </c>
      <c r="B54" s="262" t="s">
        <v>288</v>
      </c>
      <c r="C54" s="254">
        <v>1</v>
      </c>
      <c r="D54" s="263">
        <v>3</v>
      </c>
      <c r="E54" s="255"/>
      <c r="F54" s="256"/>
      <c r="G54" s="705">
        <f t="shared" si="3"/>
        <v>2.5</v>
      </c>
      <c r="H54" s="707"/>
      <c r="I54" s="257"/>
      <c r="J54" s="258"/>
      <c r="K54" s="259"/>
    </row>
    <row r="55" spans="1:11" ht="22.5" customHeight="1" x14ac:dyDescent="0.2">
      <c r="A55" s="243">
        <f t="shared" si="2"/>
        <v>49</v>
      </c>
      <c r="B55" s="262" t="s">
        <v>52</v>
      </c>
      <c r="C55" s="245"/>
      <c r="D55" s="246">
        <v>3</v>
      </c>
      <c r="E55" s="247">
        <v>4</v>
      </c>
      <c r="F55" s="256">
        <v>1</v>
      </c>
      <c r="G55" s="705">
        <f t="shared" si="3"/>
        <v>5</v>
      </c>
      <c r="H55" s="707"/>
      <c r="I55" s="257"/>
      <c r="J55" s="258"/>
      <c r="K55" s="259"/>
    </row>
    <row r="56" spans="1:11" ht="18.75" customHeight="1" x14ac:dyDescent="0.2">
      <c r="A56" s="243">
        <f t="shared" si="2"/>
        <v>50</v>
      </c>
      <c r="B56" s="262" t="s">
        <v>209</v>
      </c>
      <c r="C56" s="245"/>
      <c r="D56" s="246">
        <v>4</v>
      </c>
      <c r="E56" s="247">
        <v>4</v>
      </c>
      <c r="F56" s="256">
        <v>1</v>
      </c>
      <c r="G56" s="705">
        <f t="shared" si="3"/>
        <v>5.625</v>
      </c>
      <c r="H56" s="707" t="s">
        <v>412</v>
      </c>
      <c r="I56" s="257"/>
      <c r="J56" s="258"/>
      <c r="K56" s="259"/>
    </row>
    <row r="57" spans="1:11" ht="18.75" customHeight="1" x14ac:dyDescent="0.2">
      <c r="A57" s="243">
        <f t="shared" si="2"/>
        <v>51</v>
      </c>
      <c r="B57" s="262" t="s">
        <v>211</v>
      </c>
      <c r="C57" s="245"/>
      <c r="D57" s="246">
        <v>6</v>
      </c>
      <c r="E57" s="247"/>
      <c r="F57" s="256"/>
      <c r="G57" s="705">
        <f t="shared" si="3"/>
        <v>3.75</v>
      </c>
      <c r="H57" s="707"/>
      <c r="I57" s="257"/>
      <c r="J57" s="258"/>
      <c r="K57" s="259"/>
    </row>
    <row r="58" spans="1:11" ht="18.75" customHeight="1" x14ac:dyDescent="0.2">
      <c r="A58" s="243">
        <f t="shared" si="2"/>
        <v>52</v>
      </c>
      <c r="B58" s="262" t="s">
        <v>55</v>
      </c>
      <c r="C58" s="245"/>
      <c r="D58" s="246">
        <v>7</v>
      </c>
      <c r="E58" s="247"/>
      <c r="F58" s="256">
        <v>3</v>
      </c>
      <c r="G58" s="705">
        <f t="shared" si="3"/>
        <v>6.25</v>
      </c>
      <c r="H58" s="707"/>
      <c r="I58" s="257"/>
      <c r="J58" s="258"/>
      <c r="K58" s="259"/>
    </row>
    <row r="59" spans="1:11" ht="18.75" customHeight="1" x14ac:dyDescent="0.2">
      <c r="A59" s="243">
        <f t="shared" si="2"/>
        <v>53</v>
      </c>
      <c r="B59" s="262" t="s">
        <v>292</v>
      </c>
      <c r="C59" s="245"/>
      <c r="D59" s="246">
        <v>3</v>
      </c>
      <c r="E59" s="247"/>
      <c r="F59" s="256">
        <v>1</v>
      </c>
      <c r="G59" s="705">
        <f t="shared" si="3"/>
        <v>2.5</v>
      </c>
      <c r="H59" s="707"/>
      <c r="I59" s="257"/>
      <c r="J59" s="258"/>
      <c r="K59" s="259"/>
    </row>
    <row r="60" spans="1:11" ht="18.75" customHeight="1" x14ac:dyDescent="0.2">
      <c r="A60" s="243">
        <f t="shared" si="2"/>
        <v>54</v>
      </c>
      <c r="B60" s="262" t="s">
        <v>212</v>
      </c>
      <c r="C60" s="245"/>
      <c r="D60" s="246">
        <v>6</v>
      </c>
      <c r="E60" s="247"/>
      <c r="F60" s="256">
        <v>1</v>
      </c>
      <c r="G60" s="705">
        <f t="shared" si="3"/>
        <v>4.375</v>
      </c>
      <c r="H60" s="707"/>
      <c r="I60" s="257"/>
      <c r="J60" s="258"/>
      <c r="K60" s="259"/>
    </row>
    <row r="61" spans="1:11" ht="18.75" customHeight="1" x14ac:dyDescent="0.2">
      <c r="A61" s="243">
        <f t="shared" si="2"/>
        <v>55</v>
      </c>
      <c r="B61" s="262" t="s">
        <v>62</v>
      </c>
      <c r="C61" s="245">
        <v>1</v>
      </c>
      <c r="D61" s="246">
        <v>7</v>
      </c>
      <c r="E61" s="247"/>
      <c r="F61" s="256">
        <v>1</v>
      </c>
      <c r="G61" s="705">
        <f t="shared" si="3"/>
        <v>5.625</v>
      </c>
      <c r="H61" s="707"/>
      <c r="I61" s="257"/>
      <c r="J61" s="258"/>
      <c r="K61" s="259"/>
    </row>
    <row r="62" spans="1:11" ht="18.75" customHeight="1" x14ac:dyDescent="0.2">
      <c r="A62" s="243">
        <f t="shared" si="2"/>
        <v>56</v>
      </c>
      <c r="B62" s="262" t="s">
        <v>294</v>
      </c>
      <c r="C62" s="245"/>
      <c r="D62" s="246">
        <v>4</v>
      </c>
      <c r="E62" s="247"/>
      <c r="F62" s="256"/>
      <c r="G62" s="705">
        <f t="shared" si="3"/>
        <v>2.5</v>
      </c>
      <c r="H62" s="707"/>
      <c r="I62" s="257"/>
      <c r="J62" s="261"/>
      <c r="K62" s="259"/>
    </row>
    <row r="63" spans="1:11" ht="18.75" customHeight="1" x14ac:dyDescent="0.2">
      <c r="A63" s="243">
        <f t="shared" si="2"/>
        <v>57</v>
      </c>
      <c r="B63" s="262" t="s">
        <v>64</v>
      </c>
      <c r="C63" s="245">
        <v>1</v>
      </c>
      <c r="D63" s="247">
        <v>10</v>
      </c>
      <c r="E63" s="247"/>
      <c r="F63" s="256">
        <v>2</v>
      </c>
      <c r="G63" s="705">
        <f t="shared" si="3"/>
        <v>8.125</v>
      </c>
      <c r="H63" s="707"/>
      <c r="I63" s="257"/>
      <c r="J63" s="258"/>
      <c r="K63" s="259"/>
    </row>
    <row r="64" spans="1:11" ht="18.75" customHeight="1" x14ac:dyDescent="0.2">
      <c r="A64" s="243">
        <f t="shared" si="2"/>
        <v>58</v>
      </c>
      <c r="B64" s="262" t="s">
        <v>66</v>
      </c>
      <c r="C64" s="254"/>
      <c r="D64" s="263">
        <v>2</v>
      </c>
      <c r="E64" s="255">
        <v>1</v>
      </c>
      <c r="F64" s="256">
        <v>2</v>
      </c>
      <c r="G64" s="705">
        <f t="shared" si="3"/>
        <v>3.125</v>
      </c>
      <c r="H64" s="704"/>
      <c r="I64" s="257"/>
      <c r="J64" s="258"/>
      <c r="K64" s="259"/>
    </row>
    <row r="65" spans="1:11" ht="18.75" customHeight="1" x14ac:dyDescent="0.2">
      <c r="A65" s="243">
        <f t="shared" si="2"/>
        <v>59</v>
      </c>
      <c r="B65" s="262" t="s">
        <v>226</v>
      </c>
      <c r="C65" s="254">
        <v>1</v>
      </c>
      <c r="D65" s="263">
        <v>3</v>
      </c>
      <c r="E65" s="255"/>
      <c r="F65" s="256">
        <v>1</v>
      </c>
      <c r="G65" s="705">
        <f t="shared" si="3"/>
        <v>3.125</v>
      </c>
      <c r="H65" s="704"/>
      <c r="I65" s="257"/>
      <c r="J65" s="258"/>
      <c r="K65" s="259"/>
    </row>
    <row r="66" spans="1:11" ht="18.75" customHeight="1" x14ac:dyDescent="0.2">
      <c r="A66" s="243">
        <f t="shared" si="2"/>
        <v>60</v>
      </c>
      <c r="B66" s="262" t="s">
        <v>67</v>
      </c>
      <c r="C66" s="254"/>
      <c r="D66" s="263">
        <v>3</v>
      </c>
      <c r="E66" s="255"/>
      <c r="F66" s="256">
        <v>2</v>
      </c>
      <c r="G66" s="705">
        <f t="shared" si="3"/>
        <v>3.125</v>
      </c>
      <c r="H66" s="704"/>
      <c r="I66" s="257"/>
      <c r="J66" s="258"/>
      <c r="K66" s="259"/>
    </row>
    <row r="67" spans="1:11" ht="18.75" customHeight="1" x14ac:dyDescent="0.2">
      <c r="A67" s="243">
        <f t="shared" si="2"/>
        <v>61</v>
      </c>
      <c r="B67" s="262" t="s">
        <v>296</v>
      </c>
      <c r="C67" s="254"/>
      <c r="D67" s="263">
        <v>2</v>
      </c>
      <c r="E67" s="255"/>
      <c r="F67" s="256"/>
      <c r="G67" s="705">
        <f t="shared" si="3"/>
        <v>1.25</v>
      </c>
      <c r="H67" s="704"/>
      <c r="I67" s="257"/>
      <c r="J67" s="258"/>
      <c r="K67" s="259"/>
    </row>
    <row r="68" spans="1:11" ht="18.75" customHeight="1" x14ac:dyDescent="0.2">
      <c r="A68" s="243">
        <f t="shared" si="2"/>
        <v>62</v>
      </c>
      <c r="B68" s="262" t="s">
        <v>297</v>
      </c>
      <c r="C68" s="254"/>
      <c r="D68" s="255">
        <v>2</v>
      </c>
      <c r="E68" s="255"/>
      <c r="F68" s="271"/>
      <c r="G68" s="705">
        <f t="shared" si="3"/>
        <v>1.25</v>
      </c>
      <c r="H68" s="704"/>
      <c r="I68" s="257"/>
      <c r="J68" s="258"/>
      <c r="K68" s="259"/>
    </row>
    <row r="69" spans="1:11" ht="18.75" customHeight="1" x14ac:dyDescent="0.2">
      <c r="A69" s="243">
        <f t="shared" si="2"/>
        <v>63</v>
      </c>
      <c r="B69" s="262" t="s">
        <v>298</v>
      </c>
      <c r="C69" s="254">
        <v>1</v>
      </c>
      <c r="D69" s="255">
        <v>2</v>
      </c>
      <c r="E69" s="255"/>
      <c r="F69" s="271"/>
      <c r="G69" s="705">
        <f t="shared" si="3"/>
        <v>1.875</v>
      </c>
      <c r="H69" s="704"/>
      <c r="I69" s="257"/>
      <c r="J69" s="258"/>
      <c r="K69" s="259"/>
    </row>
    <row r="70" spans="1:11" ht="18.75" customHeight="1" x14ac:dyDescent="0.2">
      <c r="A70" s="243">
        <f t="shared" si="2"/>
        <v>64</v>
      </c>
      <c r="B70" s="262" t="s">
        <v>299</v>
      </c>
      <c r="C70" s="254"/>
      <c r="D70" s="255">
        <v>3</v>
      </c>
      <c r="E70" s="255"/>
      <c r="F70" s="271"/>
      <c r="G70" s="705">
        <f t="shared" si="3"/>
        <v>1.875</v>
      </c>
      <c r="H70" s="704"/>
      <c r="I70" s="257"/>
      <c r="J70" s="258"/>
      <c r="K70" s="259"/>
    </row>
    <row r="71" spans="1:11" ht="18.75" customHeight="1" x14ac:dyDescent="0.2">
      <c r="A71" s="243">
        <f t="shared" si="2"/>
        <v>65</v>
      </c>
      <c r="B71" s="262" t="s">
        <v>413</v>
      </c>
      <c r="C71" s="254">
        <v>2</v>
      </c>
      <c r="D71" s="255"/>
      <c r="E71" s="255"/>
      <c r="F71" s="271"/>
      <c r="G71" s="705">
        <f t="shared" si="3"/>
        <v>1.25</v>
      </c>
      <c r="H71" s="704" t="s">
        <v>414</v>
      </c>
      <c r="I71" s="257"/>
      <c r="J71" s="258"/>
      <c r="K71" s="259"/>
    </row>
    <row r="72" spans="1:11" ht="18.75" customHeight="1" x14ac:dyDescent="0.2">
      <c r="A72" s="243">
        <f t="shared" ref="A72:A103" si="4">A71+1</f>
        <v>66</v>
      </c>
      <c r="B72" s="262" t="s">
        <v>120</v>
      </c>
      <c r="C72" s="254">
        <v>2</v>
      </c>
      <c r="D72" s="255"/>
      <c r="E72" s="255"/>
      <c r="F72" s="271"/>
      <c r="G72" s="705">
        <f t="shared" si="3"/>
        <v>1.25</v>
      </c>
      <c r="H72" s="704" t="s">
        <v>414</v>
      </c>
      <c r="I72" s="257"/>
      <c r="J72" s="258"/>
      <c r="K72" s="259"/>
    </row>
    <row r="73" spans="1:11" ht="18.75" customHeight="1" x14ac:dyDescent="0.2">
      <c r="A73" s="243">
        <f t="shared" si="4"/>
        <v>67</v>
      </c>
      <c r="B73" s="262" t="s">
        <v>72</v>
      </c>
      <c r="C73" s="254">
        <v>1</v>
      </c>
      <c r="D73" s="255"/>
      <c r="E73" s="255"/>
      <c r="F73" s="271"/>
      <c r="G73" s="705">
        <f t="shared" si="3"/>
        <v>0.625</v>
      </c>
      <c r="H73" s="704" t="s">
        <v>414</v>
      </c>
      <c r="I73" s="257"/>
      <c r="J73" s="258"/>
      <c r="K73" s="259"/>
    </row>
    <row r="74" spans="1:11" ht="18.75" customHeight="1" x14ac:dyDescent="0.2">
      <c r="A74" s="243">
        <f t="shared" si="4"/>
        <v>68</v>
      </c>
      <c r="B74" s="262" t="s">
        <v>123</v>
      </c>
      <c r="C74" s="254">
        <v>10</v>
      </c>
      <c r="D74" s="255"/>
      <c r="E74" s="255"/>
      <c r="F74" s="271"/>
      <c r="G74" s="705">
        <f t="shared" ref="G74:G105" si="5">(C74+D74+E74+F74)*0.625</f>
        <v>6.25</v>
      </c>
      <c r="H74" s="704" t="s">
        <v>414</v>
      </c>
      <c r="I74" s="257"/>
      <c r="J74" s="258"/>
      <c r="K74" s="259"/>
    </row>
    <row r="75" spans="1:11" ht="18.75" customHeight="1" x14ac:dyDescent="0.2">
      <c r="A75" s="243">
        <f t="shared" si="4"/>
        <v>69</v>
      </c>
      <c r="B75" s="262" t="s">
        <v>125</v>
      </c>
      <c r="C75" s="254">
        <v>4</v>
      </c>
      <c r="D75" s="255"/>
      <c r="E75" s="255"/>
      <c r="F75" s="271"/>
      <c r="G75" s="705">
        <f t="shared" si="5"/>
        <v>2.5</v>
      </c>
      <c r="H75" s="704" t="s">
        <v>414</v>
      </c>
      <c r="I75" s="257"/>
      <c r="J75" s="258"/>
      <c r="K75" s="259"/>
    </row>
    <row r="76" spans="1:11" ht="18.75" customHeight="1" x14ac:dyDescent="0.2">
      <c r="A76" s="243">
        <f t="shared" si="4"/>
        <v>70</v>
      </c>
      <c r="B76" s="262" t="s">
        <v>132</v>
      </c>
      <c r="C76" s="254">
        <v>4</v>
      </c>
      <c r="D76" s="255"/>
      <c r="E76" s="255"/>
      <c r="F76" s="271"/>
      <c r="G76" s="705">
        <f t="shared" si="5"/>
        <v>2.5</v>
      </c>
      <c r="H76" s="704" t="s">
        <v>414</v>
      </c>
      <c r="I76" s="257"/>
      <c r="J76" s="258"/>
      <c r="K76" s="259"/>
    </row>
    <row r="77" spans="1:11" ht="18.75" customHeight="1" x14ac:dyDescent="0.2">
      <c r="A77" s="243">
        <f t="shared" si="4"/>
        <v>71</v>
      </c>
      <c r="B77" s="262" t="s">
        <v>127</v>
      </c>
      <c r="C77" s="254">
        <v>8</v>
      </c>
      <c r="D77" s="255"/>
      <c r="E77" s="255"/>
      <c r="F77" s="271"/>
      <c r="G77" s="705">
        <f t="shared" si="5"/>
        <v>5</v>
      </c>
      <c r="H77" s="704" t="s">
        <v>414</v>
      </c>
      <c r="I77" s="257"/>
      <c r="J77" s="258"/>
      <c r="K77" s="259"/>
    </row>
    <row r="78" spans="1:11" ht="18.75" customHeight="1" x14ac:dyDescent="0.2">
      <c r="A78" s="243">
        <f t="shared" si="4"/>
        <v>72</v>
      </c>
      <c r="B78" s="262" t="s">
        <v>129</v>
      </c>
      <c r="C78" s="254">
        <v>1</v>
      </c>
      <c r="D78" s="255"/>
      <c r="E78" s="255"/>
      <c r="F78" s="271"/>
      <c r="G78" s="705">
        <f t="shared" si="5"/>
        <v>0.625</v>
      </c>
      <c r="H78" s="704" t="s">
        <v>414</v>
      </c>
      <c r="I78" s="257"/>
      <c r="J78" s="258"/>
      <c r="K78" s="259"/>
    </row>
    <row r="79" spans="1:11" ht="18.75" customHeight="1" x14ac:dyDescent="0.2">
      <c r="A79" s="243">
        <f t="shared" si="4"/>
        <v>73</v>
      </c>
      <c r="B79" s="262" t="s">
        <v>415</v>
      </c>
      <c r="C79" s="254">
        <v>1</v>
      </c>
      <c r="D79" s="255"/>
      <c r="E79" s="255"/>
      <c r="F79" s="271"/>
      <c r="G79" s="705">
        <f t="shared" si="5"/>
        <v>0.625</v>
      </c>
      <c r="H79" s="704" t="s">
        <v>414</v>
      </c>
      <c r="I79" s="257"/>
      <c r="J79" s="258"/>
      <c r="K79" s="259"/>
    </row>
    <row r="80" spans="1:11" ht="18.75" customHeight="1" x14ac:dyDescent="0.2">
      <c r="A80" s="243">
        <f t="shared" si="4"/>
        <v>74</v>
      </c>
      <c r="B80" s="262" t="s">
        <v>131</v>
      </c>
      <c r="C80" s="254">
        <v>2</v>
      </c>
      <c r="D80" s="255"/>
      <c r="E80" s="255"/>
      <c r="F80" s="271"/>
      <c r="G80" s="705">
        <f t="shared" si="5"/>
        <v>1.25</v>
      </c>
      <c r="H80" s="704" t="s">
        <v>414</v>
      </c>
      <c r="I80" s="257"/>
      <c r="J80" s="258"/>
      <c r="K80" s="259"/>
    </row>
    <row r="81" spans="1:11" ht="18.75" customHeight="1" x14ac:dyDescent="0.2">
      <c r="A81" s="243">
        <f t="shared" si="4"/>
        <v>75</v>
      </c>
      <c r="B81" s="262" t="s">
        <v>416</v>
      </c>
      <c r="C81" s="254">
        <v>9</v>
      </c>
      <c r="D81" s="255"/>
      <c r="E81" s="255"/>
      <c r="F81" s="271"/>
      <c r="G81" s="705">
        <f t="shared" si="5"/>
        <v>5.625</v>
      </c>
      <c r="H81" s="704" t="s">
        <v>414</v>
      </c>
      <c r="I81" s="257"/>
      <c r="J81" s="258"/>
      <c r="K81" s="259"/>
    </row>
    <row r="82" spans="1:11" ht="18.75" customHeight="1" x14ac:dyDescent="0.2">
      <c r="A82" s="243">
        <f t="shared" si="4"/>
        <v>76</v>
      </c>
      <c r="B82" s="262" t="s">
        <v>134</v>
      </c>
      <c r="C82" s="254"/>
      <c r="D82" s="255">
        <v>5</v>
      </c>
      <c r="E82" s="255"/>
      <c r="F82" s="271"/>
      <c r="G82" s="705">
        <f t="shared" si="5"/>
        <v>3.125</v>
      </c>
      <c r="H82" s="704"/>
      <c r="I82" s="257"/>
      <c r="J82" s="258"/>
      <c r="K82" s="259"/>
    </row>
    <row r="83" spans="1:11" ht="18.75" customHeight="1" x14ac:dyDescent="0.2">
      <c r="A83" s="243">
        <f t="shared" si="4"/>
        <v>77</v>
      </c>
      <c r="B83" s="262" t="s">
        <v>302</v>
      </c>
      <c r="C83" s="254">
        <v>1</v>
      </c>
      <c r="D83" s="255">
        <v>3</v>
      </c>
      <c r="E83" s="255"/>
      <c r="F83" s="271"/>
      <c r="G83" s="705">
        <f t="shared" si="5"/>
        <v>2.5</v>
      </c>
      <c r="H83" s="704"/>
      <c r="I83" s="257"/>
      <c r="J83" s="258"/>
      <c r="K83" s="259"/>
    </row>
    <row r="84" spans="1:11" ht="18.75" customHeight="1" x14ac:dyDescent="0.2">
      <c r="A84" s="243">
        <f t="shared" si="4"/>
        <v>78</v>
      </c>
      <c r="B84" s="262" t="s">
        <v>75</v>
      </c>
      <c r="C84" s="254"/>
      <c r="D84" s="263">
        <v>6</v>
      </c>
      <c r="E84" s="255"/>
      <c r="F84" s="256">
        <v>3</v>
      </c>
      <c r="G84" s="705">
        <f t="shared" si="5"/>
        <v>5.625</v>
      </c>
      <c r="H84" s="704"/>
      <c r="I84" s="257"/>
      <c r="J84" s="258"/>
      <c r="K84" s="259"/>
    </row>
    <row r="85" spans="1:11" ht="18.75" customHeight="1" x14ac:dyDescent="0.2">
      <c r="A85" s="243">
        <f t="shared" si="4"/>
        <v>79</v>
      </c>
      <c r="B85" s="262" t="s">
        <v>417</v>
      </c>
      <c r="C85" s="254"/>
      <c r="D85" s="263">
        <v>4</v>
      </c>
      <c r="E85" s="255"/>
      <c r="F85" s="256">
        <v>2</v>
      </c>
      <c r="G85" s="705">
        <f t="shared" si="5"/>
        <v>3.75</v>
      </c>
      <c r="H85" s="704"/>
      <c r="I85" s="257"/>
      <c r="J85" s="258"/>
      <c r="K85" s="259"/>
    </row>
    <row r="86" spans="1:11" ht="18.75" customHeight="1" x14ac:dyDescent="0.2">
      <c r="A86" s="243">
        <f t="shared" si="4"/>
        <v>80</v>
      </c>
      <c r="B86" s="262" t="s">
        <v>77</v>
      </c>
      <c r="C86" s="254"/>
      <c r="D86" s="263"/>
      <c r="E86" s="255"/>
      <c r="F86" s="256">
        <v>3</v>
      </c>
      <c r="G86" s="705">
        <f t="shared" si="5"/>
        <v>1.875</v>
      </c>
      <c r="H86" s="704"/>
      <c r="I86" s="257"/>
      <c r="J86" s="258"/>
      <c r="K86" s="259"/>
    </row>
    <row r="87" spans="1:11" ht="18.75" customHeight="1" x14ac:dyDescent="0.2">
      <c r="A87" s="243">
        <f t="shared" si="4"/>
        <v>81</v>
      </c>
      <c r="B87" s="262" t="s">
        <v>78</v>
      </c>
      <c r="C87" s="254"/>
      <c r="D87" s="263">
        <v>15</v>
      </c>
      <c r="E87" s="255"/>
      <c r="F87" s="256">
        <v>4</v>
      </c>
      <c r="G87" s="705">
        <f t="shared" si="5"/>
        <v>11.875</v>
      </c>
      <c r="H87" s="704"/>
      <c r="I87" s="257"/>
      <c r="J87" s="258"/>
      <c r="K87" s="259"/>
    </row>
    <row r="88" spans="1:11" ht="18.75" customHeight="1" x14ac:dyDescent="0.2">
      <c r="A88" s="243">
        <f t="shared" si="4"/>
        <v>82</v>
      </c>
      <c r="B88" s="262" t="s">
        <v>308</v>
      </c>
      <c r="C88" s="254">
        <v>1</v>
      </c>
      <c r="D88" s="255">
        <v>3</v>
      </c>
      <c r="E88" s="255"/>
      <c r="F88" s="271"/>
      <c r="G88" s="705">
        <f t="shared" si="5"/>
        <v>2.5</v>
      </c>
      <c r="H88" s="704"/>
      <c r="I88" s="257"/>
      <c r="J88" s="258"/>
      <c r="K88" s="259"/>
    </row>
    <row r="89" spans="1:11" ht="18.75" customHeight="1" x14ac:dyDescent="0.2">
      <c r="A89" s="243">
        <f t="shared" si="4"/>
        <v>83</v>
      </c>
      <c r="B89" s="262" t="s">
        <v>146</v>
      </c>
      <c r="C89" s="254">
        <v>9</v>
      </c>
      <c r="D89" s="255"/>
      <c r="E89" s="255"/>
      <c r="F89" s="271"/>
      <c r="G89" s="705">
        <f t="shared" si="5"/>
        <v>5.625</v>
      </c>
      <c r="H89" s="704" t="s">
        <v>414</v>
      </c>
      <c r="I89" s="257"/>
      <c r="J89" s="258"/>
      <c r="K89" s="259"/>
    </row>
    <row r="90" spans="1:11" ht="18.75" customHeight="1" x14ac:dyDescent="0.2">
      <c r="A90" s="243">
        <f t="shared" si="4"/>
        <v>84</v>
      </c>
      <c r="B90" s="262" t="s">
        <v>83</v>
      </c>
      <c r="C90" s="254">
        <v>11</v>
      </c>
      <c r="D90" s="255"/>
      <c r="E90" s="255"/>
      <c r="F90" s="271"/>
      <c r="G90" s="705">
        <f t="shared" si="5"/>
        <v>6.875</v>
      </c>
      <c r="H90" s="704" t="s">
        <v>414</v>
      </c>
      <c r="I90" s="257"/>
      <c r="J90" s="258"/>
      <c r="K90" s="259"/>
    </row>
    <row r="91" spans="1:11" ht="18.75" customHeight="1" x14ac:dyDescent="0.2">
      <c r="A91" s="243">
        <f t="shared" si="4"/>
        <v>85</v>
      </c>
      <c r="B91" s="262" t="s">
        <v>310</v>
      </c>
      <c r="C91" s="254">
        <v>1</v>
      </c>
      <c r="D91" s="255">
        <v>3</v>
      </c>
      <c r="E91" s="255"/>
      <c r="F91" s="271"/>
      <c r="G91" s="705">
        <f t="shared" si="5"/>
        <v>2.5</v>
      </c>
      <c r="H91" s="704"/>
      <c r="I91" s="257"/>
      <c r="J91" s="258"/>
      <c r="K91" s="259"/>
    </row>
    <row r="92" spans="1:11" ht="18.75" customHeight="1" x14ac:dyDescent="0.2">
      <c r="A92" s="243">
        <f t="shared" si="4"/>
        <v>86</v>
      </c>
      <c r="B92" s="262" t="s">
        <v>311</v>
      </c>
      <c r="C92" s="254">
        <v>2</v>
      </c>
      <c r="D92" s="255">
        <v>5</v>
      </c>
      <c r="E92" s="255"/>
      <c r="F92" s="271"/>
      <c r="G92" s="705">
        <f t="shared" si="5"/>
        <v>4.375</v>
      </c>
      <c r="H92" s="704"/>
      <c r="I92" s="257"/>
      <c r="J92" s="258"/>
      <c r="K92" s="259"/>
    </row>
    <row r="93" spans="1:11" ht="18.75" customHeight="1" x14ac:dyDescent="0.2">
      <c r="A93" s="243">
        <f t="shared" si="4"/>
        <v>87</v>
      </c>
      <c r="B93" s="262" t="s">
        <v>312</v>
      </c>
      <c r="C93" s="254"/>
      <c r="D93" s="263">
        <v>2</v>
      </c>
      <c r="E93" s="255"/>
      <c r="F93" s="256"/>
      <c r="G93" s="705">
        <f t="shared" si="5"/>
        <v>1.25</v>
      </c>
      <c r="H93" s="704"/>
      <c r="I93" s="257"/>
      <c r="J93" s="258"/>
      <c r="K93" s="259"/>
    </row>
    <row r="94" spans="1:11" ht="18.75" customHeight="1" x14ac:dyDescent="0.2">
      <c r="A94" s="243">
        <f t="shared" si="4"/>
        <v>88</v>
      </c>
      <c r="B94" s="262" t="s">
        <v>418</v>
      </c>
      <c r="C94" s="254"/>
      <c r="D94" s="263">
        <v>4</v>
      </c>
      <c r="E94" s="255"/>
      <c r="F94" s="256">
        <v>1</v>
      </c>
      <c r="G94" s="705">
        <f t="shared" si="5"/>
        <v>3.125</v>
      </c>
      <c r="H94" s="704"/>
      <c r="I94" s="257"/>
      <c r="J94" s="258"/>
      <c r="K94" s="259"/>
    </row>
    <row r="95" spans="1:11" ht="18.75" customHeight="1" x14ac:dyDescent="0.2">
      <c r="A95" s="243">
        <f t="shared" si="4"/>
        <v>89</v>
      </c>
      <c r="B95" s="262" t="s">
        <v>225</v>
      </c>
      <c r="C95" s="254"/>
      <c r="D95" s="263">
        <v>1</v>
      </c>
      <c r="E95" s="255"/>
      <c r="F95" s="256">
        <v>1</v>
      </c>
      <c r="G95" s="705">
        <f t="shared" si="5"/>
        <v>1.25</v>
      </c>
      <c r="H95" s="704"/>
      <c r="I95" s="257"/>
      <c r="J95" s="258"/>
      <c r="K95" s="259"/>
    </row>
    <row r="96" spans="1:11" ht="18.75" customHeight="1" x14ac:dyDescent="0.2">
      <c r="A96" s="243">
        <f t="shared" si="4"/>
        <v>90</v>
      </c>
      <c r="B96" s="253" t="s">
        <v>419</v>
      </c>
      <c r="C96" s="254">
        <v>1</v>
      </c>
      <c r="D96" s="255"/>
      <c r="E96" s="255"/>
      <c r="F96" s="256"/>
      <c r="G96" s="705">
        <f t="shared" si="5"/>
        <v>0.625</v>
      </c>
      <c r="H96" s="704"/>
      <c r="I96" s="257"/>
      <c r="J96" s="258"/>
      <c r="K96" s="259"/>
    </row>
    <row r="97" spans="1:11" ht="18.75" customHeight="1" x14ac:dyDescent="0.2">
      <c r="A97" s="243">
        <f t="shared" si="4"/>
        <v>91</v>
      </c>
      <c r="B97" s="253" t="s">
        <v>93</v>
      </c>
      <c r="C97" s="254"/>
      <c r="D97" s="255">
        <v>2</v>
      </c>
      <c r="E97" s="255"/>
      <c r="F97" s="256"/>
      <c r="G97" s="705">
        <f t="shared" si="5"/>
        <v>1.25</v>
      </c>
      <c r="H97" s="704"/>
      <c r="I97" s="257"/>
      <c r="J97" s="258"/>
      <c r="K97" s="259"/>
    </row>
    <row r="98" spans="1:11" ht="18.75" customHeight="1" x14ac:dyDescent="0.2">
      <c r="A98" s="243">
        <f t="shared" si="4"/>
        <v>92</v>
      </c>
      <c r="B98" s="253" t="s">
        <v>220</v>
      </c>
      <c r="C98" s="254"/>
      <c r="D98" s="263">
        <v>3</v>
      </c>
      <c r="E98" s="255"/>
      <c r="F98" s="256">
        <v>1</v>
      </c>
      <c r="G98" s="705">
        <f t="shared" si="5"/>
        <v>2.5</v>
      </c>
      <c r="H98" s="704"/>
      <c r="I98" s="257"/>
      <c r="J98" s="258"/>
      <c r="K98" s="259"/>
    </row>
    <row r="99" spans="1:11" ht="18.75" customHeight="1" x14ac:dyDescent="0.2">
      <c r="A99" s="243">
        <f t="shared" si="4"/>
        <v>93</v>
      </c>
      <c r="B99" s="262" t="s">
        <v>89</v>
      </c>
      <c r="C99" s="254"/>
      <c r="D99" s="263">
        <v>2</v>
      </c>
      <c r="E99" s="255"/>
      <c r="F99" s="256"/>
      <c r="G99" s="705">
        <f t="shared" si="5"/>
        <v>1.25</v>
      </c>
      <c r="H99" s="706"/>
      <c r="I99" s="257"/>
      <c r="J99" s="258"/>
      <c r="K99" s="259"/>
    </row>
    <row r="100" spans="1:11" ht="18.75" customHeight="1" x14ac:dyDescent="0.2">
      <c r="A100" s="243">
        <f t="shared" si="4"/>
        <v>94</v>
      </c>
      <c r="B100" s="253" t="s">
        <v>90</v>
      </c>
      <c r="C100" s="254"/>
      <c r="D100" s="263">
        <v>2</v>
      </c>
      <c r="E100" s="255"/>
      <c r="F100" s="256"/>
      <c r="G100" s="705">
        <f t="shared" si="5"/>
        <v>1.25</v>
      </c>
      <c r="H100" s="704"/>
      <c r="I100" s="257"/>
      <c r="J100" s="258"/>
      <c r="K100" s="259"/>
    </row>
    <row r="101" spans="1:11" ht="18.75" customHeight="1" x14ac:dyDescent="0.2">
      <c r="A101" s="243">
        <f t="shared" si="4"/>
        <v>95</v>
      </c>
      <c r="B101" s="253" t="s">
        <v>92</v>
      </c>
      <c r="C101" s="254"/>
      <c r="D101" s="263">
        <v>5</v>
      </c>
      <c r="E101" s="255"/>
      <c r="F101" s="256">
        <v>1</v>
      </c>
      <c r="G101" s="705">
        <f t="shared" si="5"/>
        <v>3.75</v>
      </c>
      <c r="H101" s="704"/>
      <c r="I101" s="257"/>
      <c r="J101" s="261"/>
      <c r="K101" s="259"/>
    </row>
    <row r="102" spans="1:11" ht="18.75" customHeight="1" x14ac:dyDescent="0.2">
      <c r="A102" s="243">
        <f t="shared" si="4"/>
        <v>96</v>
      </c>
      <c r="B102" s="253" t="s">
        <v>221</v>
      </c>
      <c r="C102" s="254"/>
      <c r="D102" s="263">
        <v>2</v>
      </c>
      <c r="E102" s="255"/>
      <c r="F102" s="256"/>
      <c r="G102" s="705">
        <f t="shared" si="5"/>
        <v>1.25</v>
      </c>
      <c r="H102" s="704"/>
      <c r="I102" s="257"/>
      <c r="J102" s="258"/>
      <c r="K102" s="259"/>
    </row>
    <row r="103" spans="1:11" ht="18.75" customHeight="1" x14ac:dyDescent="0.2">
      <c r="A103" s="243">
        <f t="shared" si="4"/>
        <v>97</v>
      </c>
      <c r="B103" s="262" t="s">
        <v>420</v>
      </c>
      <c r="C103" s="254">
        <v>4</v>
      </c>
      <c r="D103" s="255"/>
      <c r="E103" s="255"/>
      <c r="F103" s="271"/>
      <c r="G103" s="705">
        <f t="shared" si="5"/>
        <v>2.5</v>
      </c>
      <c r="H103" s="704" t="s">
        <v>414</v>
      </c>
      <c r="I103" s="257"/>
      <c r="J103" s="258"/>
      <c r="K103" s="259"/>
    </row>
    <row r="104" spans="1:11" ht="18.75" customHeight="1" x14ac:dyDescent="0.2">
      <c r="A104" s="243">
        <f t="shared" ref="A104:A110" si="6">A103+1</f>
        <v>98</v>
      </c>
      <c r="B104" s="262" t="s">
        <v>222</v>
      </c>
      <c r="C104" s="254">
        <v>1</v>
      </c>
      <c r="D104" s="263">
        <v>3</v>
      </c>
      <c r="E104" s="255"/>
      <c r="F104" s="256"/>
      <c r="G104" s="705">
        <f t="shared" si="5"/>
        <v>2.5</v>
      </c>
      <c r="H104" s="704"/>
      <c r="I104" s="257"/>
      <c r="J104" s="258"/>
      <c r="K104" s="259"/>
    </row>
    <row r="105" spans="1:11" ht="18.75" customHeight="1" x14ac:dyDescent="0.2">
      <c r="A105" s="243">
        <f t="shared" si="6"/>
        <v>99</v>
      </c>
      <c r="B105" s="262" t="s">
        <v>152</v>
      </c>
      <c r="C105" s="254">
        <v>10</v>
      </c>
      <c r="D105" s="255"/>
      <c r="E105" s="255"/>
      <c r="F105" s="271"/>
      <c r="G105" s="705">
        <f t="shared" si="5"/>
        <v>6.25</v>
      </c>
      <c r="H105" s="704" t="s">
        <v>414</v>
      </c>
      <c r="I105" s="257"/>
      <c r="J105" s="258"/>
      <c r="K105" s="259"/>
    </row>
    <row r="106" spans="1:11" ht="18.75" customHeight="1" x14ac:dyDescent="0.2">
      <c r="A106" s="243">
        <f t="shared" si="6"/>
        <v>100</v>
      </c>
      <c r="B106" s="262" t="s">
        <v>96</v>
      </c>
      <c r="C106" s="254">
        <v>1</v>
      </c>
      <c r="D106" s="255"/>
      <c r="E106" s="255"/>
      <c r="F106" s="271"/>
      <c r="G106" s="705">
        <f t="shared" ref="G106:G111" si="7">(C106+D106+E106+F106)*0.625</f>
        <v>0.625</v>
      </c>
      <c r="H106" s="704" t="s">
        <v>414</v>
      </c>
      <c r="I106" s="257"/>
      <c r="J106" s="258"/>
      <c r="K106" s="259"/>
    </row>
    <row r="107" spans="1:11" ht="18.75" customHeight="1" x14ac:dyDescent="0.2">
      <c r="A107" s="243">
        <f t="shared" si="6"/>
        <v>101</v>
      </c>
      <c r="B107" s="262" t="s">
        <v>98</v>
      </c>
      <c r="C107" s="254">
        <v>6</v>
      </c>
      <c r="D107" s="255"/>
      <c r="E107" s="255"/>
      <c r="F107" s="271"/>
      <c r="G107" s="705">
        <f t="shared" si="7"/>
        <v>3.75</v>
      </c>
      <c r="H107" s="704" t="s">
        <v>414</v>
      </c>
      <c r="I107" s="257"/>
      <c r="J107" s="258"/>
      <c r="K107" s="259"/>
    </row>
    <row r="108" spans="1:11" ht="18.75" customHeight="1" x14ac:dyDescent="0.2">
      <c r="A108" s="243">
        <f t="shared" si="6"/>
        <v>102</v>
      </c>
      <c r="B108" s="262" t="s">
        <v>158</v>
      </c>
      <c r="C108" s="254"/>
      <c r="D108" s="263">
        <v>4</v>
      </c>
      <c r="E108" s="255"/>
      <c r="F108" s="256">
        <v>1</v>
      </c>
      <c r="G108" s="705">
        <f t="shared" si="7"/>
        <v>3.125</v>
      </c>
      <c r="H108" s="704"/>
      <c r="I108" s="257"/>
      <c r="J108" s="258"/>
      <c r="K108" s="259"/>
    </row>
    <row r="109" spans="1:11" ht="18.75" customHeight="1" x14ac:dyDescent="0.2">
      <c r="A109" s="243">
        <f t="shared" si="6"/>
        <v>103</v>
      </c>
      <c r="B109" s="262" t="s">
        <v>164</v>
      </c>
      <c r="C109" s="254"/>
      <c r="D109" s="263">
        <v>10</v>
      </c>
      <c r="E109" s="255"/>
      <c r="F109" s="256">
        <v>2</v>
      </c>
      <c r="G109" s="705">
        <f t="shared" si="7"/>
        <v>7.5</v>
      </c>
      <c r="H109" s="704" t="s">
        <v>84</v>
      </c>
      <c r="I109" s="257"/>
      <c r="J109" s="258"/>
      <c r="K109" s="259"/>
    </row>
    <row r="110" spans="1:11" ht="18.75" customHeight="1" thickBot="1" x14ac:dyDescent="0.25">
      <c r="A110" s="703">
        <f t="shared" si="6"/>
        <v>104</v>
      </c>
      <c r="B110" s="702" t="s">
        <v>421</v>
      </c>
      <c r="C110" s="701">
        <v>3</v>
      </c>
      <c r="D110" s="700">
        <v>10</v>
      </c>
      <c r="E110" s="699"/>
      <c r="F110" s="698">
        <v>3</v>
      </c>
      <c r="G110" s="697">
        <f t="shared" si="7"/>
        <v>10</v>
      </c>
      <c r="H110" s="696"/>
      <c r="I110" s="257"/>
      <c r="J110" s="258"/>
      <c r="K110" s="259"/>
    </row>
    <row r="111" spans="1:11" ht="17.25" customHeight="1" thickBot="1" x14ac:dyDescent="0.25">
      <c r="A111" s="275"/>
      <c r="B111" s="276" t="s">
        <v>316</v>
      </c>
      <c r="C111" s="277">
        <f>SUM(C7:C110)</f>
        <v>102</v>
      </c>
      <c r="D111" s="277">
        <f>SUM(D7:D110)</f>
        <v>337</v>
      </c>
      <c r="E111" s="277">
        <f>SUM(E7:E110)</f>
        <v>10</v>
      </c>
      <c r="F111" s="695">
        <f>SUM(F7:F110)</f>
        <v>72</v>
      </c>
      <c r="G111" s="694">
        <f t="shared" si="7"/>
        <v>325.625</v>
      </c>
      <c r="H111" s="693"/>
      <c r="I111" s="278"/>
      <c r="J111" s="279"/>
      <c r="K111" s="280"/>
    </row>
    <row r="112" spans="1:11" ht="28.5" hidden="1" customHeight="1" x14ac:dyDescent="0.2">
      <c r="A112" s="281"/>
      <c r="B112" s="282"/>
      <c r="C112" s="283">
        <f>562.86*C111</f>
        <v>57411.72</v>
      </c>
      <c r="D112" s="284">
        <f>285.56*D111</f>
        <v>96233.72</v>
      </c>
      <c r="E112" s="284">
        <f>568.76*E111</f>
        <v>5687.6</v>
      </c>
      <c r="F112" s="284">
        <f>344.56*F111</f>
        <v>24808.32</v>
      </c>
      <c r="G112" s="692"/>
      <c r="H112" s="285"/>
      <c r="I112" s="249"/>
      <c r="J112" s="250"/>
      <c r="K112" s="286"/>
    </row>
    <row r="113" spans="1:11" ht="13.5" thickBot="1" x14ac:dyDescent="0.25">
      <c r="A113" s="275"/>
      <c r="B113" s="287" t="s">
        <v>422</v>
      </c>
      <c r="C113" s="288">
        <f>C111+D111+E111+F111</f>
        <v>521</v>
      </c>
      <c r="D113" s="289"/>
      <c r="E113" s="290"/>
      <c r="F113" s="691"/>
      <c r="G113" s="690"/>
      <c r="H113" s="689"/>
      <c r="I113" s="291"/>
      <c r="J113" s="292"/>
      <c r="K113" s="293"/>
    </row>
    <row r="114" spans="1:11" x14ac:dyDescent="0.2">
      <c r="A114" s="281"/>
      <c r="B114" s="1"/>
      <c r="C114" s="1"/>
      <c r="D114" s="281"/>
      <c r="E114" s="1"/>
      <c r="F114" s="281"/>
      <c r="G114" s="281"/>
      <c r="H114" s="1"/>
      <c r="I114" s="294"/>
      <c r="J114" s="294"/>
      <c r="K114" s="294"/>
    </row>
    <row r="115" spans="1:11" x14ac:dyDescent="0.2">
      <c r="A115" s="281"/>
      <c r="B115" s="1"/>
      <c r="C115" s="1"/>
      <c r="D115" s="281"/>
      <c r="E115" s="1"/>
      <c r="F115" s="281"/>
      <c r="G115" s="281"/>
      <c r="H115" s="1"/>
      <c r="I115" s="294"/>
      <c r="J115" s="294"/>
      <c r="K115" s="294"/>
    </row>
    <row r="116" spans="1:11" x14ac:dyDescent="0.2">
      <c r="A116" s="281"/>
      <c r="B116" s="1"/>
      <c r="C116" s="1"/>
      <c r="D116" s="281"/>
      <c r="E116" s="1"/>
      <c r="F116" s="281"/>
      <c r="G116" s="281"/>
      <c r="H116" s="1"/>
      <c r="I116" s="294"/>
      <c r="J116" s="294"/>
      <c r="K116" s="294"/>
    </row>
    <row r="117" spans="1:11" x14ac:dyDescent="0.2">
      <c r="A117" s="281"/>
      <c r="B117" s="1" t="s">
        <v>317</v>
      </c>
      <c r="C117" s="1"/>
      <c r="D117" s="281"/>
      <c r="E117" s="1" t="s">
        <v>318</v>
      </c>
      <c r="F117" s="281"/>
      <c r="G117" s="281"/>
      <c r="H117" s="1"/>
      <c r="I117" s="294"/>
      <c r="J117" s="294"/>
      <c r="K117" s="294"/>
    </row>
    <row r="118" spans="1:11" x14ac:dyDescent="0.2">
      <c r="A118" s="281"/>
      <c r="B118" s="1"/>
      <c r="C118" s="1"/>
      <c r="D118" s="281"/>
      <c r="E118" s="1"/>
      <c r="F118" s="281"/>
      <c r="G118" s="281"/>
      <c r="H118" s="1"/>
      <c r="I118" s="1"/>
      <c r="J118" s="1"/>
      <c r="K118" s="1"/>
    </row>
    <row r="119" spans="1:11" x14ac:dyDescent="0.2">
      <c r="A119" s="281"/>
      <c r="B119" s="1"/>
      <c r="C119" s="1"/>
      <c r="D119" s="281"/>
      <c r="E119" s="1"/>
      <c r="F119" s="281"/>
      <c r="G119" s="281"/>
      <c r="H119" s="1"/>
      <c r="I119" s="1"/>
      <c r="J119" s="1"/>
      <c r="K119" s="1"/>
    </row>
    <row r="120" spans="1:11" x14ac:dyDescent="0.2">
      <c r="A120" s="281"/>
      <c r="B120" s="1"/>
      <c r="C120" s="1"/>
      <c r="D120" s="281"/>
      <c r="E120" s="1"/>
      <c r="F120" s="281"/>
      <c r="G120" s="281"/>
      <c r="H120" s="1"/>
      <c r="I120" s="1"/>
      <c r="J120" s="1"/>
      <c r="K120" s="1"/>
    </row>
  </sheetData>
  <mergeCells count="11">
    <mergeCell ref="G5:G6"/>
    <mergeCell ref="E1:H1"/>
    <mergeCell ref="I5:K5"/>
    <mergeCell ref="B3:F4"/>
    <mergeCell ref="A5:A6"/>
    <mergeCell ref="B5:B6"/>
    <mergeCell ref="C5:C6"/>
    <mergeCell ref="D5:D6"/>
    <mergeCell ref="E5:E6"/>
    <mergeCell ref="F5:F6"/>
    <mergeCell ref="H5:H6"/>
  </mergeCells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00000"/>
  </sheetPr>
  <dimension ref="A1:F27"/>
  <sheetViews>
    <sheetView view="pageLayout" topLeftCell="A4" zoomScaleNormal="100" workbookViewId="0">
      <selection activeCell="B17" sqref="B17"/>
    </sheetView>
  </sheetViews>
  <sheetFormatPr defaultRowHeight="12.75" x14ac:dyDescent="0.2"/>
  <cols>
    <col min="1" max="1" width="6.140625" style="760" customWidth="1"/>
    <col min="2" max="2" width="29.140625" style="760" customWidth="1"/>
    <col min="3" max="4" width="9.85546875" style="760" customWidth="1"/>
    <col min="5" max="5" width="24.28515625" style="760" customWidth="1"/>
    <col min="6" max="16384" width="9.140625" style="760"/>
  </cols>
  <sheetData>
    <row r="1" spans="1:6" ht="15.75" x14ac:dyDescent="0.25">
      <c r="A1" s="758"/>
      <c r="B1" s="759"/>
      <c r="C1" s="1530" t="s">
        <v>762</v>
      </c>
      <c r="D1" s="1530"/>
      <c r="E1" s="1531"/>
    </row>
    <row r="2" spans="1:6" ht="15.75" x14ac:dyDescent="0.25">
      <c r="A2" s="758"/>
      <c r="B2" s="761"/>
      <c r="C2" s="1531"/>
      <c r="D2" s="1531"/>
      <c r="E2" s="1531"/>
    </row>
    <row r="3" spans="1:6" ht="15.75" x14ac:dyDescent="0.25">
      <c r="A3" s="758"/>
      <c r="B3" s="761"/>
      <c r="C3" s="1531"/>
      <c r="D3" s="1531"/>
      <c r="E3" s="1531"/>
    </row>
    <row r="4" spans="1:6" ht="15.75" x14ac:dyDescent="0.25">
      <c r="A4" s="761"/>
      <c r="B4" s="761"/>
      <c r="C4" s="1531"/>
      <c r="D4" s="1531"/>
      <c r="E4" s="1531"/>
    </row>
    <row r="5" spans="1:6" ht="12.75" customHeight="1" x14ac:dyDescent="0.25">
      <c r="A5" s="762"/>
      <c r="B5" s="762"/>
      <c r="C5" s="1531"/>
      <c r="D5" s="1531"/>
      <c r="E5" s="1531"/>
    </row>
    <row r="6" spans="1:6" ht="15" customHeight="1" x14ac:dyDescent="0.25">
      <c r="A6" s="762"/>
      <c r="B6" s="762"/>
      <c r="C6" s="762"/>
      <c r="D6" s="762"/>
      <c r="E6" s="759"/>
    </row>
    <row r="7" spans="1:6" ht="15" customHeight="1" x14ac:dyDescent="0.25">
      <c r="A7" s="763"/>
      <c r="B7" s="763"/>
      <c r="C7" s="763"/>
      <c r="D7" s="763"/>
      <c r="E7" s="759"/>
    </row>
    <row r="8" spans="1:6" ht="44.25" customHeight="1" x14ac:dyDescent="0.2">
      <c r="A8" s="1547" t="s">
        <v>763</v>
      </c>
      <c r="B8" s="1547"/>
      <c r="C8" s="1547"/>
      <c r="D8" s="1547"/>
      <c r="E8" s="1547"/>
    </row>
    <row r="9" spans="1:6" ht="16.5" thickBot="1" x14ac:dyDescent="0.3">
      <c r="A9" s="1548" t="s">
        <v>171</v>
      </c>
      <c r="B9" s="1548"/>
      <c r="C9" s="1548"/>
      <c r="D9" s="1548"/>
      <c r="E9" s="1548"/>
    </row>
    <row r="10" spans="1:6" ht="15.75" customHeight="1" x14ac:dyDescent="0.2">
      <c r="A10" s="1532" t="s">
        <v>172</v>
      </c>
      <c r="B10" s="1535" t="s">
        <v>3</v>
      </c>
      <c r="C10" s="1538" t="s">
        <v>425</v>
      </c>
      <c r="D10" s="1541" t="s">
        <v>764</v>
      </c>
      <c r="E10" s="1544" t="s">
        <v>174</v>
      </c>
    </row>
    <row r="11" spans="1:6" s="764" customFormat="1" ht="33.75" customHeight="1" x14ac:dyDescent="0.2">
      <c r="A11" s="1533"/>
      <c r="B11" s="1536"/>
      <c r="C11" s="1539"/>
      <c r="D11" s="1542"/>
      <c r="E11" s="1545"/>
    </row>
    <row r="12" spans="1:6" s="764" customFormat="1" ht="15.75" customHeight="1" thickBot="1" x14ac:dyDescent="0.25">
      <c r="A12" s="1534"/>
      <c r="B12" s="1537"/>
      <c r="C12" s="1540"/>
      <c r="D12" s="1543"/>
      <c r="E12" s="1546"/>
      <c r="F12" s="765"/>
    </row>
    <row r="13" spans="1:6" ht="15.75" x14ac:dyDescent="0.25">
      <c r="A13" s="766">
        <v>1</v>
      </c>
      <c r="B13" s="1694" t="s">
        <v>119</v>
      </c>
      <c r="C13" s="767">
        <v>6</v>
      </c>
      <c r="D13" s="768">
        <f>C13*1844/1000</f>
        <v>11.064</v>
      </c>
      <c r="E13" s="769" t="s">
        <v>766</v>
      </c>
      <c r="F13" s="770"/>
    </row>
    <row r="14" spans="1:6" ht="15.75" x14ac:dyDescent="0.25">
      <c r="A14" s="771">
        <f>A13+1</f>
        <v>2</v>
      </c>
      <c r="B14" s="1695" t="s">
        <v>123</v>
      </c>
      <c r="C14" s="772">
        <v>10</v>
      </c>
      <c r="D14" s="768">
        <f t="shared" ref="D14:D20" si="0">C14*1844/1000</f>
        <v>18.440000000000001</v>
      </c>
      <c r="E14" s="773" t="s">
        <v>767</v>
      </c>
    </row>
    <row r="15" spans="1:6" ht="15.75" x14ac:dyDescent="0.25">
      <c r="A15" s="771">
        <f t="shared" ref="A15:A20" si="1">A14+1</f>
        <v>3</v>
      </c>
      <c r="B15" s="1695" t="s">
        <v>127</v>
      </c>
      <c r="C15" s="772">
        <v>8</v>
      </c>
      <c r="D15" s="768">
        <f t="shared" si="0"/>
        <v>14.752000000000001</v>
      </c>
      <c r="E15" s="773" t="s">
        <v>767</v>
      </c>
    </row>
    <row r="16" spans="1:6" ht="15.75" x14ac:dyDescent="0.25">
      <c r="A16" s="771">
        <f t="shared" si="1"/>
        <v>4</v>
      </c>
      <c r="B16" s="1695" t="s">
        <v>416</v>
      </c>
      <c r="C16" s="772">
        <v>9</v>
      </c>
      <c r="D16" s="768">
        <f t="shared" si="0"/>
        <v>16.596</v>
      </c>
      <c r="E16" s="773" t="s">
        <v>767</v>
      </c>
    </row>
    <row r="17" spans="1:5" ht="15.75" x14ac:dyDescent="0.25">
      <c r="A17" s="771">
        <f t="shared" si="1"/>
        <v>5</v>
      </c>
      <c r="B17" s="1695" t="s">
        <v>146</v>
      </c>
      <c r="C17" s="772">
        <v>9</v>
      </c>
      <c r="D17" s="768">
        <f t="shared" si="0"/>
        <v>16.596</v>
      </c>
      <c r="E17" s="773" t="s">
        <v>767</v>
      </c>
    </row>
    <row r="18" spans="1:5" ht="15.75" x14ac:dyDescent="0.25">
      <c r="A18" s="771">
        <f t="shared" si="1"/>
        <v>6</v>
      </c>
      <c r="B18" s="1695" t="s">
        <v>83</v>
      </c>
      <c r="C18" s="772">
        <v>11</v>
      </c>
      <c r="D18" s="768">
        <f t="shared" si="0"/>
        <v>20.283999999999999</v>
      </c>
      <c r="E18" s="773" t="s">
        <v>767</v>
      </c>
    </row>
    <row r="19" spans="1:5" ht="15.75" x14ac:dyDescent="0.25">
      <c r="A19" s="771">
        <f t="shared" si="1"/>
        <v>7</v>
      </c>
      <c r="B19" s="1695" t="s">
        <v>765</v>
      </c>
      <c r="C19" s="772">
        <v>10</v>
      </c>
      <c r="D19" s="768">
        <f t="shared" si="0"/>
        <v>18.440000000000001</v>
      </c>
      <c r="E19" s="773" t="s">
        <v>767</v>
      </c>
    </row>
    <row r="20" spans="1:5" ht="16.5" thickBot="1" x14ac:dyDescent="0.3">
      <c r="A20" s="774">
        <f t="shared" si="1"/>
        <v>8</v>
      </c>
      <c r="B20" s="1696" t="s">
        <v>98</v>
      </c>
      <c r="C20" s="775">
        <v>2</v>
      </c>
      <c r="D20" s="768">
        <f t="shared" si="0"/>
        <v>3.6880000000000002</v>
      </c>
      <c r="E20" s="776" t="s">
        <v>768</v>
      </c>
    </row>
    <row r="21" spans="1:5" ht="16.5" thickBot="1" x14ac:dyDescent="0.3">
      <c r="A21" s="777"/>
      <c r="B21" s="1697" t="s">
        <v>490</v>
      </c>
      <c r="C21" s="778">
        <f>SUM(C13:C20)</f>
        <v>65</v>
      </c>
      <c r="D21" s="779">
        <f>SUM(D13:D20)</f>
        <v>119.86</v>
      </c>
      <c r="E21" s="780"/>
    </row>
    <row r="22" spans="1:5" ht="15.75" x14ac:dyDescent="0.25">
      <c r="A22" s="759"/>
      <c r="B22" s="759"/>
      <c r="C22" s="759"/>
      <c r="D22" s="759"/>
      <c r="E22" s="759"/>
    </row>
    <row r="23" spans="1:5" ht="15.75" x14ac:dyDescent="0.25">
      <c r="A23" s="759"/>
      <c r="B23" s="759" t="s">
        <v>167</v>
      </c>
      <c r="C23" s="758"/>
      <c r="D23" s="758" t="s">
        <v>168</v>
      </c>
      <c r="E23" s="759"/>
    </row>
    <row r="24" spans="1:5" ht="15.75" x14ac:dyDescent="0.25">
      <c r="A24" s="759"/>
      <c r="B24" s="763"/>
      <c r="C24" s="763"/>
      <c r="D24" s="763"/>
      <c r="E24" s="759"/>
    </row>
    <row r="25" spans="1:5" ht="15.75" x14ac:dyDescent="0.25">
      <c r="A25" s="759"/>
      <c r="B25" s="759"/>
      <c r="C25" s="759"/>
      <c r="D25" s="759"/>
      <c r="E25" s="759"/>
    </row>
    <row r="26" spans="1:5" ht="15.75" x14ac:dyDescent="0.25">
      <c r="A26" s="759"/>
      <c r="B26" s="759"/>
      <c r="C26" s="759"/>
      <c r="D26" s="759"/>
      <c r="E26" s="759"/>
    </row>
    <row r="27" spans="1:5" ht="15" x14ac:dyDescent="0.25">
      <c r="B27" s="781"/>
      <c r="C27" s="781"/>
      <c r="D27" s="781"/>
    </row>
  </sheetData>
  <mergeCells count="8">
    <mergeCell ref="C1:E5"/>
    <mergeCell ref="A10:A12"/>
    <mergeCell ref="B10:B12"/>
    <mergeCell ref="C10:C12"/>
    <mergeCell ref="D10:D12"/>
    <mergeCell ref="E10:E12"/>
    <mergeCell ref="A8:E8"/>
    <mergeCell ref="A9:E9"/>
  </mergeCells>
  <pageMargins left="0.55118110236220474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5EE13F"/>
  </sheetPr>
  <dimension ref="A2:Q58"/>
  <sheetViews>
    <sheetView showWhiteSpace="0" view="pageLayout" topLeftCell="A25" zoomScaleNormal="100" workbookViewId="0">
      <selection activeCell="B33" sqref="B33"/>
    </sheetView>
  </sheetViews>
  <sheetFormatPr defaultRowHeight="12.75" x14ac:dyDescent="0.2"/>
  <cols>
    <col min="1" max="1" width="4.42578125" customWidth="1"/>
    <col min="2" max="2" width="36.85546875" customWidth="1"/>
    <col min="3" max="3" width="8.5703125" customWidth="1"/>
    <col min="4" max="4" width="8.28515625" customWidth="1"/>
    <col min="5" max="5" width="9.28515625" customWidth="1"/>
    <col min="6" max="6" width="8.140625" hidden="1" customWidth="1"/>
    <col min="7" max="7" width="7.42578125" hidden="1" customWidth="1"/>
    <col min="8" max="8" width="8.140625" customWidth="1"/>
    <col min="9" max="9" width="8.42578125" customWidth="1"/>
    <col min="10" max="10" width="19.28515625" customWidth="1"/>
    <col min="11" max="11" width="10.140625" hidden="1" customWidth="1"/>
    <col min="12" max="12" width="9.28515625" hidden="1" customWidth="1"/>
    <col min="13" max="13" width="11" hidden="1" customWidth="1"/>
    <col min="14" max="14" width="10.42578125" hidden="1" customWidth="1"/>
    <col min="15" max="15" width="15.28515625" hidden="1" customWidth="1"/>
  </cols>
  <sheetData>
    <row r="2" spans="1:15" ht="91.5" customHeight="1" x14ac:dyDescent="0.25">
      <c r="A2" s="94"/>
      <c r="B2" s="94"/>
      <c r="C2" s="94"/>
      <c r="D2" s="740"/>
      <c r="E2" s="740"/>
      <c r="F2" s="740"/>
      <c r="G2" s="1460" t="s">
        <v>761</v>
      </c>
      <c r="H2" s="1460"/>
      <c r="I2" s="1460"/>
      <c r="J2" s="1460"/>
      <c r="K2" s="94"/>
      <c r="L2" s="94"/>
    </row>
    <row r="3" spans="1:15" ht="18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5" ht="15.75" x14ac:dyDescent="0.25">
      <c r="A4" s="739"/>
      <c r="B4" s="1516" t="s">
        <v>760</v>
      </c>
      <c r="C4" s="1517"/>
      <c r="D4" s="1517"/>
      <c r="E4" s="1517"/>
      <c r="F4" s="1517"/>
      <c r="G4" s="1517"/>
      <c r="H4" s="1517"/>
      <c r="I4" s="565"/>
      <c r="J4" s="94"/>
      <c r="K4" s="94"/>
      <c r="L4" s="94"/>
    </row>
    <row r="5" spans="1:15" ht="16.5" thickBot="1" x14ac:dyDescent="0.3">
      <c r="A5" s="739"/>
      <c r="B5" s="1517"/>
      <c r="C5" s="1517"/>
      <c r="D5" s="1517"/>
      <c r="E5" s="1517"/>
      <c r="F5" s="1517"/>
      <c r="G5" s="1517"/>
      <c r="H5" s="1517"/>
      <c r="I5" s="565"/>
      <c r="J5" s="94"/>
      <c r="K5" s="94"/>
      <c r="L5" s="94"/>
    </row>
    <row r="6" spans="1:15" ht="20.25" customHeight="1" thickBot="1" x14ac:dyDescent="0.25">
      <c r="A6" s="1385" t="s">
        <v>2</v>
      </c>
      <c r="B6" s="1524" t="s">
        <v>3</v>
      </c>
      <c r="C6" s="1551" t="s">
        <v>759</v>
      </c>
      <c r="D6" s="1554" t="s">
        <v>6</v>
      </c>
      <c r="E6" s="1555"/>
      <c r="F6" s="1554" t="s">
        <v>7</v>
      </c>
      <c r="G6" s="1555"/>
      <c r="H6" s="1554" t="s">
        <v>758</v>
      </c>
      <c r="I6" s="1555"/>
      <c r="J6" s="1555" t="s">
        <v>9</v>
      </c>
      <c r="K6" s="1563" t="s">
        <v>757</v>
      </c>
      <c r="L6" s="1564"/>
      <c r="M6" s="1564"/>
      <c r="N6" s="1564"/>
      <c r="O6" s="1565"/>
    </row>
    <row r="7" spans="1:15" ht="14.25" customHeight="1" x14ac:dyDescent="0.2">
      <c r="A7" s="1549"/>
      <c r="B7" s="1550"/>
      <c r="C7" s="1552"/>
      <c r="D7" s="1556"/>
      <c r="E7" s="1557"/>
      <c r="F7" s="1556"/>
      <c r="G7" s="1557"/>
      <c r="H7" s="1556"/>
      <c r="I7" s="1557"/>
      <c r="J7" s="1561"/>
      <c r="K7" s="1558" t="s">
        <v>7</v>
      </c>
      <c r="L7" s="1559"/>
      <c r="M7" s="1558" t="s">
        <v>756</v>
      </c>
      <c r="N7" s="1560"/>
      <c r="O7" s="1566" t="s">
        <v>431</v>
      </c>
    </row>
    <row r="8" spans="1:15" ht="26.25" customHeight="1" thickBot="1" x14ac:dyDescent="0.25">
      <c r="A8" s="1386"/>
      <c r="B8" s="1525"/>
      <c r="C8" s="1553"/>
      <c r="D8" s="737" t="s">
        <v>755</v>
      </c>
      <c r="E8" s="736" t="s">
        <v>244</v>
      </c>
      <c r="F8" s="737" t="s">
        <v>752</v>
      </c>
      <c r="G8" s="738" t="s">
        <v>753</v>
      </c>
      <c r="H8" s="737" t="s">
        <v>754</v>
      </c>
      <c r="I8" s="736" t="s">
        <v>244</v>
      </c>
      <c r="J8" s="1562"/>
      <c r="K8" s="734" t="s">
        <v>752</v>
      </c>
      <c r="L8" s="735" t="s">
        <v>753</v>
      </c>
      <c r="M8" s="734" t="s">
        <v>752</v>
      </c>
      <c r="N8" s="733" t="s">
        <v>244</v>
      </c>
      <c r="O8" s="1567"/>
    </row>
    <row r="9" spans="1:15" ht="21" customHeight="1" x14ac:dyDescent="0.2">
      <c r="A9" s="721">
        <v>1</v>
      </c>
      <c r="B9" s="724" t="s">
        <v>247</v>
      </c>
      <c r="C9" s="722">
        <v>10</v>
      </c>
      <c r="D9" s="719"/>
      <c r="E9" s="715"/>
      <c r="F9" s="718"/>
      <c r="G9" s="717"/>
      <c r="H9" s="716"/>
      <c r="I9" s="715"/>
      <c r="J9" s="714"/>
      <c r="K9" s="732"/>
      <c r="L9" s="731"/>
      <c r="M9" s="730"/>
      <c r="N9" s="729"/>
      <c r="O9" s="728"/>
    </row>
    <row r="10" spans="1:15" s="62" customFormat="1" ht="20.25" customHeight="1" x14ac:dyDescent="0.2">
      <c r="A10" s="721">
        <v>2</v>
      </c>
      <c r="B10" s="724" t="s">
        <v>248</v>
      </c>
      <c r="C10" s="722">
        <v>4</v>
      </c>
      <c r="D10" s="719"/>
      <c r="E10" s="715"/>
      <c r="F10" s="723"/>
      <c r="G10" s="717"/>
      <c r="H10" s="716"/>
      <c r="I10" s="715"/>
      <c r="J10" s="714"/>
      <c r="K10" s="713"/>
      <c r="L10" s="712"/>
      <c r="M10" s="206"/>
      <c r="N10" s="711"/>
      <c r="O10" s="710"/>
    </row>
    <row r="11" spans="1:15" s="62" customFormat="1" ht="20.25" customHeight="1" x14ac:dyDescent="0.2">
      <c r="A11" s="721">
        <v>3</v>
      </c>
      <c r="B11" s="724" t="s">
        <v>253</v>
      </c>
      <c r="C11" s="722">
        <v>10</v>
      </c>
      <c r="D11" s="719"/>
      <c r="E11" s="715"/>
      <c r="F11" s="718"/>
      <c r="G11" s="717"/>
      <c r="H11" s="716"/>
      <c r="I11" s="715"/>
      <c r="J11" s="714" t="s">
        <v>751</v>
      </c>
      <c r="K11" s="713"/>
      <c r="L11" s="712"/>
      <c r="M11" s="206"/>
      <c r="N11" s="711"/>
      <c r="O11" s="710"/>
    </row>
    <row r="12" spans="1:15" s="62" customFormat="1" ht="23.25" customHeight="1" x14ac:dyDescent="0.2">
      <c r="A12" s="721">
        <v>4</v>
      </c>
      <c r="B12" s="635" t="s">
        <v>192</v>
      </c>
      <c r="C12" s="722">
        <v>2</v>
      </c>
      <c r="D12" s="719"/>
      <c r="E12" s="715"/>
      <c r="F12" s="718"/>
      <c r="G12" s="717"/>
      <c r="H12" s="716"/>
      <c r="I12" s="715"/>
      <c r="J12" s="714"/>
      <c r="K12" s="713"/>
      <c r="L12" s="712"/>
      <c r="M12" s="206"/>
      <c r="N12" s="711"/>
      <c r="O12" s="710"/>
    </row>
    <row r="13" spans="1:15" s="62" customFormat="1" ht="18" customHeight="1" x14ac:dyDescent="0.2">
      <c r="A13" s="721">
        <v>5</v>
      </c>
      <c r="B13" s="635" t="s">
        <v>404</v>
      </c>
      <c r="C13" s="722">
        <v>3</v>
      </c>
      <c r="D13" s="719"/>
      <c r="E13" s="715"/>
      <c r="F13" s="718"/>
      <c r="G13" s="717"/>
      <c r="H13" s="716"/>
      <c r="I13" s="715"/>
      <c r="J13" s="714"/>
      <c r="K13" s="713"/>
      <c r="L13" s="712"/>
      <c r="M13" s="206"/>
      <c r="N13" s="711"/>
      <c r="O13" s="710"/>
    </row>
    <row r="14" spans="1:15" s="62" customFormat="1" ht="18" customHeight="1" x14ac:dyDescent="0.2">
      <c r="A14" s="721">
        <v>6</v>
      </c>
      <c r="B14" s="635" t="s">
        <v>264</v>
      </c>
      <c r="C14" s="722">
        <v>3</v>
      </c>
      <c r="D14" s="719"/>
      <c r="E14" s="715"/>
      <c r="F14" s="718"/>
      <c r="G14" s="717"/>
      <c r="H14" s="716"/>
      <c r="I14" s="715"/>
      <c r="J14" s="714"/>
      <c r="K14" s="713"/>
      <c r="L14" s="712"/>
      <c r="M14" s="206"/>
      <c r="N14" s="711"/>
      <c r="O14" s="710"/>
    </row>
    <row r="15" spans="1:15" s="62" customFormat="1" ht="18" customHeight="1" x14ac:dyDescent="0.2">
      <c r="A15" s="721">
        <v>7</v>
      </c>
      <c r="B15" s="635" t="s">
        <v>112</v>
      </c>
      <c r="C15" s="722">
        <v>3</v>
      </c>
      <c r="D15" s="719"/>
      <c r="E15" s="715"/>
      <c r="F15" s="718"/>
      <c r="G15" s="717"/>
      <c r="H15" s="716"/>
      <c r="I15" s="715"/>
      <c r="J15" s="714"/>
      <c r="K15" s="713"/>
      <c r="L15" s="712"/>
      <c r="M15" s="206"/>
      <c r="N15" s="711"/>
      <c r="O15" s="710"/>
    </row>
    <row r="16" spans="1:15" s="62" customFormat="1" ht="18" customHeight="1" x14ac:dyDescent="0.2">
      <c r="A16" s="721">
        <v>8</v>
      </c>
      <c r="B16" s="635" t="s">
        <v>265</v>
      </c>
      <c r="C16" s="722">
        <v>3</v>
      </c>
      <c r="D16" s="719"/>
      <c r="E16" s="715"/>
      <c r="F16" s="718"/>
      <c r="G16" s="717"/>
      <c r="H16" s="716"/>
      <c r="I16" s="715"/>
      <c r="J16" s="714"/>
      <c r="K16" s="713"/>
      <c r="L16" s="712"/>
      <c r="M16" s="206"/>
      <c r="N16" s="711"/>
      <c r="O16" s="710"/>
    </row>
    <row r="17" spans="1:16" s="62" customFormat="1" ht="18" customHeight="1" x14ac:dyDescent="0.2">
      <c r="A17" s="721">
        <v>9</v>
      </c>
      <c r="B17" s="635" t="s">
        <v>38</v>
      </c>
      <c r="C17" s="722">
        <v>5</v>
      </c>
      <c r="D17" s="719"/>
      <c r="E17" s="715"/>
      <c r="F17" s="718"/>
      <c r="G17" s="717"/>
      <c r="H17" s="716"/>
      <c r="I17" s="715"/>
      <c r="J17" s="714"/>
      <c r="K17" s="713"/>
      <c r="L17" s="712"/>
      <c r="M17" s="206"/>
      <c r="N17" s="711"/>
      <c r="O17" s="710"/>
    </row>
    <row r="18" spans="1:16" s="62" customFormat="1" ht="18" customHeight="1" x14ac:dyDescent="0.2">
      <c r="A18" s="721">
        <v>10</v>
      </c>
      <c r="B18" s="635" t="s">
        <v>750</v>
      </c>
      <c r="C18" s="722">
        <v>4</v>
      </c>
      <c r="D18" s="719"/>
      <c r="E18" s="715"/>
      <c r="F18" s="718"/>
      <c r="G18" s="717"/>
      <c r="H18" s="716"/>
      <c r="I18" s="715"/>
      <c r="J18" s="714"/>
      <c r="K18" s="713"/>
      <c r="L18" s="712"/>
      <c r="M18" s="206"/>
      <c r="N18" s="711"/>
      <c r="O18" s="710"/>
    </row>
    <row r="19" spans="1:16" s="62" customFormat="1" ht="18" customHeight="1" x14ac:dyDescent="0.2">
      <c r="A19" s="721">
        <v>11</v>
      </c>
      <c r="B19" s="635" t="s">
        <v>749</v>
      </c>
      <c r="C19" s="722">
        <v>4</v>
      </c>
      <c r="D19" s="719"/>
      <c r="E19" s="715"/>
      <c r="F19" s="718"/>
      <c r="G19" s="717"/>
      <c r="H19" s="716"/>
      <c r="I19" s="715"/>
      <c r="J19" s="714"/>
      <c r="K19" s="713"/>
      <c r="L19" s="712"/>
      <c r="M19" s="206"/>
      <c r="N19" s="711"/>
      <c r="O19" s="710"/>
    </row>
    <row r="20" spans="1:16" s="62" customFormat="1" ht="18" customHeight="1" x14ac:dyDescent="0.2">
      <c r="A20" s="721">
        <v>12</v>
      </c>
      <c r="B20" s="635" t="s">
        <v>456</v>
      </c>
      <c r="C20" s="722">
        <v>6</v>
      </c>
      <c r="D20" s="719"/>
      <c r="E20" s="715"/>
      <c r="F20" s="718"/>
      <c r="G20" s="717"/>
      <c r="H20" s="716"/>
      <c r="I20" s="715"/>
      <c r="J20" s="714"/>
      <c r="K20" s="713"/>
      <c r="L20" s="712"/>
      <c r="M20" s="727"/>
      <c r="N20" s="726"/>
      <c r="O20" s="725"/>
    </row>
    <row r="21" spans="1:16" s="62" customFormat="1" ht="18" customHeight="1" x14ac:dyDescent="0.2">
      <c r="A21" s="721">
        <v>13</v>
      </c>
      <c r="B21" s="724" t="s">
        <v>281</v>
      </c>
      <c r="C21" s="722">
        <v>4</v>
      </c>
      <c r="D21" s="719"/>
      <c r="E21" s="715"/>
      <c r="F21" s="723"/>
      <c r="G21" s="717"/>
      <c r="H21" s="716"/>
      <c r="I21" s="715"/>
      <c r="J21" s="714"/>
      <c r="K21" s="713"/>
      <c r="L21" s="712"/>
      <c r="M21" s="206"/>
      <c r="N21" s="711"/>
      <c r="O21" s="710"/>
    </row>
    <row r="22" spans="1:16" s="62" customFormat="1" ht="18" customHeight="1" x14ac:dyDescent="0.2">
      <c r="A22" s="721">
        <v>14</v>
      </c>
      <c r="B22" s="635" t="s">
        <v>462</v>
      </c>
      <c r="C22" s="722">
        <v>5</v>
      </c>
      <c r="D22" s="719"/>
      <c r="E22" s="715"/>
      <c r="F22" s="718"/>
      <c r="G22" s="717"/>
      <c r="H22" s="716"/>
      <c r="I22" s="715"/>
      <c r="J22" s="714"/>
      <c r="K22" s="713"/>
      <c r="L22" s="712"/>
      <c r="M22" s="206"/>
      <c r="N22" s="711"/>
      <c r="O22" s="710"/>
    </row>
    <row r="23" spans="1:16" s="62" customFormat="1" ht="18" customHeight="1" x14ac:dyDescent="0.2">
      <c r="A23" s="721">
        <v>15</v>
      </c>
      <c r="B23" s="635" t="s">
        <v>285</v>
      </c>
      <c r="C23" s="722">
        <v>0.5</v>
      </c>
      <c r="D23" s="719"/>
      <c r="E23" s="715"/>
      <c r="F23" s="718"/>
      <c r="G23" s="717"/>
      <c r="H23" s="716"/>
      <c r="I23" s="715"/>
      <c r="J23" s="714" t="s">
        <v>748</v>
      </c>
      <c r="K23" s="713"/>
      <c r="L23" s="712"/>
      <c r="M23" s="206"/>
      <c r="N23" s="711"/>
      <c r="O23" s="710"/>
    </row>
    <row r="24" spans="1:16" s="62" customFormat="1" ht="18" customHeight="1" x14ac:dyDescent="0.2">
      <c r="A24" s="721">
        <v>16</v>
      </c>
      <c r="B24" s="635" t="s">
        <v>747</v>
      </c>
      <c r="C24" s="722">
        <v>1.5</v>
      </c>
      <c r="D24" s="719"/>
      <c r="E24" s="715"/>
      <c r="F24" s="718"/>
      <c r="G24" s="717"/>
      <c r="H24" s="716"/>
      <c r="I24" s="715"/>
      <c r="J24" s="714" t="s">
        <v>746</v>
      </c>
      <c r="K24" s="713"/>
      <c r="L24" s="712"/>
      <c r="M24" s="206"/>
      <c r="N24" s="711"/>
      <c r="O24" s="710"/>
    </row>
    <row r="25" spans="1:16" s="62" customFormat="1" ht="18" customHeight="1" x14ac:dyDescent="0.2">
      <c r="A25" s="721">
        <v>17</v>
      </c>
      <c r="B25" s="635" t="s">
        <v>289</v>
      </c>
      <c r="C25" s="722">
        <v>5</v>
      </c>
      <c r="D25" s="719"/>
      <c r="E25" s="715"/>
      <c r="F25" s="718"/>
      <c r="G25" s="717"/>
      <c r="H25" s="716"/>
      <c r="I25" s="715"/>
      <c r="J25" s="714"/>
      <c r="K25" s="713"/>
      <c r="L25" s="712"/>
      <c r="M25" s="206"/>
      <c r="N25" s="711"/>
      <c r="O25" s="710"/>
    </row>
    <row r="26" spans="1:16" s="62" customFormat="1" ht="18" customHeight="1" x14ac:dyDescent="0.2">
      <c r="A26" s="721">
        <v>18</v>
      </c>
      <c r="B26" s="635" t="s">
        <v>211</v>
      </c>
      <c r="C26" s="722">
        <v>2</v>
      </c>
      <c r="D26" s="719"/>
      <c r="E26" s="715"/>
      <c r="F26" s="718"/>
      <c r="G26" s="717"/>
      <c r="H26" s="716"/>
      <c r="I26" s="715"/>
      <c r="J26" s="714" t="s">
        <v>745</v>
      </c>
      <c r="K26" s="713"/>
      <c r="L26" s="712"/>
      <c r="M26" s="206"/>
      <c r="N26" s="711"/>
      <c r="O26" s="710"/>
    </row>
    <row r="27" spans="1:16" s="62" customFormat="1" ht="18" customHeight="1" x14ac:dyDescent="0.2">
      <c r="A27" s="721">
        <v>19</v>
      </c>
      <c r="B27" s="724" t="s">
        <v>296</v>
      </c>
      <c r="C27" s="722">
        <v>1</v>
      </c>
      <c r="D27" s="719"/>
      <c r="E27" s="715"/>
      <c r="F27" s="718"/>
      <c r="G27" s="717"/>
      <c r="H27" s="716"/>
      <c r="I27" s="715"/>
      <c r="J27" s="714"/>
      <c r="K27" s="713"/>
      <c r="L27" s="712"/>
      <c r="M27" s="206"/>
      <c r="N27" s="711"/>
      <c r="O27" s="710"/>
    </row>
    <row r="28" spans="1:16" s="62" customFormat="1" ht="18" customHeight="1" x14ac:dyDescent="0.2">
      <c r="A28" s="721">
        <v>20</v>
      </c>
      <c r="B28" s="724" t="s">
        <v>297</v>
      </c>
      <c r="C28" s="722">
        <v>3</v>
      </c>
      <c r="D28" s="719"/>
      <c r="E28" s="715"/>
      <c r="F28" s="718"/>
      <c r="G28" s="717"/>
      <c r="H28" s="716"/>
      <c r="I28" s="715"/>
      <c r="J28" s="714"/>
      <c r="K28" s="713"/>
      <c r="L28" s="712"/>
      <c r="M28" s="206"/>
      <c r="N28" s="711"/>
      <c r="O28" s="710"/>
    </row>
    <row r="29" spans="1:16" s="62" customFormat="1" ht="18" customHeight="1" x14ac:dyDescent="0.2">
      <c r="A29" s="721">
        <v>21</v>
      </c>
      <c r="B29" s="724" t="s">
        <v>298</v>
      </c>
      <c r="C29" s="722">
        <v>3</v>
      </c>
      <c r="D29" s="719"/>
      <c r="E29" s="715"/>
      <c r="F29" s="718"/>
      <c r="G29" s="717"/>
      <c r="H29" s="716"/>
      <c r="I29" s="715"/>
      <c r="J29" s="714"/>
      <c r="K29" s="713"/>
      <c r="L29" s="712"/>
      <c r="M29" s="206"/>
      <c r="N29" s="711"/>
      <c r="O29" s="710"/>
    </row>
    <row r="30" spans="1:16" s="62" customFormat="1" ht="18" customHeight="1" x14ac:dyDescent="0.2">
      <c r="A30" s="1684">
        <v>22</v>
      </c>
      <c r="B30" s="724" t="s">
        <v>299</v>
      </c>
      <c r="C30" s="722">
        <v>2</v>
      </c>
      <c r="D30" s="719"/>
      <c r="E30" s="1685"/>
      <c r="F30" s="718"/>
      <c r="G30" s="717"/>
      <c r="H30" s="716"/>
      <c r="I30" s="1685"/>
      <c r="J30" s="714"/>
      <c r="K30" s="713"/>
      <c r="L30" s="712"/>
      <c r="M30" s="206"/>
      <c r="N30" s="711"/>
      <c r="O30" s="710"/>
    </row>
    <row r="31" spans="1:16" s="62" customFormat="1" ht="18" customHeight="1" x14ac:dyDescent="0.2">
      <c r="A31" s="1684">
        <v>23</v>
      </c>
      <c r="B31" s="724" t="s">
        <v>294</v>
      </c>
      <c r="C31" s="722">
        <v>80</v>
      </c>
      <c r="D31" s="719"/>
      <c r="E31" s="1685"/>
      <c r="F31" s="718"/>
      <c r="G31" s="717"/>
      <c r="H31" s="716"/>
      <c r="I31" s="1685"/>
      <c r="J31" s="714" t="s">
        <v>744</v>
      </c>
      <c r="K31" s="713"/>
      <c r="L31" s="712"/>
      <c r="M31" s="206"/>
      <c r="N31" s="711"/>
      <c r="O31" s="710"/>
      <c r="P31" s="62" t="s">
        <v>894</v>
      </c>
    </row>
    <row r="32" spans="1:16" s="62" customFormat="1" ht="18" customHeight="1" x14ac:dyDescent="0.2">
      <c r="A32" s="1684">
        <v>24</v>
      </c>
      <c r="B32" s="724" t="s">
        <v>279</v>
      </c>
      <c r="C32" s="722">
        <v>2</v>
      </c>
      <c r="D32" s="719"/>
      <c r="E32" s="1685"/>
      <c r="F32" s="718"/>
      <c r="G32" s="717"/>
      <c r="H32" s="716"/>
      <c r="I32" s="1685"/>
      <c r="J32" s="714"/>
      <c r="K32" s="713"/>
      <c r="L32" s="712"/>
      <c r="M32" s="206"/>
      <c r="N32" s="711"/>
      <c r="O32" s="710"/>
    </row>
    <row r="33" spans="1:17" s="62" customFormat="1" ht="18" customHeight="1" x14ac:dyDescent="0.2">
      <c r="A33" s="1684">
        <v>25</v>
      </c>
      <c r="B33" s="724" t="s">
        <v>743</v>
      </c>
      <c r="C33" s="722">
        <v>4</v>
      </c>
      <c r="D33" s="719"/>
      <c r="E33" s="1685"/>
      <c r="F33" s="718"/>
      <c r="G33" s="717"/>
      <c r="H33" s="716"/>
      <c r="I33" s="1685"/>
      <c r="J33" s="714" t="s">
        <v>742</v>
      </c>
      <c r="K33" s="713"/>
      <c r="L33" s="712"/>
      <c r="M33" s="206"/>
      <c r="N33" s="711"/>
      <c r="O33" s="710"/>
    </row>
    <row r="34" spans="1:17" s="62" customFormat="1" ht="18" customHeight="1" x14ac:dyDescent="0.2">
      <c r="A34" s="1684">
        <v>26</v>
      </c>
      <c r="B34" s="724" t="s">
        <v>134</v>
      </c>
      <c r="C34" s="722">
        <v>5</v>
      </c>
      <c r="D34" s="719"/>
      <c r="E34" s="1685"/>
      <c r="F34" s="718"/>
      <c r="G34" s="717"/>
      <c r="H34" s="716"/>
      <c r="I34" s="1685"/>
      <c r="J34" s="714"/>
      <c r="K34" s="713"/>
      <c r="L34" s="712"/>
      <c r="M34" s="206"/>
      <c r="N34" s="711"/>
      <c r="O34" s="710"/>
    </row>
    <row r="35" spans="1:17" s="62" customFormat="1" ht="18" customHeight="1" x14ac:dyDescent="0.2">
      <c r="A35" s="1684">
        <v>27</v>
      </c>
      <c r="B35" s="724" t="s">
        <v>302</v>
      </c>
      <c r="C35" s="722">
        <v>4</v>
      </c>
      <c r="D35" s="719"/>
      <c r="E35" s="1685"/>
      <c r="F35" s="718"/>
      <c r="G35" s="717"/>
      <c r="H35" s="716"/>
      <c r="I35" s="1685"/>
      <c r="J35" s="714"/>
      <c r="K35" s="713"/>
      <c r="L35" s="712"/>
      <c r="M35" s="206"/>
      <c r="N35" s="711"/>
      <c r="O35" s="710"/>
    </row>
    <row r="36" spans="1:17" s="62" customFormat="1" ht="18" customHeight="1" x14ac:dyDescent="0.2">
      <c r="A36" s="1684">
        <v>28</v>
      </c>
      <c r="B36" s="724" t="s">
        <v>311</v>
      </c>
      <c r="C36" s="722">
        <v>4</v>
      </c>
      <c r="D36" s="719"/>
      <c r="E36" s="1685"/>
      <c r="F36" s="718"/>
      <c r="G36" s="717"/>
      <c r="H36" s="716"/>
      <c r="I36" s="1685"/>
      <c r="J36" s="714"/>
      <c r="K36" s="713"/>
      <c r="L36" s="712"/>
      <c r="M36" s="206"/>
      <c r="N36" s="711"/>
      <c r="O36" s="710"/>
    </row>
    <row r="37" spans="1:17" s="62" customFormat="1" ht="18" customHeight="1" x14ac:dyDescent="0.2">
      <c r="A37" s="1684">
        <v>29</v>
      </c>
      <c r="B37" s="635" t="s">
        <v>312</v>
      </c>
      <c r="C37" s="722">
        <v>8</v>
      </c>
      <c r="D37" s="719"/>
      <c r="E37" s="1685"/>
      <c r="F37" s="718"/>
      <c r="G37" s="717"/>
      <c r="H37" s="716"/>
      <c r="I37" s="1685"/>
      <c r="J37" s="714" t="s">
        <v>741</v>
      </c>
      <c r="K37" s="713"/>
      <c r="L37" s="712"/>
      <c r="M37" s="206"/>
      <c r="N37" s="711"/>
      <c r="O37" s="710"/>
    </row>
    <row r="38" spans="1:17" s="62" customFormat="1" ht="18" customHeight="1" x14ac:dyDescent="0.2">
      <c r="A38" s="1684">
        <v>30</v>
      </c>
      <c r="B38" s="635" t="s">
        <v>892</v>
      </c>
      <c r="C38" s="722">
        <v>65</v>
      </c>
      <c r="D38" s="719"/>
      <c r="E38" s="1685"/>
      <c r="F38" s="718"/>
      <c r="G38" s="717"/>
      <c r="H38" s="716"/>
      <c r="I38" s="1685"/>
      <c r="J38" s="714"/>
      <c r="K38" s="713"/>
      <c r="L38" s="712"/>
      <c r="M38" s="206"/>
      <c r="N38" s="711"/>
      <c r="O38" s="710"/>
    </row>
    <row r="39" spans="1:17" s="62" customFormat="1" ht="18" customHeight="1" x14ac:dyDescent="0.2">
      <c r="A39" s="1684">
        <v>31</v>
      </c>
      <c r="B39" s="635" t="s">
        <v>891</v>
      </c>
      <c r="C39" s="722">
        <v>115</v>
      </c>
      <c r="D39" s="719"/>
      <c r="E39" s="1685"/>
      <c r="F39" s="718"/>
      <c r="G39" s="717"/>
      <c r="H39" s="716"/>
      <c r="I39" s="1685"/>
      <c r="J39" s="714"/>
      <c r="K39" s="713"/>
      <c r="L39" s="712"/>
      <c r="M39" s="206"/>
      <c r="N39" s="711"/>
      <c r="O39" s="710"/>
      <c r="P39" s="62" t="s">
        <v>894</v>
      </c>
    </row>
    <row r="40" spans="1:17" s="62" customFormat="1" ht="18" customHeight="1" x14ac:dyDescent="0.2">
      <c r="A40" s="1684">
        <v>32</v>
      </c>
      <c r="B40" s="724" t="s">
        <v>740</v>
      </c>
      <c r="C40" s="722">
        <v>3</v>
      </c>
      <c r="D40" s="719"/>
      <c r="E40" s="1685"/>
      <c r="F40" s="718"/>
      <c r="G40" s="717"/>
      <c r="H40" s="716"/>
      <c r="I40" s="1685"/>
      <c r="J40" s="714" t="s">
        <v>739</v>
      </c>
      <c r="K40" s="713"/>
      <c r="L40" s="712"/>
      <c r="M40" s="206"/>
      <c r="N40" s="711"/>
      <c r="O40" s="710"/>
    </row>
    <row r="41" spans="1:17" s="62" customFormat="1" ht="18" customHeight="1" x14ac:dyDescent="0.2">
      <c r="A41" s="1684">
        <v>33</v>
      </c>
      <c r="B41" s="724" t="s">
        <v>100</v>
      </c>
      <c r="C41" s="722">
        <v>20</v>
      </c>
      <c r="D41" s="719"/>
      <c r="E41" s="1685"/>
      <c r="F41" s="718"/>
      <c r="G41" s="717"/>
      <c r="H41" s="716"/>
      <c r="I41" s="1685"/>
      <c r="J41" s="714" t="s">
        <v>113</v>
      </c>
      <c r="K41" s="713"/>
      <c r="L41" s="712"/>
      <c r="M41" s="206"/>
      <c r="N41" s="711"/>
      <c r="O41" s="710"/>
    </row>
    <row r="42" spans="1:17" s="62" customFormat="1" ht="18" customHeight="1" x14ac:dyDescent="0.2">
      <c r="A42" s="1684">
        <v>34</v>
      </c>
      <c r="B42" s="724" t="s">
        <v>221</v>
      </c>
      <c r="C42" s="722">
        <v>22</v>
      </c>
      <c r="D42" s="719"/>
      <c r="E42" s="1685"/>
      <c r="F42" s="718"/>
      <c r="G42" s="717"/>
      <c r="H42" s="716"/>
      <c r="I42" s="1685"/>
      <c r="J42" s="714"/>
      <c r="K42" s="713"/>
      <c r="L42" s="712"/>
      <c r="M42" s="206"/>
      <c r="N42" s="711"/>
      <c r="O42" s="710"/>
      <c r="P42" s="62" t="s">
        <v>894</v>
      </c>
    </row>
    <row r="43" spans="1:17" s="62" customFormat="1" ht="18" customHeight="1" thickBot="1" x14ac:dyDescent="0.25">
      <c r="A43" s="1684">
        <v>35</v>
      </c>
      <c r="B43" s="724" t="s">
        <v>93</v>
      </c>
      <c r="C43" s="720">
        <v>10</v>
      </c>
      <c r="D43" s="719"/>
      <c r="E43" s="1685"/>
      <c r="F43" s="718"/>
      <c r="G43" s="717"/>
      <c r="H43" s="716"/>
      <c r="I43" s="1685"/>
      <c r="J43" s="714"/>
      <c r="K43" s="713"/>
      <c r="L43" s="712"/>
      <c r="M43" s="206"/>
      <c r="N43" s="711"/>
      <c r="O43" s="710"/>
    </row>
    <row r="44" spans="1:17" ht="16.5" thickBot="1" x14ac:dyDescent="0.3">
      <c r="A44" s="1686"/>
      <c r="B44" s="1687" t="s">
        <v>316</v>
      </c>
      <c r="C44" s="1688">
        <f>SUM(C9:C43)</f>
        <v>426</v>
      </c>
      <c r="D44" s="67">
        <f>C44/1000</f>
        <v>0.42599999999999999</v>
      </c>
      <c r="E44" s="1689">
        <f>D44*1300</f>
        <v>553.79999999999995</v>
      </c>
      <c r="F44" s="1690">
        <f>SUM(F9:F43)</f>
        <v>0</v>
      </c>
      <c r="G44" s="1690">
        <f>SUM(G9:G43)</f>
        <v>0</v>
      </c>
      <c r="H44" s="709">
        <f>D44</f>
        <v>0.42599999999999999</v>
      </c>
      <c r="I44" s="1689">
        <f>E44</f>
        <v>553.79999999999995</v>
      </c>
      <c r="J44" s="1691"/>
      <c r="K44" s="1692">
        <f>SUM(K9:K43)</f>
        <v>0</v>
      </c>
      <c r="L44" s="1692">
        <f>SUM(L9:L43)</f>
        <v>0</v>
      </c>
      <c r="M44" s="1692">
        <f>SUM(M9:M43)</f>
        <v>0</v>
      </c>
      <c r="N44" s="1692">
        <f>SUM(N9:N43)</f>
        <v>0</v>
      </c>
      <c r="O44" s="1693"/>
      <c r="P44" s="62"/>
      <c r="Q44" s="62"/>
    </row>
    <row r="45" spans="1:17" ht="15.75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62"/>
      <c r="N45" s="62"/>
      <c r="O45" s="62"/>
      <c r="P45" s="62"/>
      <c r="Q45" s="62"/>
    </row>
    <row r="46" spans="1:17" ht="15.75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1:17" ht="15.75" x14ac:dyDescent="0.25">
      <c r="A47" s="94"/>
      <c r="B47" s="330" t="s">
        <v>317</v>
      </c>
      <c r="C47" s="94"/>
      <c r="D47" s="94"/>
      <c r="E47" s="94" t="s">
        <v>168</v>
      </c>
      <c r="F47" s="568" t="s">
        <v>168</v>
      </c>
      <c r="G47" s="568"/>
      <c r="H47" s="568"/>
      <c r="I47" s="567"/>
      <c r="J47" s="94"/>
      <c r="K47" s="94"/>
      <c r="L47" s="94"/>
    </row>
    <row r="49" spans="2:10" ht="15.75" x14ac:dyDescent="0.25">
      <c r="B49" s="94" t="s">
        <v>738</v>
      </c>
    </row>
    <row r="54" spans="2:10" x14ac:dyDescent="0.2">
      <c r="B54" t="s">
        <v>927</v>
      </c>
    </row>
    <row r="56" spans="2:10" x14ac:dyDescent="0.2">
      <c r="B56" t="s">
        <v>926</v>
      </c>
    </row>
    <row r="57" spans="2:10" x14ac:dyDescent="0.2">
      <c r="B57" t="s">
        <v>925</v>
      </c>
      <c r="J57" t="s">
        <v>151</v>
      </c>
    </row>
    <row r="58" spans="2:10" x14ac:dyDescent="0.2">
      <c r="B58" t="s">
        <v>942</v>
      </c>
    </row>
  </sheetData>
  <mergeCells count="13">
    <mergeCell ref="K7:L7"/>
    <mergeCell ref="M7:N7"/>
    <mergeCell ref="J6:J8"/>
    <mergeCell ref="K6:O6"/>
    <mergeCell ref="O7:O8"/>
    <mergeCell ref="G2:J2"/>
    <mergeCell ref="A6:A8"/>
    <mergeCell ref="B6:B8"/>
    <mergeCell ref="C6:C8"/>
    <mergeCell ref="D6:E7"/>
    <mergeCell ref="F6:G7"/>
    <mergeCell ref="H6:I7"/>
    <mergeCell ref="B4:H5"/>
  </mergeCells>
  <pageMargins left="0.74803149606299213" right="0.55118110236220474" top="0.59055118110236227" bottom="0.59055118110236227" header="0.51181102362204722" footer="0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7"/>
  <sheetViews>
    <sheetView topLeftCell="A4" zoomScaleNormal="100" workbookViewId="0">
      <pane xSplit="2" ySplit="10" topLeftCell="C14" activePane="bottomRight" state="frozen"/>
      <selection activeCell="A4" sqref="A4"/>
      <selection pane="topRight" activeCell="C4" sqref="C4"/>
      <selection pane="bottomLeft" activeCell="A14" sqref="A14"/>
      <selection pane="bottomRight" activeCell="G42" sqref="G42"/>
    </sheetView>
  </sheetViews>
  <sheetFormatPr defaultRowHeight="12.75" x14ac:dyDescent="0.2"/>
  <cols>
    <col min="1" max="1" width="5.28515625" customWidth="1"/>
    <col min="2" max="2" width="25" customWidth="1"/>
    <col min="3" max="3" width="13" customWidth="1"/>
    <col min="4" max="4" width="6.85546875" customWidth="1"/>
    <col min="5" max="5" width="6.7109375" customWidth="1"/>
    <col min="6" max="6" width="10.85546875" customWidth="1"/>
    <col min="7" max="7" width="7.28515625" customWidth="1"/>
    <col min="8" max="8" width="6.7109375" customWidth="1"/>
    <col min="9" max="9" width="16.42578125" customWidth="1"/>
    <col min="10" max="10" width="6.5703125" customWidth="1"/>
    <col min="11" max="11" width="7" customWidth="1"/>
    <col min="12" max="12" width="13" customWidth="1"/>
    <col min="13" max="13" width="7.42578125" customWidth="1"/>
    <col min="14" max="14" width="6.7109375" customWidth="1"/>
    <col min="15" max="15" width="13.28515625" customWidth="1"/>
    <col min="16" max="16" width="7.28515625" customWidth="1"/>
    <col min="17" max="17" width="7" customWidth="1"/>
    <col min="18" max="18" width="18.140625" customWidth="1"/>
    <col min="19" max="19" width="9.140625" customWidth="1"/>
    <col min="21" max="21" width="9.5703125" bestFit="1" customWidth="1"/>
    <col min="22" max="22" width="18" customWidth="1"/>
  </cols>
  <sheetData>
    <row r="1" spans="1:22" ht="15" customHeight="1" x14ac:dyDescent="0.2">
      <c r="A1" s="95"/>
      <c r="G1" s="783"/>
      <c r="H1" s="783"/>
      <c r="I1" s="783"/>
      <c r="J1" s="783"/>
      <c r="K1" s="1586"/>
      <c r="L1" s="1586"/>
      <c r="M1" s="1586"/>
      <c r="N1" s="1586"/>
      <c r="O1" s="1155"/>
      <c r="P1" s="1154"/>
      <c r="Q1" s="783"/>
      <c r="R1" s="783"/>
    </row>
    <row r="2" spans="1:22" ht="15" x14ac:dyDescent="0.2">
      <c r="G2" s="783"/>
      <c r="H2" s="783"/>
      <c r="I2" s="783"/>
      <c r="J2" s="783"/>
      <c r="K2" s="1586"/>
      <c r="L2" s="1586"/>
      <c r="M2" s="1586"/>
      <c r="N2" s="1586"/>
      <c r="O2" s="1155"/>
      <c r="P2" s="1154"/>
      <c r="Q2" s="783"/>
      <c r="R2" s="783"/>
    </row>
    <row r="3" spans="1:22" ht="15" x14ac:dyDescent="0.2">
      <c r="G3" s="783"/>
      <c r="H3" s="783"/>
      <c r="I3" s="783"/>
      <c r="J3" s="783"/>
      <c r="K3" s="1586"/>
      <c r="L3" s="1586"/>
      <c r="M3" s="1586"/>
      <c r="N3" s="1586"/>
      <c r="O3" s="1155"/>
      <c r="P3" s="1154"/>
      <c r="Q3" s="783"/>
      <c r="R3" s="783"/>
    </row>
    <row r="4" spans="1:22" ht="15.75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1154"/>
      <c r="L4" s="1154"/>
      <c r="M4" s="1154"/>
      <c r="N4" s="1154"/>
      <c r="O4" s="1154"/>
      <c r="P4" s="1154"/>
      <c r="Q4" s="296"/>
      <c r="R4" s="296"/>
    </row>
    <row r="5" spans="1:22" x14ac:dyDescent="0.2">
      <c r="K5" s="1154"/>
      <c r="L5" s="1154"/>
      <c r="M5" s="1154"/>
      <c r="N5" s="1154"/>
      <c r="O5" s="1154"/>
      <c r="P5" s="1154"/>
    </row>
    <row r="6" spans="1:22" ht="20.25" x14ac:dyDescent="0.3">
      <c r="A6" s="1587" t="s">
        <v>920</v>
      </c>
      <c r="B6" s="1587"/>
      <c r="C6" s="1587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296"/>
    </row>
    <row r="7" spans="1:22" ht="15.75" x14ac:dyDescent="0.25">
      <c r="A7" s="1587" t="s">
        <v>171</v>
      </c>
      <c r="B7" s="1587"/>
      <c r="C7" s="1587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296"/>
    </row>
    <row r="8" spans="1:22" ht="15.75" x14ac:dyDescent="0.25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22" ht="13.5" thickBot="1" x14ac:dyDescent="0.25"/>
    <row r="10" spans="1:22" x14ac:dyDescent="0.2">
      <c r="A10" s="1568" t="s">
        <v>919</v>
      </c>
      <c r="B10" s="1153" t="s">
        <v>3</v>
      </c>
      <c r="C10" s="1571" t="s">
        <v>918</v>
      </c>
      <c r="D10" s="1568" t="s">
        <v>917</v>
      </c>
      <c r="E10" s="1574"/>
      <c r="F10" s="1151"/>
      <c r="G10" s="1568" t="s">
        <v>916</v>
      </c>
      <c r="H10" s="1574"/>
      <c r="I10" s="1151"/>
      <c r="J10" s="1576" t="s">
        <v>915</v>
      </c>
      <c r="K10" s="1577"/>
      <c r="L10" s="1152"/>
      <c r="M10" s="1568" t="s">
        <v>873</v>
      </c>
      <c r="N10" s="1574"/>
      <c r="O10" s="1151"/>
      <c r="P10" s="1568" t="s">
        <v>914</v>
      </c>
      <c r="Q10" s="1574"/>
      <c r="R10" s="1150"/>
      <c r="S10" s="1568" t="s">
        <v>913</v>
      </c>
      <c r="T10" s="1578" t="s">
        <v>179</v>
      </c>
      <c r="U10" s="1579"/>
      <c r="V10" s="1580"/>
    </row>
    <row r="11" spans="1:22" ht="13.5" thickBot="1" x14ac:dyDescent="0.25">
      <c r="A11" s="1569"/>
      <c r="B11" s="1149"/>
      <c r="C11" s="1572"/>
      <c r="D11" s="1570"/>
      <c r="E11" s="1575"/>
      <c r="F11" s="1148" t="s">
        <v>429</v>
      </c>
      <c r="G11" s="1570"/>
      <c r="H11" s="1575"/>
      <c r="I11" s="1148" t="s">
        <v>429</v>
      </c>
      <c r="J11" s="1584" t="s">
        <v>912</v>
      </c>
      <c r="K11" s="1585"/>
      <c r="L11" s="1148" t="s">
        <v>429</v>
      </c>
      <c r="M11" s="1570"/>
      <c r="N11" s="1575"/>
      <c r="O11" s="1148" t="s">
        <v>429</v>
      </c>
      <c r="P11" s="1570"/>
      <c r="Q11" s="1575"/>
      <c r="R11" s="1148" t="s">
        <v>429</v>
      </c>
      <c r="S11" s="1569"/>
      <c r="T11" s="1581"/>
      <c r="U11" s="1582"/>
      <c r="V11" s="1583"/>
    </row>
    <row r="12" spans="1:22" ht="13.5" thickBot="1" x14ac:dyDescent="0.25">
      <c r="A12" s="1570"/>
      <c r="B12" s="1103"/>
      <c r="C12" s="1573"/>
      <c r="D12" s="1147" t="s">
        <v>425</v>
      </c>
      <c r="E12" s="1145" t="s">
        <v>432</v>
      </c>
      <c r="F12" s="1144"/>
      <c r="G12" s="1147" t="s">
        <v>425</v>
      </c>
      <c r="H12" s="1145" t="s">
        <v>432</v>
      </c>
      <c r="I12" s="1144"/>
      <c r="J12" s="1146" t="s">
        <v>425</v>
      </c>
      <c r="K12" s="1145" t="s">
        <v>432</v>
      </c>
      <c r="L12" s="1144"/>
      <c r="M12" s="1146" t="s">
        <v>425</v>
      </c>
      <c r="N12" s="1145" t="s">
        <v>432</v>
      </c>
      <c r="O12" s="1144"/>
      <c r="P12" s="1143" t="s">
        <v>425</v>
      </c>
      <c r="Q12" s="1132" t="s">
        <v>432</v>
      </c>
      <c r="R12" s="1142"/>
      <c r="S12" s="1570"/>
      <c r="T12" s="1141" t="s">
        <v>188</v>
      </c>
      <c r="U12" s="1140" t="s">
        <v>186</v>
      </c>
      <c r="V12" s="1139" t="s">
        <v>400</v>
      </c>
    </row>
    <row r="13" spans="1:22" ht="13.5" thickBot="1" x14ac:dyDescent="0.25">
      <c r="A13" s="63"/>
      <c r="B13" s="70"/>
      <c r="C13" s="1138"/>
      <c r="D13" s="1137"/>
      <c r="E13" s="1135"/>
      <c r="F13" s="1134"/>
      <c r="G13" s="1137"/>
      <c r="H13" s="1135"/>
      <c r="I13" s="1134"/>
      <c r="J13" s="1136"/>
      <c r="K13" s="1135"/>
      <c r="L13" s="1134"/>
      <c r="M13" s="1136"/>
      <c r="N13" s="1135"/>
      <c r="O13" s="1134"/>
      <c r="P13" s="1133"/>
      <c r="Q13" s="1132"/>
      <c r="R13" s="1131"/>
      <c r="S13" s="63"/>
      <c r="T13" s="1023"/>
      <c r="U13" s="1022"/>
      <c r="V13" s="1104"/>
    </row>
    <row r="14" spans="1:22" x14ac:dyDescent="0.2">
      <c r="A14" s="1116">
        <f t="shared" ref="A14:A40" si="0">A13+1</f>
        <v>1</v>
      </c>
      <c r="B14" s="1130" t="s">
        <v>13</v>
      </c>
      <c r="C14" s="1122"/>
      <c r="D14" s="1112"/>
      <c r="E14" s="1112"/>
      <c r="F14" s="1112"/>
      <c r="G14" s="1112">
        <v>4</v>
      </c>
      <c r="H14" s="1121"/>
      <c r="I14" s="1121" t="s">
        <v>860</v>
      </c>
      <c r="J14" s="1112"/>
      <c r="K14" s="1112"/>
      <c r="L14" s="1112"/>
      <c r="M14" s="1112"/>
      <c r="N14" s="1112"/>
      <c r="O14" s="1112"/>
      <c r="P14" s="1112"/>
      <c r="Q14" s="1113"/>
      <c r="R14" s="1112"/>
      <c r="S14" s="1111"/>
      <c r="T14" s="727"/>
      <c r="U14" s="977"/>
      <c r="V14" s="976"/>
    </row>
    <row r="15" spans="1:22" x14ac:dyDescent="0.2">
      <c r="A15" s="1116">
        <f t="shared" si="0"/>
        <v>2</v>
      </c>
      <c r="B15" s="1115" t="s">
        <v>20</v>
      </c>
      <c r="C15" s="1114"/>
      <c r="D15" s="1112"/>
      <c r="E15" s="1112"/>
      <c r="F15" s="1112"/>
      <c r="G15" s="1112">
        <v>2</v>
      </c>
      <c r="H15" s="1113"/>
      <c r="I15" s="1113" t="s">
        <v>911</v>
      </c>
      <c r="J15" s="1112"/>
      <c r="K15" s="1112"/>
      <c r="L15" s="1112"/>
      <c r="M15" s="1112"/>
      <c r="N15" s="1112"/>
      <c r="O15" s="1112"/>
      <c r="P15" s="1112"/>
      <c r="Q15" s="1113"/>
      <c r="R15" s="1112"/>
      <c r="S15" s="1111"/>
      <c r="T15" s="727"/>
      <c r="U15" s="977"/>
      <c r="V15" s="976"/>
    </row>
    <row r="16" spans="1:22" x14ac:dyDescent="0.2">
      <c r="A16" s="1116">
        <f t="shared" si="0"/>
        <v>3</v>
      </c>
      <c r="B16" s="1119" t="s">
        <v>21</v>
      </c>
      <c r="C16" s="1129"/>
      <c r="D16" s="1128">
        <v>1</v>
      </c>
      <c r="E16" s="1128"/>
      <c r="F16" s="1128" t="s">
        <v>84</v>
      </c>
      <c r="G16" s="1128">
        <v>4</v>
      </c>
      <c r="H16" s="1127"/>
      <c r="I16" s="1127" t="s">
        <v>777</v>
      </c>
      <c r="J16" s="1128"/>
      <c r="K16" s="1128"/>
      <c r="L16" s="1128"/>
      <c r="M16" s="1128"/>
      <c r="N16" s="1128"/>
      <c r="O16" s="1128"/>
      <c r="P16" s="1128"/>
      <c r="Q16" s="1127"/>
      <c r="R16" s="1128"/>
      <c r="S16" s="1125"/>
      <c r="T16" s="1012"/>
      <c r="U16" s="1011"/>
      <c r="V16" s="1010"/>
    </row>
    <row r="17" spans="1:22" x14ac:dyDescent="0.2">
      <c r="A17" s="1116">
        <f t="shared" si="0"/>
        <v>4</v>
      </c>
      <c r="B17" s="1119" t="s">
        <v>910</v>
      </c>
      <c r="C17" s="1129"/>
      <c r="D17" s="1128"/>
      <c r="E17" s="1127"/>
      <c r="F17" s="1127"/>
      <c r="G17" s="1128">
        <v>4</v>
      </c>
      <c r="H17" s="1127"/>
      <c r="I17" s="1127" t="s">
        <v>860</v>
      </c>
      <c r="J17" s="1127"/>
      <c r="K17" s="1127"/>
      <c r="L17" s="1127"/>
      <c r="M17" s="1127"/>
      <c r="N17" s="1127"/>
      <c r="O17" s="1127"/>
      <c r="P17" s="1126"/>
      <c r="Q17" s="1126"/>
      <c r="R17" s="1126"/>
      <c r="S17" s="1125"/>
      <c r="T17" s="1012"/>
      <c r="U17" s="1011"/>
      <c r="V17" s="1010"/>
    </row>
    <row r="18" spans="1:22" x14ac:dyDescent="0.2">
      <c r="A18" s="1116">
        <f t="shared" si="0"/>
        <v>5</v>
      </c>
      <c r="B18" s="1119" t="s">
        <v>909</v>
      </c>
      <c r="C18" s="1114"/>
      <c r="D18" s="1112"/>
      <c r="E18" s="1113"/>
      <c r="F18" s="1113"/>
      <c r="G18" s="1112">
        <v>2</v>
      </c>
      <c r="H18" s="1113"/>
      <c r="I18" s="1113" t="s">
        <v>860</v>
      </c>
      <c r="J18" s="1113"/>
      <c r="K18" s="1113"/>
      <c r="L18" s="1113"/>
      <c r="M18" s="1113"/>
      <c r="N18" s="1113"/>
      <c r="O18" s="1113"/>
      <c r="P18" s="1124"/>
      <c r="Q18" s="1124"/>
      <c r="R18" s="1124"/>
      <c r="S18" s="1111"/>
      <c r="T18" s="727"/>
      <c r="U18" s="977"/>
      <c r="V18" s="976"/>
    </row>
    <row r="19" spans="1:22" x14ac:dyDescent="0.2">
      <c r="A19" s="1116">
        <f t="shared" si="0"/>
        <v>6</v>
      </c>
      <c r="B19" s="1115" t="s">
        <v>908</v>
      </c>
      <c r="C19" s="1114"/>
      <c r="D19" s="1113"/>
      <c r="E19" s="1113"/>
      <c r="F19" s="1113"/>
      <c r="G19" s="1113">
        <v>4</v>
      </c>
      <c r="H19" s="1113"/>
      <c r="I19" s="1113" t="s">
        <v>860</v>
      </c>
      <c r="J19" s="1113"/>
      <c r="K19" s="1113"/>
      <c r="L19" s="1113"/>
      <c r="M19" s="1113"/>
      <c r="N19" s="1113"/>
      <c r="O19" s="1113"/>
      <c r="P19" s="1113"/>
      <c r="Q19" s="1113"/>
      <c r="R19" s="1113"/>
      <c r="S19" s="1111"/>
      <c r="T19" s="727"/>
      <c r="U19" s="977"/>
      <c r="V19" s="976"/>
    </row>
    <row r="20" spans="1:22" x14ac:dyDescent="0.2">
      <c r="A20" s="1116">
        <f t="shared" si="0"/>
        <v>7</v>
      </c>
      <c r="B20" s="1115" t="s">
        <v>907</v>
      </c>
      <c r="C20" s="1114"/>
      <c r="D20" s="1113"/>
      <c r="E20" s="1113"/>
      <c r="F20" s="1113"/>
      <c r="G20" s="1113">
        <v>1</v>
      </c>
      <c r="H20" s="1113"/>
      <c r="I20" s="1113" t="s">
        <v>860</v>
      </c>
      <c r="J20" s="1113"/>
      <c r="K20" s="1113"/>
      <c r="L20" s="1113"/>
      <c r="M20" s="1113"/>
      <c r="N20" s="1113"/>
      <c r="O20" s="1113"/>
      <c r="P20" s="1113"/>
      <c r="Q20" s="1113"/>
      <c r="R20" s="1113"/>
      <c r="S20" s="1111"/>
      <c r="T20" s="727"/>
      <c r="U20" s="977"/>
      <c r="V20" s="976"/>
    </row>
    <row r="21" spans="1:22" x14ac:dyDescent="0.2">
      <c r="A21" s="1116">
        <f t="shared" si="0"/>
        <v>8</v>
      </c>
      <c r="B21" s="1115" t="s">
        <v>906</v>
      </c>
      <c r="C21" s="1114"/>
      <c r="D21" s="1112"/>
      <c r="E21" s="1112"/>
      <c r="F21" s="1112"/>
      <c r="G21" s="1112">
        <v>1</v>
      </c>
      <c r="H21" s="1113"/>
      <c r="I21" s="1113" t="s">
        <v>872</v>
      </c>
      <c r="J21" s="1112"/>
      <c r="K21" s="1112"/>
      <c r="L21" s="1112"/>
      <c r="M21" s="1112"/>
      <c r="N21" s="1112"/>
      <c r="O21" s="1112"/>
      <c r="P21" s="1112"/>
      <c r="Q21" s="1113"/>
      <c r="R21" s="1112"/>
      <c r="S21" s="1111"/>
      <c r="T21" s="727"/>
      <c r="U21" s="977"/>
      <c r="V21" s="976"/>
    </row>
    <row r="22" spans="1:22" x14ac:dyDescent="0.2">
      <c r="A22" s="1116">
        <f t="shared" si="0"/>
        <v>9</v>
      </c>
      <c r="B22" s="1115" t="s">
        <v>905</v>
      </c>
      <c r="C22" s="1114"/>
      <c r="D22" s="1112"/>
      <c r="E22" s="1112"/>
      <c r="F22" s="1112"/>
      <c r="G22" s="1112">
        <v>1</v>
      </c>
      <c r="H22" s="1113"/>
      <c r="I22" s="1113"/>
      <c r="J22" s="1112"/>
      <c r="K22" s="1112"/>
      <c r="L22" s="1112"/>
      <c r="M22" s="1112"/>
      <c r="N22" s="1112"/>
      <c r="O22" s="1112"/>
      <c r="P22" s="1112"/>
      <c r="Q22" s="1113"/>
      <c r="R22" s="1112"/>
      <c r="S22" s="1111"/>
      <c r="T22" s="727"/>
      <c r="U22" s="977"/>
      <c r="V22" s="976"/>
    </row>
    <row r="23" spans="1:22" x14ac:dyDescent="0.2">
      <c r="A23" s="1116">
        <f t="shared" si="0"/>
        <v>10</v>
      </c>
      <c r="B23" s="1115" t="s">
        <v>904</v>
      </c>
      <c r="C23" s="1114"/>
      <c r="D23" s="1112"/>
      <c r="E23" s="1112"/>
      <c r="F23" s="1112"/>
      <c r="G23" s="1112">
        <v>1</v>
      </c>
      <c r="H23" s="1113"/>
      <c r="I23" s="1113" t="s">
        <v>860</v>
      </c>
      <c r="J23" s="1112"/>
      <c r="K23" s="1112"/>
      <c r="L23" s="1112"/>
      <c r="M23" s="1112"/>
      <c r="N23" s="1112"/>
      <c r="O23" s="1112"/>
      <c r="P23" s="1112"/>
      <c r="Q23" s="1113"/>
      <c r="R23" s="1112"/>
      <c r="S23" s="1111"/>
      <c r="T23" s="727"/>
      <c r="U23" s="977"/>
      <c r="V23" s="976"/>
    </row>
    <row r="24" spans="1:22" x14ac:dyDescent="0.2">
      <c r="A24" s="1116">
        <f t="shared" si="0"/>
        <v>11</v>
      </c>
      <c r="B24" s="1115" t="s">
        <v>456</v>
      </c>
      <c r="C24" s="1114"/>
      <c r="D24" s="1112"/>
      <c r="E24" s="1112"/>
      <c r="F24" s="1112"/>
      <c r="G24" s="1112">
        <v>2</v>
      </c>
      <c r="H24" s="1113"/>
      <c r="I24" s="1113" t="s">
        <v>860</v>
      </c>
      <c r="J24" s="1112"/>
      <c r="K24" s="1112"/>
      <c r="L24" s="1112"/>
      <c r="M24" s="1112"/>
      <c r="N24" s="1112"/>
      <c r="O24" s="1112"/>
      <c r="P24" s="1112"/>
      <c r="Q24" s="1113"/>
      <c r="R24" s="1112"/>
      <c r="S24" s="1111"/>
      <c r="T24" s="727"/>
      <c r="U24" s="977"/>
      <c r="V24" s="976"/>
    </row>
    <row r="25" spans="1:22" x14ac:dyDescent="0.2">
      <c r="A25" s="1116">
        <f t="shared" si="0"/>
        <v>12</v>
      </c>
      <c r="B25" s="1115" t="s">
        <v>407</v>
      </c>
      <c r="C25" s="1114"/>
      <c r="D25" s="1112"/>
      <c r="E25" s="1112"/>
      <c r="F25" s="1112"/>
      <c r="G25" s="1112">
        <v>2</v>
      </c>
      <c r="H25" s="1113"/>
      <c r="I25" s="1113" t="s">
        <v>860</v>
      </c>
      <c r="J25" s="1112"/>
      <c r="K25" s="1112"/>
      <c r="L25" s="1112"/>
      <c r="M25" s="1112"/>
      <c r="N25" s="1112"/>
      <c r="O25" s="1112"/>
      <c r="P25" s="1112"/>
      <c r="Q25" s="1113"/>
      <c r="R25" s="1112"/>
      <c r="S25" s="1111"/>
      <c r="T25" s="727"/>
      <c r="U25" s="977"/>
      <c r="V25" s="976"/>
    </row>
    <row r="26" spans="1:22" x14ac:dyDescent="0.2">
      <c r="A26" s="1116">
        <f t="shared" si="0"/>
        <v>13</v>
      </c>
      <c r="B26" s="1119" t="s">
        <v>205</v>
      </c>
      <c r="C26" s="1114"/>
      <c r="D26" s="1112"/>
      <c r="E26" s="1112"/>
      <c r="F26" s="1112"/>
      <c r="G26" s="1112">
        <v>3</v>
      </c>
      <c r="H26" s="1113"/>
      <c r="I26" s="1113" t="s">
        <v>860</v>
      </c>
      <c r="J26" s="1112"/>
      <c r="K26" s="1112"/>
      <c r="L26" s="1112"/>
      <c r="M26" s="1112"/>
      <c r="N26" s="1112"/>
      <c r="O26" s="1112"/>
      <c r="P26" s="1112"/>
      <c r="Q26" s="1113"/>
      <c r="R26" s="1112"/>
      <c r="S26" s="1111"/>
      <c r="T26" s="727"/>
      <c r="U26" s="977"/>
      <c r="V26" s="976"/>
    </row>
    <row r="27" spans="1:22" x14ac:dyDescent="0.2">
      <c r="A27" s="1116">
        <f t="shared" si="0"/>
        <v>14</v>
      </c>
      <c r="B27" s="1123" t="s">
        <v>743</v>
      </c>
      <c r="C27" s="1122"/>
      <c r="D27" s="1112">
        <v>1</v>
      </c>
      <c r="E27" s="1112"/>
      <c r="F27" s="1112"/>
      <c r="G27" s="1112"/>
      <c r="H27" s="1121"/>
      <c r="I27" s="1120" t="s">
        <v>903</v>
      </c>
      <c r="J27" s="1112"/>
      <c r="K27" s="1112"/>
      <c r="L27" s="1112"/>
      <c r="M27" s="1112"/>
      <c r="N27" s="1112"/>
      <c r="O27" s="1112"/>
      <c r="P27" s="1112"/>
      <c r="Q27" s="1113"/>
      <c r="R27" s="1112"/>
      <c r="S27" s="1111"/>
      <c r="T27" s="727"/>
      <c r="U27" s="977"/>
      <c r="V27" s="976"/>
    </row>
    <row r="28" spans="1:22" x14ac:dyDescent="0.2">
      <c r="A28" s="1116">
        <f t="shared" si="0"/>
        <v>15</v>
      </c>
      <c r="B28" s="1119" t="s">
        <v>462</v>
      </c>
      <c r="C28" s="1114"/>
      <c r="D28" s="1112"/>
      <c r="E28" s="1112"/>
      <c r="F28" s="1112"/>
      <c r="G28" s="1112">
        <v>2</v>
      </c>
      <c r="H28" s="1113"/>
      <c r="I28" s="1113" t="s">
        <v>860</v>
      </c>
      <c r="J28" s="1112"/>
      <c r="K28" s="1112"/>
      <c r="L28" s="1112"/>
      <c r="M28" s="1112"/>
      <c r="N28" s="1112"/>
      <c r="O28" s="1112"/>
      <c r="P28" s="1112"/>
      <c r="Q28" s="1113"/>
      <c r="R28" s="1112"/>
      <c r="S28" s="1111"/>
      <c r="T28" s="727"/>
      <c r="U28" s="977"/>
      <c r="V28" s="976"/>
    </row>
    <row r="29" spans="1:22" x14ac:dyDescent="0.2">
      <c r="A29" s="1116">
        <f t="shared" si="0"/>
        <v>16</v>
      </c>
      <c r="B29" s="1115" t="s">
        <v>55</v>
      </c>
      <c r="C29" s="1114"/>
      <c r="D29" s="1112"/>
      <c r="E29" s="1112"/>
      <c r="F29" s="1112"/>
      <c r="G29" s="1112">
        <v>1</v>
      </c>
      <c r="H29" s="1113"/>
      <c r="I29" s="1113"/>
      <c r="J29" s="1112"/>
      <c r="K29" s="1112"/>
      <c r="L29" s="1112"/>
      <c r="M29" s="1112"/>
      <c r="N29" s="1112"/>
      <c r="O29" s="1112"/>
      <c r="P29" s="1112"/>
      <c r="Q29" s="1113"/>
      <c r="R29" s="1112"/>
      <c r="S29" s="1111"/>
      <c r="T29" s="727"/>
      <c r="U29" s="977"/>
      <c r="V29" s="976"/>
    </row>
    <row r="30" spans="1:22" x14ac:dyDescent="0.2">
      <c r="A30" s="1116">
        <f t="shared" si="0"/>
        <v>17</v>
      </c>
      <c r="B30" s="1115" t="s">
        <v>294</v>
      </c>
      <c r="C30" s="1114"/>
      <c r="D30" s="1112"/>
      <c r="E30" s="1112"/>
      <c r="F30" s="1112"/>
      <c r="G30" s="1112">
        <v>1</v>
      </c>
      <c r="H30" s="1113"/>
      <c r="I30" s="1113" t="s">
        <v>746</v>
      </c>
      <c r="J30" s="1112"/>
      <c r="K30" s="1112"/>
      <c r="L30" s="1112"/>
      <c r="M30" s="1112"/>
      <c r="N30" s="1112"/>
      <c r="O30" s="1112"/>
      <c r="P30" s="1112"/>
      <c r="Q30" s="1113"/>
      <c r="R30" s="1112"/>
      <c r="S30" s="1111"/>
      <c r="T30" s="727"/>
      <c r="U30" s="977"/>
      <c r="V30" s="976"/>
    </row>
    <row r="31" spans="1:22" x14ac:dyDescent="0.2">
      <c r="A31" s="1116">
        <f t="shared" si="0"/>
        <v>18</v>
      </c>
      <c r="B31" s="1115" t="s">
        <v>119</v>
      </c>
      <c r="C31" s="1114"/>
      <c r="D31" s="1112"/>
      <c r="E31" s="1112"/>
      <c r="F31" s="1112"/>
      <c r="G31" s="1112">
        <v>2</v>
      </c>
      <c r="H31" s="1113"/>
      <c r="I31" s="1113" t="s">
        <v>902</v>
      </c>
      <c r="J31" s="1112"/>
      <c r="K31" s="1112"/>
      <c r="L31" s="1112"/>
      <c r="M31" s="1112"/>
      <c r="N31" s="1112"/>
      <c r="O31" s="1112"/>
      <c r="P31" s="1112"/>
      <c r="Q31" s="1113"/>
      <c r="R31" s="1112"/>
      <c r="S31" s="1111"/>
      <c r="T31" s="727"/>
      <c r="U31" s="977"/>
      <c r="V31" s="976"/>
    </row>
    <row r="32" spans="1:22" x14ac:dyDescent="0.2">
      <c r="A32" s="1116">
        <f t="shared" si="0"/>
        <v>19</v>
      </c>
      <c r="B32" s="1115" t="s">
        <v>416</v>
      </c>
      <c r="C32" s="1114"/>
      <c r="D32" s="1112"/>
      <c r="E32" s="1112"/>
      <c r="F32" s="1112"/>
      <c r="G32" s="1112">
        <v>9</v>
      </c>
      <c r="H32" s="1113"/>
      <c r="I32" s="1113" t="s">
        <v>901</v>
      </c>
      <c r="J32" s="1112"/>
      <c r="K32" s="1112"/>
      <c r="L32" s="1112"/>
      <c r="M32" s="1112"/>
      <c r="N32" s="1112"/>
      <c r="O32" s="1112"/>
      <c r="P32" s="1112"/>
      <c r="Q32" s="1113"/>
      <c r="R32" s="1112"/>
      <c r="S32" s="1111"/>
      <c r="T32" s="727"/>
      <c r="U32" s="977"/>
      <c r="V32" s="976"/>
    </row>
    <row r="33" spans="1:22" x14ac:dyDescent="0.2">
      <c r="A33" s="1116">
        <f t="shared" si="0"/>
        <v>20</v>
      </c>
      <c r="B33" s="1115" t="s">
        <v>143</v>
      </c>
      <c r="C33" s="1114"/>
      <c r="D33" s="1112"/>
      <c r="E33" s="1112"/>
      <c r="F33" s="1112"/>
      <c r="G33" s="1112">
        <v>5</v>
      </c>
      <c r="H33" s="1113"/>
      <c r="I33" s="1113" t="s">
        <v>901</v>
      </c>
      <c r="J33" s="1112"/>
      <c r="K33" s="1112"/>
      <c r="L33" s="1112"/>
      <c r="M33" s="1112"/>
      <c r="N33" s="1112"/>
      <c r="O33" s="1112"/>
      <c r="P33" s="1112"/>
      <c r="Q33" s="1113"/>
      <c r="R33" s="1112"/>
      <c r="S33" s="1111"/>
      <c r="T33" s="727"/>
      <c r="U33" s="977"/>
      <c r="V33" s="976"/>
    </row>
    <row r="34" spans="1:22" x14ac:dyDescent="0.2">
      <c r="A34" s="1116">
        <f t="shared" si="0"/>
        <v>21</v>
      </c>
      <c r="B34" s="1115" t="s">
        <v>146</v>
      </c>
      <c r="C34" s="1114"/>
      <c r="D34" s="1112"/>
      <c r="E34" s="1112"/>
      <c r="F34" s="1112"/>
      <c r="G34" s="1112">
        <v>9</v>
      </c>
      <c r="H34" s="1113"/>
      <c r="I34" s="1113" t="s">
        <v>901</v>
      </c>
      <c r="J34" s="1112"/>
      <c r="K34" s="1112"/>
      <c r="L34" s="1112"/>
      <c r="M34" s="1112"/>
      <c r="N34" s="1112"/>
      <c r="O34" s="1112"/>
      <c r="P34" s="1112"/>
      <c r="Q34" s="1113"/>
      <c r="R34" s="1112"/>
      <c r="S34" s="1111"/>
      <c r="T34" s="727"/>
      <c r="U34" s="977"/>
      <c r="V34" s="976"/>
    </row>
    <row r="35" spans="1:22" x14ac:dyDescent="0.2">
      <c r="A35" s="1116">
        <f t="shared" si="0"/>
        <v>22</v>
      </c>
      <c r="B35" s="1115" t="s">
        <v>83</v>
      </c>
      <c r="C35" s="1114"/>
      <c r="D35" s="1112"/>
      <c r="E35" s="1112"/>
      <c r="F35" s="1112"/>
      <c r="G35" s="1112">
        <v>11</v>
      </c>
      <c r="H35" s="1113"/>
      <c r="I35" s="1113" t="s">
        <v>901</v>
      </c>
      <c r="J35" s="1112"/>
      <c r="K35" s="1112"/>
      <c r="L35" s="1112"/>
      <c r="M35" s="1112"/>
      <c r="N35" s="1112"/>
      <c r="O35" s="1112"/>
      <c r="P35" s="1112"/>
      <c r="Q35" s="1113"/>
      <c r="R35" s="1112"/>
      <c r="S35" s="1111"/>
      <c r="T35" s="727"/>
      <c r="U35" s="977"/>
      <c r="V35" s="976"/>
    </row>
    <row r="36" spans="1:22" x14ac:dyDescent="0.2">
      <c r="A36" s="1116">
        <f t="shared" si="0"/>
        <v>23</v>
      </c>
      <c r="B36" s="1115" t="s">
        <v>900</v>
      </c>
      <c r="C36" s="1114"/>
      <c r="D36" s="1112"/>
      <c r="E36" s="1112"/>
      <c r="F36" s="1112"/>
      <c r="G36" s="1112">
        <v>2</v>
      </c>
      <c r="H36" s="1113"/>
      <c r="I36" s="1113" t="s">
        <v>860</v>
      </c>
      <c r="J36" s="1112"/>
      <c r="K36" s="1112"/>
      <c r="L36" s="1112"/>
      <c r="M36" s="1112"/>
      <c r="N36" s="1117"/>
      <c r="O36" s="1117"/>
      <c r="P36" s="1112"/>
      <c r="Q36" s="1113"/>
      <c r="R36" s="1112"/>
      <c r="S36" s="1111"/>
      <c r="T36" s="727"/>
      <c r="U36" s="977"/>
      <c r="V36" s="976"/>
    </row>
    <row r="37" spans="1:22" x14ac:dyDescent="0.2">
      <c r="A37" s="1116">
        <f t="shared" si="0"/>
        <v>24</v>
      </c>
      <c r="B37" s="1115" t="s">
        <v>899</v>
      </c>
      <c r="C37" s="1114"/>
      <c r="D37" s="1112"/>
      <c r="E37" s="1112"/>
      <c r="F37" s="1112"/>
      <c r="G37" s="1112">
        <v>2</v>
      </c>
      <c r="H37" s="1113"/>
      <c r="I37" s="1118" t="s">
        <v>898</v>
      </c>
      <c r="J37" s="1112"/>
      <c r="K37" s="1112"/>
      <c r="L37" s="1112"/>
      <c r="M37" s="1112">
        <v>2</v>
      </c>
      <c r="N37" s="1117"/>
      <c r="O37" s="1117" t="s">
        <v>897</v>
      </c>
      <c r="P37" s="1112"/>
      <c r="Q37" s="1113"/>
      <c r="R37" s="1112"/>
      <c r="S37" s="1111"/>
      <c r="T37" s="727"/>
      <c r="U37" s="977"/>
      <c r="V37" s="976"/>
    </row>
    <row r="38" spans="1:22" x14ac:dyDescent="0.2">
      <c r="A38" s="1116">
        <f t="shared" si="0"/>
        <v>25</v>
      </c>
      <c r="B38" s="1115" t="s">
        <v>896</v>
      </c>
      <c r="C38" s="1114"/>
      <c r="D38" s="1112"/>
      <c r="E38" s="1112"/>
      <c r="F38" s="1112"/>
      <c r="G38" s="1112">
        <v>2</v>
      </c>
      <c r="H38" s="1113"/>
      <c r="I38" s="1113" t="s">
        <v>895</v>
      </c>
      <c r="J38" s="1112"/>
      <c r="K38" s="1112"/>
      <c r="L38" s="1112"/>
      <c r="M38" s="1112"/>
      <c r="N38" s="1112"/>
      <c r="O38" s="1112"/>
      <c r="P38" s="1112"/>
      <c r="Q38" s="1113"/>
      <c r="R38" s="1112"/>
      <c r="S38" s="1111"/>
      <c r="T38" s="727"/>
      <c r="U38" s="977"/>
      <c r="V38" s="976"/>
    </row>
    <row r="39" spans="1:22" x14ac:dyDescent="0.2">
      <c r="A39" s="1116">
        <f t="shared" si="0"/>
        <v>26</v>
      </c>
      <c r="B39" s="1115" t="s">
        <v>222</v>
      </c>
      <c r="C39" s="1114"/>
      <c r="D39" s="1112">
        <v>2</v>
      </c>
      <c r="E39" s="1112"/>
      <c r="F39" s="1112"/>
      <c r="G39" s="1112"/>
      <c r="H39" s="1113"/>
      <c r="I39" s="1113"/>
      <c r="J39" s="1112"/>
      <c r="K39" s="1112"/>
      <c r="L39" s="1112"/>
      <c r="M39" s="1112"/>
      <c r="N39" s="1112"/>
      <c r="O39" s="1112"/>
      <c r="P39" s="1112"/>
      <c r="Q39" s="1113"/>
      <c r="R39" s="1112"/>
      <c r="S39" s="1111"/>
      <c r="T39" s="727"/>
      <c r="U39" s="977"/>
      <c r="V39" s="976"/>
    </row>
    <row r="40" spans="1:22" ht="13.5" thickBot="1" x14ac:dyDescent="0.25">
      <c r="A40" s="1116">
        <f t="shared" si="0"/>
        <v>27</v>
      </c>
      <c r="B40" s="1115" t="s">
        <v>164</v>
      </c>
      <c r="C40" s="1114"/>
      <c r="D40" s="1112"/>
      <c r="E40" s="1112"/>
      <c r="F40" s="1112"/>
      <c r="G40" s="1112">
        <v>1</v>
      </c>
      <c r="H40" s="1113"/>
      <c r="I40" s="1113"/>
      <c r="J40" s="1112"/>
      <c r="K40" s="1112"/>
      <c r="L40" s="1112"/>
      <c r="M40" s="1112"/>
      <c r="N40" s="1112"/>
      <c r="O40" s="1112"/>
      <c r="P40" s="1112"/>
      <c r="Q40" s="1113"/>
      <c r="R40" s="1112"/>
      <c r="S40" s="1111"/>
      <c r="T40" s="727"/>
      <c r="U40" s="977"/>
      <c r="V40" s="976"/>
    </row>
    <row r="41" spans="1:22" ht="13.5" thickBot="1" x14ac:dyDescent="0.25">
      <c r="A41" s="1110"/>
      <c r="B41" s="1109" t="s">
        <v>490</v>
      </c>
      <c r="C41" s="1108"/>
      <c r="D41" s="1107">
        <f>SUM(D18:D40)</f>
        <v>3</v>
      </c>
      <c r="E41" s="1107">
        <f>SUM(E18:E40)</f>
        <v>0</v>
      </c>
      <c r="F41" s="1107"/>
      <c r="G41" s="1107">
        <f>SUM(G14:G40)</f>
        <v>78</v>
      </c>
      <c r="H41" s="1107">
        <f>SUM(H18:H40)</f>
        <v>0</v>
      </c>
      <c r="I41" s="1107"/>
      <c r="J41" s="1107">
        <f>SUM(J16:J40)</f>
        <v>0</v>
      </c>
      <c r="K41" s="1107">
        <f>SUM(K18:K40)</f>
        <v>0</v>
      </c>
      <c r="L41" s="1107"/>
      <c r="M41" s="1107">
        <f>SUM(M18:M40)</f>
        <v>2</v>
      </c>
      <c r="N41" s="1107">
        <f>SUM(N18:N40)</f>
        <v>0</v>
      </c>
      <c r="O41" s="1107"/>
      <c r="P41" s="1107">
        <f>SUM(P16:P40)</f>
        <v>0</v>
      </c>
      <c r="Q41" s="1107">
        <f>SUM(Q18:Q40)</f>
        <v>0</v>
      </c>
      <c r="R41" s="1107">
        <f>SUM(R18:R40)</f>
        <v>0</v>
      </c>
      <c r="S41" s="1107">
        <f>SUM(S18:S40)</f>
        <v>0</v>
      </c>
      <c r="T41" s="1106">
        <f>SUM(T18:T40)</f>
        <v>0</v>
      </c>
      <c r="U41" s="1105">
        <f>SUM(U18:U40)</f>
        <v>0</v>
      </c>
      <c r="V41" s="1104"/>
    </row>
    <row r="42" spans="1:22" ht="13.5" thickBot="1" x14ac:dyDescent="0.25">
      <c r="A42" s="1103"/>
      <c r="B42" s="1101"/>
      <c r="C42" s="1101"/>
      <c r="D42" s="1101"/>
      <c r="E42" s="1101"/>
      <c r="F42" s="1101"/>
      <c r="G42" s="1101"/>
      <c r="H42" s="1101"/>
      <c r="I42" s="1101"/>
      <c r="J42" s="1101"/>
      <c r="K42" s="1101"/>
      <c r="L42" s="1101"/>
      <c r="M42" s="1102"/>
      <c r="N42" s="1101"/>
      <c r="O42" s="1101"/>
      <c r="P42" s="1100"/>
      <c r="Q42" s="1100"/>
      <c r="R42" s="1100"/>
      <c r="S42" s="1100"/>
      <c r="T42" s="1099"/>
      <c r="U42" s="1098"/>
      <c r="V42" s="1097"/>
    </row>
    <row r="43" spans="1:22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T43" s="938"/>
      <c r="U43" s="938"/>
      <c r="V43" s="1096"/>
    </row>
    <row r="44" spans="1:22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T44" s="938"/>
      <c r="U44" s="938"/>
      <c r="V44" s="1096"/>
    </row>
    <row r="45" spans="1:22" x14ac:dyDescent="0.2">
      <c r="B45" s="62" t="s">
        <v>317</v>
      </c>
      <c r="C45" s="62"/>
      <c r="D45" s="62"/>
      <c r="E45" s="62"/>
      <c r="F45" s="62"/>
      <c r="G45" s="62"/>
      <c r="H45" s="62" t="s">
        <v>318</v>
      </c>
      <c r="I45" s="62"/>
      <c r="J45" s="62"/>
      <c r="K45" s="62"/>
      <c r="L45" s="62"/>
      <c r="M45" s="62"/>
      <c r="N45" s="62"/>
      <c r="O45" s="62"/>
      <c r="T45" s="938"/>
      <c r="U45" s="938"/>
      <c r="V45" s="1096"/>
    </row>
    <row r="47" spans="1:22" x14ac:dyDescent="0.2">
      <c r="B47">
        <f>D41+G41+J41+M41</f>
        <v>83</v>
      </c>
    </row>
  </sheetData>
  <autoFilter ref="A13:S41"/>
  <mergeCells count="15">
    <mergeCell ref="K1:N1"/>
    <mergeCell ref="K2:N2"/>
    <mergeCell ref="K3:N3"/>
    <mergeCell ref="A6:Q6"/>
    <mergeCell ref="A7:Q7"/>
    <mergeCell ref="M10:N11"/>
    <mergeCell ref="P10:Q11"/>
    <mergeCell ref="S10:S12"/>
    <mergeCell ref="T10:V11"/>
    <mergeCell ref="J11:K11"/>
    <mergeCell ref="A10:A12"/>
    <mergeCell ref="C10:C12"/>
    <mergeCell ref="D10:E11"/>
    <mergeCell ref="G10:H11"/>
    <mergeCell ref="J10:K10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 differentFirst="1">
    <firstHeader>&amp;R"Утверждаю"
Генеральный директор
 ООО"ЖКС г.Ломоносова"
_____________Бурмисов С.С.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Q54"/>
  <sheetViews>
    <sheetView showWhiteSpace="0" zoomScaleNormal="100" workbookViewId="0">
      <selection activeCell="D16" sqref="D16"/>
    </sheetView>
  </sheetViews>
  <sheetFormatPr defaultRowHeight="12.75" x14ac:dyDescent="0.2"/>
  <cols>
    <col min="1" max="1" width="5.7109375" customWidth="1"/>
    <col min="2" max="2" width="25.85546875" customWidth="1"/>
    <col min="3" max="3" width="6.28515625" customWidth="1"/>
    <col min="4" max="4" width="6" customWidth="1"/>
    <col min="5" max="5" width="13.140625" customWidth="1"/>
    <col min="6" max="6" width="5.85546875" customWidth="1"/>
    <col min="7" max="7" width="5.140625" customWidth="1"/>
    <col min="8" max="8" width="6" customWidth="1"/>
    <col min="9" max="9" width="8.85546875" customWidth="1"/>
    <col min="10" max="10" width="38.7109375" customWidth="1"/>
    <col min="11" max="11" width="5.7109375" hidden="1" customWidth="1"/>
    <col min="12" max="12" width="7.7109375" hidden="1" customWidth="1"/>
    <col min="13" max="13" width="5.85546875" hidden="1" customWidth="1"/>
    <col min="14" max="14" width="8" hidden="1" customWidth="1"/>
    <col min="15" max="15" width="13.28515625" hidden="1" customWidth="1"/>
    <col min="16" max="16" width="25.28515625" hidden="1" customWidth="1"/>
  </cols>
  <sheetData>
    <row r="1" spans="1:17" ht="15.75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7" ht="15.75" x14ac:dyDescent="0.25">
      <c r="A2" s="94"/>
      <c r="B2" s="94"/>
      <c r="C2" s="1588" t="s">
        <v>423</v>
      </c>
      <c r="D2" s="1588"/>
      <c r="E2" s="1588"/>
      <c r="F2" s="1588"/>
      <c r="G2" s="1588"/>
      <c r="H2" s="1588"/>
      <c r="I2" s="1588"/>
      <c r="J2" s="1589"/>
      <c r="K2" s="2"/>
      <c r="L2" s="2"/>
    </row>
    <row r="3" spans="1:17" ht="12" customHeight="1" x14ac:dyDescent="0.25">
      <c r="A3" s="94"/>
      <c r="B3" s="94"/>
      <c r="C3" s="1589"/>
      <c r="D3" s="1589"/>
      <c r="E3" s="1589"/>
      <c r="F3" s="1589"/>
      <c r="G3" s="1589"/>
      <c r="H3" s="1589"/>
      <c r="I3" s="1589"/>
      <c r="J3" s="1589"/>
      <c r="K3" s="2"/>
      <c r="L3" s="2"/>
    </row>
    <row r="4" spans="1:17" ht="13.5" customHeight="1" x14ac:dyDescent="0.25">
      <c r="A4" s="94"/>
      <c r="B4" s="94"/>
      <c r="C4" s="1589"/>
      <c r="D4" s="1589"/>
      <c r="E4" s="1589"/>
      <c r="F4" s="1589"/>
      <c r="G4" s="1589"/>
      <c r="H4" s="1589"/>
      <c r="I4" s="1589"/>
      <c r="J4" s="1589"/>
      <c r="K4" s="2"/>
      <c r="L4" s="2"/>
    </row>
    <row r="5" spans="1:17" ht="15.75" x14ac:dyDescent="0.25">
      <c r="A5" s="94"/>
      <c r="B5" s="94"/>
      <c r="C5" s="1589"/>
      <c r="D5" s="1589"/>
      <c r="E5" s="1589"/>
      <c r="F5" s="1589"/>
      <c r="G5" s="1589"/>
      <c r="H5" s="1589"/>
      <c r="I5" s="1589"/>
      <c r="J5" s="1589"/>
      <c r="K5" s="2"/>
      <c r="L5" s="2"/>
    </row>
    <row r="6" spans="1:17" ht="15.75" x14ac:dyDescent="0.25">
      <c r="A6" s="94"/>
      <c r="B6" s="94"/>
      <c r="C6" s="1589"/>
      <c r="D6" s="1589"/>
      <c r="E6" s="1589"/>
      <c r="F6" s="1589"/>
      <c r="G6" s="1589"/>
      <c r="H6" s="1589"/>
      <c r="I6" s="1589"/>
      <c r="J6" s="1589"/>
      <c r="K6" s="2"/>
      <c r="L6" s="2"/>
    </row>
    <row r="7" spans="1:17" ht="13.5" customHeight="1" x14ac:dyDescent="0.25">
      <c r="A7" s="94"/>
      <c r="B7" s="94"/>
      <c r="C7" s="1589"/>
      <c r="D7" s="1589"/>
      <c r="E7" s="1589"/>
      <c r="F7" s="1589"/>
      <c r="G7" s="1589"/>
      <c r="H7" s="1589"/>
      <c r="I7" s="1589"/>
      <c r="J7" s="1589"/>
      <c r="K7" s="2"/>
      <c r="L7" s="2"/>
    </row>
    <row r="8" spans="1:17" ht="15.75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7" ht="15.75" customHeight="1" x14ac:dyDescent="0.25">
      <c r="A9" s="1590" t="s">
        <v>424</v>
      </c>
      <c r="B9" s="1590"/>
      <c r="C9" s="1590"/>
      <c r="D9" s="1590"/>
      <c r="E9" s="1590"/>
      <c r="F9" s="1590"/>
      <c r="G9" s="1590"/>
      <c r="H9" s="1590"/>
      <c r="I9" s="1590"/>
      <c r="J9" s="1590"/>
      <c r="K9" s="295"/>
      <c r="L9" s="295"/>
      <c r="M9" s="296"/>
      <c r="N9" s="296"/>
      <c r="O9" s="296"/>
      <c r="P9" s="296"/>
    </row>
    <row r="10" spans="1:17" ht="16.5" thickBot="1" x14ac:dyDescent="0.3">
      <c r="A10" s="1516"/>
      <c r="B10" s="1516"/>
      <c r="C10" s="1516"/>
      <c r="D10" s="1516"/>
      <c r="E10" s="1516"/>
      <c r="F10" s="1516"/>
      <c r="G10" s="1516"/>
      <c r="H10" s="1516"/>
      <c r="I10" s="1516"/>
      <c r="J10" s="1516"/>
      <c r="K10" s="297"/>
      <c r="L10" s="297"/>
      <c r="M10" s="296"/>
      <c r="N10" s="296"/>
      <c r="O10" s="296"/>
      <c r="P10" s="296"/>
    </row>
    <row r="11" spans="1:17" ht="16.5" thickBot="1" x14ac:dyDescent="0.35">
      <c r="A11" s="1591" t="s">
        <v>2</v>
      </c>
      <c r="B11" s="1594" t="s">
        <v>3</v>
      </c>
      <c r="C11" s="1596" t="s">
        <v>425</v>
      </c>
      <c r="D11" s="1596" t="s">
        <v>426</v>
      </c>
      <c r="E11" s="1599" t="s">
        <v>237</v>
      </c>
      <c r="F11" s="1602" t="s">
        <v>427</v>
      </c>
      <c r="G11" s="1603"/>
      <c r="H11" s="1602" t="s">
        <v>428</v>
      </c>
      <c r="I11" s="1603"/>
      <c r="J11" s="1604" t="s">
        <v>429</v>
      </c>
      <c r="K11" s="1607" t="s">
        <v>430</v>
      </c>
      <c r="L11" s="1608"/>
      <c r="M11" s="1608"/>
      <c r="N11" s="1608"/>
      <c r="O11" s="1609"/>
      <c r="P11" s="1610" t="s">
        <v>174</v>
      </c>
    </row>
    <row r="12" spans="1:17" ht="16.5" thickBot="1" x14ac:dyDescent="0.35">
      <c r="A12" s="1592"/>
      <c r="B12" s="1550"/>
      <c r="C12" s="1597"/>
      <c r="D12" s="1597"/>
      <c r="E12" s="1600"/>
      <c r="F12" s="742"/>
      <c r="G12" s="743"/>
      <c r="H12" s="742"/>
      <c r="I12" s="743"/>
      <c r="J12" s="1605"/>
      <c r="K12" s="1613" t="s">
        <v>7</v>
      </c>
      <c r="L12" s="1614"/>
      <c r="M12" s="1613" t="s">
        <v>336</v>
      </c>
      <c r="N12" s="1614"/>
      <c r="O12" s="1615" t="s">
        <v>431</v>
      </c>
      <c r="P12" s="1611"/>
    </row>
    <row r="13" spans="1:17" ht="16.5" thickBot="1" x14ac:dyDescent="0.35">
      <c r="A13" s="1593"/>
      <c r="B13" s="1595"/>
      <c r="C13" s="1598"/>
      <c r="D13" s="1598"/>
      <c r="E13" s="1601"/>
      <c r="F13" s="744" t="s">
        <v>188</v>
      </c>
      <c r="G13" s="745" t="s">
        <v>432</v>
      </c>
      <c r="H13" s="744" t="s">
        <v>188</v>
      </c>
      <c r="I13" s="745" t="s">
        <v>432</v>
      </c>
      <c r="J13" s="1606"/>
      <c r="K13" s="298" t="s">
        <v>425</v>
      </c>
      <c r="L13" s="299" t="s">
        <v>433</v>
      </c>
      <c r="M13" s="300" t="s">
        <v>425</v>
      </c>
      <c r="N13" s="301" t="s">
        <v>433</v>
      </c>
      <c r="O13" s="1616"/>
      <c r="P13" s="1612"/>
    </row>
    <row r="14" spans="1:17" ht="15.75" customHeight="1" x14ac:dyDescent="0.3">
      <c r="A14" s="1673">
        <v>1</v>
      </c>
      <c r="B14" s="1674" t="s">
        <v>20</v>
      </c>
      <c r="C14" s="746">
        <v>4</v>
      </c>
      <c r="D14" s="747">
        <f>4+3</f>
        <v>7</v>
      </c>
      <c r="E14" s="747"/>
      <c r="F14" s="747"/>
      <c r="G14" s="746"/>
      <c r="H14" s="746">
        <v>4</v>
      </c>
      <c r="I14" s="747">
        <f>4+3</f>
        <v>7</v>
      </c>
      <c r="J14" s="748" t="s">
        <v>435</v>
      </c>
      <c r="K14" s="302"/>
      <c r="L14" s="303"/>
      <c r="M14" s="304"/>
      <c r="N14" s="305"/>
      <c r="O14" s="306"/>
      <c r="P14" s="307"/>
      <c r="Q14">
        <v>0</v>
      </c>
    </row>
    <row r="15" spans="1:17" ht="15.75" customHeight="1" x14ac:dyDescent="0.3">
      <c r="A15" s="1675">
        <v>2</v>
      </c>
      <c r="B15" s="724" t="s">
        <v>106</v>
      </c>
      <c r="C15" s="467">
        <v>1</v>
      </c>
      <c r="D15" s="720">
        <v>1.5</v>
      </c>
      <c r="E15" s="720"/>
      <c r="F15" s="467">
        <v>1</v>
      </c>
      <c r="G15" s="720">
        <v>1.5</v>
      </c>
      <c r="H15" s="467"/>
      <c r="I15" s="720"/>
      <c r="J15" s="749" t="s">
        <v>437</v>
      </c>
      <c r="K15" s="308"/>
      <c r="L15" s="309"/>
      <c r="M15" s="310"/>
      <c r="N15" s="311"/>
      <c r="O15" s="312"/>
      <c r="P15" s="313"/>
    </row>
    <row r="16" spans="1:17" ht="15.75" customHeight="1" x14ac:dyDescent="0.3">
      <c r="A16" s="1675">
        <v>3</v>
      </c>
      <c r="B16" s="467" t="s">
        <v>402</v>
      </c>
      <c r="C16" s="750">
        <v>1</v>
      </c>
      <c r="D16" s="722">
        <v>1.5</v>
      </c>
      <c r="E16" s="722"/>
      <c r="F16" s="722"/>
      <c r="G16" s="751"/>
      <c r="H16" s="467">
        <v>1</v>
      </c>
      <c r="I16" s="720">
        <v>1.5</v>
      </c>
      <c r="J16" s="749" t="s">
        <v>439</v>
      </c>
      <c r="K16" s="308"/>
      <c r="L16" s="309"/>
      <c r="M16" s="310"/>
      <c r="N16" s="311"/>
      <c r="O16" s="312"/>
      <c r="P16" s="313"/>
    </row>
    <row r="17" spans="1:16" ht="15.75" customHeight="1" x14ac:dyDescent="0.3">
      <c r="A17" s="1675">
        <v>4</v>
      </c>
      <c r="B17" s="724" t="s">
        <v>253</v>
      </c>
      <c r="C17" s="467">
        <v>2</v>
      </c>
      <c r="D17" s="720">
        <v>3</v>
      </c>
      <c r="E17" s="720"/>
      <c r="F17" s="720"/>
      <c r="G17" s="467"/>
      <c r="H17" s="467">
        <v>2</v>
      </c>
      <c r="I17" s="720">
        <v>3</v>
      </c>
      <c r="J17" s="749" t="s">
        <v>441</v>
      </c>
      <c r="K17" s="308"/>
      <c r="L17" s="309"/>
      <c r="M17" s="310"/>
      <c r="N17" s="311"/>
      <c r="O17" s="312"/>
      <c r="P17" s="313"/>
    </row>
    <row r="18" spans="1:16" ht="15.75" customHeight="1" x14ac:dyDescent="0.3">
      <c r="A18" s="1675">
        <v>5</v>
      </c>
      <c r="B18" s="1674" t="s">
        <v>254</v>
      </c>
      <c r="C18" s="467">
        <v>2</v>
      </c>
      <c r="D18" s="467">
        <v>4</v>
      </c>
      <c r="E18" s="467"/>
      <c r="F18" s="467"/>
      <c r="G18" s="467"/>
      <c r="H18" s="467">
        <v>2</v>
      </c>
      <c r="I18" s="467">
        <v>4</v>
      </c>
      <c r="J18" s="752" t="s">
        <v>443</v>
      </c>
      <c r="K18" s="308"/>
      <c r="L18" s="309"/>
      <c r="M18" s="310"/>
      <c r="N18" s="311"/>
      <c r="O18" s="312"/>
      <c r="P18" s="313"/>
    </row>
    <row r="19" spans="1:16" ht="15.75" customHeight="1" x14ac:dyDescent="0.3">
      <c r="A19" s="1675">
        <v>6</v>
      </c>
      <c r="B19" s="1674" t="s">
        <v>255</v>
      </c>
      <c r="C19" s="467">
        <v>2</v>
      </c>
      <c r="D19" s="467">
        <v>4</v>
      </c>
      <c r="E19" s="467"/>
      <c r="F19" s="467"/>
      <c r="G19" s="467"/>
      <c r="H19" s="467">
        <v>2</v>
      </c>
      <c r="I19" s="467">
        <v>4</v>
      </c>
      <c r="J19" s="749" t="s">
        <v>445</v>
      </c>
      <c r="K19" s="308"/>
      <c r="L19" s="309"/>
      <c r="M19" s="310"/>
      <c r="N19" s="311"/>
      <c r="O19" s="312"/>
      <c r="P19" s="313"/>
    </row>
    <row r="20" spans="1:16" ht="15.75" customHeight="1" x14ac:dyDescent="0.3">
      <c r="A20" s="1675">
        <v>7</v>
      </c>
      <c r="B20" s="724" t="s">
        <v>268</v>
      </c>
      <c r="C20" s="467">
        <v>2</v>
      </c>
      <c r="D20" s="467">
        <v>4</v>
      </c>
      <c r="E20" s="467"/>
      <c r="F20" s="467"/>
      <c r="G20" s="467"/>
      <c r="H20" s="467">
        <v>2</v>
      </c>
      <c r="I20" s="467">
        <v>4</v>
      </c>
      <c r="J20" s="749" t="s">
        <v>769</v>
      </c>
      <c r="K20" s="308"/>
      <c r="L20" s="309"/>
      <c r="M20" s="310"/>
      <c r="N20" s="311"/>
      <c r="O20" s="312"/>
      <c r="P20" s="313"/>
    </row>
    <row r="21" spans="1:16" ht="15.75" customHeight="1" x14ac:dyDescent="0.3">
      <c r="A21" s="1675">
        <v>8</v>
      </c>
      <c r="B21" s="635" t="s">
        <v>198</v>
      </c>
      <c r="C21" s="751">
        <v>1</v>
      </c>
      <c r="D21" s="753">
        <v>6</v>
      </c>
      <c r="E21" s="753"/>
      <c r="F21" s="751">
        <v>1</v>
      </c>
      <c r="G21" s="753">
        <v>6</v>
      </c>
      <c r="H21" s="751"/>
      <c r="I21" s="753"/>
      <c r="J21" s="749" t="s">
        <v>451</v>
      </c>
      <c r="K21" s="308"/>
      <c r="L21" s="309"/>
      <c r="M21" s="310"/>
      <c r="N21" s="311"/>
      <c r="O21" s="312"/>
      <c r="P21" s="313"/>
    </row>
    <row r="22" spans="1:16" ht="15.75" customHeight="1" x14ac:dyDescent="0.3">
      <c r="A22" s="1675">
        <v>9</v>
      </c>
      <c r="B22" s="724" t="s">
        <v>270</v>
      </c>
      <c r="C22" s="467">
        <v>1</v>
      </c>
      <c r="D22" s="720">
        <v>2</v>
      </c>
      <c r="E22" s="720"/>
      <c r="F22" s="720"/>
      <c r="G22" s="720"/>
      <c r="H22" s="467">
        <v>1</v>
      </c>
      <c r="I22" s="720">
        <v>2</v>
      </c>
      <c r="J22" s="749" t="s">
        <v>453</v>
      </c>
      <c r="K22" s="308"/>
      <c r="L22" s="309"/>
      <c r="M22" s="310"/>
      <c r="N22" s="311"/>
      <c r="O22" s="312"/>
      <c r="P22" s="313"/>
    </row>
    <row r="23" spans="1:16" ht="15.75" customHeight="1" x14ac:dyDescent="0.3">
      <c r="A23" s="1675">
        <v>10</v>
      </c>
      <c r="B23" s="635" t="s">
        <v>201</v>
      </c>
      <c r="C23" s="751">
        <v>1</v>
      </c>
      <c r="D23" s="753">
        <v>1.5</v>
      </c>
      <c r="E23" s="753"/>
      <c r="F23" s="751">
        <v>1</v>
      </c>
      <c r="G23" s="753">
        <v>1.5</v>
      </c>
      <c r="H23" s="751"/>
      <c r="I23" s="753"/>
      <c r="J23" s="754" t="s">
        <v>439</v>
      </c>
      <c r="K23" s="314"/>
      <c r="L23" s="315"/>
      <c r="M23" s="310"/>
      <c r="N23" s="311"/>
      <c r="O23" s="312"/>
      <c r="P23" s="313"/>
    </row>
    <row r="24" spans="1:16" ht="15.75" customHeight="1" x14ac:dyDescent="0.3">
      <c r="A24" s="1675">
        <v>11</v>
      </c>
      <c r="B24" s="635" t="s">
        <v>456</v>
      </c>
      <c r="C24" s="751">
        <v>1</v>
      </c>
      <c r="D24" s="753">
        <v>1.5</v>
      </c>
      <c r="E24" s="753"/>
      <c r="F24" s="751">
        <v>1</v>
      </c>
      <c r="G24" s="753">
        <v>1.5</v>
      </c>
      <c r="H24" s="751"/>
      <c r="I24" s="753"/>
      <c r="J24" s="749" t="s">
        <v>439</v>
      </c>
      <c r="K24" s="308"/>
      <c r="L24" s="309"/>
      <c r="M24" s="310"/>
      <c r="N24" s="311"/>
      <c r="O24" s="312"/>
      <c r="P24" s="313"/>
    </row>
    <row r="25" spans="1:16" ht="15.75" customHeight="1" x14ac:dyDescent="0.3">
      <c r="A25" s="1675">
        <v>12</v>
      </c>
      <c r="B25" s="635" t="s">
        <v>407</v>
      </c>
      <c r="C25" s="751">
        <v>1</v>
      </c>
      <c r="D25" s="751">
        <v>2</v>
      </c>
      <c r="E25" s="751"/>
      <c r="F25" s="751"/>
      <c r="G25" s="751"/>
      <c r="H25" s="751">
        <v>1</v>
      </c>
      <c r="I25" s="751">
        <v>2</v>
      </c>
      <c r="J25" s="749" t="s">
        <v>458</v>
      </c>
      <c r="K25" s="308"/>
      <c r="L25" s="309"/>
      <c r="M25" s="310"/>
      <c r="N25" s="311"/>
      <c r="O25" s="312"/>
      <c r="P25" s="313"/>
    </row>
    <row r="26" spans="1:16" ht="20.45" customHeight="1" x14ac:dyDescent="0.3">
      <c r="A26" s="1675">
        <v>13</v>
      </c>
      <c r="B26" s="635" t="s">
        <v>205</v>
      </c>
      <c r="C26" s="755">
        <v>3</v>
      </c>
      <c r="D26" s="756">
        <f>4+1.5</f>
        <v>5.5</v>
      </c>
      <c r="E26" s="756"/>
      <c r="F26" s="755">
        <v>3</v>
      </c>
      <c r="G26" s="756">
        <f>4+1.5</f>
        <v>5.5</v>
      </c>
      <c r="H26" s="755"/>
      <c r="I26" s="756"/>
      <c r="J26" s="748" t="s">
        <v>460</v>
      </c>
      <c r="K26" s="304"/>
      <c r="L26" s="316"/>
      <c r="M26" s="304"/>
      <c r="N26" s="305"/>
      <c r="O26" s="306"/>
      <c r="P26" s="307"/>
    </row>
    <row r="27" spans="1:16" ht="20.45" customHeight="1" x14ac:dyDescent="0.3">
      <c r="A27" s="1675">
        <v>14</v>
      </c>
      <c r="B27" s="724" t="s">
        <v>462</v>
      </c>
      <c r="C27" s="467">
        <v>2</v>
      </c>
      <c r="D27" s="720">
        <v>2</v>
      </c>
      <c r="E27" s="720"/>
      <c r="F27" s="467">
        <v>2</v>
      </c>
      <c r="G27" s="720">
        <v>2</v>
      </c>
      <c r="H27" s="467"/>
      <c r="I27" s="720"/>
      <c r="J27" s="749" t="s">
        <v>437</v>
      </c>
      <c r="K27" s="317"/>
      <c r="L27" s="318"/>
      <c r="M27" s="304"/>
      <c r="N27" s="305"/>
      <c r="O27" s="306"/>
      <c r="P27" s="307"/>
    </row>
    <row r="28" spans="1:16" ht="16.350000000000001" customHeight="1" x14ac:dyDescent="0.3">
      <c r="A28" s="1675">
        <v>15</v>
      </c>
      <c r="B28" s="724" t="s">
        <v>283</v>
      </c>
      <c r="C28" s="467">
        <v>2</v>
      </c>
      <c r="D28" s="720">
        <v>2.5</v>
      </c>
      <c r="E28" s="720"/>
      <c r="F28" s="467">
        <v>2</v>
      </c>
      <c r="G28" s="720">
        <v>2.5</v>
      </c>
      <c r="H28" s="467"/>
      <c r="I28" s="720"/>
      <c r="J28" s="749" t="s">
        <v>437</v>
      </c>
      <c r="K28" s="308"/>
      <c r="L28" s="309"/>
      <c r="M28" s="310"/>
      <c r="N28" s="311"/>
      <c r="O28" s="312"/>
      <c r="P28" s="313"/>
    </row>
    <row r="29" spans="1:16" ht="20.45" customHeight="1" x14ac:dyDescent="0.3">
      <c r="A29" s="1675">
        <v>16</v>
      </c>
      <c r="B29" s="724" t="s">
        <v>285</v>
      </c>
      <c r="C29" s="467">
        <v>2</v>
      </c>
      <c r="D29" s="720">
        <v>2.5</v>
      </c>
      <c r="E29" s="720"/>
      <c r="F29" s="467">
        <v>2</v>
      </c>
      <c r="G29" s="720">
        <v>2.5</v>
      </c>
      <c r="H29" s="467"/>
      <c r="I29" s="720"/>
      <c r="J29" s="749" t="s">
        <v>437</v>
      </c>
      <c r="K29" s="308"/>
      <c r="L29" s="309"/>
      <c r="M29" s="310"/>
      <c r="N29" s="311"/>
      <c r="O29" s="312"/>
      <c r="P29" s="313"/>
    </row>
    <row r="30" spans="1:16" ht="20.45" customHeight="1" x14ac:dyDescent="0.3">
      <c r="A30" s="1675">
        <v>17</v>
      </c>
      <c r="B30" s="724" t="s">
        <v>62</v>
      </c>
      <c r="C30" s="467">
        <v>1</v>
      </c>
      <c r="D30" s="720">
        <v>2</v>
      </c>
      <c r="E30" s="720"/>
      <c r="F30" s="720"/>
      <c r="G30" s="720"/>
      <c r="H30" s="467">
        <v>1</v>
      </c>
      <c r="I30" s="720">
        <v>2</v>
      </c>
      <c r="J30" s="749" t="s">
        <v>468</v>
      </c>
      <c r="K30" s="308"/>
      <c r="L30" s="309"/>
      <c r="M30" s="310"/>
      <c r="N30" s="311"/>
      <c r="O30" s="312"/>
      <c r="P30" s="313"/>
    </row>
    <row r="31" spans="1:16" ht="20.45" customHeight="1" x14ac:dyDescent="0.3">
      <c r="A31" s="1675"/>
      <c r="B31" s="724" t="s">
        <v>55</v>
      </c>
      <c r="C31" s="467">
        <v>11</v>
      </c>
      <c r="D31" s="720">
        <v>11</v>
      </c>
      <c r="E31" s="720"/>
      <c r="F31" s="720">
        <v>11</v>
      </c>
      <c r="G31" s="720">
        <v>11</v>
      </c>
      <c r="H31" s="720"/>
      <c r="I31" s="720"/>
      <c r="J31" s="749"/>
      <c r="K31" s="308"/>
      <c r="L31" s="309"/>
      <c r="M31" s="310"/>
      <c r="N31" s="311"/>
      <c r="O31" s="312"/>
      <c r="P31" s="313"/>
    </row>
    <row r="32" spans="1:16" ht="20.45" customHeight="1" x14ac:dyDescent="0.3">
      <c r="A32" s="1675">
        <v>18</v>
      </c>
      <c r="B32" s="724" t="s">
        <v>123</v>
      </c>
      <c r="C32" s="467">
        <v>2</v>
      </c>
      <c r="D32" s="720">
        <v>4</v>
      </c>
      <c r="E32" s="720"/>
      <c r="F32" s="720"/>
      <c r="G32" s="720"/>
      <c r="H32" s="720">
        <v>2</v>
      </c>
      <c r="I32" s="720">
        <v>4</v>
      </c>
      <c r="J32" s="749" t="s">
        <v>470</v>
      </c>
      <c r="K32" s="308"/>
      <c r="L32" s="309"/>
      <c r="M32" s="310"/>
      <c r="N32" s="311"/>
      <c r="O32" s="319"/>
      <c r="P32" s="320"/>
    </row>
    <row r="33" spans="1:16" ht="20.45" customHeight="1" x14ac:dyDescent="0.3">
      <c r="A33" s="1675">
        <v>19</v>
      </c>
      <c r="B33" s="724" t="s">
        <v>125</v>
      </c>
      <c r="C33" s="467">
        <v>1</v>
      </c>
      <c r="D33" s="720">
        <v>2</v>
      </c>
      <c r="E33" s="720"/>
      <c r="F33" s="720"/>
      <c r="G33" s="720"/>
      <c r="H33" s="720">
        <v>1</v>
      </c>
      <c r="I33" s="720">
        <v>2</v>
      </c>
      <c r="J33" s="749" t="s">
        <v>472</v>
      </c>
      <c r="K33" s="308"/>
      <c r="L33" s="309"/>
      <c r="M33" s="310"/>
      <c r="N33" s="311"/>
      <c r="O33" s="319"/>
      <c r="P33" s="320"/>
    </row>
    <row r="34" spans="1:16" ht="20.45" customHeight="1" x14ac:dyDescent="0.3">
      <c r="A34" s="1675">
        <v>20</v>
      </c>
      <c r="B34" s="724" t="s">
        <v>132</v>
      </c>
      <c r="C34" s="467">
        <v>1</v>
      </c>
      <c r="D34" s="720">
        <v>2</v>
      </c>
      <c r="E34" s="720"/>
      <c r="F34" s="720"/>
      <c r="G34" s="720"/>
      <c r="H34" s="720">
        <v>1</v>
      </c>
      <c r="I34" s="720">
        <v>2</v>
      </c>
      <c r="J34" s="749" t="s">
        <v>472</v>
      </c>
      <c r="K34" s="308"/>
      <c r="L34" s="309"/>
      <c r="M34" s="310"/>
      <c r="N34" s="311"/>
      <c r="O34" s="319"/>
      <c r="P34" s="320"/>
    </row>
    <row r="35" spans="1:16" ht="20.45" customHeight="1" x14ac:dyDescent="0.3">
      <c r="A35" s="1675">
        <v>21</v>
      </c>
      <c r="B35" s="724" t="s">
        <v>127</v>
      </c>
      <c r="C35" s="467">
        <v>2</v>
      </c>
      <c r="D35" s="720">
        <v>4</v>
      </c>
      <c r="E35" s="720"/>
      <c r="F35" s="720"/>
      <c r="G35" s="720"/>
      <c r="H35" s="467">
        <v>2</v>
      </c>
      <c r="I35" s="720">
        <v>4</v>
      </c>
      <c r="J35" s="749" t="s">
        <v>473</v>
      </c>
      <c r="K35" s="308"/>
      <c r="L35" s="309"/>
      <c r="M35" s="310"/>
      <c r="N35" s="311"/>
      <c r="O35" s="319"/>
      <c r="P35" s="320"/>
    </row>
    <row r="36" spans="1:16" ht="20.45" customHeight="1" x14ac:dyDescent="0.3">
      <c r="A36" s="1675">
        <v>22</v>
      </c>
      <c r="B36" s="724" t="s">
        <v>474</v>
      </c>
      <c r="C36" s="467">
        <v>1</v>
      </c>
      <c r="D36" s="720">
        <v>2</v>
      </c>
      <c r="E36" s="720"/>
      <c r="F36" s="720"/>
      <c r="G36" s="720"/>
      <c r="H36" s="467">
        <v>1</v>
      </c>
      <c r="I36" s="720">
        <v>2</v>
      </c>
      <c r="J36" s="749" t="s">
        <v>443</v>
      </c>
      <c r="K36" s="308"/>
      <c r="L36" s="309"/>
      <c r="M36" s="310"/>
      <c r="N36" s="311"/>
      <c r="O36" s="319"/>
      <c r="P36" s="320"/>
    </row>
    <row r="37" spans="1:16" ht="20.45" customHeight="1" x14ac:dyDescent="0.3">
      <c r="A37" s="1675">
        <v>23</v>
      </c>
      <c r="B37" s="724" t="s">
        <v>416</v>
      </c>
      <c r="C37" s="467">
        <v>2</v>
      </c>
      <c r="D37" s="720">
        <v>4</v>
      </c>
      <c r="E37" s="720"/>
      <c r="F37" s="720"/>
      <c r="G37" s="720"/>
      <c r="H37" s="720">
        <v>2</v>
      </c>
      <c r="I37" s="720">
        <v>4</v>
      </c>
      <c r="J37" s="749" t="s">
        <v>476</v>
      </c>
      <c r="K37" s="308"/>
      <c r="L37" s="309"/>
      <c r="M37" s="310"/>
      <c r="N37" s="311"/>
      <c r="O37" s="319"/>
      <c r="P37" s="320"/>
    </row>
    <row r="38" spans="1:16" ht="20.45" customHeight="1" x14ac:dyDescent="0.3">
      <c r="A38" s="1675">
        <v>24</v>
      </c>
      <c r="B38" s="724" t="s">
        <v>75</v>
      </c>
      <c r="C38" s="467">
        <v>1</v>
      </c>
      <c r="D38" s="720">
        <v>2</v>
      </c>
      <c r="E38" s="720"/>
      <c r="F38" s="720"/>
      <c r="G38" s="720"/>
      <c r="H38" s="467">
        <v>1</v>
      </c>
      <c r="I38" s="720">
        <v>2</v>
      </c>
      <c r="J38" s="749" t="s">
        <v>477</v>
      </c>
      <c r="K38" s="321"/>
      <c r="L38" s="322"/>
      <c r="M38" s="323"/>
      <c r="N38" s="324"/>
      <c r="O38" s="312"/>
      <c r="P38" s="325"/>
    </row>
    <row r="39" spans="1:16" ht="20.45" customHeight="1" x14ac:dyDescent="0.3">
      <c r="A39" s="1675">
        <v>25</v>
      </c>
      <c r="B39" s="724" t="s">
        <v>77</v>
      </c>
      <c r="C39" s="467">
        <v>2</v>
      </c>
      <c r="D39" s="720">
        <v>4</v>
      </c>
      <c r="E39" s="720"/>
      <c r="F39" s="720"/>
      <c r="G39" s="720"/>
      <c r="H39" s="467">
        <v>2</v>
      </c>
      <c r="I39" s="720">
        <v>4</v>
      </c>
      <c r="J39" s="749" t="s">
        <v>478</v>
      </c>
      <c r="K39" s="308"/>
      <c r="L39" s="309"/>
      <c r="M39" s="310"/>
      <c r="N39" s="311"/>
      <c r="O39" s="312"/>
      <c r="P39" s="313"/>
    </row>
    <row r="40" spans="1:16" ht="16.7" customHeight="1" x14ac:dyDescent="0.3">
      <c r="A40" s="1675">
        <v>26</v>
      </c>
      <c r="B40" s="724" t="s">
        <v>141</v>
      </c>
      <c r="C40" s="467">
        <v>2</v>
      </c>
      <c r="D40" s="720">
        <v>4</v>
      </c>
      <c r="E40" s="720"/>
      <c r="F40" s="720"/>
      <c r="G40" s="720"/>
      <c r="H40" s="467">
        <v>2</v>
      </c>
      <c r="I40" s="720">
        <v>4</v>
      </c>
      <c r="J40" s="749" t="s">
        <v>479</v>
      </c>
      <c r="K40" s="308"/>
      <c r="L40" s="309"/>
      <c r="M40" s="310"/>
      <c r="N40" s="311"/>
      <c r="O40" s="312"/>
      <c r="P40" s="313"/>
    </row>
    <row r="41" spans="1:16" ht="20.45" customHeight="1" x14ac:dyDescent="0.3">
      <c r="A41" s="1675">
        <v>27</v>
      </c>
      <c r="B41" s="724" t="s">
        <v>144</v>
      </c>
      <c r="C41" s="467">
        <v>4</v>
      </c>
      <c r="D41" s="720">
        <v>8</v>
      </c>
      <c r="E41" s="720"/>
      <c r="F41" s="720"/>
      <c r="G41" s="720"/>
      <c r="H41" s="720">
        <v>4</v>
      </c>
      <c r="I41" s="720">
        <v>8</v>
      </c>
      <c r="J41" s="749" t="s">
        <v>480</v>
      </c>
      <c r="K41" s="308"/>
      <c r="L41" s="309"/>
      <c r="M41" s="310"/>
      <c r="N41" s="311"/>
      <c r="O41" s="319"/>
      <c r="P41" s="320"/>
    </row>
    <row r="42" spans="1:16" ht="20.45" customHeight="1" x14ac:dyDescent="0.3">
      <c r="A42" s="1675">
        <v>28</v>
      </c>
      <c r="B42" s="724" t="s">
        <v>146</v>
      </c>
      <c r="C42" s="746">
        <v>2</v>
      </c>
      <c r="D42" s="747">
        <v>4</v>
      </c>
      <c r="E42" s="747"/>
      <c r="F42" s="747"/>
      <c r="G42" s="747"/>
      <c r="H42" s="747">
        <v>2</v>
      </c>
      <c r="I42" s="747">
        <v>4</v>
      </c>
      <c r="J42" s="748" t="s">
        <v>476</v>
      </c>
      <c r="K42" s="308"/>
      <c r="L42" s="309"/>
      <c r="M42" s="310"/>
      <c r="N42" s="311"/>
      <c r="O42" s="319"/>
      <c r="P42" s="320"/>
    </row>
    <row r="43" spans="1:16" ht="20.45" customHeight="1" x14ac:dyDescent="0.3">
      <c r="A43" s="1675">
        <v>29</v>
      </c>
      <c r="B43" s="724" t="s">
        <v>312</v>
      </c>
      <c r="C43" s="746">
        <v>3</v>
      </c>
      <c r="D43" s="747">
        <v>6</v>
      </c>
      <c r="E43" s="747"/>
      <c r="F43" s="747"/>
      <c r="G43" s="747"/>
      <c r="H43" s="746">
        <v>3</v>
      </c>
      <c r="I43" s="747">
        <v>6</v>
      </c>
      <c r="J43" s="748" t="s">
        <v>477</v>
      </c>
      <c r="K43" s="308"/>
      <c r="L43" s="309"/>
      <c r="M43" s="310"/>
      <c r="N43" s="311"/>
      <c r="O43" s="312"/>
      <c r="P43" s="313"/>
    </row>
    <row r="44" spans="1:16" ht="20.45" customHeight="1" x14ac:dyDescent="0.3">
      <c r="A44" s="1675">
        <v>30</v>
      </c>
      <c r="B44" s="724" t="s">
        <v>418</v>
      </c>
      <c r="C44" s="746">
        <v>2</v>
      </c>
      <c r="D44" s="747">
        <v>4</v>
      </c>
      <c r="E44" s="747"/>
      <c r="F44" s="747"/>
      <c r="G44" s="747"/>
      <c r="H44" s="747">
        <v>2</v>
      </c>
      <c r="I44" s="747">
        <v>4</v>
      </c>
      <c r="J44" s="748" t="s">
        <v>481</v>
      </c>
      <c r="K44" s="308"/>
      <c r="L44" s="309"/>
      <c r="M44" s="310"/>
      <c r="N44" s="311"/>
      <c r="O44" s="312"/>
      <c r="P44" s="313"/>
    </row>
    <row r="45" spans="1:16" ht="20.45" customHeight="1" x14ac:dyDescent="0.3">
      <c r="A45" s="1675">
        <v>31</v>
      </c>
      <c r="B45" s="724" t="s">
        <v>92</v>
      </c>
      <c r="C45" s="746">
        <v>2</v>
      </c>
      <c r="D45" s="747">
        <v>4</v>
      </c>
      <c r="E45" s="747"/>
      <c r="F45" s="747"/>
      <c r="G45" s="747"/>
      <c r="H45" s="746">
        <v>2</v>
      </c>
      <c r="I45" s="747">
        <v>4</v>
      </c>
      <c r="J45" s="748" t="s">
        <v>483</v>
      </c>
      <c r="K45" s="308"/>
      <c r="L45" s="309"/>
      <c r="M45" s="310"/>
      <c r="N45" s="311"/>
      <c r="O45" s="312"/>
      <c r="P45" s="313"/>
    </row>
    <row r="46" spans="1:16" ht="20.45" customHeight="1" x14ac:dyDescent="0.3">
      <c r="A46" s="1675">
        <v>32</v>
      </c>
      <c r="B46" s="724" t="s">
        <v>484</v>
      </c>
      <c r="C46" s="746">
        <v>3</v>
      </c>
      <c r="D46" s="747">
        <v>6</v>
      </c>
      <c r="E46" s="747"/>
      <c r="F46" s="747"/>
      <c r="G46" s="747"/>
      <c r="H46" s="746">
        <v>3</v>
      </c>
      <c r="I46" s="747">
        <v>6</v>
      </c>
      <c r="J46" s="748" t="s">
        <v>485</v>
      </c>
      <c r="K46" s="308"/>
      <c r="L46" s="309"/>
      <c r="M46" s="310"/>
      <c r="N46" s="311"/>
      <c r="O46" s="319"/>
      <c r="P46" s="320"/>
    </row>
    <row r="47" spans="1:16" ht="20.45" customHeight="1" x14ac:dyDescent="0.3">
      <c r="A47" s="1675">
        <v>33</v>
      </c>
      <c r="B47" s="635" t="s">
        <v>486</v>
      </c>
      <c r="C47" s="755">
        <v>2</v>
      </c>
      <c r="D47" s="756">
        <v>4</v>
      </c>
      <c r="E47" s="756"/>
      <c r="F47" s="756"/>
      <c r="G47" s="756"/>
      <c r="H47" s="755">
        <v>2</v>
      </c>
      <c r="I47" s="756">
        <v>4</v>
      </c>
      <c r="J47" s="748" t="s">
        <v>477</v>
      </c>
      <c r="K47" s="308"/>
      <c r="L47" s="309"/>
      <c r="M47" s="310"/>
      <c r="N47" s="311"/>
      <c r="O47" s="312"/>
      <c r="P47" s="313"/>
    </row>
    <row r="48" spans="1:16" ht="27.75" customHeight="1" x14ac:dyDescent="0.3">
      <c r="A48" s="1675">
        <v>34</v>
      </c>
      <c r="B48" s="724" t="s">
        <v>152</v>
      </c>
      <c r="C48" s="746">
        <v>5</v>
      </c>
      <c r="D48" s="747">
        <v>10</v>
      </c>
      <c r="E48" s="747"/>
      <c r="F48" s="747"/>
      <c r="G48" s="747"/>
      <c r="H48" s="746">
        <v>5</v>
      </c>
      <c r="I48" s="747">
        <v>10</v>
      </c>
      <c r="J48" s="1676" t="s">
        <v>487</v>
      </c>
      <c r="K48" s="308"/>
      <c r="L48" s="309"/>
      <c r="M48" s="310"/>
      <c r="N48" s="311"/>
      <c r="O48" s="319"/>
      <c r="P48" s="320"/>
    </row>
    <row r="49" spans="1:17" ht="30" customHeight="1" x14ac:dyDescent="0.3">
      <c r="A49" s="1675">
        <v>35</v>
      </c>
      <c r="B49" s="724" t="s">
        <v>488</v>
      </c>
      <c r="C49" s="746">
        <v>1</v>
      </c>
      <c r="D49" s="747">
        <v>1.2</v>
      </c>
      <c r="E49" s="747"/>
      <c r="F49" s="747"/>
      <c r="G49" s="747"/>
      <c r="H49" s="746">
        <v>1</v>
      </c>
      <c r="I49" s="747">
        <v>1.2</v>
      </c>
      <c r="J49" s="1676" t="s">
        <v>881</v>
      </c>
      <c r="K49" s="308"/>
      <c r="L49" s="309"/>
      <c r="M49" s="310"/>
      <c r="N49" s="311"/>
      <c r="O49" s="319"/>
      <c r="P49" s="320"/>
      <c r="Q49">
        <v>0</v>
      </c>
    </row>
    <row r="50" spans="1:17" ht="20.45" customHeight="1" thickBot="1" x14ac:dyDescent="0.35">
      <c r="A50" s="1675">
        <v>36</v>
      </c>
      <c r="B50" s="724" t="s">
        <v>158</v>
      </c>
      <c r="C50" s="746">
        <v>2</v>
      </c>
      <c r="D50" s="747">
        <v>4</v>
      </c>
      <c r="E50" s="747"/>
      <c r="F50" s="747"/>
      <c r="G50" s="747"/>
      <c r="H50" s="746">
        <v>2</v>
      </c>
      <c r="I50" s="747">
        <v>4</v>
      </c>
      <c r="J50" s="748" t="s">
        <v>489</v>
      </c>
      <c r="K50" s="308"/>
      <c r="L50" s="309"/>
      <c r="M50" s="310"/>
      <c r="N50" s="311"/>
      <c r="O50" s="312"/>
      <c r="P50" s="313"/>
    </row>
    <row r="51" spans="1:17" ht="20.45" customHeight="1" thickBot="1" x14ac:dyDescent="0.35">
      <c r="A51" s="1677"/>
      <c r="B51" s="1678" t="s">
        <v>490</v>
      </c>
      <c r="C51" s="1679">
        <f>SUM(C14:C50)</f>
        <v>80</v>
      </c>
      <c r="D51" s="1679">
        <f>SUM(D14:D50)</f>
        <v>142.69999999999999</v>
      </c>
      <c r="E51" s="1680">
        <f>C51*5.9</f>
        <v>472</v>
      </c>
      <c r="F51" s="1679">
        <f>SUM(F14:F50)</f>
        <v>24</v>
      </c>
      <c r="G51" s="1679">
        <f>SUM(G14:G50)</f>
        <v>34</v>
      </c>
      <c r="H51" s="1679">
        <f>SUM(H14:H50)</f>
        <v>56</v>
      </c>
      <c r="I51" s="1681">
        <f>SUM(I14:I50)</f>
        <v>108.7</v>
      </c>
      <c r="J51" s="1682"/>
      <c r="K51" s="326">
        <f>SUM(K14:K50)</f>
        <v>0</v>
      </c>
      <c r="L51" s="326">
        <f>SUM(L14:L50)</f>
        <v>0</v>
      </c>
      <c r="M51" s="326">
        <f>SUM(M14:M50)</f>
        <v>0</v>
      </c>
      <c r="N51" s="327">
        <f>SUM(N14:N50)</f>
        <v>0</v>
      </c>
      <c r="O51" s="328"/>
      <c r="P51" s="329"/>
    </row>
    <row r="52" spans="1:17" ht="15.75" x14ac:dyDescent="0.25">
      <c r="A52" s="180"/>
      <c r="B52" s="180"/>
      <c r="C52" s="1683">
        <f>F51+H51</f>
        <v>80</v>
      </c>
      <c r="D52" s="1683">
        <f>G51+I51</f>
        <v>142.69999999999999</v>
      </c>
      <c r="E52" s="180"/>
      <c r="F52" s="180"/>
      <c r="G52" s="180"/>
      <c r="H52" s="180"/>
      <c r="I52" s="180"/>
      <c r="J52" s="180"/>
    </row>
    <row r="53" spans="1:17" ht="15.75" x14ac:dyDescent="0.25">
      <c r="A53" s="94"/>
      <c r="B53" s="757" t="s">
        <v>491</v>
      </c>
      <c r="C53" s="757"/>
      <c r="D53" s="94"/>
      <c r="E53" s="94"/>
      <c r="F53" s="94"/>
      <c r="G53" s="94"/>
      <c r="H53" s="94"/>
      <c r="I53" s="94"/>
      <c r="J53" s="94"/>
    </row>
    <row r="54" spans="1:17" ht="15.75" x14ac:dyDescent="0.25">
      <c r="A54" s="94"/>
      <c r="B54" s="94" t="s">
        <v>393</v>
      </c>
      <c r="C54" s="94"/>
      <c r="D54" s="94"/>
      <c r="E54" s="94"/>
      <c r="F54" s="94"/>
      <c r="G54" s="94"/>
      <c r="H54" s="94"/>
      <c r="I54" s="94"/>
      <c r="J54" s="94" t="s">
        <v>318</v>
      </c>
    </row>
  </sheetData>
  <mergeCells count="15">
    <mergeCell ref="K11:O11"/>
    <mergeCell ref="P11:P13"/>
    <mergeCell ref="K12:L12"/>
    <mergeCell ref="M12:N12"/>
    <mergeCell ref="O12:O13"/>
    <mergeCell ref="C2:J7"/>
    <mergeCell ref="A9:J10"/>
    <mergeCell ref="A11:A13"/>
    <mergeCell ref="B11:B13"/>
    <mergeCell ref="C11:C13"/>
    <mergeCell ref="D11:D13"/>
    <mergeCell ref="E11:E13"/>
    <mergeCell ref="F11:G11"/>
    <mergeCell ref="H11:I11"/>
    <mergeCell ref="J11:J13"/>
  </mergeCells>
  <pageMargins left="0.25" right="0.25" top="0.75" bottom="0.75" header="0.3" footer="0.3"/>
  <pageSetup paperSize="9" fitToWidth="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1:K80"/>
  <sheetViews>
    <sheetView topLeftCell="A34" zoomScaleNormal="100" workbookViewId="0">
      <selection activeCell="K14" sqref="K14"/>
    </sheetView>
  </sheetViews>
  <sheetFormatPr defaultRowHeight="12.75" x14ac:dyDescent="0.2"/>
  <cols>
    <col min="1" max="1" width="4.28515625" customWidth="1"/>
    <col min="2" max="2" width="24.42578125" customWidth="1"/>
    <col min="3" max="3" width="9.42578125" customWidth="1"/>
    <col min="4" max="4" width="9.140625" customWidth="1"/>
    <col min="5" max="5" width="9" customWidth="1"/>
    <col min="6" max="6" width="10" customWidth="1"/>
    <col min="7" max="7" width="16.140625" customWidth="1"/>
    <col min="8" max="8" width="8.7109375" customWidth="1"/>
    <col min="9" max="9" width="8.42578125" customWidth="1"/>
    <col min="10" max="10" width="12.42578125" customWidth="1"/>
    <col min="11" max="11" width="13.42578125" customWidth="1"/>
  </cols>
  <sheetData>
    <row r="1" spans="1:11" ht="15.75" x14ac:dyDescent="0.25">
      <c r="A1" s="567"/>
      <c r="B1" s="94"/>
      <c r="C1" s="1590" t="s">
        <v>762</v>
      </c>
      <c r="D1" s="1621"/>
      <c r="E1" s="1621"/>
      <c r="F1" s="1621"/>
      <c r="G1" s="1621"/>
      <c r="H1" s="783"/>
    </row>
    <row r="2" spans="1:11" ht="15.75" x14ac:dyDescent="0.25">
      <c r="A2" s="94"/>
      <c r="B2" s="94"/>
      <c r="C2" s="1621"/>
      <c r="D2" s="1621"/>
      <c r="E2" s="1621"/>
      <c r="F2" s="1621"/>
      <c r="G2" s="1621"/>
      <c r="H2" s="783"/>
    </row>
    <row r="3" spans="1:11" ht="15.75" x14ac:dyDescent="0.25">
      <c r="A3" s="94"/>
      <c r="B3" s="94"/>
      <c r="C3" s="1621"/>
      <c r="D3" s="1621"/>
      <c r="E3" s="1621"/>
      <c r="F3" s="1621"/>
      <c r="G3" s="1621"/>
      <c r="H3" s="783"/>
    </row>
    <row r="4" spans="1:11" ht="15.75" customHeight="1" x14ac:dyDescent="0.25">
      <c r="A4" s="94"/>
      <c r="B4" s="94"/>
      <c r="C4" s="1621"/>
      <c r="D4" s="1621"/>
      <c r="E4" s="1621"/>
      <c r="F4" s="1621"/>
      <c r="G4" s="1621"/>
      <c r="H4" s="783"/>
    </row>
    <row r="5" spans="1:11" ht="15.75" customHeight="1" x14ac:dyDescent="0.25">
      <c r="A5" s="94"/>
      <c r="B5" s="94"/>
      <c r="C5" s="784"/>
      <c r="D5" s="784"/>
      <c r="E5" s="784"/>
      <c r="F5" s="784"/>
      <c r="G5" s="784"/>
      <c r="H5" s="783"/>
    </row>
    <row r="6" spans="1:11" ht="15.75" customHeight="1" x14ac:dyDescent="0.25">
      <c r="A6" s="94"/>
      <c r="B6" s="94"/>
      <c r="C6" s="784"/>
      <c r="D6" s="784"/>
      <c r="E6" s="784"/>
      <c r="F6" s="784"/>
      <c r="G6" s="784"/>
      <c r="H6" s="783"/>
    </row>
    <row r="7" spans="1:11" ht="15.75" x14ac:dyDescent="0.25">
      <c r="A7" s="94"/>
      <c r="B7" s="94"/>
      <c r="C7" s="94"/>
      <c r="D7" s="94"/>
      <c r="E7" s="94"/>
      <c r="F7" s="94"/>
      <c r="G7" s="94"/>
    </row>
    <row r="8" spans="1:11" ht="15.75" x14ac:dyDescent="0.25">
      <c r="A8" s="1621" t="s">
        <v>770</v>
      </c>
      <c r="B8" s="1621"/>
      <c r="C8" s="1621"/>
      <c r="D8" s="1621"/>
      <c r="E8" s="1621"/>
      <c r="F8" s="1621"/>
      <c r="G8" s="1621"/>
      <c r="H8" s="783"/>
    </row>
    <row r="9" spans="1:11" ht="15.75" x14ac:dyDescent="0.25">
      <c r="A9" s="1621" t="s">
        <v>171</v>
      </c>
      <c r="B9" s="1621"/>
      <c r="C9" s="1621"/>
      <c r="D9" s="1621"/>
      <c r="E9" s="1621"/>
      <c r="F9" s="1621"/>
      <c r="G9" s="1621"/>
      <c r="H9" s="783"/>
    </row>
    <row r="10" spans="1:11" ht="16.5" thickBot="1" x14ac:dyDescent="0.3">
      <c r="A10" s="94"/>
      <c r="B10" s="94"/>
      <c r="C10" s="94"/>
      <c r="D10" s="94"/>
      <c r="E10" s="94"/>
      <c r="F10" s="94"/>
      <c r="G10" s="94"/>
    </row>
    <row r="11" spans="1:11" ht="13.5" thickBot="1" x14ac:dyDescent="0.25">
      <c r="A11" s="785" t="s">
        <v>172</v>
      </c>
      <c r="B11" s="1622" t="s">
        <v>3</v>
      </c>
      <c r="C11" s="1624" t="s">
        <v>771</v>
      </c>
      <c r="D11" s="786" t="s">
        <v>6</v>
      </c>
      <c r="E11" s="786" t="s">
        <v>6</v>
      </c>
      <c r="F11" s="786" t="s">
        <v>186</v>
      </c>
      <c r="G11" s="1622" t="s">
        <v>429</v>
      </c>
      <c r="H11" s="1617" t="s">
        <v>179</v>
      </c>
      <c r="I11" s="1618"/>
      <c r="J11" s="1618"/>
      <c r="K11" s="1619" t="s">
        <v>772</v>
      </c>
    </row>
    <row r="12" spans="1:11" ht="13.5" thickBot="1" x14ac:dyDescent="0.25">
      <c r="A12" s="283" t="s">
        <v>773</v>
      </c>
      <c r="B12" s="1623"/>
      <c r="C12" s="1625"/>
      <c r="D12" s="787" t="s">
        <v>432</v>
      </c>
      <c r="E12" s="787" t="s">
        <v>243</v>
      </c>
      <c r="F12" s="787"/>
      <c r="G12" s="1623"/>
      <c r="H12" s="788" t="s">
        <v>243</v>
      </c>
      <c r="I12" s="789" t="s">
        <v>186</v>
      </c>
      <c r="J12" s="790" t="s">
        <v>431</v>
      </c>
      <c r="K12" s="1620"/>
    </row>
    <row r="13" spans="1:11" ht="13.5" thickBot="1" x14ac:dyDescent="0.25">
      <c r="A13" s="284"/>
      <c r="B13" s="1092" t="s">
        <v>889</v>
      </c>
      <c r="C13" s="283">
        <v>1</v>
      </c>
      <c r="D13" s="1091"/>
      <c r="E13" s="284"/>
      <c r="F13" s="692"/>
      <c r="G13" s="1087"/>
      <c r="H13" s="1088"/>
      <c r="I13" s="1089"/>
      <c r="J13" s="1088"/>
      <c r="K13" s="1090" t="s">
        <v>890</v>
      </c>
    </row>
    <row r="14" spans="1:11" x14ac:dyDescent="0.2">
      <c r="A14" s="791">
        <v>1</v>
      </c>
      <c r="B14" s="792" t="s">
        <v>774</v>
      </c>
      <c r="C14" s="793"/>
      <c r="D14" s="794">
        <v>3</v>
      </c>
      <c r="E14" s="795"/>
      <c r="F14" s="796"/>
      <c r="G14" s="797" t="s">
        <v>775</v>
      </c>
      <c r="H14" s="798"/>
      <c r="I14" s="799"/>
      <c r="J14" s="800"/>
      <c r="K14" s="801"/>
    </row>
    <row r="15" spans="1:11" x14ac:dyDescent="0.2">
      <c r="A15" s="791">
        <v>2</v>
      </c>
      <c r="B15" s="802" t="s">
        <v>776</v>
      </c>
      <c r="C15" s="803"/>
      <c r="D15" s="804">
        <v>4</v>
      </c>
      <c r="E15" s="805"/>
      <c r="F15" s="675"/>
      <c r="G15" s="806" t="s">
        <v>777</v>
      </c>
      <c r="H15" s="807"/>
      <c r="I15" s="808"/>
      <c r="J15" s="809"/>
      <c r="K15" s="810"/>
    </row>
    <row r="16" spans="1:11" x14ac:dyDescent="0.2">
      <c r="A16" s="791">
        <v>3</v>
      </c>
      <c r="B16" s="811" t="s">
        <v>17</v>
      </c>
      <c r="C16" s="812"/>
      <c r="D16" s="804">
        <v>2</v>
      </c>
      <c r="E16" s="813"/>
      <c r="F16" s="35"/>
      <c r="G16" s="814" t="s">
        <v>778</v>
      </c>
      <c r="H16" s="807"/>
      <c r="I16" s="808"/>
      <c r="J16" s="809"/>
      <c r="K16" s="810"/>
    </row>
    <row r="17" spans="1:11" x14ac:dyDescent="0.2">
      <c r="A17" s="791">
        <v>4</v>
      </c>
      <c r="B17" s="811" t="s">
        <v>20</v>
      </c>
      <c r="C17" s="812"/>
      <c r="D17" s="815">
        <v>2</v>
      </c>
      <c r="E17" s="813"/>
      <c r="F17" s="35"/>
      <c r="G17" s="816" t="s">
        <v>777</v>
      </c>
      <c r="H17" s="807"/>
      <c r="I17" s="808"/>
      <c r="J17" s="807"/>
      <c r="K17" s="810"/>
    </row>
    <row r="18" spans="1:11" x14ac:dyDescent="0.2">
      <c r="A18" s="791">
        <v>5</v>
      </c>
      <c r="B18" s="811" t="s">
        <v>21</v>
      </c>
      <c r="C18" s="812"/>
      <c r="D18" s="815">
        <v>4</v>
      </c>
      <c r="E18" s="813"/>
      <c r="F18" s="35"/>
      <c r="G18" s="816" t="s">
        <v>777</v>
      </c>
      <c r="H18" s="807"/>
      <c r="I18" s="808"/>
      <c r="J18" s="807"/>
      <c r="K18" s="810"/>
    </row>
    <row r="19" spans="1:11" x14ac:dyDescent="0.2">
      <c r="A19" s="791">
        <v>6</v>
      </c>
      <c r="B19" s="811" t="s">
        <v>248</v>
      </c>
      <c r="C19" s="812"/>
      <c r="D19" s="815">
        <v>4</v>
      </c>
      <c r="E19" s="813"/>
      <c r="F19" s="35"/>
      <c r="G19" s="816" t="s">
        <v>775</v>
      </c>
      <c r="H19" s="807"/>
      <c r="I19" s="808"/>
      <c r="J19" s="807"/>
      <c r="K19" s="810"/>
    </row>
    <row r="20" spans="1:11" x14ac:dyDescent="0.2">
      <c r="A20" s="791">
        <v>7</v>
      </c>
      <c r="B20" s="811" t="s">
        <v>249</v>
      </c>
      <c r="C20" s="812"/>
      <c r="D20" s="815">
        <v>3</v>
      </c>
      <c r="E20" s="813"/>
      <c r="F20" s="35"/>
      <c r="G20" s="816" t="s">
        <v>775</v>
      </c>
      <c r="H20" s="807"/>
      <c r="I20" s="808"/>
      <c r="J20" s="807"/>
      <c r="K20" s="810"/>
    </row>
    <row r="21" spans="1:11" x14ac:dyDescent="0.2">
      <c r="A21" s="791">
        <v>8</v>
      </c>
      <c r="B21" s="811" t="s">
        <v>106</v>
      </c>
      <c r="C21" s="817" t="s">
        <v>84</v>
      </c>
      <c r="D21" s="815">
        <v>0.5</v>
      </c>
      <c r="E21" s="805"/>
      <c r="F21" s="675"/>
      <c r="G21" s="816" t="s">
        <v>779</v>
      </c>
      <c r="H21" s="807"/>
      <c r="I21" s="808"/>
      <c r="J21" s="807"/>
      <c r="K21" s="810"/>
    </row>
    <row r="22" spans="1:11" x14ac:dyDescent="0.2">
      <c r="A22" s="791">
        <v>9</v>
      </c>
      <c r="B22" s="127" t="s">
        <v>251</v>
      </c>
      <c r="C22" s="818"/>
      <c r="D22" s="815">
        <v>4</v>
      </c>
      <c r="E22" s="813"/>
      <c r="F22" s="35"/>
      <c r="G22" s="816" t="s">
        <v>777</v>
      </c>
      <c r="H22" s="807"/>
      <c r="I22" s="808"/>
      <c r="J22" s="807"/>
      <c r="K22" s="810"/>
    </row>
    <row r="23" spans="1:11" x14ac:dyDescent="0.2">
      <c r="A23" s="791">
        <v>10</v>
      </c>
      <c r="B23" s="127" t="s">
        <v>252</v>
      </c>
      <c r="C23" s="818"/>
      <c r="D23" s="815">
        <v>4</v>
      </c>
      <c r="E23" s="813"/>
      <c r="F23" s="35"/>
      <c r="G23" s="816" t="s">
        <v>775</v>
      </c>
      <c r="H23" s="807"/>
      <c r="I23" s="808"/>
      <c r="J23" s="807"/>
      <c r="K23" s="810"/>
    </row>
    <row r="24" spans="1:11" x14ac:dyDescent="0.2">
      <c r="A24" s="791">
        <v>11</v>
      </c>
      <c r="B24" s="819" t="s">
        <v>22</v>
      </c>
      <c r="C24" s="812"/>
      <c r="D24" s="804">
        <v>5</v>
      </c>
      <c r="E24" s="812"/>
      <c r="F24" s="820"/>
      <c r="G24" s="814" t="s">
        <v>780</v>
      </c>
      <c r="H24" s="821"/>
      <c r="I24" s="822"/>
      <c r="J24" s="809"/>
      <c r="K24" s="823"/>
    </row>
    <row r="25" spans="1:11" x14ac:dyDescent="0.2">
      <c r="A25" s="791">
        <v>12</v>
      </c>
      <c r="B25" s="819" t="s">
        <v>253</v>
      </c>
      <c r="C25" s="812"/>
      <c r="D25" s="815">
        <v>6</v>
      </c>
      <c r="E25" s="813"/>
      <c r="F25" s="35"/>
      <c r="G25" s="816"/>
      <c r="H25" s="807"/>
      <c r="I25" s="808"/>
      <c r="J25" s="807"/>
      <c r="K25" s="810"/>
    </row>
    <row r="26" spans="1:11" x14ac:dyDescent="0.2">
      <c r="A26" s="791">
        <v>13</v>
      </c>
      <c r="B26" s="819" t="s">
        <v>254</v>
      </c>
      <c r="C26" s="803"/>
      <c r="D26" s="815">
        <v>3</v>
      </c>
      <c r="E26" s="805"/>
      <c r="F26" s="675"/>
      <c r="G26" s="816" t="s">
        <v>781</v>
      </c>
      <c r="H26" s="807"/>
      <c r="I26" s="808"/>
      <c r="J26" s="824"/>
      <c r="K26" s="823"/>
    </row>
    <row r="27" spans="1:11" x14ac:dyDescent="0.2">
      <c r="A27" s="791">
        <v>14</v>
      </c>
      <c r="B27" s="819" t="s">
        <v>23</v>
      </c>
      <c r="C27" s="803"/>
      <c r="D27" s="804">
        <v>5</v>
      </c>
      <c r="E27" s="825"/>
      <c r="F27" s="675"/>
      <c r="G27" s="816" t="s">
        <v>780</v>
      </c>
      <c r="H27" s="807"/>
      <c r="I27" s="808"/>
      <c r="J27" s="809"/>
      <c r="K27" s="823"/>
    </row>
    <row r="28" spans="1:11" x14ac:dyDescent="0.2">
      <c r="A28" s="791">
        <v>15</v>
      </c>
      <c r="B28" s="819" t="s">
        <v>255</v>
      </c>
      <c r="C28" s="803"/>
      <c r="D28" s="804">
        <v>3</v>
      </c>
      <c r="E28" s="826"/>
      <c r="F28" s="827"/>
      <c r="G28" s="814" t="s">
        <v>775</v>
      </c>
      <c r="H28" s="828"/>
      <c r="I28" s="829"/>
      <c r="J28" s="809"/>
      <c r="K28" s="823"/>
    </row>
    <row r="29" spans="1:11" x14ac:dyDescent="0.2">
      <c r="A29" s="791">
        <v>16</v>
      </c>
      <c r="B29" s="819" t="s">
        <v>26</v>
      </c>
      <c r="C29" s="803"/>
      <c r="D29" s="804">
        <v>2</v>
      </c>
      <c r="E29" s="805"/>
      <c r="F29" s="675"/>
      <c r="G29" s="814" t="s">
        <v>778</v>
      </c>
      <c r="H29" s="807"/>
      <c r="I29" s="808"/>
      <c r="J29" s="809"/>
      <c r="K29" s="810"/>
    </row>
    <row r="30" spans="1:11" x14ac:dyDescent="0.2">
      <c r="A30" s="791">
        <v>17</v>
      </c>
      <c r="B30" s="819" t="s">
        <v>782</v>
      </c>
      <c r="C30" s="812"/>
      <c r="D30" s="804">
        <v>5</v>
      </c>
      <c r="E30" s="813"/>
      <c r="F30" s="35"/>
      <c r="G30" s="814"/>
      <c r="H30" s="807"/>
      <c r="I30" s="808"/>
      <c r="J30" s="809"/>
      <c r="K30" s="810"/>
    </row>
    <row r="31" spans="1:11" x14ac:dyDescent="0.2">
      <c r="A31" s="791">
        <v>18</v>
      </c>
      <c r="B31" s="127" t="s">
        <v>34</v>
      </c>
      <c r="C31" s="812"/>
      <c r="D31" s="804">
        <v>8</v>
      </c>
      <c r="E31" s="813"/>
      <c r="F31" s="35"/>
      <c r="G31" s="816" t="s">
        <v>777</v>
      </c>
      <c r="H31" s="807"/>
      <c r="I31" s="808"/>
      <c r="J31" s="807"/>
      <c r="K31" s="810"/>
    </row>
    <row r="32" spans="1:11" x14ac:dyDescent="0.2">
      <c r="A32" s="791">
        <v>19</v>
      </c>
      <c r="B32" s="127" t="s">
        <v>111</v>
      </c>
      <c r="C32" s="812"/>
      <c r="D32" s="804">
        <v>5</v>
      </c>
      <c r="E32" s="813"/>
      <c r="F32" s="35"/>
      <c r="G32" s="816" t="s">
        <v>777</v>
      </c>
      <c r="H32" s="807"/>
      <c r="I32" s="808"/>
      <c r="J32" s="807"/>
      <c r="K32" s="810"/>
    </row>
    <row r="33" spans="1:11" x14ac:dyDescent="0.2">
      <c r="A33" s="791">
        <v>20</v>
      </c>
      <c r="B33" s="127" t="s">
        <v>404</v>
      </c>
      <c r="C33" s="812"/>
      <c r="D33" s="804">
        <v>3</v>
      </c>
      <c r="E33" s="813"/>
      <c r="F33" s="35"/>
      <c r="G33" s="816" t="s">
        <v>778</v>
      </c>
      <c r="H33" s="807"/>
      <c r="I33" s="808"/>
      <c r="J33" s="807"/>
      <c r="K33" s="810"/>
    </row>
    <row r="34" spans="1:11" x14ac:dyDescent="0.2">
      <c r="A34" s="791">
        <v>21</v>
      </c>
      <c r="B34" s="127" t="s">
        <v>262</v>
      </c>
      <c r="C34" s="812"/>
      <c r="D34" s="804">
        <v>2</v>
      </c>
      <c r="E34" s="813"/>
      <c r="F34" s="35"/>
      <c r="G34" s="816" t="s">
        <v>778</v>
      </c>
      <c r="H34" s="807"/>
      <c r="I34" s="808"/>
      <c r="J34" s="807"/>
      <c r="K34" s="810"/>
    </row>
    <row r="35" spans="1:11" x14ac:dyDescent="0.2">
      <c r="A35" s="791">
        <v>22</v>
      </c>
      <c r="B35" s="127" t="s">
        <v>264</v>
      </c>
      <c r="C35" s="818"/>
      <c r="D35" s="804">
        <v>2</v>
      </c>
      <c r="E35" s="813"/>
      <c r="F35" s="35"/>
      <c r="G35" s="816" t="s">
        <v>778</v>
      </c>
      <c r="H35" s="807"/>
      <c r="I35" s="808"/>
      <c r="J35" s="807"/>
      <c r="K35" s="810"/>
    </row>
    <row r="36" spans="1:11" x14ac:dyDescent="0.2">
      <c r="A36" s="791">
        <v>23</v>
      </c>
      <c r="B36" s="127" t="s">
        <v>112</v>
      </c>
      <c r="C36" s="818"/>
      <c r="D36" s="804">
        <v>2</v>
      </c>
      <c r="E36" s="813"/>
      <c r="F36" s="35"/>
      <c r="G36" s="816" t="s">
        <v>778</v>
      </c>
      <c r="H36" s="807"/>
      <c r="I36" s="808"/>
      <c r="J36" s="807"/>
      <c r="K36" s="810"/>
    </row>
    <row r="37" spans="1:11" x14ac:dyDescent="0.2">
      <c r="A37" s="791">
        <v>24</v>
      </c>
      <c r="B37" s="127" t="s">
        <v>265</v>
      </c>
      <c r="C37" s="818"/>
      <c r="D37" s="804">
        <v>2</v>
      </c>
      <c r="E37" s="813"/>
      <c r="F37" s="35"/>
      <c r="G37" s="816" t="s">
        <v>778</v>
      </c>
      <c r="H37" s="807"/>
      <c r="I37" s="808"/>
      <c r="J37" s="807"/>
      <c r="K37" s="810"/>
    </row>
    <row r="38" spans="1:11" x14ac:dyDescent="0.2">
      <c r="A38" s="791">
        <v>25</v>
      </c>
      <c r="B38" s="127" t="s">
        <v>38</v>
      </c>
      <c r="C38" s="818"/>
      <c r="D38" s="804">
        <v>6</v>
      </c>
      <c r="E38" s="813"/>
      <c r="F38" s="35"/>
      <c r="G38" s="816"/>
      <c r="H38" s="807"/>
      <c r="I38" s="808"/>
      <c r="J38" s="807"/>
      <c r="K38" s="810"/>
    </row>
    <row r="39" spans="1:11" x14ac:dyDescent="0.2">
      <c r="A39" s="791">
        <v>26</v>
      </c>
      <c r="B39" s="127" t="s">
        <v>267</v>
      </c>
      <c r="C39" s="818"/>
      <c r="D39" s="804">
        <v>3</v>
      </c>
      <c r="E39" s="813"/>
      <c r="F39" s="35"/>
      <c r="G39" s="830" t="s">
        <v>778</v>
      </c>
      <c r="H39" s="808"/>
      <c r="I39" s="831"/>
      <c r="J39" s="832"/>
      <c r="K39" s="833"/>
    </row>
    <row r="40" spans="1:11" x14ac:dyDescent="0.2">
      <c r="A40" s="791">
        <v>27</v>
      </c>
      <c r="B40" s="834" t="s">
        <v>282</v>
      </c>
      <c r="C40" s="835"/>
      <c r="D40" s="804">
        <v>2</v>
      </c>
      <c r="E40" s="836"/>
      <c r="F40" s="837"/>
      <c r="G40" s="830" t="s">
        <v>778</v>
      </c>
      <c r="H40" s="828"/>
      <c r="I40" s="831"/>
      <c r="J40" s="832"/>
      <c r="K40" s="833"/>
    </row>
    <row r="41" spans="1:11" x14ac:dyDescent="0.2">
      <c r="A41" s="791">
        <v>28</v>
      </c>
      <c r="B41" s="838" t="s">
        <v>49</v>
      </c>
      <c r="C41" s="839"/>
      <c r="D41" s="804">
        <v>4</v>
      </c>
      <c r="E41" s="816"/>
      <c r="F41" s="840"/>
      <c r="G41" s="830"/>
      <c r="H41" s="808"/>
      <c r="I41" s="831"/>
      <c r="J41" s="832"/>
      <c r="K41" s="833"/>
    </row>
    <row r="42" spans="1:11" x14ac:dyDescent="0.2">
      <c r="A42" s="791">
        <v>29</v>
      </c>
      <c r="B42" s="838" t="s">
        <v>283</v>
      </c>
      <c r="C42" s="818"/>
      <c r="D42" s="804">
        <v>4</v>
      </c>
      <c r="E42" s="813"/>
      <c r="F42" s="35"/>
      <c r="G42" s="35"/>
      <c r="H42" s="841"/>
      <c r="I42" s="842"/>
      <c r="J42" s="832"/>
      <c r="K42" s="833"/>
    </row>
    <row r="43" spans="1:11" x14ac:dyDescent="0.2">
      <c r="A43" s="791">
        <v>30</v>
      </c>
      <c r="B43" s="838" t="s">
        <v>285</v>
      </c>
      <c r="C43" s="818"/>
      <c r="D43" s="804">
        <v>4</v>
      </c>
      <c r="E43" s="816"/>
      <c r="F43" s="35"/>
      <c r="G43" s="35"/>
      <c r="H43" s="841"/>
      <c r="I43" s="842"/>
      <c r="J43" s="832"/>
      <c r="K43" s="833"/>
    </row>
    <row r="44" spans="1:11" x14ac:dyDescent="0.2">
      <c r="A44" s="791">
        <v>31</v>
      </c>
      <c r="B44" s="127" t="s">
        <v>51</v>
      </c>
      <c r="C44" s="803"/>
      <c r="D44" s="804">
        <v>4</v>
      </c>
      <c r="E44" s="843"/>
      <c r="F44" s="844"/>
      <c r="G44" s="814"/>
      <c r="H44" s="821"/>
      <c r="I44" s="808"/>
      <c r="J44" s="807"/>
      <c r="K44" s="810"/>
    </row>
    <row r="45" spans="1:11" x14ac:dyDescent="0.2">
      <c r="A45" s="791">
        <v>32</v>
      </c>
      <c r="B45" s="127" t="s">
        <v>411</v>
      </c>
      <c r="C45" s="812"/>
      <c r="D45" s="804">
        <v>2</v>
      </c>
      <c r="E45" s="845"/>
      <c r="F45" s="820"/>
      <c r="G45" s="814" t="s">
        <v>778</v>
      </c>
      <c r="H45" s="821"/>
      <c r="I45" s="808"/>
      <c r="J45" s="807"/>
      <c r="K45" s="810"/>
    </row>
    <row r="46" spans="1:11" x14ac:dyDescent="0.2">
      <c r="A46" s="791">
        <v>33</v>
      </c>
      <c r="B46" s="127" t="s">
        <v>288</v>
      </c>
      <c r="C46" s="812"/>
      <c r="D46" s="804">
        <v>3</v>
      </c>
      <c r="E46" s="845"/>
      <c r="F46" s="820"/>
      <c r="G46" s="814" t="s">
        <v>775</v>
      </c>
      <c r="H46" s="821"/>
      <c r="I46" s="808"/>
      <c r="J46" s="807"/>
      <c r="K46" s="810"/>
    </row>
    <row r="47" spans="1:11" x14ac:dyDescent="0.2">
      <c r="A47" s="791">
        <v>34</v>
      </c>
      <c r="B47" s="127" t="s">
        <v>289</v>
      </c>
      <c r="C47" s="803"/>
      <c r="D47" s="804">
        <v>8</v>
      </c>
      <c r="E47" s="843"/>
      <c r="F47" s="844"/>
      <c r="G47" s="814"/>
      <c r="H47" s="821"/>
      <c r="I47" s="808"/>
      <c r="J47" s="807"/>
      <c r="K47" s="810"/>
    </row>
    <row r="48" spans="1:11" x14ac:dyDescent="0.2">
      <c r="A48" s="791">
        <v>35</v>
      </c>
      <c r="B48" s="127" t="s">
        <v>52</v>
      </c>
      <c r="C48" s="803"/>
      <c r="D48" s="804">
        <v>6</v>
      </c>
      <c r="E48" s="843"/>
      <c r="F48" s="844"/>
      <c r="G48" s="814" t="s">
        <v>775</v>
      </c>
      <c r="H48" s="821"/>
      <c r="I48" s="808"/>
      <c r="J48" s="807"/>
      <c r="K48" s="810"/>
    </row>
    <row r="49" spans="1:11" x14ac:dyDescent="0.2">
      <c r="A49" s="791">
        <v>36</v>
      </c>
      <c r="B49" s="127" t="s">
        <v>209</v>
      </c>
      <c r="C49" s="803"/>
      <c r="D49" s="804">
        <v>6</v>
      </c>
      <c r="E49" s="843"/>
      <c r="F49" s="844"/>
      <c r="G49" s="814" t="s">
        <v>775</v>
      </c>
      <c r="H49" s="821"/>
      <c r="I49" s="808"/>
      <c r="J49" s="807"/>
      <c r="K49" s="810"/>
    </row>
    <row r="50" spans="1:11" x14ac:dyDescent="0.2">
      <c r="A50" s="791">
        <v>37</v>
      </c>
      <c r="B50" s="127" t="s">
        <v>210</v>
      </c>
      <c r="C50" s="812"/>
      <c r="D50" s="804">
        <v>4</v>
      </c>
      <c r="E50" s="845"/>
      <c r="F50" s="820"/>
      <c r="G50" s="814"/>
      <c r="H50" s="821"/>
      <c r="I50" s="808"/>
      <c r="J50" s="807"/>
      <c r="K50" s="810"/>
    </row>
    <row r="51" spans="1:11" x14ac:dyDescent="0.2">
      <c r="A51" s="791">
        <v>38</v>
      </c>
      <c r="B51" s="127" t="s">
        <v>211</v>
      </c>
      <c r="C51" s="812"/>
      <c r="D51" s="804">
        <v>8</v>
      </c>
      <c r="E51" s="845"/>
      <c r="F51" s="820"/>
      <c r="G51" s="814" t="s">
        <v>777</v>
      </c>
      <c r="H51" s="821"/>
      <c r="I51" s="808"/>
      <c r="J51" s="807"/>
      <c r="K51" s="810"/>
    </row>
    <row r="52" spans="1:11" x14ac:dyDescent="0.2">
      <c r="A52" s="791">
        <v>39</v>
      </c>
      <c r="B52" s="127" t="s">
        <v>55</v>
      </c>
      <c r="C52" s="812"/>
      <c r="D52" s="804">
        <v>7</v>
      </c>
      <c r="E52" s="845"/>
      <c r="F52" s="820"/>
      <c r="G52" s="814"/>
      <c r="H52" s="846"/>
      <c r="I52" s="841"/>
      <c r="J52" s="807"/>
      <c r="K52" s="810"/>
    </row>
    <row r="53" spans="1:11" x14ac:dyDescent="0.2">
      <c r="A53" s="791">
        <v>40</v>
      </c>
      <c r="B53" s="127" t="s">
        <v>292</v>
      </c>
      <c r="C53" s="812"/>
      <c r="D53" s="804">
        <v>4</v>
      </c>
      <c r="E53" s="845"/>
      <c r="F53" s="820"/>
      <c r="G53" s="814"/>
      <c r="H53" s="821"/>
      <c r="I53" s="808"/>
      <c r="J53" s="807"/>
      <c r="K53" s="810"/>
    </row>
    <row r="54" spans="1:11" x14ac:dyDescent="0.2">
      <c r="A54" s="791">
        <v>41</v>
      </c>
      <c r="B54" s="127" t="s">
        <v>212</v>
      </c>
      <c r="C54" s="812"/>
      <c r="D54" s="804">
        <v>8</v>
      </c>
      <c r="E54" s="845"/>
      <c r="F54" s="820"/>
      <c r="G54" s="814" t="s">
        <v>777</v>
      </c>
      <c r="H54" s="821"/>
      <c r="I54" s="808"/>
      <c r="J54" s="807"/>
      <c r="K54" s="810"/>
    </row>
    <row r="55" spans="1:11" x14ac:dyDescent="0.2">
      <c r="A55" s="791">
        <v>42</v>
      </c>
      <c r="B55" s="127" t="s">
        <v>62</v>
      </c>
      <c r="C55" s="812"/>
      <c r="D55" s="804">
        <v>8</v>
      </c>
      <c r="E55" s="845"/>
      <c r="F55" s="820"/>
      <c r="G55" s="814" t="s">
        <v>777</v>
      </c>
      <c r="H55" s="821"/>
      <c r="I55" s="808"/>
      <c r="J55" s="807"/>
      <c r="K55" s="810"/>
    </row>
    <row r="56" spans="1:11" x14ac:dyDescent="0.2">
      <c r="A56" s="791">
        <v>43</v>
      </c>
      <c r="B56" s="127" t="s">
        <v>294</v>
      </c>
      <c r="C56" s="812"/>
      <c r="D56" s="804">
        <v>3</v>
      </c>
      <c r="E56" s="845"/>
      <c r="F56" s="820"/>
      <c r="G56" s="814" t="s">
        <v>775</v>
      </c>
      <c r="H56" s="821"/>
      <c r="I56" s="808"/>
      <c r="J56" s="807"/>
      <c r="K56" s="810"/>
    </row>
    <row r="57" spans="1:11" x14ac:dyDescent="0.2">
      <c r="A57" s="791">
        <v>44</v>
      </c>
      <c r="B57" s="127" t="s">
        <v>64</v>
      </c>
      <c r="C57" s="812"/>
      <c r="D57" s="804">
        <v>5</v>
      </c>
      <c r="E57" s="845"/>
      <c r="F57" s="820"/>
      <c r="G57" s="847" t="s">
        <v>780</v>
      </c>
      <c r="H57" s="821"/>
      <c r="I57" s="808"/>
      <c r="J57" s="807"/>
      <c r="K57" s="810"/>
    </row>
    <row r="58" spans="1:11" x14ac:dyDescent="0.2">
      <c r="A58" s="791">
        <v>45</v>
      </c>
      <c r="B58" s="127" t="s">
        <v>134</v>
      </c>
      <c r="C58" s="812"/>
      <c r="D58" s="804">
        <v>8</v>
      </c>
      <c r="E58" s="845"/>
      <c r="F58" s="820"/>
      <c r="G58" s="814" t="s">
        <v>783</v>
      </c>
      <c r="H58" s="821"/>
      <c r="I58" s="808"/>
      <c r="J58" s="807"/>
      <c r="K58" s="810"/>
    </row>
    <row r="59" spans="1:11" x14ac:dyDescent="0.2">
      <c r="A59" s="791">
        <v>46</v>
      </c>
      <c r="B59" s="127" t="s">
        <v>302</v>
      </c>
      <c r="C59" s="812"/>
      <c r="D59" s="804">
        <v>3</v>
      </c>
      <c r="E59" s="845"/>
      <c r="F59" s="820"/>
      <c r="G59" s="814" t="s">
        <v>775</v>
      </c>
      <c r="H59" s="821"/>
      <c r="I59" s="808"/>
      <c r="J59" s="807"/>
      <c r="K59" s="810"/>
    </row>
    <row r="60" spans="1:11" x14ac:dyDescent="0.2">
      <c r="A60" s="791">
        <v>47</v>
      </c>
      <c r="B60" s="127" t="s">
        <v>78</v>
      </c>
      <c r="C60" s="803"/>
      <c r="D60" s="804">
        <v>6</v>
      </c>
      <c r="E60" s="843"/>
      <c r="F60" s="844"/>
      <c r="G60" s="814" t="s">
        <v>784</v>
      </c>
      <c r="H60" s="821"/>
      <c r="I60" s="808"/>
      <c r="J60" s="807"/>
      <c r="K60" s="810"/>
    </row>
    <row r="61" spans="1:11" x14ac:dyDescent="0.2">
      <c r="A61" s="791">
        <v>48</v>
      </c>
      <c r="B61" s="127" t="s">
        <v>306</v>
      </c>
      <c r="C61" s="803" t="s">
        <v>746</v>
      </c>
      <c r="D61" s="804">
        <v>1.5</v>
      </c>
      <c r="E61" s="843"/>
      <c r="F61" s="844"/>
      <c r="G61" s="814"/>
      <c r="H61" s="821"/>
      <c r="I61" s="808"/>
      <c r="J61" s="807"/>
      <c r="K61" s="810"/>
    </row>
    <row r="62" spans="1:11" x14ac:dyDescent="0.2">
      <c r="A62" s="791">
        <v>49</v>
      </c>
      <c r="B62" s="127" t="s">
        <v>310</v>
      </c>
      <c r="C62" s="812"/>
      <c r="D62" s="804">
        <v>2</v>
      </c>
      <c r="E62" s="845"/>
      <c r="F62" s="820"/>
      <c r="G62" s="814" t="s">
        <v>778</v>
      </c>
      <c r="H62" s="821"/>
      <c r="I62" s="808"/>
      <c r="J62" s="807"/>
      <c r="K62" s="810"/>
    </row>
    <row r="63" spans="1:11" x14ac:dyDescent="0.2">
      <c r="A63" s="791">
        <v>50</v>
      </c>
      <c r="B63" s="127" t="s">
        <v>415</v>
      </c>
      <c r="C63" s="812"/>
      <c r="D63" s="804">
        <v>20</v>
      </c>
      <c r="E63" s="845"/>
      <c r="F63" s="820"/>
      <c r="G63" s="814" t="s">
        <v>82</v>
      </c>
      <c r="H63" s="821"/>
      <c r="I63" s="808"/>
      <c r="J63" s="807"/>
      <c r="K63" s="810"/>
    </row>
    <row r="64" spans="1:11" x14ac:dyDescent="0.2">
      <c r="A64" s="791">
        <v>51</v>
      </c>
      <c r="B64" s="127" t="s">
        <v>419</v>
      </c>
      <c r="C64" s="812"/>
      <c r="D64" s="804">
        <v>1</v>
      </c>
      <c r="E64" s="845"/>
      <c r="F64" s="820"/>
      <c r="G64" s="814" t="s">
        <v>151</v>
      </c>
      <c r="H64" s="821"/>
      <c r="I64" s="808"/>
      <c r="J64" s="807"/>
      <c r="K64" s="810"/>
    </row>
    <row r="65" spans="1:11" x14ac:dyDescent="0.2">
      <c r="A65" s="791">
        <v>52</v>
      </c>
      <c r="B65" s="127" t="s">
        <v>93</v>
      </c>
      <c r="C65" s="812"/>
      <c r="D65" s="804">
        <v>3</v>
      </c>
      <c r="E65" s="845"/>
      <c r="F65" s="820"/>
      <c r="G65" s="814" t="s">
        <v>775</v>
      </c>
      <c r="H65" s="821"/>
      <c r="I65" s="808"/>
      <c r="J65" s="807"/>
      <c r="K65" s="810"/>
    </row>
    <row r="66" spans="1:11" x14ac:dyDescent="0.2">
      <c r="A66" s="791">
        <v>53</v>
      </c>
      <c r="B66" s="127" t="s">
        <v>220</v>
      </c>
      <c r="C66" s="812"/>
      <c r="D66" s="804">
        <v>5</v>
      </c>
      <c r="E66" s="845"/>
      <c r="F66" s="820"/>
      <c r="G66" s="814" t="s">
        <v>785</v>
      </c>
      <c r="H66" s="821"/>
      <c r="I66" s="808"/>
      <c r="J66" s="807"/>
      <c r="K66" s="810"/>
    </row>
    <row r="67" spans="1:11" x14ac:dyDescent="0.2">
      <c r="A67" s="791">
        <v>54</v>
      </c>
      <c r="B67" s="127" t="s">
        <v>88</v>
      </c>
      <c r="C67" s="812"/>
      <c r="D67" s="804">
        <v>1</v>
      </c>
      <c r="E67" s="845"/>
      <c r="F67" s="820"/>
      <c r="G67" s="814" t="s">
        <v>151</v>
      </c>
      <c r="H67" s="821"/>
      <c r="I67" s="808"/>
      <c r="J67" s="807"/>
      <c r="K67" s="810"/>
    </row>
    <row r="68" spans="1:11" x14ac:dyDescent="0.2">
      <c r="A68" s="791">
        <v>55</v>
      </c>
      <c r="B68" s="127" t="s">
        <v>89</v>
      </c>
      <c r="C68" s="812"/>
      <c r="D68" s="804">
        <v>3</v>
      </c>
      <c r="E68" s="845"/>
      <c r="F68" s="820"/>
      <c r="G68" s="814" t="s">
        <v>775</v>
      </c>
      <c r="H68" s="821"/>
      <c r="I68" s="808"/>
      <c r="J68" s="807"/>
      <c r="K68" s="810"/>
    </row>
    <row r="69" spans="1:11" x14ac:dyDescent="0.2">
      <c r="A69" s="791">
        <v>56</v>
      </c>
      <c r="B69" s="127" t="s">
        <v>90</v>
      </c>
      <c r="C69" s="812"/>
      <c r="D69" s="804">
        <v>3</v>
      </c>
      <c r="E69" s="845"/>
      <c r="F69" s="820"/>
      <c r="G69" s="814" t="s">
        <v>775</v>
      </c>
      <c r="H69" s="821"/>
      <c r="I69" s="808"/>
      <c r="J69" s="807"/>
      <c r="K69" s="810"/>
    </row>
    <row r="70" spans="1:11" x14ac:dyDescent="0.2">
      <c r="A70" s="791">
        <v>57</v>
      </c>
      <c r="B70" s="127" t="s">
        <v>92</v>
      </c>
      <c r="C70" s="812"/>
      <c r="D70" s="804">
        <v>8</v>
      </c>
      <c r="E70" s="845"/>
      <c r="F70" s="820"/>
      <c r="G70" s="814" t="s">
        <v>777</v>
      </c>
      <c r="H70" s="821"/>
      <c r="I70" s="808"/>
      <c r="J70" s="807"/>
      <c r="K70" s="810"/>
    </row>
    <row r="71" spans="1:11" x14ac:dyDescent="0.2">
      <c r="A71" s="791">
        <v>58</v>
      </c>
      <c r="B71" s="127" t="s">
        <v>221</v>
      </c>
      <c r="C71" s="812"/>
      <c r="D71" s="804">
        <v>3</v>
      </c>
      <c r="E71" s="845"/>
      <c r="F71" s="820"/>
      <c r="G71" s="814" t="s">
        <v>775</v>
      </c>
      <c r="H71" s="821"/>
      <c r="I71" s="808"/>
      <c r="J71" s="807"/>
      <c r="K71" s="810"/>
    </row>
    <row r="72" spans="1:11" ht="13.5" thickBot="1" x14ac:dyDescent="0.25">
      <c r="A72" s="791">
        <v>59</v>
      </c>
      <c r="B72" s="127" t="s">
        <v>158</v>
      </c>
      <c r="C72" s="803"/>
      <c r="D72" s="804">
        <v>6</v>
      </c>
      <c r="E72" s="843"/>
      <c r="F72" s="844"/>
      <c r="G72" s="814" t="s">
        <v>780</v>
      </c>
      <c r="H72" s="821"/>
      <c r="I72" s="808"/>
      <c r="J72" s="807"/>
      <c r="K72" s="810"/>
    </row>
    <row r="73" spans="1:11" ht="13.5" thickBot="1" x14ac:dyDescent="0.25">
      <c r="A73" s="848"/>
      <c r="B73" s="849" t="s">
        <v>786</v>
      </c>
      <c r="C73" s="850"/>
      <c r="D73" s="851">
        <f>SUM(D14:D72)</f>
        <v>256</v>
      </c>
      <c r="E73" s="852">
        <f t="shared" ref="E73" si="0">D73/1000</f>
        <v>0.25600000000000001</v>
      </c>
      <c r="F73" s="853">
        <f t="shared" ref="F73" si="1">D73*763.85/1000*1.18</f>
        <v>230.743808</v>
      </c>
      <c r="G73" s="564"/>
      <c r="H73" s="854">
        <f>SUM(H28:H72)</f>
        <v>0</v>
      </c>
      <c r="I73" s="854">
        <f>SUM(I28:I72)</f>
        <v>0</v>
      </c>
      <c r="J73" s="855"/>
      <c r="K73" s="856"/>
    </row>
    <row r="74" spans="1:11" ht="17.25" customHeight="1" thickBot="1" x14ac:dyDescent="0.25">
      <c r="A74" s="857"/>
      <c r="B74" s="858" t="s">
        <v>787</v>
      </c>
      <c r="C74" s="858"/>
      <c r="D74" s="858"/>
      <c r="E74" s="858"/>
      <c r="F74" s="858"/>
      <c r="G74" s="858"/>
      <c r="H74" s="859"/>
      <c r="I74" s="859"/>
      <c r="J74" s="860"/>
      <c r="K74" s="856"/>
    </row>
    <row r="75" spans="1:11" x14ac:dyDescent="0.2">
      <c r="A75" s="861"/>
      <c r="B75" s="861"/>
      <c r="C75" s="861"/>
      <c r="D75" s="861"/>
      <c r="E75" s="861"/>
      <c r="F75" s="861"/>
      <c r="G75" s="861"/>
      <c r="H75" s="861"/>
      <c r="I75" s="861"/>
      <c r="J75" s="861"/>
    </row>
    <row r="77" spans="1:11" ht="15.75" x14ac:dyDescent="0.25">
      <c r="B77" s="94" t="s">
        <v>167</v>
      </c>
      <c r="C77" s="350"/>
      <c r="D77" s="562"/>
      <c r="E77" s="562" t="s">
        <v>318</v>
      </c>
      <c r="F77" s="562"/>
    </row>
    <row r="80" spans="1:11" x14ac:dyDescent="0.2">
      <c r="B80" t="s">
        <v>788</v>
      </c>
    </row>
  </sheetData>
  <mergeCells count="8">
    <mergeCell ref="H11:J11"/>
    <mergeCell ref="K11:K12"/>
    <mergeCell ref="C1:G4"/>
    <mergeCell ref="A8:G8"/>
    <mergeCell ref="A9:G9"/>
    <mergeCell ref="B11:B12"/>
    <mergeCell ref="C11:C12"/>
    <mergeCell ref="G11:G12"/>
  </mergeCells>
  <pageMargins left="0.75" right="0.75" top="1" bottom="1" header="0.5" footer="0.5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S96"/>
  <sheetViews>
    <sheetView showWhiteSpace="0" zoomScaleNormal="100" workbookViewId="0">
      <pane xSplit="2" ySplit="11" topLeftCell="D66" activePane="bottomRight" state="frozen"/>
      <selection pane="topRight" activeCell="C1" sqref="C1"/>
      <selection pane="bottomLeft" activeCell="A12" sqref="A12"/>
      <selection pane="bottomRight" activeCell="E97" sqref="E97"/>
    </sheetView>
  </sheetViews>
  <sheetFormatPr defaultRowHeight="12.75" x14ac:dyDescent="0.2"/>
  <cols>
    <col min="1" max="1" width="5.28515625" style="228" customWidth="1"/>
    <col min="2" max="2" width="29.85546875" customWidth="1"/>
    <col min="3" max="3" width="13.7109375" customWidth="1"/>
    <col min="4" max="4" width="6.85546875" customWidth="1"/>
    <col min="5" max="5" width="8.42578125" customWidth="1"/>
    <col min="6" max="6" width="19.85546875" customWidth="1"/>
    <col min="7" max="7" width="7.85546875" customWidth="1"/>
    <col min="8" max="8" width="7.7109375" customWidth="1"/>
    <col min="9" max="9" width="20.5703125" customWidth="1"/>
    <col min="10" max="10" width="7.7109375" customWidth="1"/>
    <col min="11" max="11" width="7.42578125" customWidth="1"/>
    <col min="12" max="12" width="15.42578125" customWidth="1"/>
    <col min="13" max="13" width="7.85546875" customWidth="1"/>
    <col min="14" max="14" width="7.42578125" customWidth="1"/>
    <col min="15" max="15" width="19" customWidth="1"/>
    <col min="16" max="16" width="8.5703125" hidden="1" customWidth="1"/>
    <col min="17" max="17" width="9.7109375" hidden="1" customWidth="1"/>
    <col min="18" max="18" width="14.140625" hidden="1" customWidth="1"/>
    <col min="19" max="19" width="26.42578125" hidden="1" customWidth="1"/>
  </cols>
  <sheetData>
    <row r="1" spans="1:19" ht="15.75" x14ac:dyDescent="0.25">
      <c r="A1" s="230"/>
      <c r="B1" s="94"/>
      <c r="C1" s="94"/>
      <c r="D1" s="1631" t="s">
        <v>423</v>
      </c>
      <c r="E1" s="1632"/>
      <c r="F1" s="1632"/>
      <c r="G1" s="1632"/>
      <c r="H1" s="1632"/>
      <c r="I1" s="1632"/>
      <c r="J1" s="1632"/>
      <c r="K1" s="1632"/>
      <c r="L1" s="1632"/>
    </row>
    <row r="2" spans="1:19" ht="15.75" x14ac:dyDescent="0.25">
      <c r="A2" s="230"/>
      <c r="B2" s="94"/>
      <c r="C2" s="94"/>
      <c r="D2" s="1632"/>
      <c r="E2" s="1632"/>
      <c r="F2" s="1632"/>
      <c r="G2" s="1632"/>
      <c r="H2" s="1632"/>
      <c r="I2" s="1632"/>
      <c r="J2" s="1632"/>
      <c r="K2" s="1632"/>
      <c r="L2" s="1632"/>
    </row>
    <row r="3" spans="1:19" ht="15.75" x14ac:dyDescent="0.25">
      <c r="A3" s="230"/>
      <c r="B3" s="94"/>
      <c r="C3" s="94"/>
      <c r="D3" s="1632"/>
      <c r="E3" s="1632"/>
      <c r="F3" s="1632"/>
      <c r="G3" s="1632"/>
      <c r="H3" s="1632"/>
      <c r="I3" s="1632"/>
      <c r="J3" s="1632"/>
      <c r="K3" s="1632"/>
      <c r="L3" s="1632"/>
    </row>
    <row r="4" spans="1:19" ht="15.75" x14ac:dyDescent="0.25">
      <c r="A4" s="230"/>
      <c r="B4" s="94"/>
      <c r="C4" s="94"/>
      <c r="D4" s="1632"/>
      <c r="E4" s="1632"/>
      <c r="F4" s="1632"/>
      <c r="G4" s="1632"/>
      <c r="H4" s="1632"/>
      <c r="I4" s="1632"/>
      <c r="J4" s="1632"/>
      <c r="K4" s="1632"/>
      <c r="L4" s="1632"/>
    </row>
    <row r="5" spans="1:19" ht="15.75" x14ac:dyDescent="0.25">
      <c r="A5" s="230"/>
      <c r="B5" s="94"/>
      <c r="C5" s="94"/>
      <c r="D5" s="784"/>
      <c r="E5" s="784"/>
      <c r="F5" s="784"/>
      <c r="G5" s="784"/>
      <c r="H5" s="784"/>
      <c r="I5" s="784"/>
      <c r="J5" s="784"/>
      <c r="K5" s="784"/>
      <c r="L5" s="784"/>
    </row>
    <row r="6" spans="1:19" ht="15.75" x14ac:dyDescent="0.2">
      <c r="A6" s="1633" t="s">
        <v>668</v>
      </c>
      <c r="B6" s="1633"/>
      <c r="C6" s="1633"/>
      <c r="D6" s="1633"/>
      <c r="E6" s="1633"/>
      <c r="F6" s="1633"/>
      <c r="G6" s="1633"/>
      <c r="H6" s="1633"/>
      <c r="I6" s="1633"/>
      <c r="J6" s="1633"/>
      <c r="K6" s="1633"/>
      <c r="L6" s="1633"/>
      <c r="M6" s="1633"/>
      <c r="N6" s="1633"/>
    </row>
    <row r="7" spans="1:19" ht="15" x14ac:dyDescent="0.25">
      <c r="A7" s="1634" t="s">
        <v>789</v>
      </c>
      <c r="B7" s="1634"/>
      <c r="C7" s="1634"/>
      <c r="D7" s="1634"/>
      <c r="E7" s="1634"/>
      <c r="F7" s="1634"/>
      <c r="G7" s="1634"/>
      <c r="H7" s="1634"/>
      <c r="I7" s="1634"/>
      <c r="J7" s="1634"/>
      <c r="K7" s="1634"/>
      <c r="L7" s="1634"/>
      <c r="M7" s="1634"/>
      <c r="N7" s="1634"/>
    </row>
    <row r="8" spans="1:19" ht="15" x14ac:dyDescent="0.25">
      <c r="A8" s="1634" t="s">
        <v>574</v>
      </c>
      <c r="B8" s="1634"/>
      <c r="C8" s="1634"/>
      <c r="D8" s="1634"/>
      <c r="E8" s="1634"/>
      <c r="F8" s="1634"/>
      <c r="G8" s="1634"/>
      <c r="H8" s="1634"/>
      <c r="I8" s="1634"/>
      <c r="J8" s="1634"/>
      <c r="K8" s="1634"/>
      <c r="L8" s="1634"/>
      <c r="M8" s="1634"/>
      <c r="N8" s="1634"/>
    </row>
    <row r="9" spans="1:19" ht="16.5" thickBot="1" x14ac:dyDescent="0.3">
      <c r="A9" s="23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9" ht="30" customHeight="1" x14ac:dyDescent="0.2">
      <c r="A10" s="785" t="s">
        <v>172</v>
      </c>
      <c r="B10" s="1635" t="s">
        <v>3</v>
      </c>
      <c r="C10" s="862" t="s">
        <v>790</v>
      </c>
      <c r="D10" s="863" t="s">
        <v>791</v>
      </c>
      <c r="E10" s="864" t="s">
        <v>6</v>
      </c>
      <c r="F10" s="1637" t="s">
        <v>429</v>
      </c>
      <c r="G10" s="863" t="s">
        <v>792</v>
      </c>
      <c r="H10" s="864" t="s">
        <v>6</v>
      </c>
      <c r="I10" s="1637" t="s">
        <v>429</v>
      </c>
      <c r="J10" s="863" t="s">
        <v>793</v>
      </c>
      <c r="K10" s="865" t="s">
        <v>6</v>
      </c>
      <c r="L10" s="1626" t="s">
        <v>429</v>
      </c>
      <c r="M10" s="866" t="s">
        <v>794</v>
      </c>
      <c r="N10" s="867" t="s">
        <v>6</v>
      </c>
      <c r="O10" s="1626" t="s">
        <v>429</v>
      </c>
      <c r="P10" s="1628" t="s">
        <v>795</v>
      </c>
      <c r="Q10" s="1628"/>
      <c r="R10" s="1629"/>
      <c r="S10" s="868" t="s">
        <v>429</v>
      </c>
    </row>
    <row r="11" spans="1:19" ht="17.25" customHeight="1" thickBot="1" x14ac:dyDescent="0.25">
      <c r="A11" s="869" t="s">
        <v>773</v>
      </c>
      <c r="B11" s="1636"/>
      <c r="C11" s="787"/>
      <c r="D11" s="870" t="s">
        <v>188</v>
      </c>
      <c r="E11" s="871" t="s">
        <v>432</v>
      </c>
      <c r="F11" s="1638"/>
      <c r="G11" s="870" t="s">
        <v>188</v>
      </c>
      <c r="H11" s="871" t="s">
        <v>432</v>
      </c>
      <c r="I11" s="1638"/>
      <c r="J11" s="870" t="s">
        <v>188</v>
      </c>
      <c r="K11" s="871" t="s">
        <v>432</v>
      </c>
      <c r="L11" s="1639"/>
      <c r="M11" s="872" t="s">
        <v>188</v>
      </c>
      <c r="N11" s="871" t="s">
        <v>432</v>
      </c>
      <c r="O11" s="1627"/>
      <c r="P11" s="873" t="s">
        <v>337</v>
      </c>
      <c r="Q11" s="874" t="s">
        <v>341</v>
      </c>
      <c r="R11" s="875" t="s">
        <v>431</v>
      </c>
      <c r="S11" s="876"/>
    </row>
    <row r="12" spans="1:19" x14ac:dyDescent="0.2">
      <c r="A12" s="741">
        <v>1</v>
      </c>
      <c r="B12" s="877" t="s">
        <v>189</v>
      </c>
      <c r="C12" s="819"/>
      <c r="D12" s="245">
        <v>1</v>
      </c>
      <c r="E12" s="878">
        <v>2</v>
      </c>
      <c r="F12" s="845" t="s">
        <v>796</v>
      </c>
      <c r="G12" s="812"/>
      <c r="H12" s="878"/>
      <c r="I12" s="845"/>
      <c r="J12" s="812"/>
      <c r="K12" s="878"/>
      <c r="L12" s="814"/>
      <c r="M12" s="252"/>
      <c r="N12" s="878"/>
      <c r="O12" s="814"/>
      <c r="P12" s="879"/>
      <c r="Q12" s="880"/>
      <c r="R12" s="880"/>
      <c r="S12" s="881"/>
    </row>
    <row r="13" spans="1:19" x14ac:dyDescent="0.2">
      <c r="A13" s="741">
        <v>2</v>
      </c>
      <c r="B13" s="877" t="s">
        <v>249</v>
      </c>
      <c r="C13" s="819"/>
      <c r="D13" s="245"/>
      <c r="E13" s="878"/>
      <c r="F13" s="882"/>
      <c r="G13" s="812"/>
      <c r="H13" s="878"/>
      <c r="I13" s="882"/>
      <c r="J13" s="812">
        <v>1</v>
      </c>
      <c r="K13" s="878">
        <v>2</v>
      </c>
      <c r="L13" s="814" t="s">
        <v>797</v>
      </c>
      <c r="M13" s="252"/>
      <c r="N13" s="878"/>
      <c r="O13" s="814"/>
      <c r="P13" s="883"/>
      <c r="Q13" s="884"/>
      <c r="R13" s="884"/>
      <c r="S13" s="885"/>
    </row>
    <row r="14" spans="1:19" ht="12" customHeight="1" x14ac:dyDescent="0.2">
      <c r="A14" s="741">
        <v>3</v>
      </c>
      <c r="B14" s="877" t="s">
        <v>103</v>
      </c>
      <c r="C14" s="819"/>
      <c r="D14" s="245">
        <v>3</v>
      </c>
      <c r="E14" s="878">
        <v>4.2</v>
      </c>
      <c r="F14" s="845"/>
      <c r="G14" s="812"/>
      <c r="H14" s="878"/>
      <c r="I14" s="845"/>
      <c r="J14" s="812"/>
      <c r="K14" s="878"/>
      <c r="L14" s="814"/>
      <c r="M14" s="252">
        <v>1</v>
      </c>
      <c r="N14" s="878">
        <v>2.5</v>
      </c>
      <c r="O14" s="814" t="s">
        <v>798</v>
      </c>
      <c r="P14" s="883"/>
      <c r="Q14" s="884"/>
      <c r="R14" s="884"/>
      <c r="S14" s="885"/>
    </row>
    <row r="15" spans="1:19" x14ac:dyDescent="0.2">
      <c r="A15" s="741">
        <f t="shared" ref="A15:A75" si="0">1+A14</f>
        <v>4</v>
      </c>
      <c r="B15" s="877" t="s">
        <v>250</v>
      </c>
      <c r="C15" s="819"/>
      <c r="D15" s="245"/>
      <c r="E15" s="878"/>
      <c r="F15" s="882"/>
      <c r="G15" s="812">
        <v>1</v>
      </c>
      <c r="H15" s="878">
        <v>20</v>
      </c>
      <c r="I15" s="882" t="s">
        <v>799</v>
      </c>
      <c r="J15" s="812"/>
      <c r="K15" s="878"/>
      <c r="L15" s="814"/>
      <c r="M15" s="252"/>
      <c r="N15" s="878"/>
      <c r="O15" s="814"/>
      <c r="P15" s="883"/>
      <c r="Q15" s="884"/>
      <c r="R15" s="884"/>
      <c r="S15" s="885"/>
    </row>
    <row r="16" spans="1:19" x14ac:dyDescent="0.2">
      <c r="A16" s="741">
        <v>5</v>
      </c>
      <c r="B16" s="877" t="s">
        <v>106</v>
      </c>
      <c r="C16" s="819"/>
      <c r="D16" s="245"/>
      <c r="E16" s="878"/>
      <c r="F16" s="845"/>
      <c r="G16" s="812">
        <v>1</v>
      </c>
      <c r="H16" s="878"/>
      <c r="I16" s="845" t="s">
        <v>800</v>
      </c>
      <c r="J16" s="812"/>
      <c r="K16" s="878"/>
      <c r="L16" s="814"/>
      <c r="M16" s="252"/>
      <c r="N16" s="878"/>
      <c r="O16" s="814"/>
      <c r="P16" s="883"/>
      <c r="Q16" s="884"/>
      <c r="R16" s="884"/>
      <c r="S16" s="885"/>
    </row>
    <row r="17" spans="1:19" x14ac:dyDescent="0.2">
      <c r="A17" s="741">
        <v>4</v>
      </c>
      <c r="B17" s="877" t="s">
        <v>106</v>
      </c>
      <c r="C17" s="819"/>
      <c r="D17" s="245"/>
      <c r="E17" s="878"/>
      <c r="F17" s="882"/>
      <c r="G17" s="812"/>
      <c r="H17" s="878"/>
      <c r="I17" s="882"/>
      <c r="J17" s="812"/>
      <c r="K17" s="878"/>
      <c r="L17" s="814"/>
      <c r="M17" s="252"/>
      <c r="N17" s="878"/>
      <c r="O17" s="814"/>
      <c r="P17" s="883"/>
      <c r="Q17" s="884"/>
      <c r="R17" s="884"/>
      <c r="S17" s="885"/>
    </row>
    <row r="18" spans="1:19" x14ac:dyDescent="0.2">
      <c r="A18" s="741">
        <v>5</v>
      </c>
      <c r="B18" s="877" t="s">
        <v>251</v>
      </c>
      <c r="C18" s="819"/>
      <c r="D18" s="245">
        <v>4</v>
      </c>
      <c r="E18" s="878">
        <v>16</v>
      </c>
      <c r="F18" s="882" t="s">
        <v>777</v>
      </c>
      <c r="G18" s="812"/>
      <c r="H18" s="878"/>
      <c r="I18" s="845"/>
      <c r="J18" s="812"/>
      <c r="K18" s="878"/>
      <c r="L18" s="814"/>
      <c r="M18" s="252"/>
      <c r="N18" s="878"/>
      <c r="O18" s="814"/>
      <c r="P18" s="883"/>
      <c r="Q18" s="884"/>
      <c r="R18" s="884"/>
      <c r="S18" s="885"/>
    </row>
    <row r="19" spans="1:19" x14ac:dyDescent="0.2">
      <c r="A19" s="741">
        <v>6</v>
      </c>
      <c r="B19" s="886" t="s">
        <v>22</v>
      </c>
      <c r="C19" s="819"/>
      <c r="D19" s="245">
        <v>5</v>
      </c>
      <c r="E19" s="878">
        <v>25</v>
      </c>
      <c r="F19" s="882" t="s">
        <v>780</v>
      </c>
      <c r="G19" s="812"/>
      <c r="H19" s="878"/>
      <c r="I19" s="845"/>
      <c r="J19" s="812"/>
      <c r="K19" s="878"/>
      <c r="L19" s="814"/>
      <c r="M19" s="252">
        <v>8</v>
      </c>
      <c r="N19" s="878">
        <v>6</v>
      </c>
      <c r="O19" s="887" t="s">
        <v>801</v>
      </c>
      <c r="P19" s="883"/>
      <c r="Q19" s="884"/>
      <c r="R19" s="884"/>
      <c r="S19" s="885"/>
    </row>
    <row r="20" spans="1:19" x14ac:dyDescent="0.2">
      <c r="A20" s="741">
        <f t="shared" si="0"/>
        <v>7</v>
      </c>
      <c r="B20" s="886" t="s">
        <v>253</v>
      </c>
      <c r="C20" s="819"/>
      <c r="D20" s="245">
        <v>2</v>
      </c>
      <c r="E20" s="878">
        <v>10</v>
      </c>
      <c r="F20" s="845"/>
      <c r="G20" s="245"/>
      <c r="H20" s="878"/>
      <c r="I20" s="845"/>
      <c r="J20" s="812"/>
      <c r="K20" s="878"/>
      <c r="L20" s="814"/>
      <c r="M20" s="252"/>
      <c r="N20" s="878"/>
      <c r="O20" s="814"/>
      <c r="P20" s="883"/>
      <c r="Q20" s="884"/>
      <c r="R20" s="884"/>
      <c r="S20" s="885" t="s">
        <v>802</v>
      </c>
    </row>
    <row r="21" spans="1:19" x14ac:dyDescent="0.2">
      <c r="A21" s="741">
        <v>6</v>
      </c>
      <c r="B21" s="886" t="s">
        <v>109</v>
      </c>
      <c r="C21" s="819"/>
      <c r="D21" s="245">
        <v>1</v>
      </c>
      <c r="E21" s="878"/>
      <c r="F21" s="845" t="s">
        <v>803</v>
      </c>
      <c r="G21" s="812"/>
      <c r="H21" s="878"/>
      <c r="I21" s="845"/>
      <c r="J21" s="812"/>
      <c r="K21" s="878"/>
      <c r="L21" s="814"/>
      <c r="M21" s="252"/>
      <c r="N21" s="878"/>
      <c r="O21" s="814"/>
      <c r="P21" s="883"/>
      <c r="Q21" s="884"/>
      <c r="R21" s="884"/>
      <c r="S21" s="885"/>
    </row>
    <row r="22" spans="1:19" x14ac:dyDescent="0.2">
      <c r="A22" s="741">
        <v>7</v>
      </c>
      <c r="B22" s="886" t="s">
        <v>254</v>
      </c>
      <c r="C22" s="819"/>
      <c r="D22" s="245">
        <v>1</v>
      </c>
      <c r="E22" s="878">
        <v>4</v>
      </c>
      <c r="F22" s="845" t="s">
        <v>151</v>
      </c>
      <c r="G22" s="812"/>
      <c r="H22" s="878"/>
      <c r="I22" s="845"/>
      <c r="J22" s="812"/>
      <c r="K22" s="878"/>
      <c r="L22" s="814"/>
      <c r="M22" s="252">
        <v>1</v>
      </c>
      <c r="N22" s="878">
        <v>1</v>
      </c>
      <c r="O22" s="814" t="s">
        <v>84</v>
      </c>
      <c r="P22" s="883"/>
      <c r="Q22" s="884"/>
      <c r="R22" s="884"/>
      <c r="S22" s="885"/>
    </row>
    <row r="23" spans="1:19" x14ac:dyDescent="0.2">
      <c r="A23" s="741">
        <v>8</v>
      </c>
      <c r="B23" s="886" t="s">
        <v>23</v>
      </c>
      <c r="C23" s="127"/>
      <c r="D23" s="254">
        <v>2</v>
      </c>
      <c r="E23" s="888">
        <v>12</v>
      </c>
      <c r="F23" s="889" t="s">
        <v>804</v>
      </c>
      <c r="G23" s="818"/>
      <c r="H23" s="888"/>
      <c r="I23" s="845"/>
      <c r="J23" s="818"/>
      <c r="K23" s="888"/>
      <c r="L23" s="816"/>
      <c r="M23" s="271"/>
      <c r="N23" s="888"/>
      <c r="O23" s="816"/>
      <c r="P23" s="883"/>
      <c r="Q23" s="884"/>
      <c r="R23" s="884"/>
      <c r="S23" s="885"/>
    </row>
    <row r="24" spans="1:19" x14ac:dyDescent="0.2">
      <c r="A24" s="741">
        <v>9</v>
      </c>
      <c r="B24" s="886" t="s">
        <v>26</v>
      </c>
      <c r="C24" s="127"/>
      <c r="D24" s="254"/>
      <c r="E24" s="888"/>
      <c r="F24" s="889"/>
      <c r="G24" s="818">
        <v>2</v>
      </c>
      <c r="H24" s="888">
        <v>6</v>
      </c>
      <c r="I24" s="813" t="s">
        <v>805</v>
      </c>
      <c r="J24" s="818"/>
      <c r="K24" s="888"/>
      <c r="L24" s="816"/>
      <c r="M24" s="271"/>
      <c r="N24" s="888"/>
      <c r="O24" s="816"/>
      <c r="P24" s="883"/>
      <c r="Q24" s="884"/>
      <c r="R24" s="884"/>
      <c r="S24" s="885"/>
    </row>
    <row r="25" spans="1:19" x14ac:dyDescent="0.2">
      <c r="A25" s="741">
        <f t="shared" si="0"/>
        <v>10</v>
      </c>
      <c r="B25" s="886" t="s">
        <v>29</v>
      </c>
      <c r="C25" s="127"/>
      <c r="D25" s="254"/>
      <c r="E25" s="888"/>
      <c r="F25" s="813"/>
      <c r="G25" s="818"/>
      <c r="H25" s="888"/>
      <c r="I25" s="813"/>
      <c r="J25" s="818"/>
      <c r="K25" s="888"/>
      <c r="L25" s="816"/>
      <c r="M25" s="271"/>
      <c r="N25" s="888"/>
      <c r="O25" s="816"/>
      <c r="P25" s="883"/>
      <c r="Q25" s="884"/>
      <c r="R25" s="884"/>
      <c r="S25" s="885"/>
    </row>
    <row r="26" spans="1:19" x14ac:dyDescent="0.2">
      <c r="A26" s="741">
        <v>7</v>
      </c>
      <c r="B26" s="886" t="s">
        <v>256</v>
      </c>
      <c r="C26" s="127"/>
      <c r="D26" s="254">
        <v>1</v>
      </c>
      <c r="E26" s="888">
        <v>3</v>
      </c>
      <c r="F26" s="813" t="s">
        <v>746</v>
      </c>
      <c r="G26" s="818"/>
      <c r="H26" s="888"/>
      <c r="I26" s="813"/>
      <c r="J26" s="818"/>
      <c r="K26" s="888"/>
      <c r="L26" s="816"/>
      <c r="M26" s="271"/>
      <c r="N26" s="888"/>
      <c r="O26" s="888"/>
      <c r="P26" s="883"/>
      <c r="Q26" s="884"/>
      <c r="R26" s="884"/>
      <c r="S26" s="885"/>
    </row>
    <row r="27" spans="1:19" x14ac:dyDescent="0.2">
      <c r="A27" s="741">
        <v>10</v>
      </c>
      <c r="B27" s="886" t="s">
        <v>192</v>
      </c>
      <c r="C27" s="127"/>
      <c r="D27" s="254">
        <v>3</v>
      </c>
      <c r="E27" s="888">
        <v>5</v>
      </c>
      <c r="F27" s="890" t="s">
        <v>775</v>
      </c>
      <c r="G27" s="818"/>
      <c r="H27" s="888"/>
      <c r="I27" s="813"/>
      <c r="J27" s="818"/>
      <c r="K27" s="888"/>
      <c r="L27" s="816"/>
      <c r="M27" s="271"/>
      <c r="N27" s="888"/>
      <c r="O27" s="816"/>
      <c r="P27" s="883"/>
      <c r="Q27" s="884"/>
      <c r="R27" s="884"/>
      <c r="S27" s="885"/>
    </row>
    <row r="28" spans="1:19" x14ac:dyDescent="0.2">
      <c r="A28" s="741">
        <v>11</v>
      </c>
      <c r="B28" s="886" t="s">
        <v>265</v>
      </c>
      <c r="C28" s="127"/>
      <c r="D28" s="254"/>
      <c r="E28" s="888"/>
      <c r="F28" s="813"/>
      <c r="G28" s="818"/>
      <c r="H28" s="888"/>
      <c r="I28" s="813"/>
      <c r="J28" s="818">
        <v>1</v>
      </c>
      <c r="K28" s="888">
        <v>2.5</v>
      </c>
      <c r="L28" s="816" t="s">
        <v>806</v>
      </c>
      <c r="M28" s="271"/>
      <c r="N28" s="888"/>
      <c r="O28" s="816"/>
      <c r="P28" s="883"/>
      <c r="Q28" s="884"/>
      <c r="R28" s="884"/>
      <c r="S28" s="885"/>
    </row>
    <row r="29" spans="1:19" x14ac:dyDescent="0.2">
      <c r="A29" s="741">
        <v>12</v>
      </c>
      <c r="B29" s="886" t="s">
        <v>807</v>
      </c>
      <c r="C29" s="127"/>
      <c r="D29" s="254"/>
      <c r="E29" s="888"/>
      <c r="F29" s="813"/>
      <c r="G29" s="818">
        <v>1</v>
      </c>
      <c r="H29" s="888">
        <v>2</v>
      </c>
      <c r="I29" s="813" t="s">
        <v>808</v>
      </c>
      <c r="J29" s="818"/>
      <c r="K29" s="888"/>
      <c r="L29" s="816"/>
      <c r="M29" s="271"/>
      <c r="N29" s="888"/>
      <c r="O29" s="816"/>
      <c r="P29" s="883"/>
      <c r="Q29" s="884"/>
      <c r="R29" s="884"/>
      <c r="S29" s="885"/>
    </row>
    <row r="30" spans="1:19" x14ac:dyDescent="0.2">
      <c r="A30" s="741">
        <f t="shared" si="0"/>
        <v>13</v>
      </c>
      <c r="B30" s="886" t="s">
        <v>37</v>
      </c>
      <c r="C30" s="127"/>
      <c r="D30" s="254">
        <v>2</v>
      </c>
      <c r="E30" s="888">
        <v>10</v>
      </c>
      <c r="F30" s="813" t="s">
        <v>809</v>
      </c>
      <c r="G30" s="818"/>
      <c r="H30" s="888"/>
      <c r="I30" s="813" t="s">
        <v>810</v>
      </c>
      <c r="J30" s="818"/>
      <c r="K30" s="888"/>
      <c r="L30" s="816"/>
      <c r="M30" s="271">
        <v>2</v>
      </c>
      <c r="N30" s="888">
        <v>10</v>
      </c>
      <c r="O30" s="891" t="s">
        <v>811</v>
      </c>
      <c r="P30" s="883"/>
      <c r="Q30" s="884"/>
      <c r="R30" s="884"/>
      <c r="S30" s="885"/>
    </row>
    <row r="31" spans="1:19" x14ac:dyDescent="0.2">
      <c r="A31" s="741">
        <v>8</v>
      </c>
      <c r="B31" s="886" t="s">
        <v>38</v>
      </c>
      <c r="C31" s="127"/>
      <c r="D31" s="254">
        <v>3</v>
      </c>
      <c r="E31" s="888">
        <v>6</v>
      </c>
      <c r="F31" s="813"/>
      <c r="G31" s="818"/>
      <c r="H31" s="888"/>
      <c r="I31" s="813"/>
      <c r="J31" s="818"/>
      <c r="K31" s="888"/>
      <c r="L31" s="816"/>
      <c r="M31" s="271"/>
      <c r="N31" s="888"/>
      <c r="O31" s="816"/>
      <c r="P31" s="883"/>
      <c r="Q31" s="884"/>
      <c r="R31" s="884"/>
      <c r="S31" s="885"/>
    </row>
    <row r="32" spans="1:19" x14ac:dyDescent="0.2">
      <c r="A32" s="741">
        <v>13</v>
      </c>
      <c r="B32" s="892" t="s">
        <v>812</v>
      </c>
      <c r="C32" s="133"/>
      <c r="D32" s="254"/>
      <c r="E32" s="888"/>
      <c r="F32" s="813"/>
      <c r="G32" s="818"/>
      <c r="H32" s="888"/>
      <c r="I32" s="813"/>
      <c r="J32" s="818">
        <v>1</v>
      </c>
      <c r="K32" s="888">
        <v>3</v>
      </c>
      <c r="L32" s="816" t="s">
        <v>813</v>
      </c>
      <c r="M32" s="271"/>
      <c r="N32" s="888"/>
      <c r="O32" s="816"/>
      <c r="P32" s="883"/>
      <c r="Q32" s="884"/>
      <c r="R32" s="884"/>
      <c r="S32" s="885"/>
    </row>
    <row r="33" spans="1:19" x14ac:dyDescent="0.2">
      <c r="A33" s="741">
        <v>14</v>
      </c>
      <c r="B33" s="886" t="s">
        <v>198</v>
      </c>
      <c r="C33" s="127"/>
      <c r="D33" s="254"/>
      <c r="E33" s="888"/>
      <c r="F33" s="813"/>
      <c r="G33" s="818">
        <v>1</v>
      </c>
      <c r="H33" s="888"/>
      <c r="I33" s="845" t="s">
        <v>800</v>
      </c>
      <c r="J33" s="818"/>
      <c r="K33" s="888"/>
      <c r="L33" s="816"/>
      <c r="M33" s="271"/>
      <c r="N33" s="888"/>
      <c r="O33" s="816"/>
      <c r="P33" s="883"/>
      <c r="Q33" s="884"/>
      <c r="R33" s="884"/>
      <c r="S33" s="885"/>
    </row>
    <row r="34" spans="1:19" x14ac:dyDescent="0.2">
      <c r="A34" s="741">
        <v>15</v>
      </c>
      <c r="B34" s="886" t="s">
        <v>199</v>
      </c>
      <c r="C34" s="127"/>
      <c r="D34" s="254">
        <v>2</v>
      </c>
      <c r="E34" s="888">
        <v>2.5</v>
      </c>
      <c r="F34" s="813" t="s">
        <v>113</v>
      </c>
      <c r="G34" s="818"/>
      <c r="H34" s="888"/>
      <c r="I34" s="845"/>
      <c r="J34" s="818"/>
      <c r="K34" s="888"/>
      <c r="L34" s="816"/>
      <c r="M34" s="271"/>
      <c r="N34" s="888"/>
      <c r="O34" s="816"/>
      <c r="P34" s="883"/>
      <c r="Q34" s="884"/>
      <c r="R34" s="884"/>
      <c r="S34" s="885"/>
    </row>
    <row r="35" spans="1:19" x14ac:dyDescent="0.2">
      <c r="A35" s="741">
        <f t="shared" si="0"/>
        <v>16</v>
      </c>
      <c r="B35" s="892" t="s">
        <v>200</v>
      </c>
      <c r="C35" s="127"/>
      <c r="D35" s="254">
        <v>3</v>
      </c>
      <c r="E35" s="888">
        <v>9</v>
      </c>
      <c r="F35" s="813"/>
      <c r="G35" s="818"/>
      <c r="H35" s="888"/>
      <c r="I35" s="813"/>
      <c r="J35" s="818"/>
      <c r="K35" s="888"/>
      <c r="L35" s="816"/>
      <c r="M35" s="271"/>
      <c r="N35" s="888"/>
      <c r="O35" s="816"/>
      <c r="P35" s="883"/>
      <c r="Q35" s="884"/>
      <c r="R35" s="884"/>
      <c r="S35" s="885"/>
    </row>
    <row r="36" spans="1:19" ht="15.75" customHeight="1" x14ac:dyDescent="0.2">
      <c r="A36" s="741">
        <v>9</v>
      </c>
      <c r="B36" s="886" t="s">
        <v>270</v>
      </c>
      <c r="C36" s="127"/>
      <c r="D36" s="254"/>
      <c r="E36" s="888"/>
      <c r="F36" s="813"/>
      <c r="G36" s="818"/>
      <c r="H36" s="888"/>
      <c r="I36" s="813"/>
      <c r="J36" s="818">
        <v>1</v>
      </c>
      <c r="K36" s="888">
        <v>0.2</v>
      </c>
      <c r="L36" s="893" t="s">
        <v>814</v>
      </c>
      <c r="M36" s="271"/>
      <c r="N36" s="888"/>
      <c r="O36" s="816"/>
      <c r="P36" s="883"/>
      <c r="Q36" s="884"/>
      <c r="R36" s="884"/>
      <c r="S36" s="885"/>
    </row>
    <row r="37" spans="1:19" x14ac:dyDescent="0.2">
      <c r="A37" s="741">
        <v>16</v>
      </c>
      <c r="B37" s="886" t="s">
        <v>201</v>
      </c>
      <c r="C37" s="127"/>
      <c r="D37" s="254">
        <v>1</v>
      </c>
      <c r="E37" s="888"/>
      <c r="F37" s="813" t="s">
        <v>815</v>
      </c>
      <c r="G37" s="818"/>
      <c r="H37" s="888"/>
      <c r="I37" s="813"/>
      <c r="J37" s="818"/>
      <c r="K37" s="888"/>
      <c r="L37" s="816"/>
      <c r="M37" s="271"/>
      <c r="N37" s="888"/>
      <c r="O37" s="816"/>
      <c r="P37" s="883"/>
      <c r="Q37" s="884"/>
      <c r="R37" s="884"/>
      <c r="S37" s="885"/>
    </row>
    <row r="38" spans="1:19" x14ac:dyDescent="0.2">
      <c r="A38" s="741">
        <v>17</v>
      </c>
      <c r="B38" s="886" t="s">
        <v>456</v>
      </c>
      <c r="C38" s="127"/>
      <c r="D38" s="254">
        <v>1</v>
      </c>
      <c r="E38" s="888">
        <v>3.5</v>
      </c>
      <c r="F38" s="813" t="s">
        <v>751</v>
      </c>
      <c r="G38" s="818"/>
      <c r="H38" s="888"/>
      <c r="I38" s="813"/>
      <c r="J38" s="818"/>
      <c r="K38" s="888"/>
      <c r="L38" s="816"/>
      <c r="M38" s="271"/>
      <c r="N38" s="888"/>
      <c r="O38" s="816"/>
      <c r="P38" s="883"/>
      <c r="Q38" s="884"/>
      <c r="R38" s="884"/>
      <c r="S38" s="885"/>
    </row>
    <row r="39" spans="1:19" x14ac:dyDescent="0.2">
      <c r="A39" s="741">
        <v>18</v>
      </c>
      <c r="B39" s="886" t="s">
        <v>276</v>
      </c>
      <c r="C39" s="127"/>
      <c r="D39" s="894"/>
      <c r="E39" s="895"/>
      <c r="F39" s="896"/>
      <c r="G39" s="897"/>
      <c r="H39" s="895"/>
      <c r="I39" s="813"/>
      <c r="J39" s="897">
        <v>2</v>
      </c>
      <c r="K39" s="895">
        <v>25</v>
      </c>
      <c r="L39" s="898" t="s">
        <v>816</v>
      </c>
      <c r="M39" s="899"/>
      <c r="N39" s="895"/>
      <c r="O39" s="898"/>
      <c r="P39" s="900"/>
      <c r="Q39" s="901"/>
      <c r="R39" s="901"/>
      <c r="S39" s="885"/>
    </row>
    <row r="40" spans="1:19" x14ac:dyDescent="0.2">
      <c r="A40" s="741">
        <f t="shared" si="0"/>
        <v>19</v>
      </c>
      <c r="B40" s="886" t="s">
        <v>114</v>
      </c>
      <c r="C40" s="127"/>
      <c r="D40" s="254"/>
      <c r="E40" s="888"/>
      <c r="F40" s="813"/>
      <c r="G40" s="818">
        <v>1</v>
      </c>
      <c r="H40" s="888">
        <v>3</v>
      </c>
      <c r="I40" s="813" t="s">
        <v>739</v>
      </c>
      <c r="J40" s="818"/>
      <c r="K40" s="888"/>
      <c r="L40" s="816"/>
      <c r="M40" s="271"/>
      <c r="N40" s="888"/>
      <c r="O40" s="816"/>
      <c r="P40" s="883"/>
      <c r="Q40" s="884"/>
      <c r="R40" s="884"/>
      <c r="S40" s="885"/>
    </row>
    <row r="41" spans="1:19" x14ac:dyDescent="0.2">
      <c r="A41" s="741">
        <v>10</v>
      </c>
      <c r="B41" s="886" t="s">
        <v>282</v>
      </c>
      <c r="C41" s="127"/>
      <c r="D41" s="254">
        <v>2</v>
      </c>
      <c r="E41" s="888">
        <v>4</v>
      </c>
      <c r="F41" s="813" t="s">
        <v>778</v>
      </c>
      <c r="G41" s="818"/>
      <c r="H41" s="888"/>
      <c r="I41" s="813"/>
      <c r="J41" s="818"/>
      <c r="K41" s="888"/>
      <c r="L41" s="816"/>
      <c r="M41" s="271"/>
      <c r="N41" s="888"/>
      <c r="O41" s="816"/>
      <c r="P41" s="883"/>
      <c r="Q41" s="884"/>
      <c r="R41" s="884"/>
      <c r="S41" s="885"/>
    </row>
    <row r="42" spans="1:19" x14ac:dyDescent="0.2">
      <c r="A42" s="741">
        <v>19</v>
      </c>
      <c r="B42" s="886" t="s">
        <v>462</v>
      </c>
      <c r="C42" s="127"/>
      <c r="D42" s="254"/>
      <c r="E42" s="888"/>
      <c r="F42" s="813"/>
      <c r="G42" s="818"/>
      <c r="H42" s="888"/>
      <c r="I42" s="813"/>
      <c r="J42" s="818"/>
      <c r="K42" s="888"/>
      <c r="L42" s="816"/>
      <c r="M42" s="271"/>
      <c r="N42" s="888"/>
      <c r="O42" s="816"/>
      <c r="P42" s="883"/>
      <c r="Q42" s="884"/>
      <c r="R42" s="884"/>
      <c r="S42" s="885"/>
    </row>
    <row r="43" spans="1:19" x14ac:dyDescent="0.2">
      <c r="A43" s="741">
        <v>20</v>
      </c>
      <c r="B43" s="886" t="s">
        <v>51</v>
      </c>
      <c r="C43" s="127"/>
      <c r="D43" s="254">
        <v>1</v>
      </c>
      <c r="E43" s="888">
        <v>5</v>
      </c>
      <c r="F43" s="813" t="s">
        <v>739</v>
      </c>
      <c r="G43" s="818">
        <v>1</v>
      </c>
      <c r="H43" s="888">
        <v>5</v>
      </c>
      <c r="I43" s="890" t="s">
        <v>817</v>
      </c>
      <c r="J43" s="818"/>
      <c r="K43" s="888"/>
      <c r="L43" s="816"/>
      <c r="M43" s="271"/>
      <c r="N43" s="888"/>
      <c r="O43" s="816"/>
      <c r="P43" s="883"/>
      <c r="Q43" s="884"/>
      <c r="R43" s="884"/>
      <c r="S43" s="885"/>
    </row>
    <row r="44" spans="1:19" x14ac:dyDescent="0.2">
      <c r="A44" s="741">
        <v>21</v>
      </c>
      <c r="B44" s="886" t="s">
        <v>411</v>
      </c>
      <c r="C44" s="127"/>
      <c r="D44" s="254">
        <v>1</v>
      </c>
      <c r="E44" s="888">
        <v>1.5</v>
      </c>
      <c r="F44" s="813"/>
      <c r="G44" s="818"/>
      <c r="H44" s="888"/>
      <c r="I44" s="813"/>
      <c r="J44" s="818"/>
      <c r="K44" s="888"/>
      <c r="L44" s="816"/>
      <c r="M44" s="271"/>
      <c r="N44" s="888"/>
      <c r="O44" s="816"/>
      <c r="P44" s="883"/>
      <c r="Q44" s="884"/>
      <c r="R44" s="884"/>
      <c r="S44" s="885"/>
    </row>
    <row r="45" spans="1:19" x14ac:dyDescent="0.2">
      <c r="A45" s="741">
        <f t="shared" si="0"/>
        <v>22</v>
      </c>
      <c r="B45" s="886" t="s">
        <v>288</v>
      </c>
      <c r="C45" s="127"/>
      <c r="D45" s="254">
        <v>2</v>
      </c>
      <c r="E45" s="888">
        <v>6</v>
      </c>
      <c r="F45" s="813"/>
      <c r="G45" s="818"/>
      <c r="H45" s="888"/>
      <c r="I45" s="813"/>
      <c r="J45" s="818"/>
      <c r="K45" s="888"/>
      <c r="L45" s="816"/>
      <c r="M45" s="271"/>
      <c r="N45" s="888"/>
      <c r="O45" s="816"/>
      <c r="P45" s="883"/>
      <c r="Q45" s="884"/>
      <c r="R45" s="884"/>
      <c r="S45" s="885"/>
    </row>
    <row r="46" spans="1:19" x14ac:dyDescent="0.2">
      <c r="A46" s="741">
        <v>11</v>
      </c>
      <c r="B46" s="886" t="s">
        <v>289</v>
      </c>
      <c r="C46" s="127"/>
      <c r="D46" s="254"/>
      <c r="E46" s="888"/>
      <c r="F46" s="813"/>
      <c r="G46" s="818"/>
      <c r="H46" s="888"/>
      <c r="I46" s="890"/>
      <c r="J46" s="818"/>
      <c r="K46" s="888"/>
      <c r="L46" s="816"/>
      <c r="M46" s="271"/>
      <c r="N46" s="888"/>
      <c r="O46" s="816"/>
      <c r="P46" s="883"/>
      <c r="Q46" s="884"/>
      <c r="R46" s="884"/>
      <c r="S46" s="885"/>
    </row>
    <row r="47" spans="1:19" x14ac:dyDescent="0.2">
      <c r="A47" s="741">
        <v>22</v>
      </c>
      <c r="B47" s="886" t="s">
        <v>55</v>
      </c>
      <c r="C47" s="127"/>
      <c r="D47" s="254"/>
      <c r="E47" s="888"/>
      <c r="F47" s="813"/>
      <c r="G47" s="818">
        <v>1</v>
      </c>
      <c r="H47" s="888">
        <v>3</v>
      </c>
      <c r="I47" s="890"/>
      <c r="J47" s="818"/>
      <c r="K47" s="888"/>
      <c r="L47" s="816"/>
      <c r="M47" s="271"/>
      <c r="N47" s="888"/>
      <c r="O47" s="816"/>
      <c r="P47" s="883"/>
      <c r="Q47" s="884"/>
      <c r="R47" s="884"/>
      <c r="S47" s="885"/>
    </row>
    <row r="48" spans="1:19" x14ac:dyDescent="0.2">
      <c r="A48" s="741">
        <v>23</v>
      </c>
      <c r="B48" s="886" t="s">
        <v>818</v>
      </c>
      <c r="C48" s="127"/>
      <c r="D48" s="254">
        <v>2</v>
      </c>
      <c r="E48" s="888">
        <v>5</v>
      </c>
      <c r="F48" s="890" t="s">
        <v>819</v>
      </c>
      <c r="G48" s="818"/>
      <c r="H48" s="888"/>
      <c r="I48" s="890"/>
      <c r="J48" s="818"/>
      <c r="K48" s="888"/>
      <c r="L48" s="816"/>
      <c r="M48" s="271">
        <v>7</v>
      </c>
      <c r="N48" s="888">
        <v>5</v>
      </c>
      <c r="O48" s="891" t="s">
        <v>820</v>
      </c>
      <c r="P48" s="883"/>
      <c r="Q48" s="884"/>
      <c r="R48" s="884"/>
      <c r="S48" s="885"/>
    </row>
    <row r="49" spans="1:19" x14ac:dyDescent="0.2">
      <c r="A49" s="741">
        <v>24</v>
      </c>
      <c r="B49" s="886" t="s">
        <v>664</v>
      </c>
      <c r="C49" s="127"/>
      <c r="D49" s="254">
        <v>1</v>
      </c>
      <c r="E49" s="888">
        <v>5</v>
      </c>
      <c r="F49" s="890" t="s">
        <v>84</v>
      </c>
      <c r="G49" s="818"/>
      <c r="H49" s="888"/>
      <c r="I49" s="890"/>
      <c r="J49" s="818"/>
      <c r="K49" s="888"/>
      <c r="L49" s="816"/>
      <c r="M49" s="271"/>
      <c r="N49" s="888"/>
      <c r="O49" s="816"/>
      <c r="P49" s="883"/>
      <c r="Q49" s="884"/>
      <c r="R49" s="884"/>
      <c r="S49" s="885"/>
    </row>
    <row r="50" spans="1:19" ht="14.25" customHeight="1" x14ac:dyDescent="0.2">
      <c r="A50" s="741">
        <f t="shared" si="0"/>
        <v>25</v>
      </c>
      <c r="B50" s="886" t="s">
        <v>294</v>
      </c>
      <c r="C50" s="127"/>
      <c r="D50" s="254">
        <v>3</v>
      </c>
      <c r="E50" s="888">
        <v>6</v>
      </c>
      <c r="F50" s="890" t="s">
        <v>775</v>
      </c>
      <c r="G50" s="818"/>
      <c r="H50" s="888"/>
      <c r="I50" s="890"/>
      <c r="J50" s="818"/>
      <c r="K50" s="888"/>
      <c r="L50" s="816"/>
      <c r="M50" s="271"/>
      <c r="N50" s="888"/>
      <c r="O50" s="816"/>
      <c r="P50" s="883"/>
      <c r="Q50" s="884"/>
      <c r="R50" s="884"/>
      <c r="S50" s="885"/>
    </row>
    <row r="51" spans="1:19" x14ac:dyDescent="0.2">
      <c r="A51" s="741">
        <v>12</v>
      </c>
      <c r="B51" s="886" t="s">
        <v>64</v>
      </c>
      <c r="C51" s="127"/>
      <c r="D51" s="254">
        <v>2</v>
      </c>
      <c r="E51" s="888">
        <v>8</v>
      </c>
      <c r="F51" s="890"/>
      <c r="G51" s="818"/>
      <c r="H51" s="888"/>
      <c r="I51" s="890"/>
      <c r="J51" s="818"/>
      <c r="K51" s="888"/>
      <c r="L51" s="816"/>
      <c r="M51" s="271"/>
      <c r="N51" s="888"/>
      <c r="O51" s="816"/>
      <c r="P51" s="883"/>
      <c r="Q51" s="884"/>
      <c r="R51" s="884"/>
      <c r="S51" s="885"/>
    </row>
    <row r="52" spans="1:19" x14ac:dyDescent="0.2">
      <c r="A52" s="741">
        <v>25</v>
      </c>
      <c r="B52" s="886" t="s">
        <v>213</v>
      </c>
      <c r="C52" s="127"/>
      <c r="D52" s="254">
        <v>2</v>
      </c>
      <c r="E52" s="888">
        <v>1.5</v>
      </c>
      <c r="F52" s="813"/>
      <c r="G52" s="818"/>
      <c r="H52" s="888"/>
      <c r="I52" s="890"/>
      <c r="J52" s="818">
        <v>2</v>
      </c>
      <c r="K52" s="888">
        <v>4</v>
      </c>
      <c r="L52" s="816" t="s">
        <v>821</v>
      </c>
      <c r="M52" s="271"/>
      <c r="N52" s="888"/>
      <c r="O52" s="816"/>
      <c r="P52" s="883"/>
      <c r="Q52" s="884"/>
      <c r="R52" s="884"/>
      <c r="S52" s="885"/>
    </row>
    <row r="53" spans="1:19" x14ac:dyDescent="0.2">
      <c r="A53" s="741">
        <v>26</v>
      </c>
      <c r="B53" s="886" t="s">
        <v>66</v>
      </c>
      <c r="C53" s="127"/>
      <c r="D53" s="254"/>
      <c r="E53" s="888"/>
      <c r="F53" s="813"/>
      <c r="G53" s="818"/>
      <c r="H53" s="888"/>
      <c r="I53" s="890"/>
      <c r="J53" s="818">
        <v>2</v>
      </c>
      <c r="K53" s="888">
        <v>3</v>
      </c>
      <c r="L53" s="816" t="s">
        <v>822</v>
      </c>
      <c r="M53" s="271"/>
      <c r="N53" s="888"/>
      <c r="O53" s="816"/>
      <c r="P53" s="883"/>
      <c r="Q53" s="884"/>
      <c r="R53" s="884"/>
      <c r="S53" s="885"/>
    </row>
    <row r="54" spans="1:19" x14ac:dyDescent="0.2">
      <c r="A54" s="741">
        <v>27</v>
      </c>
      <c r="B54" s="886" t="s">
        <v>67</v>
      </c>
      <c r="C54" s="127"/>
      <c r="D54" s="254">
        <v>1</v>
      </c>
      <c r="E54" s="888">
        <v>2</v>
      </c>
      <c r="F54" s="813"/>
      <c r="G54" s="818"/>
      <c r="H54" s="888"/>
      <c r="I54" s="890"/>
      <c r="J54" s="818"/>
      <c r="K54" s="888"/>
      <c r="L54" s="816"/>
      <c r="M54" s="271"/>
      <c r="N54" s="888"/>
      <c r="O54" s="816"/>
      <c r="P54" s="883"/>
      <c r="Q54" s="884"/>
      <c r="R54" s="884"/>
      <c r="S54" s="885"/>
    </row>
    <row r="55" spans="1:19" x14ac:dyDescent="0.2">
      <c r="A55" s="741">
        <f t="shared" si="0"/>
        <v>28</v>
      </c>
      <c r="B55" s="886" t="s">
        <v>300</v>
      </c>
      <c r="C55" s="127"/>
      <c r="D55" s="254">
        <v>1</v>
      </c>
      <c r="E55" s="888">
        <v>2</v>
      </c>
      <c r="F55" s="813" t="s">
        <v>823</v>
      </c>
      <c r="G55" s="818"/>
      <c r="H55" s="888"/>
      <c r="I55" s="813"/>
      <c r="J55" s="818"/>
      <c r="K55" s="888"/>
      <c r="L55" s="816"/>
      <c r="M55" s="271"/>
      <c r="N55" s="888"/>
      <c r="O55" s="816"/>
      <c r="P55" s="902"/>
      <c r="Q55" s="884"/>
      <c r="R55" s="884"/>
      <c r="S55" s="885"/>
    </row>
    <row r="56" spans="1:19" x14ac:dyDescent="0.2">
      <c r="A56" s="741">
        <v>13</v>
      </c>
      <c r="B56" s="886" t="s">
        <v>69</v>
      </c>
      <c r="C56" s="127"/>
      <c r="D56" s="894"/>
      <c r="E56" s="895"/>
      <c r="F56" s="896"/>
      <c r="G56" s="897">
        <v>2</v>
      </c>
      <c r="H56" s="895">
        <v>5</v>
      </c>
      <c r="I56" s="813" t="s">
        <v>805</v>
      </c>
      <c r="J56" s="897">
        <v>8</v>
      </c>
      <c r="K56" s="895">
        <v>24</v>
      </c>
      <c r="L56" s="898" t="s">
        <v>824</v>
      </c>
      <c r="M56" s="899"/>
      <c r="N56" s="895"/>
      <c r="O56" s="898"/>
      <c r="P56" s="900"/>
      <c r="Q56" s="901"/>
      <c r="R56" s="901"/>
      <c r="S56" s="885"/>
    </row>
    <row r="57" spans="1:19" x14ac:dyDescent="0.2">
      <c r="A57" s="741">
        <v>28</v>
      </c>
      <c r="B57" s="886" t="s">
        <v>70</v>
      </c>
      <c r="C57" s="127"/>
      <c r="D57" s="894"/>
      <c r="E57" s="895"/>
      <c r="F57" s="896"/>
      <c r="G57" s="897">
        <v>2</v>
      </c>
      <c r="H57" s="895">
        <v>8</v>
      </c>
      <c r="I57" s="813" t="s">
        <v>805</v>
      </c>
      <c r="J57" s="897">
        <v>6</v>
      </c>
      <c r="K57" s="895">
        <v>20</v>
      </c>
      <c r="L57" s="898" t="s">
        <v>825</v>
      </c>
      <c r="M57" s="899"/>
      <c r="N57" s="895"/>
      <c r="O57" s="898"/>
      <c r="P57" s="900"/>
      <c r="Q57" s="901"/>
      <c r="R57" s="901"/>
      <c r="S57" s="885"/>
    </row>
    <row r="58" spans="1:19" x14ac:dyDescent="0.2">
      <c r="A58" s="741">
        <v>29</v>
      </c>
      <c r="B58" s="886" t="s">
        <v>215</v>
      </c>
      <c r="C58" s="127"/>
      <c r="D58" s="894">
        <v>5</v>
      </c>
      <c r="E58" s="895">
        <v>30</v>
      </c>
      <c r="F58" s="896"/>
      <c r="G58" s="897"/>
      <c r="H58" s="895"/>
      <c r="I58" s="813"/>
      <c r="J58" s="897"/>
      <c r="K58" s="895"/>
      <c r="L58" s="898"/>
      <c r="M58" s="899"/>
      <c r="N58" s="895"/>
      <c r="O58" s="898"/>
      <c r="P58" s="900"/>
      <c r="Q58" s="901"/>
      <c r="R58" s="901"/>
      <c r="S58" s="885"/>
    </row>
    <row r="59" spans="1:19" x14ac:dyDescent="0.2">
      <c r="A59" s="741">
        <v>30</v>
      </c>
      <c r="B59" s="886" t="s">
        <v>118</v>
      </c>
      <c r="C59" s="127"/>
      <c r="D59" s="894"/>
      <c r="E59" s="895"/>
      <c r="F59" s="896"/>
      <c r="G59" s="897"/>
      <c r="H59" s="895"/>
      <c r="I59" s="813"/>
      <c r="J59" s="897"/>
      <c r="K59" s="895"/>
      <c r="L59" s="898"/>
      <c r="M59" s="899">
        <v>4</v>
      </c>
      <c r="N59" s="895"/>
      <c r="O59" s="898" t="s">
        <v>826</v>
      </c>
      <c r="P59" s="900"/>
      <c r="Q59" s="901"/>
      <c r="R59" s="901"/>
      <c r="S59" s="885"/>
    </row>
    <row r="60" spans="1:19" x14ac:dyDescent="0.2">
      <c r="A60" s="741">
        <f t="shared" si="0"/>
        <v>31</v>
      </c>
      <c r="B60" s="886" t="s">
        <v>474</v>
      </c>
      <c r="C60" s="127"/>
      <c r="D60" s="254">
        <v>2</v>
      </c>
      <c r="E60" s="888">
        <v>10</v>
      </c>
      <c r="F60" s="813" t="s">
        <v>827</v>
      </c>
      <c r="G60" s="818"/>
      <c r="H60" s="888"/>
      <c r="I60" s="813"/>
      <c r="J60" s="818"/>
      <c r="K60" s="888"/>
      <c r="L60" s="816"/>
      <c r="M60" s="271"/>
      <c r="N60" s="888"/>
      <c r="O60" s="816"/>
      <c r="P60" s="902"/>
      <c r="Q60" s="884"/>
      <c r="R60" s="884"/>
      <c r="S60" s="885"/>
    </row>
    <row r="61" spans="1:19" x14ac:dyDescent="0.2">
      <c r="A61" s="741">
        <v>14</v>
      </c>
      <c r="B61" s="886" t="s">
        <v>475</v>
      </c>
      <c r="C61" s="127"/>
      <c r="D61" s="254"/>
      <c r="E61" s="888"/>
      <c r="F61" s="813"/>
      <c r="G61" s="818"/>
      <c r="H61" s="888"/>
      <c r="I61" s="813"/>
      <c r="J61" s="818"/>
      <c r="K61" s="888"/>
      <c r="L61" s="816"/>
      <c r="M61" s="271"/>
      <c r="N61" s="888"/>
      <c r="O61" s="891" t="s">
        <v>828</v>
      </c>
      <c r="P61" s="902"/>
      <c r="Q61" s="884"/>
      <c r="R61" s="884"/>
      <c r="S61" s="885"/>
    </row>
    <row r="62" spans="1:19" x14ac:dyDescent="0.2">
      <c r="A62" s="741">
        <v>31</v>
      </c>
      <c r="B62" s="886" t="s">
        <v>134</v>
      </c>
      <c r="C62" s="127"/>
      <c r="D62" s="254">
        <v>8</v>
      </c>
      <c r="E62" s="888">
        <v>24</v>
      </c>
      <c r="F62" s="813" t="s">
        <v>783</v>
      </c>
      <c r="G62" s="818"/>
      <c r="H62" s="888"/>
      <c r="I62" s="813"/>
      <c r="J62" s="818"/>
      <c r="K62" s="888"/>
      <c r="L62" s="816"/>
      <c r="M62" s="271"/>
      <c r="N62" s="888"/>
      <c r="O62" s="816"/>
      <c r="P62" s="883"/>
      <c r="Q62" s="884"/>
      <c r="R62" s="884"/>
      <c r="S62" s="885"/>
    </row>
    <row r="63" spans="1:19" x14ac:dyDescent="0.2">
      <c r="A63" s="741">
        <v>32</v>
      </c>
      <c r="B63" s="886" t="s">
        <v>78</v>
      </c>
      <c r="C63" s="127"/>
      <c r="D63" s="254"/>
      <c r="E63" s="888"/>
      <c r="F63" s="813"/>
      <c r="G63" s="818"/>
      <c r="H63" s="888"/>
      <c r="I63" s="890"/>
      <c r="J63" s="818">
        <v>2</v>
      </c>
      <c r="K63" s="888">
        <v>4</v>
      </c>
      <c r="L63" s="816" t="s">
        <v>829</v>
      </c>
      <c r="M63" s="271"/>
      <c r="N63" s="888"/>
      <c r="O63" s="816"/>
      <c r="P63" s="883"/>
      <c r="Q63" s="884"/>
      <c r="R63" s="884"/>
      <c r="S63" s="885"/>
    </row>
    <row r="64" spans="1:19" x14ac:dyDescent="0.2">
      <c r="A64" s="741">
        <v>33</v>
      </c>
      <c r="B64" s="886" t="s">
        <v>304</v>
      </c>
      <c r="C64" s="127"/>
      <c r="D64" s="254">
        <v>1</v>
      </c>
      <c r="E64" s="888">
        <v>6</v>
      </c>
      <c r="F64" s="813" t="s">
        <v>830</v>
      </c>
      <c r="G64" s="818"/>
      <c r="H64" s="888"/>
      <c r="I64" s="813"/>
      <c r="J64" s="818"/>
      <c r="K64" s="888"/>
      <c r="L64" s="816"/>
      <c r="M64" s="271"/>
      <c r="N64" s="888"/>
      <c r="O64" s="816"/>
      <c r="P64" s="883"/>
      <c r="Q64" s="884"/>
      <c r="R64" s="884"/>
      <c r="S64" s="885"/>
    </row>
    <row r="65" spans="1:19" x14ac:dyDescent="0.2">
      <c r="A65" s="741">
        <f t="shared" si="0"/>
        <v>34</v>
      </c>
      <c r="B65" s="886" t="s">
        <v>136</v>
      </c>
      <c r="C65" s="127"/>
      <c r="D65" s="254"/>
      <c r="E65" s="888"/>
      <c r="F65" s="813"/>
      <c r="G65" s="818"/>
      <c r="H65" s="888"/>
      <c r="I65" s="813"/>
      <c r="J65" s="818"/>
      <c r="K65" s="888"/>
      <c r="L65" s="816"/>
      <c r="M65" s="271"/>
      <c r="N65" s="888"/>
      <c r="O65" s="816"/>
      <c r="P65" s="902"/>
      <c r="Q65" s="884"/>
      <c r="R65" s="884"/>
      <c r="S65" s="885"/>
    </row>
    <row r="66" spans="1:19" x14ac:dyDescent="0.2">
      <c r="A66" s="741">
        <v>15</v>
      </c>
      <c r="B66" s="886" t="s">
        <v>306</v>
      </c>
      <c r="C66" s="127"/>
      <c r="D66" s="254"/>
      <c r="E66" s="888"/>
      <c r="F66" s="813"/>
      <c r="G66" s="818">
        <v>2</v>
      </c>
      <c r="H66" s="888">
        <v>3</v>
      </c>
      <c r="I66" s="890"/>
      <c r="J66" s="818"/>
      <c r="K66" s="888"/>
      <c r="L66" s="816"/>
      <c r="M66" s="271"/>
      <c r="N66" s="888"/>
      <c r="O66" s="816"/>
      <c r="P66" s="883"/>
      <c r="Q66" s="884"/>
      <c r="R66" s="884"/>
      <c r="S66" s="885"/>
    </row>
    <row r="67" spans="1:19" x14ac:dyDescent="0.2">
      <c r="A67" s="741">
        <v>34</v>
      </c>
      <c r="B67" s="886" t="s">
        <v>139</v>
      </c>
      <c r="C67" s="127"/>
      <c r="D67" s="254">
        <v>1</v>
      </c>
      <c r="E67" s="888">
        <v>2</v>
      </c>
      <c r="F67" s="813" t="s">
        <v>831</v>
      </c>
      <c r="G67" s="818"/>
      <c r="H67" s="888"/>
      <c r="I67" s="813"/>
      <c r="J67" s="818"/>
      <c r="K67" s="888"/>
      <c r="L67" s="816"/>
      <c r="M67" s="271"/>
      <c r="N67" s="888"/>
      <c r="O67" s="816"/>
      <c r="P67" s="883"/>
      <c r="Q67" s="884"/>
      <c r="R67" s="884"/>
      <c r="S67" s="885"/>
    </row>
    <row r="68" spans="1:19" x14ac:dyDescent="0.2">
      <c r="A68" s="741">
        <v>35</v>
      </c>
      <c r="B68" s="886" t="s">
        <v>218</v>
      </c>
      <c r="C68" s="127"/>
      <c r="D68" s="254">
        <v>1</v>
      </c>
      <c r="E68" s="888">
        <v>5</v>
      </c>
      <c r="F68" s="813" t="s">
        <v>832</v>
      </c>
      <c r="G68" s="818"/>
      <c r="H68" s="888"/>
      <c r="I68" s="813"/>
      <c r="J68" s="818"/>
      <c r="K68" s="888"/>
      <c r="L68" s="816"/>
      <c r="M68" s="271"/>
      <c r="N68" s="888"/>
      <c r="O68" s="816"/>
      <c r="P68" s="883"/>
      <c r="Q68" s="884"/>
      <c r="R68" s="884"/>
      <c r="S68" s="885"/>
    </row>
    <row r="69" spans="1:19" x14ac:dyDescent="0.2">
      <c r="A69" s="741">
        <v>36</v>
      </c>
      <c r="B69" s="886" t="s">
        <v>81</v>
      </c>
      <c r="C69" s="127"/>
      <c r="D69" s="254"/>
      <c r="E69" s="888"/>
      <c r="F69" s="813"/>
      <c r="G69" s="818">
        <v>12</v>
      </c>
      <c r="H69" s="888"/>
      <c r="I69" s="903" t="s">
        <v>833</v>
      </c>
      <c r="J69" s="818"/>
      <c r="K69" s="888"/>
      <c r="L69" s="816"/>
      <c r="M69" s="271"/>
      <c r="N69" s="888"/>
      <c r="O69" s="816"/>
      <c r="P69" s="883"/>
      <c r="Q69" s="884"/>
      <c r="R69" s="884"/>
      <c r="S69" s="885"/>
    </row>
    <row r="70" spans="1:19" x14ac:dyDescent="0.2">
      <c r="A70" s="741">
        <f t="shared" si="0"/>
        <v>37</v>
      </c>
      <c r="B70" s="886" t="s">
        <v>308</v>
      </c>
      <c r="C70" s="838"/>
      <c r="D70" s="701"/>
      <c r="E70" s="904"/>
      <c r="F70" s="905"/>
      <c r="G70" s="839"/>
      <c r="H70" s="904"/>
      <c r="I70" s="905"/>
      <c r="J70" s="839">
        <v>4</v>
      </c>
      <c r="K70" s="904">
        <v>8</v>
      </c>
      <c r="L70" s="906" t="s">
        <v>834</v>
      </c>
      <c r="M70" s="907"/>
      <c r="N70" s="904"/>
      <c r="O70" s="830"/>
      <c r="P70" s="883"/>
      <c r="Q70" s="884"/>
      <c r="R70" s="884"/>
      <c r="S70" s="885"/>
    </row>
    <row r="71" spans="1:19" x14ac:dyDescent="0.2">
      <c r="A71" s="741">
        <v>16</v>
      </c>
      <c r="B71" s="908" t="s">
        <v>83</v>
      </c>
      <c r="C71" s="838"/>
      <c r="D71" s="701"/>
      <c r="E71" s="904"/>
      <c r="F71" s="905"/>
      <c r="G71" s="839">
        <v>2</v>
      </c>
      <c r="H71" s="904">
        <v>8</v>
      </c>
      <c r="I71" s="905" t="s">
        <v>835</v>
      </c>
      <c r="J71" s="839"/>
      <c r="K71" s="904"/>
      <c r="L71" s="830"/>
      <c r="M71" s="907"/>
      <c r="N71" s="904"/>
      <c r="O71" s="830"/>
      <c r="P71" s="902"/>
      <c r="Q71" s="884"/>
      <c r="R71" s="884"/>
      <c r="S71" s="885"/>
    </row>
    <row r="72" spans="1:19" x14ac:dyDescent="0.2">
      <c r="A72" s="741">
        <v>37</v>
      </c>
      <c r="B72" s="908" t="s">
        <v>311</v>
      </c>
      <c r="C72" s="838"/>
      <c r="D72" s="701"/>
      <c r="E72" s="904"/>
      <c r="F72" s="905"/>
      <c r="G72" s="839"/>
      <c r="H72" s="904"/>
      <c r="I72" s="909"/>
      <c r="J72" s="839">
        <v>1</v>
      </c>
      <c r="K72" s="904"/>
      <c r="L72" s="830" t="s">
        <v>836</v>
      </c>
      <c r="M72" s="907"/>
      <c r="N72" s="904"/>
      <c r="O72" s="830"/>
      <c r="P72" s="883"/>
      <c r="Q72" s="884"/>
      <c r="R72" s="884"/>
      <c r="S72" s="885"/>
    </row>
    <row r="73" spans="1:19" x14ac:dyDescent="0.2">
      <c r="A73" s="741">
        <v>38</v>
      </c>
      <c r="B73" s="908" t="s">
        <v>311</v>
      </c>
      <c r="C73" s="838"/>
      <c r="D73" s="701"/>
      <c r="E73" s="904"/>
      <c r="F73" s="905"/>
      <c r="G73" s="839"/>
      <c r="H73" s="904"/>
      <c r="I73" s="905"/>
      <c r="J73" s="839">
        <v>2</v>
      </c>
      <c r="K73" s="904">
        <v>4</v>
      </c>
      <c r="L73" s="830" t="s">
        <v>837</v>
      </c>
      <c r="M73" s="907"/>
      <c r="N73" s="904"/>
      <c r="O73" s="830"/>
      <c r="P73" s="883"/>
      <c r="Q73" s="884"/>
      <c r="R73" s="884"/>
      <c r="S73" s="885"/>
    </row>
    <row r="74" spans="1:19" x14ac:dyDescent="0.2">
      <c r="A74" s="741">
        <v>39</v>
      </c>
      <c r="B74" s="908" t="s">
        <v>838</v>
      </c>
      <c r="C74" s="838"/>
      <c r="D74" s="701"/>
      <c r="E74" s="904"/>
      <c r="F74" s="905"/>
      <c r="G74" s="839"/>
      <c r="H74" s="904"/>
      <c r="I74" s="909"/>
      <c r="J74" s="839">
        <v>3</v>
      </c>
      <c r="K74" s="904"/>
      <c r="L74" s="830"/>
      <c r="M74" s="907"/>
      <c r="N74" s="904"/>
      <c r="O74" s="830"/>
      <c r="P74" s="883"/>
      <c r="Q74" s="884"/>
      <c r="R74" s="884"/>
      <c r="S74" s="885"/>
    </row>
    <row r="75" spans="1:19" x14ac:dyDescent="0.2">
      <c r="A75" s="741">
        <f t="shared" si="0"/>
        <v>40</v>
      </c>
      <c r="B75" s="908" t="s">
        <v>312</v>
      </c>
      <c r="C75" s="838"/>
      <c r="D75" s="701"/>
      <c r="E75" s="904"/>
      <c r="F75" s="905"/>
      <c r="G75" s="839">
        <v>1</v>
      </c>
      <c r="H75" s="904">
        <v>51.1</v>
      </c>
      <c r="I75" s="909" t="s">
        <v>839</v>
      </c>
      <c r="J75" s="839"/>
      <c r="K75" s="904"/>
      <c r="L75" s="830"/>
      <c r="M75" s="907"/>
      <c r="N75" s="904"/>
      <c r="O75" s="830"/>
      <c r="P75" s="883"/>
      <c r="Q75" s="884"/>
      <c r="R75" s="884"/>
      <c r="S75" s="885"/>
    </row>
    <row r="76" spans="1:19" x14ac:dyDescent="0.2">
      <c r="A76" s="741">
        <v>17</v>
      </c>
      <c r="B76" s="908" t="s">
        <v>418</v>
      </c>
      <c r="C76" s="838"/>
      <c r="D76" s="701"/>
      <c r="E76" s="904"/>
      <c r="F76" s="909"/>
      <c r="G76" s="839">
        <v>7</v>
      </c>
      <c r="H76" s="904">
        <v>17.5</v>
      </c>
      <c r="I76" s="909"/>
      <c r="J76" s="839"/>
      <c r="K76" s="904"/>
      <c r="L76" s="830"/>
      <c r="M76" s="907"/>
      <c r="N76" s="904"/>
      <c r="O76" s="830"/>
      <c r="P76" s="883"/>
      <c r="Q76" s="884"/>
      <c r="R76" s="884"/>
      <c r="S76" s="885"/>
    </row>
    <row r="77" spans="1:19" x14ac:dyDescent="0.2">
      <c r="A77" s="741">
        <v>40</v>
      </c>
      <c r="B77" s="908" t="s">
        <v>840</v>
      </c>
      <c r="C77" s="838"/>
      <c r="D77" s="701"/>
      <c r="E77" s="904"/>
      <c r="F77" s="909"/>
      <c r="G77" s="839"/>
      <c r="H77" s="904"/>
      <c r="I77" s="909"/>
      <c r="J77" s="839"/>
      <c r="K77" s="904"/>
      <c r="L77" s="830"/>
      <c r="M77" s="907">
        <v>5</v>
      </c>
      <c r="N77" s="904">
        <v>4</v>
      </c>
      <c r="O77" s="910" t="s">
        <v>841</v>
      </c>
      <c r="P77" s="883"/>
      <c r="Q77" s="884"/>
      <c r="R77" s="884"/>
      <c r="S77" s="885"/>
    </row>
    <row r="78" spans="1:19" x14ac:dyDescent="0.2">
      <c r="A78" s="741">
        <v>42</v>
      </c>
      <c r="B78" s="908" t="s">
        <v>86</v>
      </c>
      <c r="C78" s="838"/>
      <c r="D78" s="701">
        <v>1</v>
      </c>
      <c r="E78" s="904">
        <v>1.5</v>
      </c>
      <c r="F78" s="909" t="s">
        <v>746</v>
      </c>
      <c r="G78" s="839"/>
      <c r="H78" s="904"/>
      <c r="I78" s="909"/>
      <c r="J78" s="839"/>
      <c r="K78" s="904"/>
      <c r="L78" s="830"/>
      <c r="M78" s="907"/>
      <c r="N78" s="904"/>
      <c r="O78" s="830"/>
      <c r="P78" s="883"/>
      <c r="Q78" s="884"/>
      <c r="R78" s="884"/>
      <c r="S78" s="885"/>
    </row>
    <row r="79" spans="1:19" x14ac:dyDescent="0.2">
      <c r="A79" s="741">
        <f t="shared" ref="A79:A89" si="1">1+A78</f>
        <v>43</v>
      </c>
      <c r="B79" s="908" t="s">
        <v>484</v>
      </c>
      <c r="C79" s="838"/>
      <c r="D79" s="701"/>
      <c r="E79" s="904"/>
      <c r="F79" s="905"/>
      <c r="G79" s="839">
        <v>4</v>
      </c>
      <c r="H79" s="904"/>
      <c r="I79" s="905" t="s">
        <v>16</v>
      </c>
      <c r="J79" s="839"/>
      <c r="K79" s="904"/>
      <c r="L79" s="830"/>
      <c r="M79" s="907"/>
      <c r="N79" s="904"/>
      <c r="O79" s="830"/>
      <c r="P79" s="902"/>
      <c r="Q79" s="884"/>
      <c r="R79" s="884"/>
      <c r="S79" s="885"/>
    </row>
    <row r="80" spans="1:19" x14ac:dyDescent="0.2">
      <c r="A80" s="741">
        <v>18</v>
      </c>
      <c r="B80" s="908" t="s">
        <v>148</v>
      </c>
      <c r="C80" s="838"/>
      <c r="D80" s="701">
        <v>3</v>
      </c>
      <c r="E80" s="904">
        <v>7.5</v>
      </c>
      <c r="F80" s="905"/>
      <c r="G80" s="839"/>
      <c r="H80" s="904"/>
      <c r="I80" s="905"/>
      <c r="J80" s="839">
        <v>3</v>
      </c>
      <c r="K80" s="904"/>
      <c r="L80" s="830" t="s">
        <v>842</v>
      </c>
      <c r="M80" s="907"/>
      <c r="N80" s="904"/>
      <c r="O80" s="830"/>
      <c r="P80" s="902"/>
      <c r="Q80" s="884"/>
      <c r="R80" s="884"/>
      <c r="S80" s="885"/>
    </row>
    <row r="81" spans="1:19" x14ac:dyDescent="0.2">
      <c r="A81" s="741">
        <v>43</v>
      </c>
      <c r="B81" s="908" t="s">
        <v>150</v>
      </c>
      <c r="C81" s="838"/>
      <c r="D81" s="701"/>
      <c r="E81" s="904"/>
      <c r="F81" s="905"/>
      <c r="G81" s="839">
        <v>4</v>
      </c>
      <c r="H81" s="904"/>
      <c r="I81" s="905" t="s">
        <v>16</v>
      </c>
      <c r="J81" s="839"/>
      <c r="K81" s="904"/>
      <c r="L81" s="830"/>
      <c r="M81" s="907"/>
      <c r="N81" s="904"/>
      <c r="O81" s="830"/>
      <c r="P81" s="902"/>
      <c r="Q81" s="884"/>
      <c r="R81" s="884"/>
      <c r="S81" s="885"/>
    </row>
    <row r="82" spans="1:19" x14ac:dyDescent="0.2">
      <c r="A82" s="741">
        <v>44</v>
      </c>
      <c r="B82" s="908" t="s">
        <v>716</v>
      </c>
      <c r="C82" s="838"/>
      <c r="D82" s="701">
        <v>5</v>
      </c>
      <c r="E82" s="904"/>
      <c r="F82" s="905"/>
      <c r="G82" s="839">
        <v>8</v>
      </c>
      <c r="H82" s="904"/>
      <c r="I82" s="905" t="s">
        <v>16</v>
      </c>
      <c r="J82" s="839"/>
      <c r="K82" s="904"/>
      <c r="L82" s="830"/>
      <c r="M82" s="907"/>
      <c r="N82" s="904"/>
      <c r="O82" s="830"/>
      <c r="P82" s="902"/>
      <c r="Q82" s="884"/>
      <c r="R82" s="884"/>
      <c r="S82" s="885"/>
    </row>
    <row r="83" spans="1:19" x14ac:dyDescent="0.2">
      <c r="A83" s="741">
        <v>45</v>
      </c>
      <c r="B83" s="908" t="s">
        <v>486</v>
      </c>
      <c r="C83" s="838"/>
      <c r="D83" s="701">
        <v>3</v>
      </c>
      <c r="E83" s="904"/>
      <c r="F83" s="911" t="s">
        <v>843</v>
      </c>
      <c r="G83" s="839"/>
      <c r="H83" s="904"/>
      <c r="I83" s="909"/>
      <c r="J83" s="839"/>
      <c r="K83" s="904"/>
      <c r="L83" s="830"/>
      <c r="M83" s="907"/>
      <c r="N83" s="904"/>
      <c r="O83" s="830"/>
      <c r="P83" s="912"/>
      <c r="Q83" s="884"/>
      <c r="R83" s="884"/>
      <c r="S83" s="885"/>
    </row>
    <row r="84" spans="1:19" x14ac:dyDescent="0.2">
      <c r="A84" s="741">
        <f t="shared" si="1"/>
        <v>46</v>
      </c>
      <c r="B84" s="908" t="s">
        <v>722</v>
      </c>
      <c r="C84" s="838"/>
      <c r="D84" s="913"/>
      <c r="E84" s="914"/>
      <c r="F84" s="915"/>
      <c r="G84" s="916"/>
      <c r="H84" s="914"/>
      <c r="I84" s="905"/>
      <c r="J84" s="916">
        <v>4</v>
      </c>
      <c r="K84" s="914"/>
      <c r="L84" s="917" t="s">
        <v>844</v>
      </c>
      <c r="M84" s="918"/>
      <c r="N84" s="914"/>
      <c r="O84" s="917"/>
      <c r="P84" s="900"/>
      <c r="Q84" s="901"/>
      <c r="R84" s="901"/>
      <c r="S84" s="885"/>
    </row>
    <row r="85" spans="1:19" ht="15.75" customHeight="1" x14ac:dyDescent="0.2">
      <c r="A85" s="741">
        <v>19</v>
      </c>
      <c r="B85" s="908" t="s">
        <v>740</v>
      </c>
      <c r="C85" s="838"/>
      <c r="D85" s="701">
        <v>2</v>
      </c>
      <c r="E85" s="904"/>
      <c r="F85" s="905"/>
      <c r="G85" s="839">
        <v>6</v>
      </c>
      <c r="H85" s="904"/>
      <c r="I85" s="905" t="s">
        <v>16</v>
      </c>
      <c r="J85" s="839"/>
      <c r="K85" s="904"/>
      <c r="L85" s="830"/>
      <c r="M85" s="907"/>
      <c r="N85" s="904"/>
      <c r="O85" s="830"/>
      <c r="P85" s="902"/>
      <c r="Q85" s="884"/>
      <c r="R85" s="884"/>
      <c r="S85" s="885"/>
    </row>
    <row r="86" spans="1:19" x14ac:dyDescent="0.2">
      <c r="A86" s="741">
        <v>46</v>
      </c>
      <c r="B86" s="908" t="s">
        <v>724</v>
      </c>
      <c r="C86" s="838"/>
      <c r="D86" s="701"/>
      <c r="E86" s="904"/>
      <c r="F86" s="905"/>
      <c r="G86" s="839">
        <v>4</v>
      </c>
      <c r="H86" s="904"/>
      <c r="I86" s="919" t="s">
        <v>16</v>
      </c>
      <c r="J86" s="839"/>
      <c r="K86" s="904"/>
      <c r="L86" s="830"/>
      <c r="M86" s="907"/>
      <c r="N86" s="904"/>
      <c r="O86" s="830"/>
      <c r="P86" s="902"/>
      <c r="Q86" s="884"/>
      <c r="R86" s="884"/>
      <c r="S86" s="885"/>
    </row>
    <row r="87" spans="1:19" x14ac:dyDescent="0.2">
      <c r="A87" s="741">
        <v>47</v>
      </c>
      <c r="B87" s="908" t="s">
        <v>156</v>
      </c>
      <c r="C87" s="838"/>
      <c r="D87" s="913">
        <v>2</v>
      </c>
      <c r="E87" s="914"/>
      <c r="F87" s="915"/>
      <c r="G87" s="916">
        <v>6</v>
      </c>
      <c r="H87" s="914"/>
      <c r="I87" s="905" t="s">
        <v>16</v>
      </c>
      <c r="J87" s="916">
        <v>1</v>
      </c>
      <c r="K87" s="914"/>
      <c r="L87" s="917" t="s">
        <v>845</v>
      </c>
      <c r="M87" s="918"/>
      <c r="N87" s="914"/>
      <c r="O87" s="917"/>
      <c r="P87" s="920"/>
      <c r="Q87" s="901"/>
      <c r="R87" s="901"/>
      <c r="S87" s="885"/>
    </row>
    <row r="88" spans="1:19" x14ac:dyDescent="0.2">
      <c r="A88" s="741">
        <v>48</v>
      </c>
      <c r="B88" s="908" t="s">
        <v>159</v>
      </c>
      <c r="C88" s="838"/>
      <c r="D88" s="701"/>
      <c r="E88" s="904"/>
      <c r="F88" s="905"/>
      <c r="G88" s="839">
        <v>4</v>
      </c>
      <c r="H88" s="904"/>
      <c r="I88" s="905" t="s">
        <v>16</v>
      </c>
      <c r="J88" s="839"/>
      <c r="K88" s="904"/>
      <c r="L88" s="830"/>
      <c r="M88" s="907"/>
      <c r="N88" s="904"/>
      <c r="O88" s="830"/>
      <c r="P88" s="902"/>
      <c r="Q88" s="884"/>
      <c r="R88" s="884"/>
      <c r="S88" s="885"/>
    </row>
    <row r="89" spans="1:19" x14ac:dyDescent="0.2">
      <c r="A89" s="741">
        <f t="shared" si="1"/>
        <v>49</v>
      </c>
      <c r="B89" s="908" t="s">
        <v>846</v>
      </c>
      <c r="C89" s="838"/>
      <c r="D89" s="701">
        <v>3</v>
      </c>
      <c r="E89" s="904">
        <v>4.5</v>
      </c>
      <c r="F89" s="905" t="s">
        <v>847</v>
      </c>
      <c r="G89" s="839"/>
      <c r="H89" s="904"/>
      <c r="I89" s="905"/>
      <c r="J89" s="839"/>
      <c r="K89" s="904"/>
      <c r="L89" s="830"/>
      <c r="M89" s="907"/>
      <c r="N89" s="904"/>
      <c r="O89" s="830"/>
      <c r="P89" s="883"/>
      <c r="Q89" s="884"/>
      <c r="R89" s="884"/>
      <c r="S89" s="885"/>
    </row>
    <row r="90" spans="1:19" x14ac:dyDescent="0.2">
      <c r="A90" s="741">
        <v>20</v>
      </c>
      <c r="B90" s="908" t="s">
        <v>848</v>
      </c>
      <c r="C90" s="838"/>
      <c r="D90" s="913"/>
      <c r="E90" s="914"/>
      <c r="F90" s="915"/>
      <c r="G90" s="916">
        <v>1</v>
      </c>
      <c r="H90" s="914">
        <v>3.8</v>
      </c>
      <c r="I90" s="905" t="s">
        <v>849</v>
      </c>
      <c r="J90" s="916"/>
      <c r="K90" s="914"/>
      <c r="L90" s="917"/>
      <c r="M90" s="918"/>
      <c r="N90" s="914"/>
      <c r="O90" s="917"/>
      <c r="P90" s="900"/>
      <c r="Q90" s="901"/>
      <c r="R90" s="901"/>
      <c r="S90" s="885"/>
    </row>
    <row r="91" spans="1:19" x14ac:dyDescent="0.2">
      <c r="A91" s="741">
        <v>49</v>
      </c>
      <c r="B91" s="908" t="s">
        <v>850</v>
      </c>
      <c r="C91" s="838"/>
      <c r="D91" s="701">
        <v>6</v>
      </c>
      <c r="E91" s="904"/>
      <c r="F91" s="905"/>
      <c r="G91" s="839"/>
      <c r="H91" s="904"/>
      <c r="I91" s="905"/>
      <c r="J91" s="839"/>
      <c r="K91" s="904"/>
      <c r="L91" s="830"/>
      <c r="M91" s="907"/>
      <c r="N91" s="904"/>
      <c r="O91" s="830"/>
      <c r="P91" s="902"/>
      <c r="Q91" s="884"/>
      <c r="R91" s="884"/>
      <c r="S91" s="885"/>
    </row>
    <row r="92" spans="1:19" x14ac:dyDescent="0.2">
      <c r="A92" s="741">
        <v>50</v>
      </c>
      <c r="B92" s="908" t="s">
        <v>728</v>
      </c>
      <c r="C92" s="838"/>
      <c r="D92" s="701">
        <v>8</v>
      </c>
      <c r="E92" s="904"/>
      <c r="F92" s="905"/>
      <c r="G92" s="839">
        <v>8</v>
      </c>
      <c r="H92" s="904"/>
      <c r="I92" s="905" t="s">
        <v>16</v>
      </c>
      <c r="J92" s="839"/>
      <c r="K92" s="904"/>
      <c r="L92" s="830"/>
      <c r="M92" s="907"/>
      <c r="N92" s="904"/>
      <c r="O92" s="830"/>
      <c r="P92" s="902"/>
      <c r="Q92" s="884"/>
      <c r="R92" s="884"/>
      <c r="S92" s="885"/>
    </row>
    <row r="93" spans="1:19" ht="13.5" thickBot="1" x14ac:dyDescent="0.25">
      <c r="A93" s="741">
        <v>51</v>
      </c>
      <c r="B93" s="908" t="s">
        <v>730</v>
      </c>
      <c r="C93" s="838"/>
      <c r="D93" s="701"/>
      <c r="E93" s="904"/>
      <c r="F93" s="905"/>
      <c r="G93" s="839">
        <v>6</v>
      </c>
      <c r="H93" s="904"/>
      <c r="I93" s="905" t="s">
        <v>16</v>
      </c>
      <c r="J93" s="839"/>
      <c r="K93" s="904"/>
      <c r="L93" s="830"/>
      <c r="M93" s="907"/>
      <c r="N93" s="904"/>
      <c r="O93" s="830"/>
      <c r="P93" s="902"/>
      <c r="Q93" s="884"/>
      <c r="R93" s="884"/>
      <c r="S93" s="885"/>
    </row>
    <row r="94" spans="1:19" ht="13.5" thickBot="1" x14ac:dyDescent="0.25">
      <c r="A94" s="921"/>
      <c r="B94" s="922" t="s">
        <v>786</v>
      </c>
      <c r="C94" s="923"/>
      <c r="D94" s="924">
        <f>SUM(D12:D93)</f>
        <v>104</v>
      </c>
      <c r="E94" s="925">
        <f>SUM(E12:E93)</f>
        <v>248.7</v>
      </c>
      <c r="F94" s="563"/>
      <c r="G94" s="924">
        <f>SUM(G12:G93)</f>
        <v>88</v>
      </c>
      <c r="H94" s="925">
        <f>SUM(H12:H93)</f>
        <v>135.4</v>
      </c>
      <c r="I94" s="926"/>
      <c r="J94" s="924">
        <f>SUM(J12:J93)</f>
        <v>44</v>
      </c>
      <c r="K94" s="925">
        <f>SUM(K12:K93)</f>
        <v>99.7</v>
      </c>
      <c r="L94" s="927"/>
      <c r="M94" s="928">
        <f>SUM(M12:M93)</f>
        <v>28</v>
      </c>
      <c r="N94" s="925">
        <f>SUM(N12:N93)</f>
        <v>28.5</v>
      </c>
      <c r="O94" s="925">
        <f>SUM(O12:O93)</f>
        <v>0</v>
      </c>
      <c r="P94" s="929">
        <f>SUM(P12:P93)</f>
        <v>0</v>
      </c>
      <c r="Q94" s="152">
        <f>SUM(Q12:Q93)</f>
        <v>0</v>
      </c>
      <c r="R94" s="930"/>
      <c r="S94" s="931"/>
    </row>
    <row r="95" spans="1:19" x14ac:dyDescent="0.2">
      <c r="A95" s="932"/>
      <c r="B95" s="346"/>
      <c r="C95" s="346"/>
      <c r="D95" s="933"/>
      <c r="E95" s="934"/>
      <c r="F95" s="934"/>
      <c r="G95" s="935"/>
      <c r="H95" s="935"/>
      <c r="I95" s="935"/>
      <c r="J95" s="935"/>
      <c r="K95" s="935"/>
      <c r="L95" s="346"/>
      <c r="M95" s="861"/>
      <c r="N95" s="861"/>
      <c r="O95" s="861"/>
      <c r="P95" s="861"/>
      <c r="Q95" s="861"/>
      <c r="R95" s="861"/>
      <c r="S95" s="861"/>
    </row>
    <row r="96" spans="1:19" ht="15.75" x14ac:dyDescent="0.25">
      <c r="B96" s="94"/>
      <c r="C96" s="94"/>
      <c r="D96" s="94"/>
      <c r="E96" s="94">
        <f>E94+H94+K94+N94</f>
        <v>512.29999999999995</v>
      </c>
      <c r="F96" s="94">
        <f>E96*777/1000</f>
        <v>398.05709999999999</v>
      </c>
      <c r="G96" s="94"/>
      <c r="H96" s="94"/>
      <c r="N96" s="485"/>
      <c r="O96" s="485"/>
      <c r="P96" s="1630"/>
      <c r="Q96" s="1630"/>
      <c r="R96" s="1630"/>
      <c r="S96" s="231"/>
    </row>
  </sheetData>
  <autoFilter ref="A10:S94">
    <filterColumn colId="15" showButton="0"/>
    <filterColumn colId="16" showButton="0"/>
  </autoFilter>
  <mergeCells count="11">
    <mergeCell ref="O10:O11"/>
    <mergeCell ref="P10:R10"/>
    <mergeCell ref="P96:R96"/>
    <mergeCell ref="D1:L4"/>
    <mergeCell ref="A6:N6"/>
    <mergeCell ref="A7:N7"/>
    <mergeCell ref="A8:N8"/>
    <mergeCell ref="B10:B11"/>
    <mergeCell ref="F10:F11"/>
    <mergeCell ref="I10:I11"/>
    <mergeCell ref="L10:L11"/>
  </mergeCells>
  <pageMargins left="0.59055118110236227" right="0.19685039370078741" top="0.59055118110236227" bottom="0.5905511811023622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-0.249977111117893"/>
    <pageSetUpPr fitToPage="1"/>
  </sheetPr>
  <dimension ref="A1:EA365"/>
  <sheetViews>
    <sheetView tabSelected="1" showRuler="0" topLeftCell="A119" zoomScaleNormal="100" zoomScaleSheetLayoutView="90" workbookViewId="0">
      <selection activeCell="B141" sqref="B141"/>
    </sheetView>
  </sheetViews>
  <sheetFormatPr defaultRowHeight="12.75" x14ac:dyDescent="0.2"/>
  <cols>
    <col min="1" max="1" width="4.5703125" style="480" customWidth="1"/>
    <col min="2" max="2" width="71.85546875" style="480" customWidth="1"/>
    <col min="3" max="3" width="11.42578125" style="480" customWidth="1"/>
    <col min="4" max="4" width="13.5703125" style="480" customWidth="1"/>
    <col min="5" max="5" width="10" style="352" customWidth="1"/>
    <col min="6" max="6" width="10.140625" style="352" customWidth="1"/>
    <col min="7" max="7" width="9.140625" style="352" customWidth="1"/>
    <col min="8" max="8" width="11.5703125" style="352" customWidth="1"/>
    <col min="9" max="9" width="12.140625" style="352" customWidth="1"/>
    <col min="10" max="10" width="12" style="352" customWidth="1"/>
    <col min="11" max="12" width="10.85546875" style="343" customWidth="1"/>
    <col min="13" max="13" width="9.42578125" style="343" customWidth="1"/>
    <col min="14" max="14" width="9.140625" style="343"/>
    <col min="15" max="15" width="10.140625" style="343" bestFit="1" customWidth="1"/>
    <col min="16" max="131" width="9.140625" style="343"/>
    <col min="132" max="16384" width="9.140625" style="355"/>
  </cols>
  <sheetData>
    <row r="1" spans="1:15" s="333" customFormat="1" ht="15.75" hidden="1" x14ac:dyDescent="0.25">
      <c r="A1" s="331" t="s">
        <v>493</v>
      </c>
      <c r="B1" s="331"/>
      <c r="C1" s="332" t="s">
        <v>494</v>
      </c>
      <c r="D1" s="332"/>
      <c r="E1" s="332"/>
      <c r="F1" s="332"/>
      <c r="G1" s="332"/>
      <c r="H1" s="332"/>
      <c r="I1" s="332"/>
      <c r="J1" s="332"/>
    </row>
    <row r="2" spans="1:15" s="333" customFormat="1" ht="15.75" hidden="1" x14ac:dyDescent="0.25">
      <c r="A2" s="334" t="s">
        <v>495</v>
      </c>
      <c r="B2" s="335"/>
      <c r="C2" s="332" t="s">
        <v>496</v>
      </c>
      <c r="D2" s="332"/>
      <c r="E2" s="332"/>
      <c r="F2" s="332"/>
      <c r="G2" s="332"/>
      <c r="H2" s="332"/>
      <c r="I2" s="332"/>
      <c r="J2" s="332"/>
    </row>
    <row r="3" spans="1:15" s="333" customFormat="1" hidden="1" x14ac:dyDescent="0.2">
      <c r="A3" s="336" t="s">
        <v>497</v>
      </c>
      <c r="B3" s="335"/>
      <c r="C3" s="337" t="s">
        <v>498</v>
      </c>
      <c r="D3" s="337"/>
      <c r="E3" s="337"/>
      <c r="F3" s="337"/>
      <c r="G3" s="337"/>
      <c r="H3" s="337"/>
      <c r="I3" s="337"/>
      <c r="J3" s="337"/>
    </row>
    <row r="4" spans="1:15" s="333" customFormat="1" hidden="1" x14ac:dyDescent="0.2">
      <c r="A4" s="336" t="s">
        <v>499</v>
      </c>
      <c r="B4" s="335"/>
      <c r="C4" s="338" t="s">
        <v>500</v>
      </c>
      <c r="D4" s="338"/>
      <c r="E4" s="338"/>
      <c r="F4" s="338"/>
      <c r="G4" s="338"/>
      <c r="H4" s="338"/>
      <c r="I4" s="338"/>
      <c r="J4" s="338"/>
    </row>
    <row r="5" spans="1:15" s="333" customFormat="1" hidden="1" x14ac:dyDescent="0.2">
      <c r="A5" s="336" t="s">
        <v>501</v>
      </c>
      <c r="B5" s="335"/>
      <c r="C5" s="337" t="s">
        <v>502</v>
      </c>
      <c r="D5" s="337"/>
      <c r="E5" s="337"/>
      <c r="F5" s="337"/>
      <c r="G5" s="337"/>
      <c r="H5" s="337"/>
      <c r="I5" s="337"/>
      <c r="J5" s="337"/>
    </row>
    <row r="6" spans="1:15" s="333" customFormat="1" ht="15" hidden="1" x14ac:dyDescent="0.2">
      <c r="A6" s="339"/>
      <c r="B6" s="340"/>
      <c r="C6" s="335"/>
      <c r="D6" s="335"/>
      <c r="E6" s="335"/>
      <c r="F6" s="335"/>
      <c r="G6" s="335"/>
      <c r="H6" s="335"/>
      <c r="I6" s="335"/>
      <c r="J6" s="335"/>
    </row>
    <row r="7" spans="1:15" s="343" customFormat="1" ht="15" hidden="1" customHeight="1" x14ac:dyDescent="0.2">
      <c r="A7" s="341"/>
      <c r="B7" s="342"/>
      <c r="C7" s="342"/>
      <c r="D7" s="342"/>
      <c r="E7" s="342"/>
      <c r="F7" s="342"/>
      <c r="G7" s="342"/>
      <c r="H7" s="342"/>
      <c r="I7" s="342"/>
      <c r="J7" s="342"/>
    </row>
    <row r="8" spans="1:15" s="343" customFormat="1" ht="15" customHeight="1" x14ac:dyDescent="0.25">
      <c r="A8" s="344"/>
      <c r="B8" s="344" t="s">
        <v>503</v>
      </c>
      <c r="C8" s="344"/>
      <c r="D8" s="344"/>
      <c r="E8" s="344"/>
      <c r="F8" s="344"/>
      <c r="G8" s="344"/>
      <c r="H8" s="345"/>
      <c r="I8" s="345"/>
      <c r="J8" s="345"/>
      <c r="K8" s="345" t="s">
        <v>494</v>
      </c>
      <c r="L8" s="345"/>
      <c r="M8" s="345"/>
      <c r="N8" s="346"/>
      <c r="O8" s="346"/>
    </row>
    <row r="9" spans="1:15" s="343" customFormat="1" ht="15" customHeight="1" x14ac:dyDescent="0.25">
      <c r="A9" s="344"/>
      <c r="B9" s="344" t="s">
        <v>504</v>
      </c>
      <c r="C9" s="344"/>
      <c r="D9" s="344"/>
      <c r="E9" s="344"/>
      <c r="F9" s="344"/>
      <c r="G9" s="344"/>
      <c r="H9" s="345"/>
      <c r="I9" s="345"/>
      <c r="J9" s="1365" t="s">
        <v>505</v>
      </c>
      <c r="K9" s="1365"/>
      <c r="L9" s="1365"/>
      <c r="M9" s="1365"/>
      <c r="N9" s="346"/>
      <c r="O9" s="346"/>
    </row>
    <row r="10" spans="1:15" s="343" customFormat="1" ht="15" customHeight="1" x14ac:dyDescent="0.25">
      <c r="A10" s="344"/>
      <c r="B10" s="344" t="s">
        <v>506</v>
      </c>
      <c r="C10" s="344"/>
      <c r="D10" s="344"/>
      <c r="E10" s="344"/>
      <c r="F10" s="344"/>
      <c r="G10" s="344"/>
      <c r="H10" s="345"/>
      <c r="I10" s="345"/>
      <c r="J10" s="345"/>
      <c r="K10" s="345" t="s">
        <v>507</v>
      </c>
      <c r="L10" s="345"/>
      <c r="M10" s="345"/>
      <c r="N10" s="346"/>
      <c r="O10" s="346"/>
    </row>
    <row r="11" spans="1:15" s="343" customFormat="1" ht="15" customHeight="1" x14ac:dyDescent="0.25">
      <c r="A11" s="344"/>
      <c r="B11" s="344" t="s">
        <v>508</v>
      </c>
      <c r="C11" s="344"/>
      <c r="D11" s="344"/>
      <c r="E11" s="344"/>
      <c r="F11" s="344"/>
      <c r="G11" s="344"/>
      <c r="H11" s="345"/>
      <c r="I11" s="345"/>
      <c r="J11" s="345"/>
      <c r="K11" s="345" t="s">
        <v>497</v>
      </c>
      <c r="L11" s="345"/>
      <c r="M11" s="345"/>
      <c r="N11" s="346"/>
      <c r="O11" s="346"/>
    </row>
    <row r="12" spans="1:15" s="343" customFormat="1" ht="15" customHeight="1" x14ac:dyDescent="0.25">
      <c r="A12" s="344" t="s">
        <v>509</v>
      </c>
      <c r="B12" s="344" t="s">
        <v>510</v>
      </c>
      <c r="C12" s="344"/>
      <c r="D12" s="344"/>
      <c r="E12" s="344"/>
      <c r="F12" s="344"/>
      <c r="G12" s="344"/>
      <c r="H12" s="344"/>
      <c r="I12" s="344"/>
      <c r="J12" s="1365" t="s">
        <v>511</v>
      </c>
      <c r="K12" s="1365"/>
      <c r="L12" s="1365"/>
      <c r="M12" s="1365"/>
      <c r="N12" s="346"/>
      <c r="O12" s="346"/>
    </row>
    <row r="13" spans="1:15" s="343" customFormat="1" ht="15" customHeight="1" x14ac:dyDescent="0.25">
      <c r="A13" s="344"/>
      <c r="B13" s="344"/>
      <c r="C13" s="344"/>
      <c r="D13" s="344"/>
      <c r="E13" s="344"/>
      <c r="F13" s="344"/>
      <c r="G13" s="344"/>
      <c r="H13" s="345"/>
      <c r="I13" s="345"/>
      <c r="J13" s="345"/>
      <c r="K13" s="345" t="s">
        <v>733</v>
      </c>
      <c r="L13" s="345"/>
      <c r="M13" s="345"/>
      <c r="N13" s="346"/>
      <c r="O13" s="346"/>
    </row>
    <row r="14" spans="1:15" s="343" customFormat="1" ht="15" customHeight="1" x14ac:dyDescent="0.25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6"/>
      <c r="O14" s="346"/>
    </row>
    <row r="15" spans="1:15" s="348" customFormat="1" ht="19.5" customHeight="1" x14ac:dyDescent="0.25">
      <c r="A15" s="1366" t="s">
        <v>734</v>
      </c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347"/>
      <c r="O15" s="347"/>
    </row>
    <row r="16" spans="1:15" s="348" customFormat="1" ht="19.5" customHeight="1" thickBot="1" x14ac:dyDescent="0.3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50"/>
      <c r="L16" s="350"/>
      <c r="M16" s="350"/>
      <c r="N16" s="347"/>
      <c r="O16" s="347"/>
    </row>
    <row r="17" spans="1:131" s="343" customFormat="1" ht="13.5" customHeight="1" x14ac:dyDescent="0.25">
      <c r="A17" s="1367" t="s">
        <v>512</v>
      </c>
      <c r="B17" s="1370" t="s">
        <v>513</v>
      </c>
      <c r="C17" s="1370" t="s">
        <v>514</v>
      </c>
      <c r="D17" s="1373" t="s">
        <v>735</v>
      </c>
      <c r="E17" s="1376" t="s">
        <v>515</v>
      </c>
      <c r="F17" s="1377"/>
      <c r="G17" s="1377"/>
      <c r="H17" s="1377"/>
      <c r="I17" s="1377"/>
      <c r="J17" s="1377"/>
      <c r="K17" s="1377"/>
      <c r="L17" s="1377"/>
      <c r="M17" s="1378"/>
      <c r="N17" s="346"/>
      <c r="O17" s="346"/>
    </row>
    <row r="18" spans="1:131" s="353" customFormat="1" ht="27.75" customHeight="1" thickBot="1" x14ac:dyDescent="0.25">
      <c r="A18" s="1368"/>
      <c r="B18" s="1371"/>
      <c r="C18" s="1371"/>
      <c r="D18" s="1374"/>
      <c r="E18" s="1359" t="s">
        <v>516</v>
      </c>
      <c r="F18" s="1359"/>
      <c r="G18" s="1359"/>
      <c r="H18" s="1359" t="s">
        <v>517</v>
      </c>
      <c r="I18" s="1359"/>
      <c r="J18" s="1360"/>
      <c r="K18" s="1359"/>
      <c r="L18" s="1359"/>
      <c r="M18" s="1360"/>
      <c r="N18" s="351"/>
      <c r="O18" s="351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</row>
    <row r="19" spans="1:131" ht="21.75" customHeight="1" x14ac:dyDescent="0.2">
      <c r="A19" s="1368"/>
      <c r="B19" s="1371"/>
      <c r="C19" s="1371"/>
      <c r="D19" s="1374"/>
      <c r="E19" s="1361"/>
      <c r="F19" s="1361"/>
      <c r="G19" s="1361"/>
      <c r="H19" s="1361"/>
      <c r="I19" s="1361"/>
      <c r="J19" s="1362"/>
      <c r="K19" s="1361"/>
      <c r="L19" s="1361"/>
      <c r="M19" s="1362"/>
      <c r="N19" s="346"/>
      <c r="O19" s="346"/>
    </row>
    <row r="20" spans="1:131" s="360" customFormat="1" ht="24.75" customHeight="1" thickBot="1" x14ac:dyDescent="0.25">
      <c r="A20" s="1369"/>
      <c r="B20" s="1372"/>
      <c r="C20" s="1372"/>
      <c r="D20" s="1375"/>
      <c r="E20" s="356" t="s">
        <v>518</v>
      </c>
      <c r="F20" s="357" t="s">
        <v>519</v>
      </c>
      <c r="G20" s="358" t="s">
        <v>520</v>
      </c>
      <c r="H20" s="356" t="s">
        <v>518</v>
      </c>
      <c r="I20" s="357" t="s">
        <v>519</v>
      </c>
      <c r="J20" s="359" t="s">
        <v>520</v>
      </c>
      <c r="K20" s="356" t="s">
        <v>518</v>
      </c>
      <c r="L20" s="357" t="s">
        <v>519</v>
      </c>
      <c r="M20" s="359" t="s">
        <v>520</v>
      </c>
      <c r="N20" s="346"/>
      <c r="O20" s="346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343"/>
      <c r="DX20" s="343"/>
      <c r="DY20" s="343"/>
      <c r="DZ20" s="343"/>
    </row>
    <row r="21" spans="1:131" s="360" customFormat="1" ht="16.5" customHeight="1" thickTop="1" thickBot="1" x14ac:dyDescent="0.3">
      <c r="A21" s="361" t="s">
        <v>521</v>
      </c>
      <c r="B21" s="362" t="s">
        <v>522</v>
      </c>
      <c r="C21" s="362" t="s">
        <v>342</v>
      </c>
      <c r="D21" s="363">
        <f>H21</f>
        <v>25766.732999999997</v>
      </c>
      <c r="E21" s="363"/>
      <c r="F21" s="363"/>
      <c r="G21" s="363"/>
      <c r="H21" s="364">
        <f>J21+I21</f>
        <v>25766.732999999997</v>
      </c>
      <c r="I21" s="364">
        <f>I23+I30+I41+I43+I46+I49+I51+I53+I55+I55+I57+I59+I61+I63+I65+I67+I69+I71</f>
        <v>23906.532999999996</v>
      </c>
      <c r="J21" s="365">
        <f>J23+J30+J41+J43+J45+J47+J49+J51+J53+J55+J57+J59+J61+J63+J65+J67+J71</f>
        <v>1860.1999999999998</v>
      </c>
      <c r="K21" s="364"/>
      <c r="L21" s="364"/>
      <c r="M21" s="365"/>
      <c r="N21" s="346"/>
      <c r="O21" s="346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V21" s="343"/>
      <c r="DW21" s="343"/>
      <c r="DX21" s="343"/>
      <c r="DY21" s="343"/>
      <c r="DZ21" s="343"/>
    </row>
    <row r="22" spans="1:131" s="372" customFormat="1" ht="15.75" customHeight="1" thickTop="1" thickBot="1" x14ac:dyDescent="0.3">
      <c r="A22" s="366">
        <v>1</v>
      </c>
      <c r="B22" s="367" t="s">
        <v>523</v>
      </c>
      <c r="C22" s="367" t="s">
        <v>524</v>
      </c>
      <c r="D22" s="368">
        <f t="shared" ref="D22:D85" si="0">H22</f>
        <v>3.0199999999999996</v>
      </c>
      <c r="E22" s="368"/>
      <c r="F22" s="368"/>
      <c r="G22" s="368"/>
      <c r="H22" s="369">
        <f>I22+J22</f>
        <v>3.0199999999999996</v>
      </c>
      <c r="I22" s="369">
        <f>I25+I27</f>
        <v>3.0199999999999996</v>
      </c>
      <c r="J22" s="369">
        <f>J25+J27</f>
        <v>0</v>
      </c>
      <c r="K22" s="369"/>
      <c r="L22" s="369"/>
      <c r="M22" s="370"/>
      <c r="N22" s="346"/>
      <c r="O22" s="346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3"/>
      <c r="DK22" s="343"/>
      <c r="DL22" s="343"/>
      <c r="DM22" s="343"/>
      <c r="DN22" s="343"/>
      <c r="DO22" s="343"/>
      <c r="DP22" s="343"/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371"/>
    </row>
    <row r="23" spans="1:131" s="379" customFormat="1" ht="15" hidden="1" customHeight="1" x14ac:dyDescent="0.25">
      <c r="A23" s="373"/>
      <c r="B23" s="374" t="s">
        <v>525</v>
      </c>
      <c r="C23" s="374" t="s">
        <v>342</v>
      </c>
      <c r="D23" s="375">
        <f t="shared" si="0"/>
        <v>2365.84</v>
      </c>
      <c r="E23" s="375"/>
      <c r="F23" s="375"/>
      <c r="G23" s="375"/>
      <c r="H23" s="376">
        <f t="shared" ref="H23:H25" si="1">I23+J23</f>
        <v>2365.84</v>
      </c>
      <c r="I23" s="376">
        <f>I26+I28</f>
        <v>2365.84</v>
      </c>
      <c r="J23" s="369">
        <f t="shared" ref="J23:J24" si="2">J26+J28</f>
        <v>0</v>
      </c>
      <c r="K23" s="376"/>
      <c r="L23" s="376"/>
      <c r="M23" s="377"/>
      <c r="N23" s="346"/>
      <c r="O23" s="346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3"/>
      <c r="DV23" s="343"/>
      <c r="DW23" s="343"/>
      <c r="DX23" s="343"/>
      <c r="DY23" s="343"/>
      <c r="DZ23" s="343"/>
      <c r="EA23" s="378"/>
    </row>
    <row r="24" spans="1:131" s="386" customFormat="1" ht="15" hidden="1" customHeight="1" thickBot="1" x14ac:dyDescent="0.3">
      <c r="A24" s="393"/>
      <c r="B24" s="394" t="s">
        <v>526</v>
      </c>
      <c r="C24" s="394" t="s">
        <v>527</v>
      </c>
      <c r="D24" s="395">
        <f t="shared" si="0"/>
        <v>85</v>
      </c>
      <c r="E24" s="395"/>
      <c r="F24" s="395"/>
      <c r="G24" s="395"/>
      <c r="H24" s="396">
        <f t="shared" si="1"/>
        <v>85</v>
      </c>
      <c r="I24" s="396">
        <v>85</v>
      </c>
      <c r="J24" s="438">
        <f t="shared" si="2"/>
        <v>0</v>
      </c>
      <c r="K24" s="396"/>
      <c r="L24" s="396"/>
      <c r="M24" s="397"/>
      <c r="N24" s="346"/>
      <c r="O24" s="346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3"/>
      <c r="DV24" s="343"/>
      <c r="DW24" s="343"/>
      <c r="DX24" s="343"/>
      <c r="DY24" s="343"/>
      <c r="DZ24" s="343"/>
      <c r="EA24" s="385"/>
    </row>
    <row r="25" spans="1:131" s="388" customFormat="1" ht="15" hidden="1" customHeight="1" x14ac:dyDescent="0.25">
      <c r="A25" s="373" t="s">
        <v>528</v>
      </c>
      <c r="B25" s="374" t="s">
        <v>529</v>
      </c>
      <c r="C25" s="374" t="s">
        <v>524</v>
      </c>
      <c r="D25" s="375">
        <f t="shared" si="0"/>
        <v>1.6339999999999999</v>
      </c>
      <c r="E25" s="375"/>
      <c r="F25" s="375"/>
      <c r="G25" s="375"/>
      <c r="H25" s="376">
        <f t="shared" si="1"/>
        <v>1.6339999999999999</v>
      </c>
      <c r="I25" s="1081">
        <v>1.6339999999999999</v>
      </c>
      <c r="J25" s="1081">
        <v>0</v>
      </c>
      <c r="K25" s="376"/>
      <c r="L25" s="1081"/>
      <c r="M25" s="389"/>
      <c r="N25" s="346"/>
      <c r="O25" s="346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87"/>
    </row>
    <row r="26" spans="1:131" s="391" customFormat="1" ht="15" hidden="1" customHeight="1" thickBot="1" x14ac:dyDescent="0.3">
      <c r="A26" s="373"/>
      <c r="B26" s="374"/>
      <c r="C26" s="374" t="s">
        <v>342</v>
      </c>
      <c r="D26" s="375">
        <f t="shared" si="0"/>
        <v>1007.56</v>
      </c>
      <c r="E26" s="375"/>
      <c r="F26" s="375"/>
      <c r="G26" s="375"/>
      <c r="H26" s="376">
        <f>I26+J26</f>
        <v>1007.56</v>
      </c>
      <c r="I26" s="376">
        <v>1007.56</v>
      </c>
      <c r="J26" s="1081">
        <v>0</v>
      </c>
      <c r="K26" s="376"/>
      <c r="L26" s="376"/>
      <c r="M26" s="389"/>
      <c r="N26" s="346"/>
      <c r="O26" s="346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90"/>
    </row>
    <row r="27" spans="1:131" s="372" customFormat="1" ht="15" hidden="1" customHeight="1" x14ac:dyDescent="0.25">
      <c r="A27" s="373" t="s">
        <v>530</v>
      </c>
      <c r="B27" s="374" t="s">
        <v>531</v>
      </c>
      <c r="C27" s="374" t="s">
        <v>524</v>
      </c>
      <c r="D27" s="375">
        <f t="shared" si="0"/>
        <v>1.3859999999999999</v>
      </c>
      <c r="E27" s="375"/>
      <c r="F27" s="375"/>
      <c r="G27" s="375"/>
      <c r="H27" s="376">
        <f>I27+J27</f>
        <v>1.3859999999999999</v>
      </c>
      <c r="I27" s="392">
        <v>1.3859999999999999</v>
      </c>
      <c r="J27" s="1081">
        <v>0</v>
      </c>
      <c r="K27" s="376"/>
      <c r="L27" s="392"/>
      <c r="M27" s="389"/>
      <c r="N27" s="346"/>
      <c r="O27" s="346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3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71"/>
    </row>
    <row r="28" spans="1:131" s="379" customFormat="1" ht="15.75" hidden="1" customHeight="1" thickBot="1" x14ac:dyDescent="0.3">
      <c r="A28" s="393"/>
      <c r="B28" s="394"/>
      <c r="C28" s="394" t="s">
        <v>342</v>
      </c>
      <c r="D28" s="395">
        <f t="shared" si="0"/>
        <v>1358.28</v>
      </c>
      <c r="E28" s="395"/>
      <c r="F28" s="395"/>
      <c r="G28" s="395"/>
      <c r="H28" s="396">
        <f>I28+J28</f>
        <v>1358.28</v>
      </c>
      <c r="I28" s="396">
        <v>1358.28</v>
      </c>
      <c r="J28" s="396">
        <v>0</v>
      </c>
      <c r="K28" s="396"/>
      <c r="L28" s="396"/>
      <c r="M28" s="397"/>
      <c r="N28" s="346"/>
      <c r="O28" s="346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78"/>
    </row>
    <row r="29" spans="1:131" s="388" customFormat="1" ht="15" customHeight="1" collapsed="1" x14ac:dyDescent="0.25">
      <c r="A29" s="398" t="s">
        <v>532</v>
      </c>
      <c r="B29" s="399" t="s">
        <v>533</v>
      </c>
      <c r="C29" s="399" t="s">
        <v>534</v>
      </c>
      <c r="D29" s="400">
        <f t="shared" si="0"/>
        <v>42</v>
      </c>
      <c r="E29" s="400"/>
      <c r="F29" s="400"/>
      <c r="G29" s="400"/>
      <c r="H29" s="401">
        <f>I29+J29</f>
        <v>42</v>
      </c>
      <c r="I29" s="401">
        <v>42</v>
      </c>
      <c r="J29" s="402">
        <v>0</v>
      </c>
      <c r="K29" s="401"/>
      <c r="L29" s="401"/>
      <c r="M29" s="402"/>
      <c r="N29" s="346"/>
      <c r="O29" s="346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387"/>
    </row>
    <row r="30" spans="1:131" s="391" customFormat="1" ht="15.75" customHeight="1" thickBot="1" x14ac:dyDescent="0.3">
      <c r="A30" s="380"/>
      <c r="B30" s="381" t="s">
        <v>535</v>
      </c>
      <c r="C30" s="381" t="s">
        <v>342</v>
      </c>
      <c r="D30" s="382">
        <f t="shared" si="0"/>
        <v>783.16499999999996</v>
      </c>
      <c r="E30" s="382"/>
      <c r="F30" s="382"/>
      <c r="G30" s="382"/>
      <c r="H30" s="383">
        <f>I30+J30</f>
        <v>783.16499999999996</v>
      </c>
      <c r="I30" s="383">
        <f>I32+I34+I36+I38+I39</f>
        <v>783.16499999999996</v>
      </c>
      <c r="J30" s="384">
        <f>J32+J34+J36+J38</f>
        <v>0</v>
      </c>
      <c r="K30" s="383"/>
      <c r="L30" s="383"/>
      <c r="M30" s="384"/>
      <c r="N30" s="346"/>
      <c r="O30" s="346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90"/>
    </row>
    <row r="31" spans="1:131" s="372" customFormat="1" ht="15" customHeight="1" x14ac:dyDescent="0.25">
      <c r="A31" s="366" t="s">
        <v>536</v>
      </c>
      <c r="B31" s="367" t="s">
        <v>537</v>
      </c>
      <c r="C31" s="367" t="s">
        <v>538</v>
      </c>
      <c r="D31" s="368">
        <f t="shared" si="0"/>
        <v>0</v>
      </c>
      <c r="E31" s="368"/>
      <c r="F31" s="368"/>
      <c r="G31" s="368"/>
      <c r="H31" s="369">
        <f t="shared" ref="H31:H39" si="3">I31+J31</f>
        <v>0</v>
      </c>
      <c r="I31" s="403">
        <v>0</v>
      </c>
      <c r="J31" s="404">
        <v>0</v>
      </c>
      <c r="K31" s="369"/>
      <c r="L31" s="403"/>
      <c r="M31" s="404"/>
      <c r="N31" s="346"/>
      <c r="O31" s="346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371"/>
    </row>
    <row r="32" spans="1:131" s="379" customFormat="1" ht="15" customHeight="1" thickBot="1" x14ac:dyDescent="0.3">
      <c r="A32" s="373"/>
      <c r="B32" s="374"/>
      <c r="C32" s="374" t="s">
        <v>342</v>
      </c>
      <c r="D32" s="375">
        <f t="shared" si="0"/>
        <v>0</v>
      </c>
      <c r="E32" s="375"/>
      <c r="F32" s="375"/>
      <c r="G32" s="375"/>
      <c r="H32" s="376">
        <f t="shared" si="3"/>
        <v>0</v>
      </c>
      <c r="I32" s="376">
        <v>0</v>
      </c>
      <c r="J32" s="405">
        <v>0</v>
      </c>
      <c r="K32" s="376"/>
      <c r="L32" s="376"/>
      <c r="M32" s="405"/>
      <c r="N32" s="346"/>
      <c r="O32" s="346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3"/>
      <c r="DH32" s="343"/>
      <c r="DI32" s="343"/>
      <c r="DJ32" s="343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378"/>
    </row>
    <row r="33" spans="1:131" s="388" customFormat="1" ht="15" customHeight="1" x14ac:dyDescent="0.25">
      <c r="A33" s="373" t="s">
        <v>539</v>
      </c>
      <c r="B33" s="374" t="s">
        <v>540</v>
      </c>
      <c r="C33" s="374" t="s">
        <v>541</v>
      </c>
      <c r="D33" s="375">
        <f t="shared" si="0"/>
        <v>442</v>
      </c>
      <c r="E33" s="375"/>
      <c r="F33" s="375"/>
      <c r="G33" s="375"/>
      <c r="H33" s="376">
        <f t="shared" si="3"/>
        <v>442</v>
      </c>
      <c r="I33" s="406">
        <v>442</v>
      </c>
      <c r="J33" s="405">
        <v>0</v>
      </c>
      <c r="K33" s="376"/>
      <c r="L33" s="406"/>
      <c r="M33" s="405"/>
      <c r="N33" s="346"/>
      <c r="O33" s="346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3"/>
      <c r="DD33" s="343"/>
      <c r="DE33" s="343"/>
      <c r="DF33" s="343"/>
      <c r="DG33" s="343"/>
      <c r="DH33" s="343"/>
      <c r="DI33" s="343"/>
      <c r="DJ33" s="343"/>
      <c r="DK33" s="343"/>
      <c r="DL33" s="343"/>
      <c r="DM33" s="343"/>
      <c r="DN33" s="343"/>
      <c r="DO33" s="343"/>
      <c r="DP33" s="343"/>
      <c r="DQ33" s="343"/>
      <c r="DR33" s="343"/>
      <c r="DS33" s="343"/>
      <c r="DT33" s="343"/>
      <c r="DU33" s="343"/>
      <c r="DV33" s="343"/>
      <c r="DW33" s="343"/>
      <c r="DX33" s="343"/>
      <c r="DY33" s="343"/>
      <c r="DZ33" s="343"/>
      <c r="EA33" s="387"/>
    </row>
    <row r="34" spans="1:131" s="391" customFormat="1" ht="15" customHeight="1" thickBot="1" x14ac:dyDescent="0.3">
      <c r="A34" s="373"/>
      <c r="B34" s="374" t="s">
        <v>542</v>
      </c>
      <c r="C34" s="374" t="s">
        <v>342</v>
      </c>
      <c r="D34" s="375">
        <f t="shared" si="0"/>
        <v>332.755</v>
      </c>
      <c r="E34" s="375"/>
      <c r="F34" s="375"/>
      <c r="G34" s="375"/>
      <c r="H34" s="376">
        <f t="shared" si="3"/>
        <v>332.755</v>
      </c>
      <c r="I34" s="376">
        <v>332.755</v>
      </c>
      <c r="J34" s="405">
        <v>0</v>
      </c>
      <c r="K34" s="376"/>
      <c r="L34" s="376"/>
      <c r="M34" s="405"/>
      <c r="N34" s="346"/>
      <c r="O34" s="346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3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43"/>
      <c r="DV34" s="343"/>
      <c r="DW34" s="343"/>
      <c r="DX34" s="343"/>
      <c r="DY34" s="343"/>
      <c r="DZ34" s="343"/>
      <c r="EA34" s="390"/>
    </row>
    <row r="35" spans="1:131" s="372" customFormat="1" ht="15" customHeight="1" x14ac:dyDescent="0.25">
      <c r="A35" s="373" t="s">
        <v>543</v>
      </c>
      <c r="B35" s="374" t="s">
        <v>544</v>
      </c>
      <c r="C35" s="374" t="s">
        <v>541</v>
      </c>
      <c r="D35" s="375">
        <f t="shared" si="0"/>
        <v>0</v>
      </c>
      <c r="E35" s="375"/>
      <c r="F35" s="375"/>
      <c r="G35" s="375"/>
      <c r="H35" s="376">
        <f t="shared" si="3"/>
        <v>0</v>
      </c>
      <c r="I35" s="376">
        <v>0</v>
      </c>
      <c r="J35" s="405">
        <v>0</v>
      </c>
      <c r="K35" s="376"/>
      <c r="L35" s="376"/>
      <c r="M35" s="405"/>
      <c r="N35" s="346"/>
      <c r="O35" s="346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343"/>
      <c r="DL35" s="343"/>
      <c r="DM35" s="343"/>
      <c r="DN35" s="343"/>
      <c r="DO35" s="343"/>
      <c r="DP35" s="343"/>
      <c r="DQ35" s="343"/>
      <c r="DR35" s="343"/>
      <c r="DS35" s="343"/>
      <c r="DT35" s="343"/>
      <c r="DU35" s="343"/>
      <c r="DV35" s="343"/>
      <c r="DW35" s="343"/>
      <c r="DX35" s="343"/>
      <c r="DY35" s="343"/>
      <c r="DZ35" s="343"/>
      <c r="EA35" s="371"/>
    </row>
    <row r="36" spans="1:131" s="379" customFormat="1" ht="15" customHeight="1" thickBot="1" x14ac:dyDescent="0.3">
      <c r="A36" s="373"/>
      <c r="B36" s="374" t="s">
        <v>545</v>
      </c>
      <c r="C36" s="374" t="s">
        <v>342</v>
      </c>
      <c r="D36" s="375">
        <f t="shared" si="0"/>
        <v>0</v>
      </c>
      <c r="E36" s="375"/>
      <c r="F36" s="375"/>
      <c r="G36" s="375"/>
      <c r="H36" s="376">
        <f t="shared" si="3"/>
        <v>0</v>
      </c>
      <c r="I36" s="376">
        <v>0</v>
      </c>
      <c r="J36" s="405">
        <v>0</v>
      </c>
      <c r="K36" s="376"/>
      <c r="L36" s="376"/>
      <c r="M36" s="405"/>
      <c r="N36" s="346"/>
      <c r="O36" s="346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3"/>
      <c r="DF36" s="343"/>
      <c r="DG36" s="343"/>
      <c r="DH36" s="343"/>
      <c r="DI36" s="343"/>
      <c r="DJ36" s="343"/>
      <c r="DK36" s="343"/>
      <c r="DL36" s="343"/>
      <c r="DM36" s="343"/>
      <c r="DN36" s="343"/>
      <c r="DO36" s="343"/>
      <c r="DP36" s="343"/>
      <c r="DQ36" s="343"/>
      <c r="DR36" s="343"/>
      <c r="DS36" s="343"/>
      <c r="DT36" s="343"/>
      <c r="DU36" s="343"/>
      <c r="DV36" s="343"/>
      <c r="DW36" s="343"/>
      <c r="DX36" s="343"/>
      <c r="DY36" s="343"/>
      <c r="DZ36" s="343"/>
      <c r="EA36" s="378"/>
    </row>
    <row r="37" spans="1:131" s="388" customFormat="1" ht="15" customHeight="1" x14ac:dyDescent="0.25">
      <c r="A37" s="373" t="s">
        <v>546</v>
      </c>
      <c r="B37" s="374" t="s">
        <v>547</v>
      </c>
      <c r="C37" s="374" t="s">
        <v>425</v>
      </c>
      <c r="D37" s="375">
        <f t="shared" si="0"/>
        <v>47</v>
      </c>
      <c r="E37" s="375"/>
      <c r="F37" s="375"/>
      <c r="G37" s="375"/>
      <c r="H37" s="406">
        <f t="shared" si="3"/>
        <v>47</v>
      </c>
      <c r="I37" s="406">
        <v>47</v>
      </c>
      <c r="J37" s="405">
        <v>0</v>
      </c>
      <c r="K37" s="406"/>
      <c r="L37" s="406"/>
      <c r="M37" s="405"/>
      <c r="N37" s="346"/>
      <c r="O37" s="346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3"/>
      <c r="DN37" s="343"/>
      <c r="DO37" s="343"/>
      <c r="DP37" s="343"/>
      <c r="DQ37" s="343"/>
      <c r="DR37" s="343"/>
      <c r="DS37" s="343"/>
      <c r="DT37" s="343"/>
      <c r="DU37" s="343"/>
      <c r="DV37" s="343"/>
      <c r="DW37" s="343"/>
      <c r="DX37" s="343"/>
      <c r="DY37" s="343"/>
      <c r="DZ37" s="343"/>
      <c r="EA37" s="387"/>
    </row>
    <row r="38" spans="1:131" s="391" customFormat="1" ht="15" customHeight="1" thickBot="1" x14ac:dyDescent="0.3">
      <c r="A38" s="373"/>
      <c r="B38" s="374"/>
      <c r="C38" s="374" t="s">
        <v>342</v>
      </c>
      <c r="D38" s="375">
        <f t="shared" si="0"/>
        <v>87.42</v>
      </c>
      <c r="E38" s="375"/>
      <c r="F38" s="375"/>
      <c r="G38" s="375"/>
      <c r="H38" s="376">
        <f t="shared" si="3"/>
        <v>87.42</v>
      </c>
      <c r="I38" s="376">
        <v>87.42</v>
      </c>
      <c r="J38" s="405">
        <v>0</v>
      </c>
      <c r="K38" s="376"/>
      <c r="L38" s="376"/>
      <c r="M38" s="405"/>
      <c r="N38" s="346"/>
      <c r="O38" s="346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343"/>
      <c r="BT38" s="343"/>
      <c r="BU38" s="343"/>
      <c r="BV38" s="343"/>
      <c r="BW38" s="343"/>
      <c r="BX38" s="343"/>
      <c r="BY38" s="343"/>
      <c r="BZ38" s="343"/>
      <c r="CA38" s="343"/>
      <c r="CB38" s="343"/>
      <c r="CC38" s="343"/>
      <c r="CD38" s="343"/>
      <c r="CE38" s="343"/>
      <c r="CF38" s="343"/>
      <c r="CG38" s="343"/>
      <c r="CH38" s="343"/>
      <c r="CI38" s="343"/>
      <c r="CJ38" s="343"/>
      <c r="CK38" s="343"/>
      <c r="CL38" s="343"/>
      <c r="CM38" s="343"/>
      <c r="CN38" s="343"/>
      <c r="CO38" s="343"/>
      <c r="CP38" s="343"/>
      <c r="CQ38" s="343"/>
      <c r="CR38" s="343"/>
      <c r="CS38" s="343"/>
      <c r="CT38" s="343"/>
      <c r="CU38" s="343"/>
      <c r="CV38" s="343"/>
      <c r="CW38" s="343"/>
      <c r="CX38" s="343"/>
      <c r="CY38" s="343"/>
      <c r="CZ38" s="343"/>
      <c r="DA38" s="343"/>
      <c r="DB38" s="343"/>
      <c r="DC38" s="343"/>
      <c r="DD38" s="343"/>
      <c r="DE38" s="343"/>
      <c r="DF38" s="343"/>
      <c r="DG38" s="343"/>
      <c r="DH38" s="343"/>
      <c r="DI38" s="343"/>
      <c r="DJ38" s="343"/>
      <c r="DK38" s="343"/>
      <c r="DL38" s="343"/>
      <c r="DM38" s="343"/>
      <c r="DN38" s="343"/>
      <c r="DO38" s="343"/>
      <c r="DP38" s="343"/>
      <c r="DQ38" s="343"/>
      <c r="DR38" s="343"/>
      <c r="DS38" s="343"/>
      <c r="DT38" s="343"/>
      <c r="DU38" s="343"/>
      <c r="DV38" s="343"/>
      <c r="DW38" s="343"/>
      <c r="DX38" s="343"/>
      <c r="DY38" s="343"/>
      <c r="DZ38" s="343"/>
      <c r="EA38" s="390"/>
    </row>
    <row r="39" spans="1:131" s="386" customFormat="1" ht="15.75" customHeight="1" thickBot="1" x14ac:dyDescent="0.3">
      <c r="A39" s="393" t="s">
        <v>548</v>
      </c>
      <c r="B39" s="394" t="s">
        <v>549</v>
      </c>
      <c r="C39" s="394" t="s">
        <v>342</v>
      </c>
      <c r="D39" s="395">
        <f t="shared" si="0"/>
        <v>362.99</v>
      </c>
      <c r="E39" s="395"/>
      <c r="F39" s="395"/>
      <c r="G39" s="395"/>
      <c r="H39" s="396">
        <f t="shared" si="3"/>
        <v>362.99</v>
      </c>
      <c r="I39" s="396">
        <v>362.99</v>
      </c>
      <c r="J39" s="397">
        <v>0</v>
      </c>
      <c r="K39" s="396"/>
      <c r="L39" s="396"/>
      <c r="M39" s="397"/>
      <c r="N39" s="346"/>
      <c r="O39" s="346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43"/>
      <c r="BJ39" s="343"/>
      <c r="BK39" s="343"/>
      <c r="BL39" s="343"/>
      <c r="BM39" s="343"/>
      <c r="BN39" s="343"/>
      <c r="BO39" s="343"/>
      <c r="BP39" s="343"/>
      <c r="BQ39" s="343"/>
      <c r="BR39" s="343"/>
      <c r="BS39" s="343"/>
      <c r="BT39" s="343"/>
      <c r="BU39" s="343"/>
      <c r="BV39" s="343"/>
      <c r="BW39" s="343"/>
      <c r="BX39" s="343"/>
      <c r="BY39" s="343"/>
      <c r="BZ39" s="343"/>
      <c r="CA39" s="343"/>
      <c r="CB39" s="343"/>
      <c r="CC39" s="343"/>
      <c r="CD39" s="343"/>
      <c r="CE39" s="343"/>
      <c r="CF39" s="343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  <c r="CS39" s="343"/>
      <c r="CT39" s="343"/>
      <c r="CU39" s="343"/>
      <c r="CV39" s="343"/>
      <c r="CW39" s="343"/>
      <c r="CX39" s="343"/>
      <c r="CY39" s="343"/>
      <c r="CZ39" s="343"/>
      <c r="DA39" s="343"/>
      <c r="DB39" s="343"/>
      <c r="DC39" s="343"/>
      <c r="DD39" s="343"/>
      <c r="DE39" s="343"/>
      <c r="DF39" s="343"/>
      <c r="DG39" s="343"/>
      <c r="DH39" s="343"/>
      <c r="DI39" s="343"/>
      <c r="DJ39" s="343"/>
      <c r="DK39" s="343"/>
      <c r="DL39" s="343"/>
      <c r="DM39" s="343"/>
      <c r="DN39" s="343"/>
      <c r="DO39" s="343"/>
      <c r="DP39" s="343"/>
      <c r="DQ39" s="343"/>
      <c r="DR39" s="343"/>
      <c r="DS39" s="343"/>
      <c r="DT39" s="343"/>
      <c r="DU39" s="343"/>
      <c r="DV39" s="343"/>
      <c r="DW39" s="343"/>
      <c r="DX39" s="343"/>
      <c r="DY39" s="343"/>
      <c r="DZ39" s="343"/>
      <c r="EA39" s="385"/>
    </row>
    <row r="40" spans="1:131" s="388" customFormat="1" ht="16.5" customHeight="1" x14ac:dyDescent="0.25">
      <c r="A40" s="398" t="s">
        <v>438</v>
      </c>
      <c r="B40" s="399" t="s">
        <v>550</v>
      </c>
      <c r="C40" s="399" t="s">
        <v>551</v>
      </c>
      <c r="D40" s="400">
        <f t="shared" si="0"/>
        <v>3.05</v>
      </c>
      <c r="E40" s="400"/>
      <c r="F40" s="400"/>
      <c r="G40" s="400"/>
      <c r="H40" s="407">
        <f>I40+J40</f>
        <v>3.05</v>
      </c>
      <c r="I40" s="407">
        <v>0</v>
      </c>
      <c r="J40" s="402">
        <v>3.05</v>
      </c>
      <c r="K40" s="407"/>
      <c r="L40" s="407"/>
      <c r="M40" s="402"/>
      <c r="N40" s="346"/>
      <c r="O40" s="346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343"/>
      <c r="BR40" s="343"/>
      <c r="BS40" s="343"/>
      <c r="BT40" s="343"/>
      <c r="BU40" s="343"/>
      <c r="BV40" s="343"/>
      <c r="BW40" s="343"/>
      <c r="BX40" s="343"/>
      <c r="BY40" s="343"/>
      <c r="BZ40" s="343"/>
      <c r="CA40" s="343"/>
      <c r="CB40" s="343"/>
      <c r="CC40" s="343"/>
      <c r="CD40" s="343"/>
      <c r="CE40" s="343"/>
      <c r="CF40" s="343"/>
      <c r="CG40" s="343"/>
      <c r="CH40" s="343"/>
      <c r="CI40" s="343"/>
      <c r="CJ40" s="343"/>
      <c r="CK40" s="343"/>
      <c r="CL40" s="343"/>
      <c r="CM40" s="343"/>
      <c r="CN40" s="343"/>
      <c r="CO40" s="343"/>
      <c r="CP40" s="343"/>
      <c r="CQ40" s="343"/>
      <c r="CR40" s="343"/>
      <c r="CS40" s="343"/>
      <c r="CT40" s="343"/>
      <c r="CU40" s="343"/>
      <c r="CV40" s="343"/>
      <c r="CW40" s="343"/>
      <c r="CX40" s="343"/>
      <c r="CY40" s="343"/>
      <c r="CZ40" s="343"/>
      <c r="DA40" s="343"/>
      <c r="DB40" s="343"/>
      <c r="DC40" s="343"/>
      <c r="DD40" s="343"/>
      <c r="DE40" s="343"/>
      <c r="DF40" s="343"/>
      <c r="DG40" s="343"/>
      <c r="DH40" s="343"/>
      <c r="DI40" s="343"/>
      <c r="DJ40" s="343"/>
      <c r="DK40" s="343"/>
      <c r="DL40" s="343"/>
      <c r="DM40" s="343"/>
      <c r="DN40" s="343"/>
      <c r="DO40" s="343"/>
      <c r="DP40" s="343"/>
      <c r="DQ40" s="343"/>
      <c r="DR40" s="343"/>
      <c r="DS40" s="343"/>
      <c r="DT40" s="343"/>
      <c r="DU40" s="343"/>
      <c r="DV40" s="343"/>
      <c r="DW40" s="343"/>
      <c r="DX40" s="343"/>
      <c r="DY40" s="343"/>
      <c r="DZ40" s="343"/>
      <c r="EA40" s="387"/>
    </row>
    <row r="41" spans="1:131" s="391" customFormat="1" ht="15.75" customHeight="1" thickBot="1" x14ac:dyDescent="0.3">
      <c r="A41" s="380"/>
      <c r="B41" s="381" t="s">
        <v>552</v>
      </c>
      <c r="C41" s="381" t="s">
        <v>342</v>
      </c>
      <c r="D41" s="382">
        <f t="shared" si="0"/>
        <v>976</v>
      </c>
      <c r="E41" s="382"/>
      <c r="F41" s="382"/>
      <c r="G41" s="382"/>
      <c r="H41" s="383">
        <f>I41+J41</f>
        <v>976</v>
      </c>
      <c r="I41" s="383">
        <v>0</v>
      </c>
      <c r="J41" s="384">
        <v>976</v>
      </c>
      <c r="K41" s="383"/>
      <c r="L41" s="383"/>
      <c r="M41" s="384"/>
      <c r="N41" s="346"/>
      <c r="O41" s="346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3"/>
      <c r="BT41" s="343"/>
      <c r="BU41" s="343"/>
      <c r="BV41" s="343"/>
      <c r="BW41" s="343"/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3"/>
      <c r="CJ41" s="343"/>
      <c r="CK41" s="343"/>
      <c r="CL41" s="343"/>
      <c r="CM41" s="343"/>
      <c r="CN41" s="343"/>
      <c r="CO41" s="343"/>
      <c r="CP41" s="343"/>
      <c r="CQ41" s="343"/>
      <c r="CR41" s="343"/>
      <c r="CS41" s="343"/>
      <c r="CT41" s="343"/>
      <c r="CU41" s="343"/>
      <c r="CV41" s="343"/>
      <c r="CW41" s="343"/>
      <c r="CX41" s="343"/>
      <c r="CY41" s="343"/>
      <c r="CZ41" s="343"/>
      <c r="DA41" s="343"/>
      <c r="DB41" s="343"/>
      <c r="DC41" s="343"/>
      <c r="DD41" s="343"/>
      <c r="DE41" s="343"/>
      <c r="DF41" s="343"/>
      <c r="DG41" s="343"/>
      <c r="DH41" s="343"/>
      <c r="DI41" s="343"/>
      <c r="DJ41" s="343"/>
      <c r="DK41" s="343"/>
      <c r="DL41" s="343"/>
      <c r="DM41" s="343"/>
      <c r="DN41" s="343"/>
      <c r="DO41" s="343"/>
      <c r="DP41" s="343"/>
      <c r="DQ41" s="343"/>
      <c r="DR41" s="343"/>
      <c r="DS41" s="343"/>
      <c r="DT41" s="343"/>
      <c r="DU41" s="343"/>
      <c r="DV41" s="343"/>
      <c r="DW41" s="343"/>
      <c r="DX41" s="343"/>
      <c r="DY41" s="343"/>
      <c r="DZ41" s="343"/>
      <c r="EA41" s="390"/>
    </row>
    <row r="42" spans="1:131" s="372" customFormat="1" ht="15.75" customHeight="1" x14ac:dyDescent="0.25">
      <c r="A42" s="366" t="s">
        <v>440</v>
      </c>
      <c r="B42" s="367" t="s">
        <v>553</v>
      </c>
      <c r="C42" s="367" t="s">
        <v>524</v>
      </c>
      <c r="D42" s="368">
        <f t="shared" si="0"/>
        <v>4.0030000000000001</v>
      </c>
      <c r="E42" s="368"/>
      <c r="F42" s="368"/>
      <c r="G42" s="368"/>
      <c r="H42" s="369">
        <f>I42+J42</f>
        <v>4.0030000000000001</v>
      </c>
      <c r="I42" s="369">
        <v>4.0030000000000001</v>
      </c>
      <c r="J42" s="404">
        <v>0</v>
      </c>
      <c r="K42" s="369"/>
      <c r="L42" s="369"/>
      <c r="M42" s="404"/>
      <c r="N42" s="346"/>
      <c r="O42" s="346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  <c r="BO42" s="343"/>
      <c r="BP42" s="343"/>
      <c r="BQ42" s="343"/>
      <c r="BR42" s="343"/>
      <c r="BS42" s="343"/>
      <c r="BT42" s="343"/>
      <c r="BU42" s="343"/>
      <c r="BV42" s="343"/>
      <c r="BW42" s="343"/>
      <c r="BX42" s="343"/>
      <c r="BY42" s="343"/>
      <c r="BZ42" s="343"/>
      <c r="CA42" s="343"/>
      <c r="CB42" s="343"/>
      <c r="CC42" s="343"/>
      <c r="CD42" s="343"/>
      <c r="CE42" s="343"/>
      <c r="CF42" s="343"/>
      <c r="CG42" s="343"/>
      <c r="CH42" s="343"/>
      <c r="CI42" s="343"/>
      <c r="CJ42" s="343"/>
      <c r="CK42" s="343"/>
      <c r="CL42" s="343"/>
      <c r="CM42" s="343"/>
      <c r="CN42" s="343"/>
      <c r="CO42" s="343"/>
      <c r="CP42" s="343"/>
      <c r="CQ42" s="343"/>
      <c r="CR42" s="343"/>
      <c r="CS42" s="343"/>
      <c r="CT42" s="343"/>
      <c r="CU42" s="343"/>
      <c r="CV42" s="343"/>
      <c r="CW42" s="343"/>
      <c r="CX42" s="343"/>
      <c r="CY42" s="343"/>
      <c r="CZ42" s="343"/>
      <c r="DA42" s="343"/>
      <c r="DB42" s="343"/>
      <c r="DC42" s="343"/>
      <c r="DD42" s="343"/>
      <c r="DE42" s="343"/>
      <c r="DF42" s="343"/>
      <c r="DG42" s="343"/>
      <c r="DH42" s="343"/>
      <c r="DI42" s="343"/>
      <c r="DJ42" s="343"/>
      <c r="DK42" s="343"/>
      <c r="DL42" s="343"/>
      <c r="DM42" s="343"/>
      <c r="DN42" s="343"/>
      <c r="DO42" s="343"/>
      <c r="DP42" s="343"/>
      <c r="DQ42" s="343"/>
      <c r="DR42" s="343"/>
      <c r="DS42" s="343"/>
      <c r="DT42" s="343"/>
      <c r="DU42" s="343"/>
      <c r="DV42" s="343"/>
      <c r="DW42" s="343"/>
      <c r="DX42" s="343"/>
      <c r="DY42" s="343"/>
      <c r="DZ42" s="343"/>
      <c r="EA42" s="371"/>
    </row>
    <row r="43" spans="1:131" s="379" customFormat="1" ht="15.75" customHeight="1" thickBot="1" x14ac:dyDescent="0.3">
      <c r="A43" s="393"/>
      <c r="B43" s="394"/>
      <c r="C43" s="394" t="s">
        <v>342</v>
      </c>
      <c r="D43" s="395">
        <f t="shared" si="0"/>
        <v>1336.492</v>
      </c>
      <c r="E43" s="395"/>
      <c r="F43" s="395"/>
      <c r="G43" s="395"/>
      <c r="H43" s="396">
        <f>I43+J43</f>
        <v>1336.492</v>
      </c>
      <c r="I43" s="396">
        <v>1336.492</v>
      </c>
      <c r="J43" s="397">
        <v>0</v>
      </c>
      <c r="K43" s="396"/>
      <c r="L43" s="396"/>
      <c r="M43" s="397"/>
      <c r="N43" s="346"/>
      <c r="O43" s="346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3"/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3"/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3"/>
      <c r="DL43" s="343"/>
      <c r="DM43" s="343"/>
      <c r="DN43" s="343"/>
      <c r="DO43" s="343"/>
      <c r="DP43" s="343"/>
      <c r="DQ43" s="343"/>
      <c r="DR43" s="343"/>
      <c r="DS43" s="343"/>
      <c r="DT43" s="343"/>
      <c r="DU43" s="343"/>
      <c r="DV43" s="343"/>
      <c r="DW43" s="343"/>
      <c r="DX43" s="343"/>
      <c r="DY43" s="343"/>
      <c r="DZ43" s="343"/>
      <c r="EA43" s="378"/>
    </row>
    <row r="44" spans="1:131" s="388" customFormat="1" ht="15.75" customHeight="1" x14ac:dyDescent="0.25">
      <c r="A44" s="398" t="s">
        <v>442</v>
      </c>
      <c r="B44" s="442" t="s">
        <v>554</v>
      </c>
      <c r="C44" s="442" t="s">
        <v>524</v>
      </c>
      <c r="D44" s="443">
        <f t="shared" si="0"/>
        <v>15.968</v>
      </c>
      <c r="E44" s="443"/>
      <c r="F44" s="443"/>
      <c r="G44" s="443"/>
      <c r="H44" s="444">
        <f>I44+J44</f>
        <v>15.968</v>
      </c>
      <c r="I44" s="444">
        <v>15.968</v>
      </c>
      <c r="J44" s="445">
        <v>0</v>
      </c>
      <c r="K44" s="444"/>
      <c r="L44" s="444"/>
      <c r="M44" s="402"/>
      <c r="N44" s="346"/>
      <c r="O44" s="346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  <c r="CR44" s="343"/>
      <c r="CS44" s="343"/>
      <c r="CT44" s="343"/>
      <c r="CU44" s="343"/>
      <c r="CV44" s="343"/>
      <c r="CW44" s="343"/>
      <c r="CX44" s="343"/>
      <c r="CY44" s="343"/>
      <c r="CZ44" s="343"/>
      <c r="DA44" s="343"/>
      <c r="DB44" s="343"/>
      <c r="DC44" s="343"/>
      <c r="DD44" s="343"/>
      <c r="DE44" s="343"/>
      <c r="DF44" s="343"/>
      <c r="DG44" s="343"/>
      <c r="DH44" s="343"/>
      <c r="DI44" s="343"/>
      <c r="DJ44" s="343"/>
      <c r="DK44" s="343"/>
      <c r="DL44" s="343"/>
      <c r="DM44" s="343"/>
      <c r="DN44" s="343"/>
      <c r="DO44" s="343"/>
      <c r="DP44" s="343"/>
      <c r="DQ44" s="343"/>
      <c r="DR44" s="343"/>
      <c r="DS44" s="343"/>
      <c r="DT44" s="343"/>
      <c r="DU44" s="343"/>
      <c r="DV44" s="343"/>
      <c r="DW44" s="343"/>
      <c r="DX44" s="343"/>
      <c r="DY44" s="343"/>
      <c r="DZ44" s="343"/>
      <c r="EA44" s="387"/>
    </row>
    <row r="45" spans="1:131" s="409" customFormat="1" ht="15.75" customHeight="1" x14ac:dyDescent="0.25">
      <c r="A45" s="373"/>
      <c r="B45" s="374" t="s">
        <v>555</v>
      </c>
      <c r="C45" s="374" t="s">
        <v>556</v>
      </c>
      <c r="D45" s="375">
        <f t="shared" si="0"/>
        <v>143</v>
      </c>
      <c r="E45" s="375"/>
      <c r="F45" s="375"/>
      <c r="G45" s="375"/>
      <c r="H45" s="376">
        <f t="shared" ref="H45" si="4">I45+J45</f>
        <v>143</v>
      </c>
      <c r="I45" s="376">
        <v>143</v>
      </c>
      <c r="J45" s="376">
        <v>0</v>
      </c>
      <c r="K45" s="376"/>
      <c r="L45" s="376"/>
      <c r="M45" s="405"/>
      <c r="N45" s="346"/>
      <c r="O45" s="346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  <c r="CR45" s="343"/>
      <c r="CS45" s="343"/>
      <c r="CT45" s="343"/>
      <c r="CU45" s="343"/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3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343"/>
      <c r="DV45" s="343"/>
      <c r="DW45" s="343"/>
      <c r="DX45" s="343"/>
      <c r="DY45" s="343"/>
      <c r="DZ45" s="343"/>
      <c r="EA45" s="408"/>
    </row>
    <row r="46" spans="1:131" s="391" customFormat="1" ht="15.75" customHeight="1" thickBot="1" x14ac:dyDescent="0.3">
      <c r="A46" s="684"/>
      <c r="B46" s="685" t="s">
        <v>557</v>
      </c>
      <c r="C46" s="685" t="s">
        <v>342</v>
      </c>
      <c r="D46" s="686">
        <f t="shared" si="0"/>
        <v>16889.794999999998</v>
      </c>
      <c r="E46" s="686"/>
      <c r="F46" s="686"/>
      <c r="G46" s="686"/>
      <c r="H46" s="687">
        <f>I46+J46</f>
        <v>16889.794999999998</v>
      </c>
      <c r="I46" s="687">
        <v>16889.794999999998</v>
      </c>
      <c r="J46" s="688">
        <v>0</v>
      </c>
      <c r="K46" s="687"/>
      <c r="L46" s="687"/>
      <c r="M46" s="688"/>
      <c r="N46" s="346"/>
      <c r="O46" s="346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3"/>
      <c r="BJ46" s="343"/>
      <c r="BK46" s="343"/>
      <c r="BL46" s="343"/>
      <c r="BM46" s="343"/>
      <c r="BN46" s="343"/>
      <c r="BO46" s="343"/>
      <c r="BP46" s="343"/>
      <c r="BQ46" s="343"/>
      <c r="BR46" s="343"/>
      <c r="BS46" s="343"/>
      <c r="BT46" s="343"/>
      <c r="BU46" s="343"/>
      <c r="BV46" s="343"/>
      <c r="BW46" s="343"/>
      <c r="BX46" s="343"/>
      <c r="BY46" s="343"/>
      <c r="BZ46" s="343"/>
      <c r="CA46" s="343"/>
      <c r="CB46" s="343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43"/>
      <c r="CT46" s="343"/>
      <c r="CU46" s="343"/>
      <c r="CV46" s="343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3"/>
      <c r="DJ46" s="343"/>
      <c r="DK46" s="343"/>
      <c r="DL46" s="343"/>
      <c r="DM46" s="343"/>
      <c r="DN46" s="343"/>
      <c r="DO46" s="343"/>
      <c r="DP46" s="343"/>
      <c r="DQ46" s="343"/>
      <c r="DR46" s="343"/>
      <c r="DS46" s="343"/>
      <c r="DT46" s="343"/>
      <c r="DU46" s="343"/>
      <c r="DV46" s="343"/>
      <c r="DW46" s="343"/>
      <c r="DX46" s="343"/>
      <c r="DY46" s="343"/>
      <c r="DZ46" s="343"/>
      <c r="EA46" s="390"/>
    </row>
    <row r="47" spans="1:131" s="372" customFormat="1" ht="15.75" customHeight="1" x14ac:dyDescent="0.25">
      <c r="A47" s="366" t="s">
        <v>444</v>
      </c>
      <c r="B47" s="367" t="s">
        <v>558</v>
      </c>
      <c r="C47" s="367" t="s">
        <v>524</v>
      </c>
      <c r="D47" s="368">
        <f t="shared" si="0"/>
        <v>0.72299999999999998</v>
      </c>
      <c r="E47" s="368"/>
      <c r="F47" s="368"/>
      <c r="G47" s="368"/>
      <c r="H47" s="369">
        <f>I47+J47</f>
        <v>0.72299999999999998</v>
      </c>
      <c r="I47" s="369">
        <v>0.72299999999999998</v>
      </c>
      <c r="J47" s="404">
        <v>0</v>
      </c>
      <c r="K47" s="369"/>
      <c r="L47" s="369"/>
      <c r="M47" s="404"/>
      <c r="N47" s="346"/>
      <c r="O47" s="346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343"/>
      <c r="BS47" s="343"/>
      <c r="BT47" s="343"/>
      <c r="BU47" s="343"/>
      <c r="BV47" s="343"/>
      <c r="BW47" s="343"/>
      <c r="BX47" s="343"/>
      <c r="BY47" s="343"/>
      <c r="BZ47" s="343"/>
      <c r="CA47" s="343"/>
      <c r="CB47" s="343"/>
      <c r="CC47" s="343"/>
      <c r="CD47" s="343"/>
      <c r="CE47" s="343"/>
      <c r="CF47" s="343"/>
      <c r="CG47" s="343"/>
      <c r="CH47" s="343"/>
      <c r="CI47" s="343"/>
      <c r="CJ47" s="343"/>
      <c r="CK47" s="343"/>
      <c r="CL47" s="343"/>
      <c r="CM47" s="343"/>
      <c r="CN47" s="343"/>
      <c r="CO47" s="343"/>
      <c r="CP47" s="343"/>
      <c r="CQ47" s="343"/>
      <c r="CR47" s="343"/>
      <c r="CS47" s="343"/>
      <c r="CT47" s="343"/>
      <c r="CU47" s="343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343"/>
      <c r="DL47" s="343"/>
      <c r="DM47" s="343"/>
      <c r="DN47" s="343"/>
      <c r="DO47" s="343"/>
      <c r="DP47" s="343"/>
      <c r="DQ47" s="343"/>
      <c r="DR47" s="343"/>
      <c r="DS47" s="343"/>
      <c r="DT47" s="343"/>
      <c r="DU47" s="343"/>
      <c r="DV47" s="343"/>
      <c r="DW47" s="343"/>
      <c r="DX47" s="343"/>
      <c r="DY47" s="343"/>
      <c r="DZ47" s="343"/>
      <c r="EA47" s="371"/>
    </row>
    <row r="48" spans="1:131" s="409" customFormat="1" ht="15.75" customHeight="1" x14ac:dyDescent="0.25">
      <c r="A48" s="373"/>
      <c r="B48" s="374" t="s">
        <v>559</v>
      </c>
      <c r="C48" s="374" t="s">
        <v>560</v>
      </c>
      <c r="D48" s="375">
        <f t="shared" si="0"/>
        <v>65</v>
      </c>
      <c r="E48" s="375"/>
      <c r="F48" s="375"/>
      <c r="G48" s="375"/>
      <c r="H48" s="376">
        <f t="shared" ref="H48:H49" si="5">I48+J48</f>
        <v>65</v>
      </c>
      <c r="I48" s="376">
        <v>65</v>
      </c>
      <c r="J48" s="405">
        <v>0</v>
      </c>
      <c r="K48" s="376"/>
      <c r="L48" s="376"/>
      <c r="M48" s="405"/>
      <c r="N48" s="346"/>
      <c r="O48" s="346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/>
      <c r="DD48" s="343"/>
      <c r="DE48" s="343"/>
      <c r="DF48" s="343"/>
      <c r="DG48" s="343"/>
      <c r="DH48" s="343"/>
      <c r="DI48" s="343"/>
      <c r="DJ48" s="343"/>
      <c r="DK48" s="343"/>
      <c r="DL48" s="343"/>
      <c r="DM48" s="343"/>
      <c r="DN48" s="343"/>
      <c r="DO48" s="343"/>
      <c r="DP48" s="343"/>
      <c r="DQ48" s="343"/>
      <c r="DR48" s="343"/>
      <c r="DS48" s="343"/>
      <c r="DT48" s="343"/>
      <c r="DU48" s="343"/>
      <c r="DV48" s="343"/>
      <c r="DW48" s="343"/>
      <c r="DX48" s="343"/>
      <c r="DY48" s="343"/>
      <c r="DZ48" s="343"/>
      <c r="EA48" s="408"/>
    </row>
    <row r="49" spans="1:131" s="379" customFormat="1" ht="15.75" customHeight="1" thickBot="1" x14ac:dyDescent="0.3">
      <c r="A49" s="393"/>
      <c r="B49" s="394"/>
      <c r="C49" s="394" t="s">
        <v>342</v>
      </c>
      <c r="D49" s="395">
        <f t="shared" si="0"/>
        <v>845.68499999999995</v>
      </c>
      <c r="E49" s="395"/>
      <c r="F49" s="395"/>
      <c r="G49" s="395"/>
      <c r="H49" s="396">
        <f t="shared" si="5"/>
        <v>845.68499999999995</v>
      </c>
      <c r="I49" s="396">
        <v>845.68499999999995</v>
      </c>
      <c r="J49" s="397">
        <v>0</v>
      </c>
      <c r="K49" s="396"/>
      <c r="L49" s="396"/>
      <c r="M49" s="397"/>
      <c r="N49" s="346"/>
      <c r="O49" s="346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43"/>
      <c r="BQ49" s="343"/>
      <c r="BR49" s="343"/>
      <c r="BS49" s="343"/>
      <c r="BT49" s="343"/>
      <c r="BU49" s="343"/>
      <c r="BV49" s="343"/>
      <c r="BW49" s="343"/>
      <c r="BX49" s="343"/>
      <c r="BY49" s="343"/>
      <c r="BZ49" s="343"/>
      <c r="CA49" s="343"/>
      <c r="CB49" s="343"/>
      <c r="CC49" s="343"/>
      <c r="CD49" s="343"/>
      <c r="CE49" s="343"/>
      <c r="CF49" s="343"/>
      <c r="CG49" s="343"/>
      <c r="CH49" s="343"/>
      <c r="CI49" s="343"/>
      <c r="CJ49" s="343"/>
      <c r="CK49" s="343"/>
      <c r="CL49" s="343"/>
      <c r="CM49" s="343"/>
      <c r="CN49" s="343"/>
      <c r="CO49" s="343"/>
      <c r="CP49" s="343"/>
      <c r="CQ49" s="343"/>
      <c r="CR49" s="343"/>
      <c r="CS49" s="343"/>
      <c r="CT49" s="343"/>
      <c r="CU49" s="343"/>
      <c r="CV49" s="343"/>
      <c r="CW49" s="343"/>
      <c r="CX49" s="343"/>
      <c r="CY49" s="343"/>
      <c r="CZ49" s="343"/>
      <c r="DA49" s="343"/>
      <c r="DB49" s="343"/>
      <c r="DC49" s="343"/>
      <c r="DD49" s="343"/>
      <c r="DE49" s="343"/>
      <c r="DF49" s="343"/>
      <c r="DG49" s="343"/>
      <c r="DH49" s="343"/>
      <c r="DI49" s="343"/>
      <c r="DJ49" s="343"/>
      <c r="DK49" s="343"/>
      <c r="DL49" s="343"/>
      <c r="DM49" s="343"/>
      <c r="DN49" s="343"/>
      <c r="DO49" s="343"/>
      <c r="DP49" s="343"/>
      <c r="DQ49" s="343"/>
      <c r="DR49" s="343"/>
      <c r="DS49" s="343"/>
      <c r="DT49" s="343"/>
      <c r="DU49" s="343"/>
      <c r="DV49" s="343"/>
      <c r="DW49" s="343"/>
      <c r="DX49" s="343"/>
      <c r="DY49" s="343"/>
      <c r="DZ49" s="343"/>
      <c r="EA49" s="378"/>
    </row>
    <row r="50" spans="1:131" s="388" customFormat="1" ht="15.75" customHeight="1" x14ac:dyDescent="0.25">
      <c r="A50" s="398" t="s">
        <v>446</v>
      </c>
      <c r="B50" s="399" t="s">
        <v>561</v>
      </c>
      <c r="C50" s="399" t="s">
        <v>425</v>
      </c>
      <c r="D50" s="400">
        <f t="shared" si="0"/>
        <v>521</v>
      </c>
      <c r="E50" s="400"/>
      <c r="F50" s="400"/>
      <c r="G50" s="400"/>
      <c r="H50" s="407">
        <f>I50+J50</f>
        <v>521</v>
      </c>
      <c r="I50" s="407">
        <v>521</v>
      </c>
      <c r="J50" s="402">
        <v>0</v>
      </c>
      <c r="K50" s="407"/>
      <c r="L50" s="407"/>
      <c r="M50" s="402"/>
      <c r="N50" s="346"/>
      <c r="O50" s="346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343"/>
      <c r="CB50" s="343"/>
      <c r="CC50" s="343"/>
      <c r="CD50" s="343"/>
      <c r="CE50" s="343"/>
      <c r="CF50" s="343"/>
      <c r="CG50" s="343"/>
      <c r="CH50" s="343"/>
      <c r="CI50" s="343"/>
      <c r="CJ50" s="343"/>
      <c r="CK50" s="343"/>
      <c r="CL50" s="343"/>
      <c r="CM50" s="343"/>
      <c r="CN50" s="343"/>
      <c r="CO50" s="343"/>
      <c r="CP50" s="343"/>
      <c r="CQ50" s="343"/>
      <c r="CR50" s="343"/>
      <c r="CS50" s="343"/>
      <c r="CT50" s="343"/>
      <c r="CU50" s="343"/>
      <c r="CV50" s="343"/>
      <c r="CW50" s="343"/>
      <c r="CX50" s="343"/>
      <c r="CY50" s="343"/>
      <c r="CZ50" s="343"/>
      <c r="DA50" s="343"/>
      <c r="DB50" s="343"/>
      <c r="DC50" s="343"/>
      <c r="DD50" s="343"/>
      <c r="DE50" s="343"/>
      <c r="DF50" s="343"/>
      <c r="DG50" s="343"/>
      <c r="DH50" s="343"/>
      <c r="DI50" s="343"/>
      <c r="DJ50" s="343"/>
      <c r="DK50" s="343"/>
      <c r="DL50" s="343"/>
      <c r="DM50" s="343"/>
      <c r="DN50" s="343"/>
      <c r="DO50" s="343"/>
      <c r="DP50" s="343"/>
      <c r="DQ50" s="343"/>
      <c r="DR50" s="343"/>
      <c r="DS50" s="343"/>
      <c r="DT50" s="343"/>
      <c r="DU50" s="343"/>
      <c r="DV50" s="343"/>
      <c r="DW50" s="343"/>
      <c r="DX50" s="343"/>
      <c r="DY50" s="343"/>
      <c r="DZ50" s="343"/>
      <c r="EA50" s="387"/>
    </row>
    <row r="51" spans="1:131" s="391" customFormat="1" ht="15.75" customHeight="1" thickBot="1" x14ac:dyDescent="0.3">
      <c r="A51" s="380"/>
      <c r="B51" s="381" t="s">
        <v>562</v>
      </c>
      <c r="C51" s="381" t="s">
        <v>342</v>
      </c>
      <c r="D51" s="382">
        <f t="shared" si="0"/>
        <v>325.625</v>
      </c>
      <c r="E51" s="382"/>
      <c r="F51" s="382"/>
      <c r="G51" s="382"/>
      <c r="H51" s="383">
        <f>I51+J51</f>
        <v>325.625</v>
      </c>
      <c r="I51" s="383">
        <v>325.625</v>
      </c>
      <c r="J51" s="384">
        <v>0</v>
      </c>
      <c r="K51" s="383"/>
      <c r="L51" s="383"/>
      <c r="M51" s="384"/>
      <c r="N51" s="346"/>
      <c r="O51" s="346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343"/>
      <c r="DX51" s="343"/>
      <c r="DY51" s="343"/>
      <c r="DZ51" s="343"/>
      <c r="EA51" s="390"/>
    </row>
    <row r="52" spans="1:131" s="372" customFormat="1" ht="15.75" customHeight="1" x14ac:dyDescent="0.25">
      <c r="A52" s="398" t="s">
        <v>447</v>
      </c>
      <c r="B52" s="399" t="s">
        <v>563</v>
      </c>
      <c r="C52" s="399" t="s">
        <v>425</v>
      </c>
      <c r="D52" s="400">
        <f t="shared" si="0"/>
        <v>0</v>
      </c>
      <c r="E52" s="400"/>
      <c r="F52" s="400"/>
      <c r="G52" s="400"/>
      <c r="H52" s="407">
        <v>0</v>
      </c>
      <c r="I52" s="407">
        <v>0</v>
      </c>
      <c r="J52" s="402">
        <v>0</v>
      </c>
      <c r="K52" s="407"/>
      <c r="L52" s="407"/>
      <c r="M52" s="402"/>
      <c r="N52" s="346"/>
      <c r="O52" s="346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71"/>
    </row>
    <row r="53" spans="1:131" s="379" customFormat="1" ht="15.75" customHeight="1" thickBot="1" x14ac:dyDescent="0.3">
      <c r="A53" s="380"/>
      <c r="B53" s="381" t="s">
        <v>564</v>
      </c>
      <c r="C53" s="381" t="s">
        <v>342</v>
      </c>
      <c r="D53" s="382">
        <f t="shared" si="0"/>
        <v>0</v>
      </c>
      <c r="E53" s="382"/>
      <c r="F53" s="382"/>
      <c r="G53" s="382"/>
      <c r="H53" s="383">
        <v>0</v>
      </c>
      <c r="I53" s="410">
        <v>0</v>
      </c>
      <c r="J53" s="384">
        <v>0</v>
      </c>
      <c r="K53" s="383"/>
      <c r="L53" s="410"/>
      <c r="M53" s="384"/>
      <c r="N53" s="346"/>
      <c r="O53" s="346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343"/>
      <c r="BY53" s="343"/>
      <c r="BZ53" s="343"/>
      <c r="CA53" s="343"/>
      <c r="CB53" s="343"/>
      <c r="CC53" s="343"/>
      <c r="CD53" s="343"/>
      <c r="CE53" s="343"/>
      <c r="CF53" s="343"/>
      <c r="CG53" s="343"/>
      <c r="CH53" s="343"/>
      <c r="CI53" s="343"/>
      <c r="CJ53" s="343"/>
      <c r="CK53" s="343"/>
      <c r="CL53" s="343"/>
      <c r="CM53" s="343"/>
      <c r="CN53" s="343"/>
      <c r="CO53" s="343"/>
      <c r="CP53" s="343"/>
      <c r="CQ53" s="343"/>
      <c r="CR53" s="343"/>
      <c r="CS53" s="343"/>
      <c r="CT53" s="343"/>
      <c r="CU53" s="343"/>
      <c r="CV53" s="343"/>
      <c r="CW53" s="343"/>
      <c r="CX53" s="343"/>
      <c r="CY53" s="343"/>
      <c r="CZ53" s="343"/>
      <c r="DA53" s="343"/>
      <c r="DB53" s="343"/>
      <c r="DC53" s="343"/>
      <c r="DD53" s="343"/>
      <c r="DE53" s="343"/>
      <c r="DF53" s="343"/>
      <c r="DG53" s="343"/>
      <c r="DH53" s="343"/>
      <c r="DI53" s="343"/>
      <c r="DJ53" s="343"/>
      <c r="DK53" s="343"/>
      <c r="DL53" s="343"/>
      <c r="DM53" s="343"/>
      <c r="DN53" s="343"/>
      <c r="DO53" s="343"/>
      <c r="DP53" s="343"/>
      <c r="DQ53" s="343"/>
      <c r="DR53" s="343"/>
      <c r="DS53" s="343"/>
      <c r="DT53" s="343"/>
      <c r="DU53" s="343"/>
      <c r="DV53" s="343"/>
      <c r="DW53" s="343"/>
      <c r="DX53" s="343"/>
      <c r="DY53" s="343"/>
      <c r="DZ53" s="343"/>
      <c r="EA53" s="378"/>
    </row>
    <row r="54" spans="1:131" s="388" customFormat="1" ht="15.75" customHeight="1" x14ac:dyDescent="0.25">
      <c r="A54" s="366" t="s">
        <v>448</v>
      </c>
      <c r="B54" s="367" t="s">
        <v>565</v>
      </c>
      <c r="C54" s="367" t="s">
        <v>551</v>
      </c>
      <c r="D54" s="368">
        <f t="shared" si="0"/>
        <v>0.42599999999999999</v>
      </c>
      <c r="E54" s="368"/>
      <c r="F54" s="368"/>
      <c r="G54" s="368"/>
      <c r="H54" s="369">
        <f t="shared" ref="H54:H86" si="6">I54+J54</f>
        <v>0.42599999999999999</v>
      </c>
      <c r="I54" s="369">
        <v>0</v>
      </c>
      <c r="J54" s="404">
        <v>0.42599999999999999</v>
      </c>
      <c r="K54" s="369"/>
      <c r="L54" s="369"/>
      <c r="M54" s="404"/>
      <c r="N54" s="346"/>
      <c r="O54" s="346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/>
      <c r="CA54" s="343"/>
      <c r="CB54" s="343"/>
      <c r="CC54" s="343"/>
      <c r="CD54" s="343"/>
      <c r="CE54" s="343"/>
      <c r="CF54" s="343"/>
      <c r="CG54" s="343"/>
      <c r="CH54" s="343"/>
      <c r="CI54" s="343"/>
      <c r="CJ54" s="343"/>
      <c r="CK54" s="343"/>
      <c r="CL54" s="343"/>
      <c r="CM54" s="343"/>
      <c r="CN54" s="343"/>
      <c r="CO54" s="343"/>
      <c r="CP54" s="343"/>
      <c r="CQ54" s="343"/>
      <c r="CR54" s="343"/>
      <c r="CS54" s="343"/>
      <c r="CT54" s="343"/>
      <c r="CU54" s="343"/>
      <c r="CV54" s="343"/>
      <c r="CW54" s="343"/>
      <c r="CX54" s="343"/>
      <c r="CY54" s="343"/>
      <c r="CZ54" s="343"/>
      <c r="DA54" s="343"/>
      <c r="DB54" s="343"/>
      <c r="DC54" s="343"/>
      <c r="DD54" s="343"/>
      <c r="DE54" s="343"/>
      <c r="DF54" s="343"/>
      <c r="DG54" s="343"/>
      <c r="DH54" s="343"/>
      <c r="DI54" s="343"/>
      <c r="DJ54" s="343"/>
      <c r="DK54" s="343"/>
      <c r="DL54" s="343"/>
      <c r="DM54" s="343"/>
      <c r="DN54" s="343"/>
      <c r="DO54" s="343"/>
      <c r="DP54" s="343"/>
      <c r="DQ54" s="343"/>
      <c r="DR54" s="343"/>
      <c r="DS54" s="343"/>
      <c r="DT54" s="343"/>
      <c r="DU54" s="343"/>
      <c r="DV54" s="343"/>
      <c r="DW54" s="343"/>
      <c r="DX54" s="343"/>
      <c r="DY54" s="343"/>
      <c r="DZ54" s="343"/>
      <c r="EA54" s="387"/>
    </row>
    <row r="55" spans="1:131" s="391" customFormat="1" ht="15.75" customHeight="1" thickBot="1" x14ac:dyDescent="0.3">
      <c r="A55" s="393"/>
      <c r="B55" s="394"/>
      <c r="C55" s="394" t="s">
        <v>342</v>
      </c>
      <c r="D55" s="395">
        <f t="shared" si="0"/>
        <v>553.79999999999995</v>
      </c>
      <c r="E55" s="395"/>
      <c r="F55" s="395"/>
      <c r="G55" s="395"/>
      <c r="H55" s="396">
        <f t="shared" si="6"/>
        <v>553.79999999999995</v>
      </c>
      <c r="I55" s="396">
        <v>0</v>
      </c>
      <c r="J55" s="397">
        <v>553.79999999999995</v>
      </c>
      <c r="K55" s="396"/>
      <c r="L55" s="396"/>
      <c r="M55" s="397"/>
      <c r="N55" s="346"/>
      <c r="O55" s="346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3"/>
      <c r="BU55" s="343"/>
      <c r="BV55" s="343"/>
      <c r="BW55" s="343"/>
      <c r="BX55" s="343"/>
      <c r="BY55" s="343"/>
      <c r="BZ55" s="343"/>
      <c r="CA55" s="343"/>
      <c r="CB55" s="343"/>
      <c r="CC55" s="343"/>
      <c r="CD55" s="343"/>
      <c r="CE55" s="343"/>
      <c r="CF55" s="343"/>
      <c r="CG55" s="343"/>
      <c r="CH55" s="343"/>
      <c r="CI55" s="343"/>
      <c r="CJ55" s="343"/>
      <c r="CK55" s="343"/>
      <c r="CL55" s="343"/>
      <c r="CM55" s="343"/>
      <c r="CN55" s="343"/>
      <c r="CO55" s="343"/>
      <c r="CP55" s="343"/>
      <c r="CQ55" s="343"/>
      <c r="CR55" s="343"/>
      <c r="CS55" s="343"/>
      <c r="CT55" s="343"/>
      <c r="CU55" s="343"/>
      <c r="CV55" s="343"/>
      <c r="CW55" s="343"/>
      <c r="CX55" s="343"/>
      <c r="CY55" s="343"/>
      <c r="CZ55" s="343"/>
      <c r="DA55" s="343"/>
      <c r="DB55" s="343"/>
      <c r="DC55" s="343"/>
      <c r="DD55" s="343"/>
      <c r="DE55" s="343"/>
      <c r="DF55" s="343"/>
      <c r="DG55" s="343"/>
      <c r="DH55" s="343"/>
      <c r="DI55" s="343"/>
      <c r="DJ55" s="343"/>
      <c r="DK55" s="343"/>
      <c r="DL55" s="343"/>
      <c r="DM55" s="343"/>
      <c r="DN55" s="343"/>
      <c r="DO55" s="343"/>
      <c r="DP55" s="343"/>
      <c r="DQ55" s="343"/>
      <c r="DR55" s="343"/>
      <c r="DS55" s="343"/>
      <c r="DT55" s="343"/>
      <c r="DU55" s="343"/>
      <c r="DV55" s="343"/>
      <c r="DW55" s="343"/>
      <c r="DX55" s="343"/>
      <c r="DY55" s="343"/>
      <c r="DZ55" s="343"/>
      <c r="EA55" s="390"/>
    </row>
    <row r="56" spans="1:131" s="372" customFormat="1" ht="15.75" customHeight="1" x14ac:dyDescent="0.25">
      <c r="A56" s="398" t="s">
        <v>449</v>
      </c>
      <c r="B56" s="399" t="s">
        <v>566</v>
      </c>
      <c r="C56" s="399" t="s">
        <v>425</v>
      </c>
      <c r="D56" s="400">
        <f t="shared" si="0"/>
        <v>83</v>
      </c>
      <c r="E56" s="400"/>
      <c r="F56" s="400"/>
      <c r="G56" s="400"/>
      <c r="H56" s="407">
        <f t="shared" si="6"/>
        <v>83</v>
      </c>
      <c r="I56" s="407">
        <v>83</v>
      </c>
      <c r="J56" s="402">
        <v>0</v>
      </c>
      <c r="K56" s="407"/>
      <c r="L56" s="407"/>
      <c r="M56" s="402"/>
      <c r="N56" s="346"/>
      <c r="O56" s="346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3"/>
      <c r="CK56" s="343"/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343"/>
      <c r="CX56" s="343"/>
      <c r="CY56" s="343"/>
      <c r="CZ56" s="343"/>
      <c r="DA56" s="343"/>
      <c r="DB56" s="343"/>
      <c r="DC56" s="343"/>
      <c r="DD56" s="343"/>
      <c r="DE56" s="343"/>
      <c r="DF56" s="343"/>
      <c r="DG56" s="343"/>
      <c r="DH56" s="343"/>
      <c r="DI56" s="343"/>
      <c r="DJ56" s="343"/>
      <c r="DK56" s="343"/>
      <c r="DL56" s="343"/>
      <c r="DM56" s="343"/>
      <c r="DN56" s="343"/>
      <c r="DO56" s="343"/>
      <c r="DP56" s="343"/>
      <c r="DQ56" s="343"/>
      <c r="DR56" s="343"/>
      <c r="DS56" s="343"/>
      <c r="DT56" s="343"/>
      <c r="DU56" s="343"/>
      <c r="DV56" s="343"/>
      <c r="DW56" s="343"/>
      <c r="DX56" s="343"/>
      <c r="DY56" s="343"/>
      <c r="DZ56" s="343"/>
      <c r="EA56" s="371"/>
    </row>
    <row r="57" spans="1:131" s="379" customFormat="1" ht="15.75" customHeight="1" thickBot="1" x14ac:dyDescent="0.3">
      <c r="A57" s="380"/>
      <c r="B57" s="381" t="s">
        <v>567</v>
      </c>
      <c r="C57" s="381" t="s">
        <v>342</v>
      </c>
      <c r="D57" s="382">
        <f t="shared" si="0"/>
        <v>129.47999999999999</v>
      </c>
      <c r="E57" s="382"/>
      <c r="F57" s="382"/>
      <c r="G57" s="382"/>
      <c r="H57" s="383">
        <f t="shared" si="6"/>
        <v>129.47999999999999</v>
      </c>
      <c r="I57" s="383">
        <v>129.47999999999999</v>
      </c>
      <c r="J57" s="384">
        <v>0</v>
      </c>
      <c r="K57" s="383"/>
      <c r="L57" s="383"/>
      <c r="M57" s="384"/>
      <c r="N57" s="346"/>
      <c r="O57" s="346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3"/>
      <c r="BU57" s="343"/>
      <c r="BV57" s="343"/>
      <c r="BW57" s="343"/>
      <c r="BX57" s="343"/>
      <c r="BY57" s="343"/>
      <c r="BZ57" s="343"/>
      <c r="CA57" s="343"/>
      <c r="CB57" s="343"/>
      <c r="CC57" s="343"/>
      <c r="CD57" s="343"/>
      <c r="CE57" s="343"/>
      <c r="CF57" s="343"/>
      <c r="CG57" s="343"/>
      <c r="CH57" s="343"/>
      <c r="CI57" s="343"/>
      <c r="CJ57" s="343"/>
      <c r="CK57" s="343"/>
      <c r="CL57" s="343"/>
      <c r="CM57" s="343"/>
      <c r="CN57" s="343"/>
      <c r="CO57" s="343"/>
      <c r="CP57" s="343"/>
      <c r="CQ57" s="343"/>
      <c r="CR57" s="343"/>
      <c r="CS57" s="343"/>
      <c r="CT57" s="343"/>
      <c r="CU57" s="343"/>
      <c r="CV57" s="343"/>
      <c r="CW57" s="343"/>
      <c r="CX57" s="343"/>
      <c r="CY57" s="343"/>
      <c r="CZ57" s="343"/>
      <c r="DA57" s="343"/>
      <c r="DB57" s="343"/>
      <c r="DC57" s="343"/>
      <c r="DD57" s="343"/>
      <c r="DE57" s="343"/>
      <c r="DF57" s="343"/>
      <c r="DG57" s="343"/>
      <c r="DH57" s="343"/>
      <c r="DI57" s="343"/>
      <c r="DJ57" s="343"/>
      <c r="DK57" s="343"/>
      <c r="DL57" s="343"/>
      <c r="DM57" s="343"/>
      <c r="DN57" s="343"/>
      <c r="DO57" s="343"/>
      <c r="DP57" s="343"/>
      <c r="DQ57" s="343"/>
      <c r="DR57" s="343"/>
      <c r="DS57" s="343"/>
      <c r="DT57" s="343"/>
      <c r="DU57" s="343"/>
      <c r="DV57" s="343"/>
      <c r="DW57" s="343"/>
      <c r="DX57" s="343"/>
      <c r="DY57" s="343"/>
      <c r="DZ57" s="343"/>
      <c r="EA57" s="378"/>
    </row>
    <row r="58" spans="1:131" s="388" customFormat="1" ht="15.75" customHeight="1" x14ac:dyDescent="0.25">
      <c r="A58" s="366" t="s">
        <v>450</v>
      </c>
      <c r="B58" s="367" t="s">
        <v>568</v>
      </c>
      <c r="C58" s="367" t="s">
        <v>425</v>
      </c>
      <c r="D58" s="368">
        <f t="shared" si="0"/>
        <v>80</v>
      </c>
      <c r="E58" s="368"/>
      <c r="F58" s="368"/>
      <c r="G58" s="368"/>
      <c r="H58" s="369">
        <f t="shared" si="6"/>
        <v>80</v>
      </c>
      <c r="I58" s="369">
        <v>24</v>
      </c>
      <c r="J58" s="404">
        <v>56</v>
      </c>
      <c r="K58" s="369"/>
      <c r="L58" s="369"/>
      <c r="M58" s="404"/>
      <c r="N58" s="346"/>
      <c r="O58" s="346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3"/>
      <c r="BY58" s="343"/>
      <c r="BZ58" s="343"/>
      <c r="CA58" s="343"/>
      <c r="CB58" s="343"/>
      <c r="CC58" s="343"/>
      <c r="CD58" s="343"/>
      <c r="CE58" s="343"/>
      <c r="CF58" s="343"/>
      <c r="CG58" s="343"/>
      <c r="CH58" s="343"/>
      <c r="CI58" s="343"/>
      <c r="CJ58" s="343"/>
      <c r="CK58" s="343"/>
      <c r="CL58" s="343"/>
      <c r="CM58" s="343"/>
      <c r="CN58" s="343"/>
      <c r="CO58" s="343"/>
      <c r="CP58" s="343"/>
      <c r="CQ58" s="343"/>
      <c r="CR58" s="343"/>
      <c r="CS58" s="343"/>
      <c r="CT58" s="343"/>
      <c r="CU58" s="343"/>
      <c r="CV58" s="343"/>
      <c r="CW58" s="343"/>
      <c r="CX58" s="343"/>
      <c r="CY58" s="343"/>
      <c r="CZ58" s="343"/>
      <c r="DA58" s="343"/>
      <c r="DB58" s="343"/>
      <c r="DC58" s="343"/>
      <c r="DD58" s="343"/>
      <c r="DE58" s="343"/>
      <c r="DF58" s="343"/>
      <c r="DG58" s="343"/>
      <c r="DH58" s="343"/>
      <c r="DI58" s="343"/>
      <c r="DJ58" s="343"/>
      <c r="DK58" s="343"/>
      <c r="DL58" s="343"/>
      <c r="DM58" s="343"/>
      <c r="DN58" s="343"/>
      <c r="DO58" s="343"/>
      <c r="DP58" s="343"/>
      <c r="DQ58" s="343"/>
      <c r="DR58" s="343"/>
      <c r="DS58" s="343"/>
      <c r="DT58" s="343"/>
      <c r="DU58" s="343"/>
      <c r="DV58" s="343"/>
      <c r="DW58" s="343"/>
      <c r="DX58" s="343"/>
      <c r="DY58" s="343"/>
      <c r="DZ58" s="343"/>
      <c r="EA58" s="387"/>
    </row>
    <row r="59" spans="1:131" s="391" customFormat="1" ht="15.75" customHeight="1" thickBot="1" x14ac:dyDescent="0.3">
      <c r="A59" s="393"/>
      <c r="B59" s="394"/>
      <c r="C59" s="394" t="s">
        <v>342</v>
      </c>
      <c r="D59" s="395">
        <f t="shared" si="0"/>
        <v>472</v>
      </c>
      <c r="E59" s="395"/>
      <c r="F59" s="395"/>
      <c r="G59" s="395"/>
      <c r="H59" s="396">
        <f t="shared" si="6"/>
        <v>472</v>
      </c>
      <c r="I59" s="396">
        <v>141.6</v>
      </c>
      <c r="J59" s="397">
        <v>330.4</v>
      </c>
      <c r="K59" s="396"/>
      <c r="L59" s="396"/>
      <c r="M59" s="397"/>
      <c r="N59" s="346"/>
      <c r="O59" s="346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43"/>
      <c r="BX59" s="343"/>
      <c r="BY59" s="343"/>
      <c r="BZ59" s="343"/>
      <c r="CA59" s="343"/>
      <c r="CB59" s="343"/>
      <c r="CC59" s="343"/>
      <c r="CD59" s="343"/>
      <c r="CE59" s="343"/>
      <c r="CF59" s="343"/>
      <c r="CG59" s="343"/>
      <c r="CH59" s="343"/>
      <c r="CI59" s="343"/>
      <c r="CJ59" s="343"/>
      <c r="CK59" s="343"/>
      <c r="CL59" s="343"/>
      <c r="CM59" s="343"/>
      <c r="CN59" s="343"/>
      <c r="CO59" s="343"/>
      <c r="CP59" s="343"/>
      <c r="CQ59" s="343"/>
      <c r="CR59" s="343"/>
      <c r="CS59" s="343"/>
      <c r="CT59" s="343"/>
      <c r="CU59" s="343"/>
      <c r="CV59" s="343"/>
      <c r="CW59" s="343"/>
      <c r="CX59" s="343"/>
      <c r="CY59" s="343"/>
      <c r="CZ59" s="343"/>
      <c r="DA59" s="343"/>
      <c r="DB59" s="343"/>
      <c r="DC59" s="343"/>
      <c r="DD59" s="343"/>
      <c r="DE59" s="343"/>
      <c r="DF59" s="343"/>
      <c r="DG59" s="343"/>
      <c r="DH59" s="343"/>
      <c r="DI59" s="343"/>
      <c r="DJ59" s="343"/>
      <c r="DK59" s="343"/>
      <c r="DL59" s="343"/>
      <c r="DM59" s="343"/>
      <c r="DN59" s="343"/>
      <c r="DO59" s="343"/>
      <c r="DP59" s="343"/>
      <c r="DQ59" s="343"/>
      <c r="DR59" s="343"/>
      <c r="DS59" s="343"/>
      <c r="DT59" s="343"/>
      <c r="DU59" s="343"/>
      <c r="DV59" s="343"/>
      <c r="DW59" s="343"/>
      <c r="DX59" s="343"/>
      <c r="DY59" s="343"/>
      <c r="DZ59" s="343"/>
      <c r="EA59" s="390"/>
    </row>
    <row r="60" spans="1:131" s="372" customFormat="1" ht="15.75" customHeight="1" x14ac:dyDescent="0.25">
      <c r="A60" s="398" t="s">
        <v>452</v>
      </c>
      <c r="B60" s="399" t="s">
        <v>569</v>
      </c>
      <c r="C60" s="399" t="s">
        <v>425</v>
      </c>
      <c r="D60" s="400">
        <f t="shared" si="0"/>
        <v>669</v>
      </c>
      <c r="E60" s="400"/>
      <c r="F60" s="400"/>
      <c r="G60" s="400"/>
      <c r="H60" s="407">
        <f t="shared" si="6"/>
        <v>669</v>
      </c>
      <c r="I60" s="407">
        <v>669</v>
      </c>
      <c r="J60" s="402">
        <v>0</v>
      </c>
      <c r="K60" s="407"/>
      <c r="L60" s="407"/>
      <c r="M60" s="402"/>
      <c r="N60" s="346"/>
      <c r="O60" s="346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343"/>
      <c r="CH60" s="343"/>
      <c r="CI60" s="343"/>
      <c r="CJ60" s="343"/>
      <c r="CK60" s="343"/>
      <c r="CL60" s="343"/>
      <c r="CM60" s="343"/>
      <c r="CN60" s="343"/>
      <c r="CO60" s="343"/>
      <c r="CP60" s="343"/>
      <c r="CQ60" s="343"/>
      <c r="CR60" s="343"/>
      <c r="CS60" s="343"/>
      <c r="CT60" s="343"/>
      <c r="CU60" s="343"/>
      <c r="CV60" s="343"/>
      <c r="CW60" s="343"/>
      <c r="CX60" s="343"/>
      <c r="CY60" s="343"/>
      <c r="CZ60" s="343"/>
      <c r="DA60" s="343"/>
      <c r="DB60" s="343"/>
      <c r="DC60" s="343"/>
      <c r="DD60" s="343"/>
      <c r="DE60" s="343"/>
      <c r="DF60" s="343"/>
      <c r="DG60" s="343"/>
      <c r="DH60" s="343"/>
      <c r="DI60" s="343"/>
      <c r="DJ60" s="343"/>
      <c r="DK60" s="343"/>
      <c r="DL60" s="343"/>
      <c r="DM60" s="343"/>
      <c r="DN60" s="343"/>
      <c r="DO60" s="343"/>
      <c r="DP60" s="343"/>
      <c r="DQ60" s="343"/>
      <c r="DR60" s="343"/>
      <c r="DS60" s="343"/>
      <c r="DT60" s="343"/>
      <c r="DU60" s="343"/>
      <c r="DV60" s="343"/>
      <c r="DW60" s="343"/>
      <c r="DX60" s="343"/>
      <c r="DY60" s="343"/>
      <c r="DZ60" s="343"/>
      <c r="EA60" s="371"/>
    </row>
    <row r="61" spans="1:131" s="379" customFormat="1" ht="15.75" customHeight="1" thickBot="1" x14ac:dyDescent="0.3">
      <c r="A61" s="380"/>
      <c r="B61" s="381" t="s">
        <v>570</v>
      </c>
      <c r="C61" s="381" t="s">
        <v>342</v>
      </c>
      <c r="D61" s="382">
        <f t="shared" si="0"/>
        <v>341.19</v>
      </c>
      <c r="E61" s="382"/>
      <c r="F61" s="382"/>
      <c r="G61" s="382"/>
      <c r="H61" s="383">
        <f t="shared" si="6"/>
        <v>341.19</v>
      </c>
      <c r="I61" s="383">
        <v>341.19</v>
      </c>
      <c r="J61" s="384">
        <v>0</v>
      </c>
      <c r="K61" s="383"/>
      <c r="L61" s="383"/>
      <c r="M61" s="384"/>
      <c r="N61" s="346"/>
      <c r="O61" s="346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343"/>
      <c r="BT61" s="343"/>
      <c r="BU61" s="343"/>
      <c r="BV61" s="343"/>
      <c r="BW61" s="343"/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3"/>
      <c r="CJ61" s="343"/>
      <c r="CK61" s="343"/>
      <c r="CL61" s="343"/>
      <c r="CM61" s="343"/>
      <c r="CN61" s="343"/>
      <c r="CO61" s="343"/>
      <c r="CP61" s="343"/>
      <c r="CQ61" s="343"/>
      <c r="CR61" s="343"/>
      <c r="CS61" s="343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43"/>
      <c r="DJ61" s="343"/>
      <c r="DK61" s="343"/>
      <c r="DL61" s="343"/>
      <c r="DM61" s="343"/>
      <c r="DN61" s="343"/>
      <c r="DO61" s="343"/>
      <c r="DP61" s="343"/>
      <c r="DQ61" s="343"/>
      <c r="DR61" s="343"/>
      <c r="DS61" s="343"/>
      <c r="DT61" s="343"/>
      <c r="DU61" s="343"/>
      <c r="DV61" s="343"/>
      <c r="DW61" s="343"/>
      <c r="DX61" s="343"/>
      <c r="DY61" s="343"/>
      <c r="DZ61" s="343"/>
      <c r="EA61" s="378"/>
    </row>
    <row r="62" spans="1:131" s="388" customFormat="1" ht="15.75" customHeight="1" x14ac:dyDescent="0.25">
      <c r="A62" s="398" t="s">
        <v>454</v>
      </c>
      <c r="B62" s="399" t="s">
        <v>571</v>
      </c>
      <c r="C62" s="399" t="s">
        <v>524</v>
      </c>
      <c r="D62" s="400">
        <f t="shared" si="0"/>
        <v>0.25600000000000001</v>
      </c>
      <c r="E62" s="400"/>
      <c r="F62" s="400"/>
      <c r="G62" s="400"/>
      <c r="H62" s="407">
        <f t="shared" si="6"/>
        <v>0.25600000000000001</v>
      </c>
      <c r="I62" s="407">
        <v>0.25600000000000001</v>
      </c>
      <c r="J62" s="402">
        <v>0</v>
      </c>
      <c r="K62" s="407"/>
      <c r="L62" s="407"/>
      <c r="M62" s="402"/>
      <c r="N62" s="346"/>
      <c r="O62" s="346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  <c r="DN62" s="343"/>
      <c r="DO62" s="343"/>
      <c r="DP62" s="343"/>
      <c r="DQ62" s="343"/>
      <c r="DR62" s="343"/>
      <c r="DS62" s="343"/>
      <c r="DT62" s="343"/>
      <c r="DU62" s="343"/>
      <c r="DV62" s="343"/>
      <c r="DW62" s="343"/>
      <c r="DX62" s="343"/>
      <c r="DY62" s="343"/>
      <c r="DZ62" s="343"/>
      <c r="EA62" s="387"/>
    </row>
    <row r="63" spans="1:131" s="391" customFormat="1" ht="15.75" customHeight="1" thickBot="1" x14ac:dyDescent="0.3">
      <c r="A63" s="380"/>
      <c r="B63" s="381" t="s">
        <v>572</v>
      </c>
      <c r="C63" s="381" t="s">
        <v>341</v>
      </c>
      <c r="D63" s="382">
        <f t="shared" si="0"/>
        <v>230.744</v>
      </c>
      <c r="E63" s="382"/>
      <c r="F63" s="382"/>
      <c r="G63" s="382"/>
      <c r="H63" s="383">
        <f t="shared" si="6"/>
        <v>230.744</v>
      </c>
      <c r="I63" s="383">
        <v>230.744</v>
      </c>
      <c r="J63" s="384">
        <v>0</v>
      </c>
      <c r="K63" s="383"/>
      <c r="L63" s="383"/>
      <c r="M63" s="384"/>
      <c r="N63" s="346"/>
      <c r="O63" s="346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343"/>
      <c r="CJ63" s="343"/>
      <c r="CK63" s="343"/>
      <c r="CL63" s="343"/>
      <c r="CM63" s="343"/>
      <c r="CN63" s="343"/>
      <c r="CO63" s="343"/>
      <c r="CP63" s="343"/>
      <c r="CQ63" s="343"/>
      <c r="CR63" s="343"/>
      <c r="CS63" s="343"/>
      <c r="CT63" s="343"/>
      <c r="CU63" s="343"/>
      <c r="CV63" s="343"/>
      <c r="CW63" s="343"/>
      <c r="CX63" s="343"/>
      <c r="CY63" s="343"/>
      <c r="CZ63" s="343"/>
      <c r="DA63" s="343"/>
      <c r="DB63" s="343"/>
      <c r="DC63" s="343"/>
      <c r="DD63" s="343"/>
      <c r="DE63" s="343"/>
      <c r="DF63" s="343"/>
      <c r="DG63" s="343"/>
      <c r="DH63" s="343"/>
      <c r="DI63" s="343"/>
      <c r="DJ63" s="343"/>
      <c r="DK63" s="343"/>
      <c r="DL63" s="343"/>
      <c r="DM63" s="343"/>
      <c r="DN63" s="343"/>
      <c r="DO63" s="343"/>
      <c r="DP63" s="343"/>
      <c r="DQ63" s="343"/>
      <c r="DR63" s="343"/>
      <c r="DS63" s="343"/>
      <c r="DT63" s="343"/>
      <c r="DU63" s="343"/>
      <c r="DV63" s="343"/>
      <c r="DW63" s="343"/>
      <c r="DX63" s="343"/>
      <c r="DY63" s="343"/>
      <c r="DZ63" s="343"/>
      <c r="EA63" s="390"/>
    </row>
    <row r="64" spans="1:131" s="372" customFormat="1" ht="15.75" customHeight="1" x14ac:dyDescent="0.25">
      <c r="A64" s="366" t="s">
        <v>455</v>
      </c>
      <c r="B64" s="367" t="s">
        <v>573</v>
      </c>
      <c r="C64" s="367" t="s">
        <v>524</v>
      </c>
      <c r="D64" s="368">
        <f t="shared" si="0"/>
        <v>0.51229999999999998</v>
      </c>
      <c r="E64" s="368"/>
      <c r="F64" s="368"/>
      <c r="G64" s="368"/>
      <c r="H64" s="369">
        <f t="shared" si="6"/>
        <v>0.51229999999999998</v>
      </c>
      <c r="I64" s="369">
        <v>0.51229999999999998</v>
      </c>
      <c r="J64" s="404">
        <v>0</v>
      </c>
      <c r="K64" s="369"/>
      <c r="L64" s="369"/>
      <c r="M64" s="404"/>
      <c r="N64" s="346"/>
      <c r="O64" s="346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3"/>
      <c r="CJ64" s="343"/>
      <c r="CK64" s="343"/>
      <c r="CL64" s="343"/>
      <c r="CM64" s="343"/>
      <c r="CN64" s="343"/>
      <c r="CO64" s="343"/>
      <c r="CP64" s="343"/>
      <c r="CQ64" s="343"/>
      <c r="CR64" s="343"/>
      <c r="CS64" s="343"/>
      <c r="CT64" s="343"/>
      <c r="CU64" s="343"/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3"/>
      <c r="DH64" s="343"/>
      <c r="DI64" s="343"/>
      <c r="DJ64" s="343"/>
      <c r="DK64" s="343"/>
      <c r="DL64" s="343"/>
      <c r="DM64" s="343"/>
      <c r="DN64" s="343"/>
      <c r="DO64" s="343"/>
      <c r="DP64" s="343"/>
      <c r="DQ64" s="343"/>
      <c r="DR64" s="343"/>
      <c r="DS64" s="343"/>
      <c r="DT64" s="343"/>
      <c r="DU64" s="343"/>
      <c r="DV64" s="343"/>
      <c r="DW64" s="343"/>
      <c r="DX64" s="343"/>
      <c r="DY64" s="343"/>
      <c r="DZ64" s="343"/>
      <c r="EA64" s="371"/>
    </row>
    <row r="65" spans="1:131" s="379" customFormat="1" ht="15.75" customHeight="1" thickBot="1" x14ac:dyDescent="0.3">
      <c r="A65" s="393"/>
      <c r="B65" s="394" t="s">
        <v>574</v>
      </c>
      <c r="C65" s="394" t="s">
        <v>342</v>
      </c>
      <c r="D65" s="395">
        <f t="shared" si="0"/>
        <v>397.05700000000002</v>
      </c>
      <c r="E65" s="395"/>
      <c r="F65" s="395"/>
      <c r="G65" s="395"/>
      <c r="H65" s="396">
        <f t="shared" si="6"/>
        <v>397.05700000000002</v>
      </c>
      <c r="I65" s="396">
        <v>397.05700000000002</v>
      </c>
      <c r="J65" s="397">
        <v>0</v>
      </c>
      <c r="K65" s="396"/>
      <c r="L65" s="396"/>
      <c r="M65" s="397"/>
      <c r="N65" s="346"/>
      <c r="O65" s="346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3"/>
      <c r="BL65" s="343"/>
      <c r="BM65" s="343"/>
      <c r="BN65" s="343"/>
      <c r="BO65" s="343"/>
      <c r="BP65" s="343"/>
      <c r="BQ65" s="343"/>
      <c r="BR65" s="343"/>
      <c r="BS65" s="343"/>
      <c r="BT65" s="343"/>
      <c r="BU65" s="343"/>
      <c r="BV65" s="343"/>
      <c r="BW65" s="343"/>
      <c r="BX65" s="343"/>
      <c r="BY65" s="343"/>
      <c r="BZ65" s="343"/>
      <c r="CA65" s="343"/>
      <c r="CB65" s="343"/>
      <c r="CC65" s="343"/>
      <c r="CD65" s="343"/>
      <c r="CE65" s="343"/>
      <c r="CF65" s="343"/>
      <c r="CG65" s="343"/>
      <c r="CH65" s="343"/>
      <c r="CI65" s="343"/>
      <c r="CJ65" s="343"/>
      <c r="CK65" s="343"/>
      <c r="CL65" s="343"/>
      <c r="CM65" s="343"/>
      <c r="CN65" s="343"/>
      <c r="CO65" s="343"/>
      <c r="CP65" s="343"/>
      <c r="CQ65" s="343"/>
      <c r="CR65" s="343"/>
      <c r="CS65" s="343"/>
      <c r="CT65" s="343"/>
      <c r="CU65" s="343"/>
      <c r="CV65" s="343"/>
      <c r="CW65" s="343"/>
      <c r="CX65" s="343"/>
      <c r="CY65" s="343"/>
      <c r="CZ65" s="343"/>
      <c r="DA65" s="343"/>
      <c r="DB65" s="343"/>
      <c r="DC65" s="343"/>
      <c r="DD65" s="343"/>
      <c r="DE65" s="343"/>
      <c r="DF65" s="343"/>
      <c r="DG65" s="343"/>
      <c r="DH65" s="343"/>
      <c r="DI65" s="343"/>
      <c r="DJ65" s="343"/>
      <c r="DK65" s="343"/>
      <c r="DL65" s="343"/>
      <c r="DM65" s="343"/>
      <c r="DN65" s="343"/>
      <c r="DO65" s="343"/>
      <c r="DP65" s="343"/>
      <c r="DQ65" s="343"/>
      <c r="DR65" s="343"/>
      <c r="DS65" s="343"/>
      <c r="DT65" s="343"/>
      <c r="DU65" s="343"/>
      <c r="DV65" s="343"/>
      <c r="DW65" s="343"/>
      <c r="DX65" s="343"/>
      <c r="DY65" s="343"/>
      <c r="DZ65" s="343"/>
      <c r="EA65" s="378"/>
    </row>
    <row r="66" spans="1:131" s="388" customFormat="1" ht="15.75" customHeight="1" x14ac:dyDescent="0.25">
      <c r="A66" s="398" t="s">
        <v>457</v>
      </c>
      <c r="B66" s="399" t="s">
        <v>575</v>
      </c>
      <c r="C66" s="399" t="s">
        <v>425</v>
      </c>
      <c r="D66" s="400">
        <f t="shared" si="0"/>
        <v>65</v>
      </c>
      <c r="E66" s="400"/>
      <c r="F66" s="400"/>
      <c r="G66" s="400"/>
      <c r="H66" s="407">
        <f t="shared" si="6"/>
        <v>65</v>
      </c>
      <c r="I66" s="407">
        <v>65</v>
      </c>
      <c r="J66" s="402">
        <v>0</v>
      </c>
      <c r="K66" s="407"/>
      <c r="L66" s="407"/>
      <c r="M66" s="402"/>
      <c r="N66" s="346"/>
      <c r="O66" s="346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343"/>
      <c r="BF66" s="343"/>
      <c r="BG66" s="343"/>
      <c r="BH66" s="343"/>
      <c r="BI66" s="343"/>
      <c r="BJ66" s="343"/>
      <c r="BK66" s="343"/>
      <c r="BL66" s="343"/>
      <c r="BM66" s="343"/>
      <c r="BN66" s="343"/>
      <c r="BO66" s="343"/>
      <c r="BP66" s="343"/>
      <c r="BQ66" s="343"/>
      <c r="BR66" s="343"/>
      <c r="BS66" s="343"/>
      <c r="BT66" s="343"/>
      <c r="BU66" s="343"/>
      <c r="BV66" s="343"/>
      <c r="BW66" s="343"/>
      <c r="BX66" s="343"/>
      <c r="BY66" s="343"/>
      <c r="BZ66" s="343"/>
      <c r="CA66" s="343"/>
      <c r="CB66" s="343"/>
      <c r="CC66" s="343"/>
      <c r="CD66" s="343"/>
      <c r="CE66" s="343"/>
      <c r="CF66" s="343"/>
      <c r="CG66" s="343"/>
      <c r="CH66" s="343"/>
      <c r="CI66" s="343"/>
      <c r="CJ66" s="343"/>
      <c r="CK66" s="343"/>
      <c r="CL66" s="343"/>
      <c r="CM66" s="343"/>
      <c r="CN66" s="343"/>
      <c r="CO66" s="343"/>
      <c r="CP66" s="343"/>
      <c r="CQ66" s="343"/>
      <c r="CR66" s="343"/>
      <c r="CS66" s="343"/>
      <c r="CT66" s="343"/>
      <c r="CU66" s="343"/>
      <c r="CV66" s="343"/>
      <c r="CW66" s="343"/>
      <c r="CX66" s="343"/>
      <c r="CY66" s="343"/>
      <c r="CZ66" s="343"/>
      <c r="DA66" s="343"/>
      <c r="DB66" s="343"/>
      <c r="DC66" s="343"/>
      <c r="DD66" s="343"/>
      <c r="DE66" s="343"/>
      <c r="DF66" s="343"/>
      <c r="DG66" s="343"/>
      <c r="DH66" s="343"/>
      <c r="DI66" s="343"/>
      <c r="DJ66" s="343"/>
      <c r="DK66" s="343"/>
      <c r="DL66" s="343"/>
      <c r="DM66" s="343"/>
      <c r="DN66" s="343"/>
      <c r="DO66" s="343"/>
      <c r="DP66" s="343"/>
      <c r="DQ66" s="343"/>
      <c r="DR66" s="343"/>
      <c r="DS66" s="343"/>
      <c r="DT66" s="343"/>
      <c r="DU66" s="343"/>
      <c r="DV66" s="343"/>
      <c r="DW66" s="343"/>
      <c r="DX66" s="343"/>
      <c r="DY66" s="343"/>
      <c r="DZ66" s="343"/>
      <c r="EA66" s="387"/>
    </row>
    <row r="67" spans="1:131" s="391" customFormat="1" ht="15.75" customHeight="1" thickBot="1" x14ac:dyDescent="0.3">
      <c r="A67" s="380"/>
      <c r="B67" s="381" t="s">
        <v>6</v>
      </c>
      <c r="C67" s="381" t="s">
        <v>342</v>
      </c>
      <c r="D67" s="382">
        <f t="shared" si="0"/>
        <v>119.86</v>
      </c>
      <c r="E67" s="382"/>
      <c r="F67" s="382"/>
      <c r="G67" s="382"/>
      <c r="H67" s="383">
        <f t="shared" si="6"/>
        <v>119.86</v>
      </c>
      <c r="I67" s="383">
        <v>119.86</v>
      </c>
      <c r="J67" s="384">
        <v>0</v>
      </c>
      <c r="K67" s="383"/>
      <c r="L67" s="410"/>
      <c r="M67" s="384"/>
      <c r="N67" s="346"/>
      <c r="O67" s="346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3"/>
      <c r="BM67" s="343"/>
      <c r="BN67" s="343"/>
      <c r="BO67" s="343"/>
      <c r="BP67" s="343"/>
      <c r="BQ67" s="343"/>
      <c r="BR67" s="343"/>
      <c r="BS67" s="343"/>
      <c r="BT67" s="343"/>
      <c r="BU67" s="343"/>
      <c r="BV67" s="343"/>
      <c r="BW67" s="343"/>
      <c r="BX67" s="343"/>
      <c r="BY67" s="343"/>
      <c r="BZ67" s="343"/>
      <c r="CA67" s="343"/>
      <c r="CB67" s="343"/>
      <c r="CC67" s="343"/>
      <c r="CD67" s="343"/>
      <c r="CE67" s="343"/>
      <c r="CF67" s="343"/>
      <c r="CG67" s="343"/>
      <c r="CH67" s="343"/>
      <c r="CI67" s="343"/>
      <c r="CJ67" s="343"/>
      <c r="CK67" s="343"/>
      <c r="CL67" s="343"/>
      <c r="CM67" s="343"/>
      <c r="CN67" s="343"/>
      <c r="CO67" s="343"/>
      <c r="CP67" s="343"/>
      <c r="CQ67" s="343"/>
      <c r="CR67" s="343"/>
      <c r="CS67" s="343"/>
      <c r="CT67" s="343"/>
      <c r="CU67" s="343"/>
      <c r="CV67" s="343"/>
      <c r="CW67" s="343"/>
      <c r="CX67" s="343"/>
      <c r="CY67" s="343"/>
      <c r="CZ67" s="343"/>
      <c r="DA67" s="343"/>
      <c r="DB67" s="343"/>
      <c r="DC67" s="343"/>
      <c r="DD67" s="343"/>
      <c r="DE67" s="343"/>
      <c r="DF67" s="343"/>
      <c r="DG67" s="343"/>
      <c r="DH67" s="343"/>
      <c r="DI67" s="343"/>
      <c r="DJ67" s="343"/>
      <c r="DK67" s="343"/>
      <c r="DL67" s="343"/>
      <c r="DM67" s="343"/>
      <c r="DN67" s="343"/>
      <c r="DO67" s="343"/>
      <c r="DP67" s="343"/>
      <c r="DQ67" s="343"/>
      <c r="DR67" s="343"/>
      <c r="DS67" s="343"/>
      <c r="DT67" s="343"/>
      <c r="DU67" s="343"/>
      <c r="DV67" s="343"/>
      <c r="DW67" s="343"/>
      <c r="DX67" s="343"/>
      <c r="DY67" s="343"/>
      <c r="DZ67" s="343"/>
      <c r="EA67" s="390"/>
    </row>
    <row r="68" spans="1:131" s="372" customFormat="1" ht="15.75" customHeight="1" x14ac:dyDescent="0.25">
      <c r="A68" s="398" t="s">
        <v>459</v>
      </c>
      <c r="B68" s="399" t="s">
        <v>576</v>
      </c>
      <c r="C68" s="399" t="s">
        <v>524</v>
      </c>
      <c r="D68" s="400">
        <f t="shared" si="0"/>
        <v>0</v>
      </c>
      <c r="E68" s="400"/>
      <c r="F68" s="400"/>
      <c r="G68" s="400"/>
      <c r="H68" s="407">
        <f t="shared" si="6"/>
        <v>0</v>
      </c>
      <c r="I68" s="407">
        <v>0</v>
      </c>
      <c r="J68" s="402">
        <v>0</v>
      </c>
      <c r="K68" s="407"/>
      <c r="L68" s="407"/>
      <c r="M68" s="402"/>
      <c r="N68" s="346"/>
      <c r="O68" s="346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  <c r="BJ68" s="343"/>
      <c r="BK68" s="343"/>
      <c r="BL68" s="343"/>
      <c r="BM68" s="343"/>
      <c r="BN68" s="343"/>
      <c r="BO68" s="343"/>
      <c r="BP68" s="343"/>
      <c r="BQ68" s="343"/>
      <c r="BR68" s="343"/>
      <c r="BS68" s="343"/>
      <c r="BT68" s="343"/>
      <c r="BU68" s="343"/>
      <c r="BV68" s="343"/>
      <c r="BW68" s="343"/>
      <c r="BX68" s="343"/>
      <c r="BY68" s="343"/>
      <c r="BZ68" s="343"/>
      <c r="CA68" s="343"/>
      <c r="CB68" s="343"/>
      <c r="CC68" s="343"/>
      <c r="CD68" s="343"/>
      <c r="CE68" s="343"/>
      <c r="CF68" s="343"/>
      <c r="CG68" s="343"/>
      <c r="CH68" s="343"/>
      <c r="CI68" s="343"/>
      <c r="CJ68" s="343"/>
      <c r="CK68" s="343"/>
      <c r="CL68" s="343"/>
      <c r="CM68" s="343"/>
      <c r="CN68" s="343"/>
      <c r="CO68" s="343"/>
      <c r="CP68" s="343"/>
      <c r="CQ68" s="343"/>
      <c r="CR68" s="343"/>
      <c r="CS68" s="343"/>
      <c r="CT68" s="343"/>
      <c r="CU68" s="343"/>
      <c r="CV68" s="343"/>
      <c r="CW68" s="343"/>
      <c r="CX68" s="343"/>
      <c r="CY68" s="343"/>
      <c r="CZ68" s="343"/>
      <c r="DA68" s="343"/>
      <c r="DB68" s="343"/>
      <c r="DC68" s="343"/>
      <c r="DD68" s="343"/>
      <c r="DE68" s="343"/>
      <c r="DF68" s="343"/>
      <c r="DG68" s="343"/>
      <c r="DH68" s="343"/>
      <c r="DI68" s="343"/>
      <c r="DJ68" s="343"/>
      <c r="DK68" s="343"/>
      <c r="DL68" s="343"/>
      <c r="DM68" s="343"/>
      <c r="DN68" s="343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71"/>
    </row>
    <row r="69" spans="1:131" s="379" customFormat="1" ht="15.75" customHeight="1" thickBot="1" x14ac:dyDescent="0.3">
      <c r="A69" s="380"/>
      <c r="B69" s="381"/>
      <c r="C69" s="381" t="s">
        <v>342</v>
      </c>
      <c r="D69" s="382">
        <f t="shared" si="0"/>
        <v>0</v>
      </c>
      <c r="E69" s="382"/>
      <c r="F69" s="382"/>
      <c r="G69" s="382"/>
      <c r="H69" s="383">
        <f t="shared" si="6"/>
        <v>0</v>
      </c>
      <c r="I69" s="383">
        <v>0</v>
      </c>
      <c r="J69" s="384">
        <v>0</v>
      </c>
      <c r="K69" s="383"/>
      <c r="L69" s="410"/>
      <c r="M69" s="384"/>
      <c r="N69" s="346"/>
      <c r="O69" s="346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3"/>
      <c r="BV69" s="343"/>
      <c r="BW69" s="343"/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3"/>
      <c r="CJ69" s="343"/>
      <c r="CK69" s="343"/>
      <c r="CL69" s="343"/>
      <c r="CM69" s="343"/>
      <c r="CN69" s="343"/>
      <c r="CO69" s="343"/>
      <c r="CP69" s="343"/>
      <c r="CQ69" s="343"/>
      <c r="CR69" s="343"/>
      <c r="CS69" s="343"/>
      <c r="CT69" s="343"/>
      <c r="CU69" s="343"/>
      <c r="CV69" s="343"/>
      <c r="CW69" s="343"/>
      <c r="CX69" s="343"/>
      <c r="CY69" s="343"/>
      <c r="CZ69" s="343"/>
      <c r="DA69" s="343"/>
      <c r="DB69" s="343"/>
      <c r="DC69" s="343"/>
      <c r="DD69" s="343"/>
      <c r="DE69" s="343"/>
      <c r="DF69" s="343"/>
      <c r="DG69" s="343"/>
      <c r="DH69" s="343"/>
      <c r="DI69" s="343"/>
      <c r="DJ69" s="343"/>
      <c r="DK69" s="343"/>
      <c r="DL69" s="343"/>
      <c r="DM69" s="343"/>
      <c r="DN69" s="343"/>
      <c r="DO69" s="343"/>
      <c r="DP69" s="343"/>
      <c r="DQ69" s="343"/>
      <c r="DR69" s="343"/>
      <c r="DS69" s="343"/>
      <c r="DT69" s="343"/>
      <c r="DU69" s="343"/>
      <c r="DV69" s="343"/>
      <c r="DW69" s="343"/>
      <c r="DX69" s="343"/>
      <c r="DY69" s="343"/>
      <c r="DZ69" s="343"/>
      <c r="EA69" s="378"/>
    </row>
    <row r="70" spans="1:131" s="388" customFormat="1" ht="15" customHeight="1" x14ac:dyDescent="0.25">
      <c r="A70" s="366" t="s">
        <v>461</v>
      </c>
      <c r="B70" s="367" t="s">
        <v>577</v>
      </c>
      <c r="C70" s="367" t="s">
        <v>425</v>
      </c>
      <c r="D70" s="368">
        <f t="shared" si="0"/>
        <v>0</v>
      </c>
      <c r="E70" s="368"/>
      <c r="F70" s="368"/>
      <c r="G70" s="368"/>
      <c r="H70" s="369">
        <f t="shared" si="6"/>
        <v>0</v>
      </c>
      <c r="I70" s="369">
        <v>0</v>
      </c>
      <c r="J70" s="404">
        <v>0</v>
      </c>
      <c r="K70" s="369"/>
      <c r="L70" s="369"/>
      <c r="M70" s="404"/>
      <c r="N70" s="346"/>
      <c r="O70" s="346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  <c r="BJ70" s="343"/>
      <c r="BK70" s="343"/>
      <c r="BL70" s="343"/>
      <c r="BM70" s="343"/>
      <c r="BN70" s="343"/>
      <c r="BO70" s="343"/>
      <c r="BP70" s="343"/>
      <c r="BQ70" s="343"/>
      <c r="BR70" s="343"/>
      <c r="BS70" s="343"/>
      <c r="BT70" s="343"/>
      <c r="BU70" s="343"/>
      <c r="BV70" s="343"/>
      <c r="BW70" s="343"/>
      <c r="BX70" s="343"/>
      <c r="BY70" s="343"/>
      <c r="BZ70" s="343"/>
      <c r="CA70" s="343"/>
      <c r="CB70" s="343"/>
      <c r="CC70" s="343"/>
      <c r="CD70" s="343"/>
      <c r="CE70" s="343"/>
      <c r="CF70" s="343"/>
      <c r="CG70" s="343"/>
      <c r="CH70" s="343"/>
      <c r="CI70" s="343"/>
      <c r="CJ70" s="343"/>
      <c r="CK70" s="343"/>
      <c r="CL70" s="343"/>
      <c r="CM70" s="343"/>
      <c r="CN70" s="343"/>
      <c r="CO70" s="343"/>
      <c r="CP70" s="343"/>
      <c r="CQ70" s="343"/>
      <c r="CR70" s="343"/>
      <c r="CS70" s="343"/>
      <c r="CT70" s="343"/>
      <c r="CU70" s="343"/>
      <c r="CV70" s="343"/>
      <c r="CW70" s="343"/>
      <c r="CX70" s="343"/>
      <c r="CY70" s="343"/>
      <c r="CZ70" s="343"/>
      <c r="DA70" s="343"/>
      <c r="DB70" s="343"/>
      <c r="DC70" s="343"/>
      <c r="DD70" s="343"/>
      <c r="DE70" s="343"/>
      <c r="DF70" s="343"/>
      <c r="DG70" s="343"/>
      <c r="DH70" s="343"/>
      <c r="DI70" s="343"/>
      <c r="DJ70" s="343"/>
      <c r="DK70" s="343"/>
      <c r="DL70" s="343"/>
      <c r="DM70" s="343"/>
      <c r="DN70" s="343"/>
      <c r="DO70" s="343"/>
      <c r="DP70" s="343"/>
      <c r="DQ70" s="343"/>
      <c r="DR70" s="343"/>
      <c r="DS70" s="343"/>
      <c r="DT70" s="343"/>
      <c r="DU70" s="343"/>
      <c r="DV70" s="343"/>
      <c r="DW70" s="343"/>
      <c r="DX70" s="343"/>
      <c r="DY70" s="343"/>
      <c r="DZ70" s="343"/>
      <c r="EA70" s="387"/>
    </row>
    <row r="71" spans="1:131" s="417" customFormat="1" ht="15.75" customHeight="1" thickBot="1" x14ac:dyDescent="0.3">
      <c r="A71" s="411"/>
      <c r="B71" s="412"/>
      <c r="C71" s="412" t="s">
        <v>342</v>
      </c>
      <c r="D71" s="413">
        <f t="shared" si="0"/>
        <v>0</v>
      </c>
      <c r="E71" s="413"/>
      <c r="F71" s="413"/>
      <c r="G71" s="413"/>
      <c r="H71" s="414">
        <f t="shared" si="6"/>
        <v>0</v>
      </c>
      <c r="I71" s="414">
        <v>0</v>
      </c>
      <c r="J71" s="415">
        <v>0</v>
      </c>
      <c r="K71" s="414"/>
      <c r="L71" s="414"/>
      <c r="M71" s="415"/>
      <c r="N71" s="346"/>
      <c r="O71" s="346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  <c r="BF71" s="343"/>
      <c r="BG71" s="343"/>
      <c r="BH71" s="343"/>
      <c r="BI71" s="343"/>
      <c r="BJ71" s="343"/>
      <c r="BK71" s="343"/>
      <c r="BL71" s="343"/>
      <c r="BM71" s="343"/>
      <c r="BN71" s="343"/>
      <c r="BO71" s="343"/>
      <c r="BP71" s="343"/>
      <c r="BQ71" s="343"/>
      <c r="BR71" s="343"/>
      <c r="BS71" s="343"/>
      <c r="BT71" s="343"/>
      <c r="BU71" s="343"/>
      <c r="BV71" s="343"/>
      <c r="BW71" s="343"/>
      <c r="BX71" s="343"/>
      <c r="BY71" s="343"/>
      <c r="BZ71" s="343"/>
      <c r="CA71" s="343"/>
      <c r="CB71" s="343"/>
      <c r="CC71" s="343"/>
      <c r="CD71" s="343"/>
      <c r="CE71" s="343"/>
      <c r="CF71" s="343"/>
      <c r="CG71" s="343"/>
      <c r="CH71" s="343"/>
      <c r="CI71" s="343"/>
      <c r="CJ71" s="343"/>
      <c r="CK71" s="343"/>
      <c r="CL71" s="343"/>
      <c r="CM71" s="343"/>
      <c r="CN71" s="343"/>
      <c r="CO71" s="343"/>
      <c r="CP71" s="343"/>
      <c r="CQ71" s="343"/>
      <c r="CR71" s="343"/>
      <c r="CS71" s="343"/>
      <c r="CT71" s="343"/>
      <c r="CU71" s="343"/>
      <c r="CV71" s="343"/>
      <c r="CW71" s="343"/>
      <c r="CX71" s="343"/>
      <c r="CY71" s="343"/>
      <c r="CZ71" s="343"/>
      <c r="DA71" s="343"/>
      <c r="DB71" s="343"/>
      <c r="DC71" s="343"/>
      <c r="DD71" s="343"/>
      <c r="DE71" s="343"/>
      <c r="DF71" s="343"/>
      <c r="DG71" s="343"/>
      <c r="DH71" s="343"/>
      <c r="DI71" s="343"/>
      <c r="DJ71" s="343"/>
      <c r="DK71" s="343"/>
      <c r="DL71" s="343"/>
      <c r="DM71" s="343"/>
      <c r="DN71" s="343"/>
      <c r="DO71" s="343"/>
      <c r="DP71" s="343"/>
      <c r="DQ71" s="343"/>
      <c r="DR71" s="343"/>
      <c r="DS71" s="343"/>
      <c r="DT71" s="343"/>
      <c r="DU71" s="343"/>
      <c r="DV71" s="343"/>
      <c r="DW71" s="343"/>
      <c r="DX71" s="343"/>
      <c r="DY71" s="343"/>
      <c r="DZ71" s="343"/>
      <c r="EA71" s="416"/>
    </row>
    <row r="72" spans="1:131" s="424" customFormat="1" ht="16.5" customHeight="1" thickTop="1" thickBot="1" x14ac:dyDescent="0.3">
      <c r="A72" s="418" t="s">
        <v>578</v>
      </c>
      <c r="B72" s="419" t="s">
        <v>579</v>
      </c>
      <c r="C72" s="419" t="s">
        <v>342</v>
      </c>
      <c r="D72" s="420">
        <f t="shared" si="0"/>
        <v>3644.2520000000004</v>
      </c>
      <c r="E72" s="420"/>
      <c r="F72" s="420"/>
      <c r="G72" s="420"/>
      <c r="H72" s="421">
        <f t="shared" si="6"/>
        <v>3644.2520000000004</v>
      </c>
      <c r="I72" s="421">
        <f>I74+I84+I86</f>
        <v>3644.2520000000004</v>
      </c>
      <c r="J72" s="422">
        <f>J74+J84+J86</f>
        <v>0</v>
      </c>
      <c r="K72" s="421"/>
      <c r="L72" s="421"/>
      <c r="M72" s="422"/>
      <c r="N72" s="346"/>
      <c r="O72" s="346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3"/>
      <c r="BG72" s="343"/>
      <c r="BH72" s="343"/>
      <c r="BI72" s="343"/>
      <c r="BJ72" s="343"/>
      <c r="BK72" s="343"/>
      <c r="BL72" s="343"/>
      <c r="BM72" s="343"/>
      <c r="BN72" s="343"/>
      <c r="BO72" s="343"/>
      <c r="BP72" s="343"/>
      <c r="BQ72" s="343"/>
      <c r="BR72" s="343"/>
      <c r="BS72" s="343"/>
      <c r="BT72" s="343"/>
      <c r="BU72" s="343"/>
      <c r="BV72" s="343"/>
      <c r="BW72" s="343"/>
      <c r="BX72" s="343"/>
      <c r="BY72" s="343"/>
      <c r="BZ72" s="343"/>
      <c r="CA72" s="343"/>
      <c r="CB72" s="343"/>
      <c r="CC72" s="343"/>
      <c r="CD72" s="343"/>
      <c r="CE72" s="343"/>
      <c r="CF72" s="343"/>
      <c r="CG72" s="343"/>
      <c r="CH72" s="343"/>
      <c r="CI72" s="343"/>
      <c r="CJ72" s="343"/>
      <c r="CK72" s="343"/>
      <c r="CL72" s="343"/>
      <c r="CM72" s="343"/>
      <c r="CN72" s="343"/>
      <c r="CO72" s="343"/>
      <c r="CP72" s="343"/>
      <c r="CQ72" s="343"/>
      <c r="CR72" s="343"/>
      <c r="CS72" s="343"/>
      <c r="CT72" s="343"/>
      <c r="CU72" s="343"/>
      <c r="CV72" s="343"/>
      <c r="CW72" s="343"/>
      <c r="CX72" s="343"/>
      <c r="CY72" s="343"/>
      <c r="CZ72" s="343"/>
      <c r="DA72" s="343"/>
      <c r="DB72" s="343"/>
      <c r="DC72" s="343"/>
      <c r="DD72" s="343"/>
      <c r="DE72" s="343"/>
      <c r="DF72" s="343"/>
      <c r="DG72" s="343"/>
      <c r="DH72" s="343"/>
      <c r="DI72" s="343"/>
      <c r="DJ72" s="343"/>
      <c r="DK72" s="343"/>
      <c r="DL72" s="343"/>
      <c r="DM72" s="343"/>
      <c r="DN72" s="343"/>
      <c r="DO72" s="343"/>
      <c r="DP72" s="343"/>
      <c r="DQ72" s="343"/>
      <c r="DR72" s="343"/>
      <c r="DS72" s="343"/>
      <c r="DT72" s="343"/>
      <c r="DU72" s="343"/>
      <c r="DV72" s="343"/>
      <c r="DW72" s="343"/>
      <c r="DX72" s="343"/>
      <c r="DY72" s="343"/>
      <c r="DZ72" s="343"/>
      <c r="EA72" s="423"/>
    </row>
    <row r="73" spans="1:131" s="372" customFormat="1" ht="16.5" customHeight="1" thickTop="1" x14ac:dyDescent="0.25">
      <c r="A73" s="366" t="s">
        <v>463</v>
      </c>
      <c r="B73" s="367" t="s">
        <v>580</v>
      </c>
      <c r="C73" s="367" t="s">
        <v>551</v>
      </c>
      <c r="D73" s="368">
        <f t="shared" si="0"/>
        <v>2.085</v>
      </c>
      <c r="E73" s="368"/>
      <c r="F73" s="368"/>
      <c r="G73" s="368"/>
      <c r="H73" s="369">
        <f t="shared" si="6"/>
        <v>2.085</v>
      </c>
      <c r="I73" s="369">
        <f>I75+I77+I79+I81</f>
        <v>2.085</v>
      </c>
      <c r="J73" s="404">
        <v>0</v>
      </c>
      <c r="K73" s="369"/>
      <c r="L73" s="369"/>
      <c r="M73" s="404"/>
      <c r="N73" s="346"/>
      <c r="O73" s="346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3"/>
      <c r="BE73" s="343"/>
      <c r="BF73" s="343"/>
      <c r="BG73" s="343"/>
      <c r="BH73" s="343"/>
      <c r="BI73" s="343"/>
      <c r="BJ73" s="343"/>
      <c r="BK73" s="343"/>
      <c r="BL73" s="343"/>
      <c r="BM73" s="343"/>
      <c r="BN73" s="343"/>
      <c r="BO73" s="343"/>
      <c r="BP73" s="343"/>
      <c r="BQ73" s="343"/>
      <c r="BR73" s="343"/>
      <c r="BS73" s="343"/>
      <c r="BT73" s="343"/>
      <c r="BU73" s="343"/>
      <c r="BV73" s="343"/>
      <c r="BW73" s="343"/>
      <c r="BX73" s="343"/>
      <c r="BY73" s="343"/>
      <c r="BZ73" s="343"/>
      <c r="CA73" s="343"/>
      <c r="CB73" s="343"/>
      <c r="CC73" s="343"/>
      <c r="CD73" s="343"/>
      <c r="CE73" s="343"/>
      <c r="CF73" s="343"/>
      <c r="CG73" s="343"/>
      <c r="CH73" s="343"/>
      <c r="CI73" s="343"/>
      <c r="CJ73" s="343"/>
      <c r="CK73" s="343"/>
      <c r="CL73" s="343"/>
      <c r="CM73" s="343"/>
      <c r="CN73" s="343"/>
      <c r="CO73" s="343"/>
      <c r="CP73" s="343"/>
      <c r="CQ73" s="343"/>
      <c r="CR73" s="343"/>
      <c r="CS73" s="343"/>
      <c r="CT73" s="343"/>
      <c r="CU73" s="343"/>
      <c r="CV73" s="343"/>
      <c r="CW73" s="343"/>
      <c r="CX73" s="343"/>
      <c r="CY73" s="343"/>
      <c r="CZ73" s="343"/>
      <c r="DA73" s="343"/>
      <c r="DB73" s="343"/>
      <c r="DC73" s="343"/>
      <c r="DD73" s="343"/>
      <c r="DE73" s="343"/>
      <c r="DF73" s="343"/>
      <c r="DG73" s="343"/>
      <c r="DH73" s="343"/>
      <c r="DI73" s="343"/>
      <c r="DJ73" s="343"/>
      <c r="DK73" s="343"/>
      <c r="DL73" s="343"/>
      <c r="DM73" s="343"/>
      <c r="DN73" s="343"/>
      <c r="DO73" s="343"/>
      <c r="DP73" s="343"/>
      <c r="DQ73" s="343"/>
      <c r="DR73" s="343"/>
      <c r="DS73" s="343"/>
      <c r="DT73" s="343"/>
      <c r="DU73" s="343"/>
      <c r="DV73" s="343"/>
      <c r="DW73" s="343"/>
      <c r="DX73" s="343"/>
      <c r="DY73" s="343"/>
      <c r="DZ73" s="343"/>
      <c r="EA73" s="371"/>
    </row>
    <row r="74" spans="1:131" s="379" customFormat="1" ht="15.75" customHeight="1" thickBot="1" x14ac:dyDescent="0.3">
      <c r="A74" s="373"/>
      <c r="B74" s="374" t="s">
        <v>581</v>
      </c>
      <c r="C74" s="374" t="s">
        <v>342</v>
      </c>
      <c r="D74" s="375">
        <f t="shared" si="0"/>
        <v>1392.4</v>
      </c>
      <c r="E74" s="375"/>
      <c r="F74" s="375"/>
      <c r="G74" s="375"/>
      <c r="H74" s="376">
        <f t="shared" si="6"/>
        <v>1392.4</v>
      </c>
      <c r="I74" s="376">
        <f>I76+I78+I80+I82</f>
        <v>1392.4</v>
      </c>
      <c r="J74" s="405">
        <f>J76+J78+J80+J82</f>
        <v>0</v>
      </c>
      <c r="K74" s="376"/>
      <c r="L74" s="376"/>
      <c r="M74" s="405"/>
      <c r="N74" s="346"/>
      <c r="O74" s="346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  <c r="BJ74" s="343"/>
      <c r="BK74" s="343"/>
      <c r="BL74" s="343"/>
      <c r="BM74" s="343"/>
      <c r="BN74" s="343"/>
      <c r="BO74" s="343"/>
      <c r="BP74" s="343"/>
      <c r="BQ74" s="343"/>
      <c r="BR74" s="343"/>
      <c r="BS74" s="343"/>
      <c r="BT74" s="343"/>
      <c r="BU74" s="343"/>
      <c r="BV74" s="343"/>
      <c r="BW74" s="343"/>
      <c r="BX74" s="343"/>
      <c r="BY74" s="343"/>
      <c r="BZ74" s="343"/>
      <c r="CA74" s="343"/>
      <c r="CB74" s="343"/>
      <c r="CC74" s="343"/>
      <c r="CD74" s="343"/>
      <c r="CE74" s="343"/>
      <c r="CF74" s="343"/>
      <c r="CG74" s="343"/>
      <c r="CH74" s="343"/>
      <c r="CI74" s="343"/>
      <c r="CJ74" s="343"/>
      <c r="CK74" s="343"/>
      <c r="CL74" s="343"/>
      <c r="CM74" s="343"/>
      <c r="CN74" s="343"/>
      <c r="CO74" s="343"/>
      <c r="CP74" s="343"/>
      <c r="CQ74" s="343"/>
      <c r="CR74" s="343"/>
      <c r="CS74" s="343"/>
      <c r="CT74" s="343"/>
      <c r="CU74" s="343"/>
      <c r="CV74" s="343"/>
      <c r="CW74" s="343"/>
      <c r="CX74" s="343"/>
      <c r="CY74" s="343"/>
      <c r="CZ74" s="343"/>
      <c r="DA74" s="343"/>
      <c r="DB74" s="343"/>
      <c r="DC74" s="343"/>
      <c r="DD74" s="343"/>
      <c r="DE74" s="343"/>
      <c r="DF74" s="343"/>
      <c r="DG74" s="343"/>
      <c r="DH74" s="343"/>
      <c r="DI74" s="343"/>
      <c r="DJ74" s="343"/>
      <c r="DK74" s="343"/>
      <c r="DL74" s="343"/>
      <c r="DM74" s="343"/>
      <c r="DN74" s="343"/>
      <c r="DO74" s="343"/>
      <c r="DP74" s="343"/>
      <c r="DQ74" s="343"/>
      <c r="DR74" s="343"/>
      <c r="DS74" s="343"/>
      <c r="DT74" s="343"/>
      <c r="DU74" s="343"/>
      <c r="DV74" s="343"/>
      <c r="DW74" s="343"/>
      <c r="DX74" s="343"/>
      <c r="DY74" s="343"/>
      <c r="DZ74" s="343"/>
      <c r="EA74" s="378"/>
    </row>
    <row r="75" spans="1:131" s="388" customFormat="1" ht="15.75" customHeight="1" x14ac:dyDescent="0.25">
      <c r="A75" s="373" t="s">
        <v>582</v>
      </c>
      <c r="B75" s="374" t="s">
        <v>583</v>
      </c>
      <c r="C75" s="374" t="s">
        <v>584</v>
      </c>
      <c r="D75" s="375">
        <f t="shared" si="0"/>
        <v>0.2</v>
      </c>
      <c r="E75" s="375"/>
      <c r="F75" s="375"/>
      <c r="G75" s="375"/>
      <c r="H75" s="376">
        <f t="shared" si="6"/>
        <v>0.2</v>
      </c>
      <c r="I75" s="376">
        <v>0.2</v>
      </c>
      <c r="J75" s="405">
        <v>0</v>
      </c>
      <c r="K75" s="376"/>
      <c r="L75" s="376"/>
      <c r="M75" s="405"/>
      <c r="N75" s="346"/>
      <c r="O75" s="346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3"/>
      <c r="BE75" s="343"/>
      <c r="BF75" s="343"/>
      <c r="BG75" s="343"/>
      <c r="BH75" s="343"/>
      <c r="BI75" s="343"/>
      <c r="BJ75" s="343"/>
      <c r="BK75" s="343"/>
      <c r="BL75" s="343"/>
      <c r="BM75" s="343"/>
      <c r="BN75" s="343"/>
      <c r="BO75" s="343"/>
      <c r="BP75" s="343"/>
      <c r="BQ75" s="343"/>
      <c r="BR75" s="343"/>
      <c r="BS75" s="343"/>
      <c r="BT75" s="343"/>
      <c r="BU75" s="343"/>
      <c r="BV75" s="343"/>
      <c r="BW75" s="343"/>
      <c r="BX75" s="343"/>
      <c r="BY75" s="343"/>
      <c r="BZ75" s="343"/>
      <c r="CA75" s="343"/>
      <c r="CB75" s="343"/>
      <c r="CC75" s="343"/>
      <c r="CD75" s="343"/>
      <c r="CE75" s="343"/>
      <c r="CF75" s="343"/>
      <c r="CG75" s="343"/>
      <c r="CH75" s="343"/>
      <c r="CI75" s="343"/>
      <c r="CJ75" s="343"/>
      <c r="CK75" s="343"/>
      <c r="CL75" s="343"/>
      <c r="CM75" s="343"/>
      <c r="CN75" s="343"/>
      <c r="CO75" s="343"/>
      <c r="CP75" s="343"/>
      <c r="CQ75" s="343"/>
      <c r="CR75" s="343"/>
      <c r="CS75" s="343"/>
      <c r="CT75" s="343"/>
      <c r="CU75" s="343"/>
      <c r="CV75" s="343"/>
      <c r="CW75" s="343"/>
      <c r="CX75" s="343"/>
      <c r="CY75" s="343"/>
      <c r="CZ75" s="343"/>
      <c r="DA75" s="343"/>
      <c r="DB75" s="343"/>
      <c r="DC75" s="343"/>
      <c r="DD75" s="343"/>
      <c r="DE75" s="343"/>
      <c r="DF75" s="343"/>
      <c r="DG75" s="343"/>
      <c r="DH75" s="343"/>
      <c r="DI75" s="343"/>
      <c r="DJ75" s="343"/>
      <c r="DK75" s="343"/>
      <c r="DL75" s="343"/>
      <c r="DM75" s="343"/>
      <c r="DN75" s="343"/>
      <c r="DO75" s="343"/>
      <c r="DP75" s="343"/>
      <c r="DQ75" s="343"/>
      <c r="DR75" s="343"/>
      <c r="DS75" s="343"/>
      <c r="DT75" s="343"/>
      <c r="DU75" s="343"/>
      <c r="DV75" s="343"/>
      <c r="DW75" s="343"/>
      <c r="DX75" s="343"/>
      <c r="DY75" s="343"/>
      <c r="DZ75" s="343"/>
      <c r="EA75" s="387"/>
    </row>
    <row r="76" spans="1:131" s="391" customFormat="1" ht="15.75" customHeight="1" thickBot="1" x14ac:dyDescent="0.3">
      <c r="A76" s="373"/>
      <c r="B76" s="374"/>
      <c r="C76" s="374" t="s">
        <v>342</v>
      </c>
      <c r="D76" s="375">
        <f t="shared" si="0"/>
        <v>140.80000000000001</v>
      </c>
      <c r="E76" s="375"/>
      <c r="F76" s="375"/>
      <c r="G76" s="375"/>
      <c r="H76" s="376">
        <f t="shared" si="6"/>
        <v>140.80000000000001</v>
      </c>
      <c r="I76" s="376">
        <v>140.80000000000001</v>
      </c>
      <c r="J76" s="405">
        <v>0</v>
      </c>
      <c r="K76" s="376"/>
      <c r="L76" s="376"/>
      <c r="M76" s="405"/>
      <c r="N76" s="346"/>
      <c r="O76" s="346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343"/>
      <c r="BE76" s="343"/>
      <c r="BF76" s="343"/>
      <c r="BG76" s="343"/>
      <c r="BH76" s="343"/>
      <c r="BI76" s="343"/>
      <c r="BJ76" s="343"/>
      <c r="BK76" s="343"/>
      <c r="BL76" s="343"/>
      <c r="BM76" s="343"/>
      <c r="BN76" s="343"/>
      <c r="BO76" s="343"/>
      <c r="BP76" s="343"/>
      <c r="BQ76" s="343"/>
      <c r="BR76" s="343"/>
      <c r="BS76" s="343"/>
      <c r="BT76" s="343"/>
      <c r="BU76" s="343"/>
      <c r="BV76" s="343"/>
      <c r="BW76" s="343"/>
      <c r="BX76" s="343"/>
      <c r="BY76" s="343"/>
      <c r="BZ76" s="343"/>
      <c r="CA76" s="343"/>
      <c r="CB76" s="343"/>
      <c r="CC76" s="343"/>
      <c r="CD76" s="343"/>
      <c r="CE76" s="343"/>
      <c r="CF76" s="343"/>
      <c r="CG76" s="343"/>
      <c r="CH76" s="343"/>
      <c r="CI76" s="343"/>
      <c r="CJ76" s="343"/>
      <c r="CK76" s="343"/>
      <c r="CL76" s="343"/>
      <c r="CM76" s="343"/>
      <c r="CN76" s="343"/>
      <c r="CO76" s="343"/>
      <c r="CP76" s="343"/>
      <c r="CQ76" s="343"/>
      <c r="CR76" s="343"/>
      <c r="CS76" s="343"/>
      <c r="CT76" s="343"/>
      <c r="CU76" s="343"/>
      <c r="CV76" s="343"/>
      <c r="CW76" s="343"/>
      <c r="CX76" s="343"/>
      <c r="CY76" s="343"/>
      <c r="CZ76" s="343"/>
      <c r="DA76" s="343"/>
      <c r="DB76" s="343"/>
      <c r="DC76" s="343"/>
      <c r="DD76" s="343"/>
      <c r="DE76" s="343"/>
      <c r="DF76" s="343"/>
      <c r="DG76" s="343"/>
      <c r="DH76" s="343"/>
      <c r="DI76" s="343"/>
      <c r="DJ76" s="343"/>
      <c r="DK76" s="343"/>
      <c r="DL76" s="343"/>
      <c r="DM76" s="343"/>
      <c r="DN76" s="343"/>
      <c r="DO76" s="343"/>
      <c r="DP76" s="343"/>
      <c r="DQ76" s="343"/>
      <c r="DR76" s="343"/>
      <c r="DS76" s="343"/>
      <c r="DT76" s="343"/>
      <c r="DU76" s="343"/>
      <c r="DV76" s="343"/>
      <c r="DW76" s="343"/>
      <c r="DX76" s="343"/>
      <c r="DY76" s="343"/>
      <c r="DZ76" s="343"/>
      <c r="EA76" s="390"/>
    </row>
    <row r="77" spans="1:131" s="372" customFormat="1" ht="15.75" customHeight="1" x14ac:dyDescent="0.25">
      <c r="A77" s="373" t="s">
        <v>585</v>
      </c>
      <c r="B77" s="374" t="s">
        <v>586</v>
      </c>
      <c r="C77" s="374" t="s">
        <v>551</v>
      </c>
      <c r="D77" s="375">
        <f t="shared" si="0"/>
        <v>0.44500000000000001</v>
      </c>
      <c r="E77" s="375"/>
      <c r="F77" s="375"/>
      <c r="G77" s="375"/>
      <c r="H77" s="376">
        <f t="shared" si="6"/>
        <v>0.44500000000000001</v>
      </c>
      <c r="I77" s="376">
        <v>0.44500000000000001</v>
      </c>
      <c r="J77" s="405">
        <v>0</v>
      </c>
      <c r="K77" s="376"/>
      <c r="L77" s="376"/>
      <c r="M77" s="405"/>
      <c r="N77" s="346"/>
      <c r="O77" s="346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  <c r="BJ77" s="343"/>
      <c r="BK77" s="343"/>
      <c r="BL77" s="343"/>
      <c r="BM77" s="343"/>
      <c r="BN77" s="343"/>
      <c r="BO77" s="343"/>
      <c r="BP77" s="343"/>
      <c r="BQ77" s="343"/>
      <c r="BR77" s="343"/>
      <c r="BS77" s="343"/>
      <c r="BT77" s="343"/>
      <c r="BU77" s="343"/>
      <c r="BV77" s="343"/>
      <c r="BW77" s="343"/>
      <c r="BX77" s="343"/>
      <c r="BY77" s="343"/>
      <c r="BZ77" s="343"/>
      <c r="CA77" s="343"/>
      <c r="CB77" s="343"/>
      <c r="CC77" s="343"/>
      <c r="CD77" s="343"/>
      <c r="CE77" s="343"/>
      <c r="CF77" s="343"/>
      <c r="CG77" s="343"/>
      <c r="CH77" s="343"/>
      <c r="CI77" s="343"/>
      <c r="CJ77" s="343"/>
      <c r="CK77" s="343"/>
      <c r="CL77" s="343"/>
      <c r="CM77" s="343"/>
      <c r="CN77" s="343"/>
      <c r="CO77" s="343"/>
      <c r="CP77" s="343"/>
      <c r="CQ77" s="343"/>
      <c r="CR77" s="343"/>
      <c r="CS77" s="343"/>
      <c r="CT77" s="343"/>
      <c r="CU77" s="343"/>
      <c r="CV77" s="343"/>
      <c r="CW77" s="343"/>
      <c r="CX77" s="343"/>
      <c r="CY77" s="343"/>
      <c r="CZ77" s="343"/>
      <c r="DA77" s="343"/>
      <c r="DB77" s="343"/>
      <c r="DC77" s="343"/>
      <c r="DD77" s="343"/>
      <c r="DE77" s="343"/>
      <c r="DF77" s="343"/>
      <c r="DG77" s="343"/>
      <c r="DH77" s="343"/>
      <c r="DI77" s="343"/>
      <c r="DJ77" s="343"/>
      <c r="DK77" s="343"/>
      <c r="DL77" s="343"/>
      <c r="DM77" s="343"/>
      <c r="DN77" s="343"/>
      <c r="DO77" s="343"/>
      <c r="DP77" s="343"/>
      <c r="DQ77" s="343"/>
      <c r="DR77" s="343"/>
      <c r="DS77" s="343"/>
      <c r="DT77" s="343"/>
      <c r="DU77" s="343"/>
      <c r="DV77" s="343"/>
      <c r="DW77" s="343"/>
      <c r="DX77" s="343"/>
      <c r="DY77" s="343"/>
      <c r="DZ77" s="343"/>
      <c r="EA77" s="371"/>
    </row>
    <row r="78" spans="1:131" s="379" customFormat="1" ht="15.75" customHeight="1" thickBot="1" x14ac:dyDescent="0.3">
      <c r="A78" s="373"/>
      <c r="B78" s="374"/>
      <c r="C78" s="374" t="s">
        <v>342</v>
      </c>
      <c r="D78" s="375">
        <f t="shared" si="0"/>
        <v>283.02</v>
      </c>
      <c r="E78" s="375"/>
      <c r="F78" s="375"/>
      <c r="G78" s="375"/>
      <c r="H78" s="376">
        <f t="shared" si="6"/>
        <v>283.02</v>
      </c>
      <c r="I78" s="376">
        <v>283.02</v>
      </c>
      <c r="J78" s="405">
        <v>0</v>
      </c>
      <c r="K78" s="376"/>
      <c r="L78" s="376"/>
      <c r="M78" s="405"/>
      <c r="N78" s="346"/>
      <c r="O78" s="346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43"/>
      <c r="BE78" s="343"/>
      <c r="BF78" s="343"/>
      <c r="BG78" s="343"/>
      <c r="BH78" s="343"/>
      <c r="BI78" s="343"/>
      <c r="BJ78" s="343"/>
      <c r="BK78" s="343"/>
      <c r="BL78" s="343"/>
      <c r="BM78" s="343"/>
      <c r="BN78" s="343"/>
      <c r="BO78" s="343"/>
      <c r="BP78" s="343"/>
      <c r="BQ78" s="343"/>
      <c r="BR78" s="343"/>
      <c r="BS78" s="343"/>
      <c r="BT78" s="343"/>
      <c r="BU78" s="343"/>
      <c r="BV78" s="343"/>
      <c r="BW78" s="343"/>
      <c r="BX78" s="343"/>
      <c r="BY78" s="343"/>
      <c r="BZ78" s="343"/>
      <c r="CA78" s="343"/>
      <c r="CB78" s="343"/>
      <c r="CC78" s="343"/>
      <c r="CD78" s="343"/>
      <c r="CE78" s="343"/>
      <c r="CF78" s="343"/>
      <c r="CG78" s="343"/>
      <c r="CH78" s="343"/>
      <c r="CI78" s="343"/>
      <c r="CJ78" s="343"/>
      <c r="CK78" s="343"/>
      <c r="CL78" s="343"/>
      <c r="CM78" s="343"/>
      <c r="CN78" s="343"/>
      <c r="CO78" s="343"/>
      <c r="CP78" s="343"/>
      <c r="CQ78" s="343"/>
      <c r="CR78" s="343"/>
      <c r="CS78" s="343"/>
      <c r="CT78" s="343"/>
      <c r="CU78" s="343"/>
      <c r="CV78" s="343"/>
      <c r="CW78" s="343"/>
      <c r="CX78" s="343"/>
      <c r="CY78" s="343"/>
      <c r="CZ78" s="343"/>
      <c r="DA78" s="343"/>
      <c r="DB78" s="343"/>
      <c r="DC78" s="343"/>
      <c r="DD78" s="343"/>
      <c r="DE78" s="343"/>
      <c r="DF78" s="343"/>
      <c r="DG78" s="343"/>
      <c r="DH78" s="343"/>
      <c r="DI78" s="343"/>
      <c r="DJ78" s="343"/>
      <c r="DK78" s="343"/>
      <c r="DL78" s="343"/>
      <c r="DM78" s="343"/>
      <c r="DN78" s="343"/>
      <c r="DO78" s="343"/>
      <c r="DP78" s="343"/>
      <c r="DQ78" s="343"/>
      <c r="DR78" s="343"/>
      <c r="DS78" s="343"/>
      <c r="DT78" s="343"/>
      <c r="DU78" s="343"/>
      <c r="DV78" s="343"/>
      <c r="DW78" s="343"/>
      <c r="DX78" s="343"/>
      <c r="DY78" s="343"/>
      <c r="DZ78" s="343"/>
      <c r="EA78" s="378"/>
    </row>
    <row r="79" spans="1:131" s="388" customFormat="1" ht="15.75" customHeight="1" x14ac:dyDescent="0.25">
      <c r="A79" s="373" t="s">
        <v>587</v>
      </c>
      <c r="B79" s="374" t="s">
        <v>588</v>
      </c>
      <c r="C79" s="374" t="s">
        <v>551</v>
      </c>
      <c r="D79" s="375">
        <f t="shared" si="0"/>
        <v>0.9</v>
      </c>
      <c r="E79" s="375"/>
      <c r="F79" s="375"/>
      <c r="G79" s="375"/>
      <c r="H79" s="376">
        <f t="shared" si="6"/>
        <v>0.9</v>
      </c>
      <c r="I79" s="376">
        <v>0.9</v>
      </c>
      <c r="J79" s="405">
        <v>0</v>
      </c>
      <c r="K79" s="376"/>
      <c r="L79" s="376"/>
      <c r="M79" s="405"/>
      <c r="N79" s="346"/>
      <c r="O79" s="346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3"/>
      <c r="BE79" s="343"/>
      <c r="BF79" s="343"/>
      <c r="BG79" s="343"/>
      <c r="BH79" s="343"/>
      <c r="BI79" s="343"/>
      <c r="BJ79" s="343"/>
      <c r="BK79" s="343"/>
      <c r="BL79" s="343"/>
      <c r="BM79" s="343"/>
      <c r="BN79" s="343"/>
      <c r="BO79" s="343"/>
      <c r="BP79" s="343"/>
      <c r="BQ79" s="343"/>
      <c r="BR79" s="343"/>
      <c r="BS79" s="343"/>
      <c r="BT79" s="343"/>
      <c r="BU79" s="343"/>
      <c r="BV79" s="343"/>
      <c r="BW79" s="343"/>
      <c r="BX79" s="343"/>
      <c r="BY79" s="343"/>
      <c r="BZ79" s="343"/>
      <c r="CA79" s="343"/>
      <c r="CB79" s="343"/>
      <c r="CC79" s="343"/>
      <c r="CD79" s="343"/>
      <c r="CE79" s="343"/>
      <c r="CF79" s="343"/>
      <c r="CG79" s="343"/>
      <c r="CH79" s="343"/>
      <c r="CI79" s="343"/>
      <c r="CJ79" s="343"/>
      <c r="CK79" s="343"/>
      <c r="CL79" s="343"/>
      <c r="CM79" s="343"/>
      <c r="CN79" s="343"/>
      <c r="CO79" s="343"/>
      <c r="CP79" s="343"/>
      <c r="CQ79" s="343"/>
      <c r="CR79" s="343"/>
      <c r="CS79" s="343"/>
      <c r="CT79" s="343"/>
      <c r="CU79" s="343"/>
      <c r="CV79" s="343"/>
      <c r="CW79" s="343"/>
      <c r="CX79" s="343"/>
      <c r="CY79" s="343"/>
      <c r="CZ79" s="343"/>
      <c r="DA79" s="343"/>
      <c r="DB79" s="343"/>
      <c r="DC79" s="343"/>
      <c r="DD79" s="343"/>
      <c r="DE79" s="343"/>
      <c r="DF79" s="343"/>
      <c r="DG79" s="343"/>
      <c r="DH79" s="343"/>
      <c r="DI79" s="343"/>
      <c r="DJ79" s="343"/>
      <c r="DK79" s="343"/>
      <c r="DL79" s="343"/>
      <c r="DM79" s="343"/>
      <c r="DN79" s="343"/>
      <c r="DO79" s="343"/>
      <c r="DP79" s="343"/>
      <c r="DQ79" s="343"/>
      <c r="DR79" s="343"/>
      <c r="DS79" s="343"/>
      <c r="DT79" s="343"/>
      <c r="DU79" s="343"/>
      <c r="DV79" s="343"/>
      <c r="DW79" s="343"/>
      <c r="DX79" s="343"/>
      <c r="DY79" s="343"/>
      <c r="DZ79" s="343"/>
      <c r="EA79" s="387"/>
    </row>
    <row r="80" spans="1:131" s="391" customFormat="1" ht="15.75" customHeight="1" thickBot="1" x14ac:dyDescent="0.3">
      <c r="A80" s="373"/>
      <c r="B80" s="374"/>
      <c r="C80" s="374" t="s">
        <v>342</v>
      </c>
      <c r="D80" s="375">
        <f t="shared" si="0"/>
        <v>543.6</v>
      </c>
      <c r="E80" s="375"/>
      <c r="F80" s="375"/>
      <c r="G80" s="375"/>
      <c r="H80" s="376">
        <f t="shared" si="6"/>
        <v>543.6</v>
      </c>
      <c r="I80" s="376">
        <v>543.6</v>
      </c>
      <c r="J80" s="405">
        <v>0</v>
      </c>
      <c r="K80" s="376"/>
      <c r="L80" s="376"/>
      <c r="M80" s="405"/>
      <c r="N80" s="346"/>
      <c r="O80" s="346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  <c r="AQ80" s="343"/>
      <c r="AR80" s="343"/>
      <c r="AS80" s="343"/>
      <c r="AT80" s="343"/>
      <c r="AU80" s="343"/>
      <c r="AV80" s="343"/>
      <c r="AW80" s="343"/>
      <c r="AX80" s="343"/>
      <c r="AY80" s="343"/>
      <c r="AZ80" s="343"/>
      <c r="BA80" s="343"/>
      <c r="BB80" s="343"/>
      <c r="BC80" s="343"/>
      <c r="BD80" s="343"/>
      <c r="BE80" s="343"/>
      <c r="BF80" s="343"/>
      <c r="BG80" s="343"/>
      <c r="BH80" s="343"/>
      <c r="BI80" s="343"/>
      <c r="BJ80" s="343"/>
      <c r="BK80" s="343"/>
      <c r="BL80" s="343"/>
      <c r="BM80" s="343"/>
      <c r="BN80" s="343"/>
      <c r="BO80" s="343"/>
      <c r="BP80" s="343"/>
      <c r="BQ80" s="343"/>
      <c r="BR80" s="343"/>
      <c r="BS80" s="343"/>
      <c r="BT80" s="343"/>
      <c r="BU80" s="343"/>
      <c r="BV80" s="343"/>
      <c r="BW80" s="343"/>
      <c r="BX80" s="343"/>
      <c r="BY80" s="343"/>
      <c r="BZ80" s="343"/>
      <c r="CA80" s="343"/>
      <c r="CB80" s="343"/>
      <c r="CC80" s="343"/>
      <c r="CD80" s="343"/>
      <c r="CE80" s="343"/>
      <c r="CF80" s="343"/>
      <c r="CG80" s="343"/>
      <c r="CH80" s="343"/>
      <c r="CI80" s="343"/>
      <c r="CJ80" s="343"/>
      <c r="CK80" s="343"/>
      <c r="CL80" s="343"/>
      <c r="CM80" s="343"/>
      <c r="CN80" s="343"/>
      <c r="CO80" s="343"/>
      <c r="CP80" s="343"/>
      <c r="CQ80" s="343"/>
      <c r="CR80" s="343"/>
      <c r="CS80" s="343"/>
      <c r="CT80" s="343"/>
      <c r="CU80" s="343"/>
      <c r="CV80" s="343"/>
      <c r="CW80" s="343"/>
      <c r="CX80" s="343"/>
      <c r="CY80" s="343"/>
      <c r="CZ80" s="343"/>
      <c r="DA80" s="343"/>
      <c r="DB80" s="343"/>
      <c r="DC80" s="343"/>
      <c r="DD80" s="343"/>
      <c r="DE80" s="343"/>
      <c r="DF80" s="343"/>
      <c r="DG80" s="343"/>
      <c r="DH80" s="343"/>
      <c r="DI80" s="343"/>
      <c r="DJ80" s="343"/>
      <c r="DK80" s="343"/>
      <c r="DL80" s="343"/>
      <c r="DM80" s="343"/>
      <c r="DN80" s="343"/>
      <c r="DO80" s="343"/>
      <c r="DP80" s="343"/>
      <c r="DQ80" s="343"/>
      <c r="DR80" s="343"/>
      <c r="DS80" s="343"/>
      <c r="DT80" s="343"/>
      <c r="DU80" s="343"/>
      <c r="DV80" s="343"/>
      <c r="DW80" s="343"/>
      <c r="DX80" s="343"/>
      <c r="DY80" s="343"/>
      <c r="DZ80" s="343"/>
      <c r="EA80" s="390"/>
    </row>
    <row r="81" spans="1:131" s="372" customFormat="1" ht="15.75" customHeight="1" x14ac:dyDescent="0.25">
      <c r="A81" s="373" t="s">
        <v>589</v>
      </c>
      <c r="B81" s="374" t="s">
        <v>590</v>
      </c>
      <c r="C81" s="374" t="s">
        <v>551</v>
      </c>
      <c r="D81" s="375">
        <f t="shared" si="0"/>
        <v>0.54</v>
      </c>
      <c r="E81" s="375"/>
      <c r="F81" s="375"/>
      <c r="G81" s="375"/>
      <c r="H81" s="376">
        <f>I81+J81</f>
        <v>0.54</v>
      </c>
      <c r="I81" s="376">
        <v>0.54</v>
      </c>
      <c r="J81" s="405">
        <v>0</v>
      </c>
      <c r="K81" s="376"/>
      <c r="L81" s="376"/>
      <c r="M81" s="405"/>
      <c r="N81" s="346"/>
      <c r="O81" s="346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3"/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  <c r="BC81" s="343"/>
      <c r="BD81" s="343"/>
      <c r="BE81" s="343"/>
      <c r="BF81" s="343"/>
      <c r="BG81" s="343"/>
      <c r="BH81" s="343"/>
      <c r="BI81" s="343"/>
      <c r="BJ81" s="343"/>
      <c r="BK81" s="343"/>
      <c r="BL81" s="343"/>
      <c r="BM81" s="343"/>
      <c r="BN81" s="343"/>
      <c r="BO81" s="343"/>
      <c r="BP81" s="343"/>
      <c r="BQ81" s="343"/>
      <c r="BR81" s="343"/>
      <c r="BS81" s="343"/>
      <c r="BT81" s="343"/>
      <c r="BU81" s="343"/>
      <c r="BV81" s="343"/>
      <c r="BW81" s="343"/>
      <c r="BX81" s="343"/>
      <c r="BY81" s="343"/>
      <c r="BZ81" s="343"/>
      <c r="CA81" s="343"/>
      <c r="CB81" s="343"/>
      <c r="CC81" s="343"/>
      <c r="CD81" s="343"/>
      <c r="CE81" s="343"/>
      <c r="CF81" s="343"/>
      <c r="CG81" s="343"/>
      <c r="CH81" s="343"/>
      <c r="CI81" s="343"/>
      <c r="CJ81" s="343"/>
      <c r="CK81" s="343"/>
      <c r="CL81" s="343"/>
      <c r="CM81" s="343"/>
      <c r="CN81" s="343"/>
      <c r="CO81" s="343"/>
      <c r="CP81" s="343"/>
      <c r="CQ81" s="343"/>
      <c r="CR81" s="343"/>
      <c r="CS81" s="343"/>
      <c r="CT81" s="343"/>
      <c r="CU81" s="343"/>
      <c r="CV81" s="343"/>
      <c r="CW81" s="343"/>
      <c r="CX81" s="343"/>
      <c r="CY81" s="343"/>
      <c r="CZ81" s="343"/>
      <c r="DA81" s="343"/>
      <c r="DB81" s="343"/>
      <c r="DC81" s="343"/>
      <c r="DD81" s="343"/>
      <c r="DE81" s="343"/>
      <c r="DF81" s="343"/>
      <c r="DG81" s="343"/>
      <c r="DH81" s="343"/>
      <c r="DI81" s="343"/>
      <c r="DJ81" s="343"/>
      <c r="DK81" s="343"/>
      <c r="DL81" s="343"/>
      <c r="DM81" s="343"/>
      <c r="DN81" s="343"/>
      <c r="DO81" s="343"/>
      <c r="DP81" s="343"/>
      <c r="DQ81" s="343"/>
      <c r="DR81" s="343"/>
      <c r="DS81" s="343"/>
      <c r="DT81" s="343"/>
      <c r="DU81" s="343"/>
      <c r="DV81" s="343"/>
      <c r="DW81" s="343"/>
      <c r="DX81" s="343"/>
      <c r="DY81" s="343"/>
      <c r="DZ81" s="343"/>
      <c r="EA81" s="371"/>
    </row>
    <row r="82" spans="1:131" s="379" customFormat="1" ht="15.75" customHeight="1" thickBot="1" x14ac:dyDescent="0.3">
      <c r="A82" s="393"/>
      <c r="B82" s="394"/>
      <c r="C82" s="394" t="s">
        <v>342</v>
      </c>
      <c r="D82" s="395">
        <f t="shared" si="0"/>
        <v>424.98</v>
      </c>
      <c r="E82" s="395"/>
      <c r="F82" s="395"/>
      <c r="G82" s="395"/>
      <c r="H82" s="396">
        <f t="shared" si="6"/>
        <v>424.98</v>
      </c>
      <c r="I82" s="396">
        <v>424.98</v>
      </c>
      <c r="J82" s="397">
        <v>0</v>
      </c>
      <c r="K82" s="396"/>
      <c r="L82" s="396"/>
      <c r="M82" s="397"/>
      <c r="N82" s="346"/>
      <c r="O82" s="346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3"/>
      <c r="BH82" s="343"/>
      <c r="BI82" s="343"/>
      <c r="BJ82" s="343"/>
      <c r="BK82" s="343"/>
      <c r="BL82" s="343"/>
      <c r="BM82" s="343"/>
      <c r="BN82" s="343"/>
      <c r="BO82" s="343"/>
      <c r="BP82" s="343"/>
      <c r="BQ82" s="343"/>
      <c r="BR82" s="343"/>
      <c r="BS82" s="343"/>
      <c r="BT82" s="343"/>
      <c r="BU82" s="343"/>
      <c r="BV82" s="343"/>
      <c r="BW82" s="343"/>
      <c r="BX82" s="343"/>
      <c r="BY82" s="343"/>
      <c r="BZ82" s="343"/>
      <c r="CA82" s="343"/>
      <c r="CB82" s="343"/>
      <c r="CC82" s="343"/>
      <c r="CD82" s="343"/>
      <c r="CE82" s="343"/>
      <c r="CF82" s="343"/>
      <c r="CG82" s="343"/>
      <c r="CH82" s="343"/>
      <c r="CI82" s="343"/>
      <c r="CJ82" s="343"/>
      <c r="CK82" s="343"/>
      <c r="CL82" s="343"/>
      <c r="CM82" s="343"/>
      <c r="CN82" s="343"/>
      <c r="CO82" s="343"/>
      <c r="CP82" s="343"/>
      <c r="CQ82" s="343"/>
      <c r="CR82" s="343"/>
      <c r="CS82" s="343"/>
      <c r="CT82" s="343"/>
      <c r="CU82" s="343"/>
      <c r="CV82" s="343"/>
      <c r="CW82" s="343"/>
      <c r="CX82" s="343"/>
      <c r="CY82" s="343"/>
      <c r="CZ82" s="343"/>
      <c r="DA82" s="343"/>
      <c r="DB82" s="343"/>
      <c r="DC82" s="343"/>
      <c r="DD82" s="343"/>
      <c r="DE82" s="343"/>
      <c r="DF82" s="343"/>
      <c r="DG82" s="343"/>
      <c r="DH82" s="343"/>
      <c r="DI82" s="343"/>
      <c r="DJ82" s="343"/>
      <c r="DK82" s="343"/>
      <c r="DL82" s="343"/>
      <c r="DM82" s="343"/>
      <c r="DN82" s="343"/>
      <c r="DO82" s="343"/>
      <c r="DP82" s="343"/>
      <c r="DQ82" s="343"/>
      <c r="DR82" s="343"/>
      <c r="DS82" s="343"/>
      <c r="DT82" s="343"/>
      <c r="DU82" s="343"/>
      <c r="DV82" s="343"/>
      <c r="DW82" s="343"/>
      <c r="DX82" s="343"/>
      <c r="DY82" s="343"/>
      <c r="DZ82" s="343"/>
      <c r="EA82" s="378"/>
    </row>
    <row r="83" spans="1:131" s="388" customFormat="1" ht="15.75" customHeight="1" x14ac:dyDescent="0.25">
      <c r="A83" s="398" t="s">
        <v>464</v>
      </c>
      <c r="B83" s="399" t="s">
        <v>591</v>
      </c>
      <c r="C83" s="399" t="s">
        <v>425</v>
      </c>
      <c r="D83" s="400">
        <f t="shared" si="0"/>
        <v>30</v>
      </c>
      <c r="E83" s="400"/>
      <c r="F83" s="400"/>
      <c r="G83" s="400"/>
      <c r="H83" s="407">
        <f t="shared" si="6"/>
        <v>30</v>
      </c>
      <c r="I83" s="407">
        <v>30</v>
      </c>
      <c r="J83" s="402">
        <v>0</v>
      </c>
      <c r="K83" s="407"/>
      <c r="L83" s="407"/>
      <c r="M83" s="402"/>
      <c r="N83" s="346"/>
      <c r="O83" s="346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  <c r="AV83" s="343"/>
      <c r="AW83" s="343"/>
      <c r="AX83" s="343"/>
      <c r="AY83" s="343"/>
      <c r="AZ83" s="343"/>
      <c r="BA83" s="343"/>
      <c r="BB83" s="343"/>
      <c r="BC83" s="343"/>
      <c r="BD83" s="343"/>
      <c r="BE83" s="343"/>
      <c r="BF83" s="343"/>
      <c r="BG83" s="343"/>
      <c r="BH83" s="343"/>
      <c r="BI83" s="343"/>
      <c r="BJ83" s="343"/>
      <c r="BK83" s="343"/>
      <c r="BL83" s="343"/>
      <c r="BM83" s="343"/>
      <c r="BN83" s="343"/>
      <c r="BO83" s="343"/>
      <c r="BP83" s="343"/>
      <c r="BQ83" s="343"/>
      <c r="BR83" s="343"/>
      <c r="BS83" s="343"/>
      <c r="BT83" s="343"/>
      <c r="BU83" s="343"/>
      <c r="BV83" s="343"/>
      <c r="BW83" s="343"/>
      <c r="BX83" s="343"/>
      <c r="BY83" s="343"/>
      <c r="BZ83" s="343"/>
      <c r="CA83" s="343"/>
      <c r="CB83" s="343"/>
      <c r="CC83" s="343"/>
      <c r="CD83" s="343"/>
      <c r="CE83" s="343"/>
      <c r="CF83" s="343"/>
      <c r="CG83" s="343"/>
      <c r="CH83" s="343"/>
      <c r="CI83" s="343"/>
      <c r="CJ83" s="343"/>
      <c r="CK83" s="343"/>
      <c r="CL83" s="343"/>
      <c r="CM83" s="343"/>
      <c r="CN83" s="343"/>
      <c r="CO83" s="343"/>
      <c r="CP83" s="343"/>
      <c r="CQ83" s="343"/>
      <c r="CR83" s="343"/>
      <c r="CS83" s="343"/>
      <c r="CT83" s="343"/>
      <c r="CU83" s="343"/>
      <c r="CV83" s="343"/>
      <c r="CW83" s="343"/>
      <c r="CX83" s="343"/>
      <c r="CY83" s="343"/>
      <c r="CZ83" s="343"/>
      <c r="DA83" s="343"/>
      <c r="DB83" s="343"/>
      <c r="DC83" s="343"/>
      <c r="DD83" s="343"/>
      <c r="DE83" s="343"/>
      <c r="DF83" s="343"/>
      <c r="DG83" s="343"/>
      <c r="DH83" s="343"/>
      <c r="DI83" s="343"/>
      <c r="DJ83" s="343"/>
      <c r="DK83" s="343"/>
      <c r="DL83" s="343"/>
      <c r="DM83" s="343"/>
      <c r="DN83" s="343"/>
      <c r="DO83" s="343"/>
      <c r="DP83" s="343"/>
      <c r="DQ83" s="343"/>
      <c r="DR83" s="343"/>
      <c r="DS83" s="343"/>
      <c r="DT83" s="343"/>
      <c r="DU83" s="343"/>
      <c r="DV83" s="343"/>
      <c r="DW83" s="343"/>
      <c r="DX83" s="343"/>
      <c r="DY83" s="343"/>
      <c r="DZ83" s="343"/>
      <c r="EA83" s="387"/>
    </row>
    <row r="84" spans="1:131" s="391" customFormat="1" ht="15.75" customHeight="1" thickBot="1" x14ac:dyDescent="0.3">
      <c r="A84" s="393"/>
      <c r="B84" s="394"/>
      <c r="C84" s="394" t="s">
        <v>342</v>
      </c>
      <c r="D84" s="395">
        <f t="shared" si="0"/>
        <v>88.451999999999998</v>
      </c>
      <c r="E84" s="395"/>
      <c r="F84" s="395"/>
      <c r="G84" s="395"/>
      <c r="H84" s="396">
        <f t="shared" si="6"/>
        <v>88.451999999999998</v>
      </c>
      <c r="I84" s="396">
        <v>88.451999999999998</v>
      </c>
      <c r="J84" s="397">
        <v>0</v>
      </c>
      <c r="K84" s="396"/>
      <c r="L84" s="396"/>
      <c r="M84" s="397"/>
      <c r="N84" s="346"/>
      <c r="O84" s="346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  <c r="AY84" s="343"/>
      <c r="AZ84" s="343"/>
      <c r="BA84" s="343"/>
      <c r="BB84" s="343"/>
      <c r="BC84" s="343"/>
      <c r="BD84" s="343"/>
      <c r="BE84" s="343"/>
      <c r="BF84" s="343"/>
      <c r="BG84" s="343"/>
      <c r="BH84" s="343"/>
      <c r="BI84" s="343"/>
      <c r="BJ84" s="343"/>
      <c r="BK84" s="343"/>
      <c r="BL84" s="343"/>
      <c r="BM84" s="343"/>
      <c r="BN84" s="343"/>
      <c r="BO84" s="343"/>
      <c r="BP84" s="343"/>
      <c r="BQ84" s="343"/>
      <c r="BR84" s="343"/>
      <c r="BS84" s="343"/>
      <c r="BT84" s="343"/>
      <c r="BU84" s="343"/>
      <c r="BV84" s="343"/>
      <c r="BW84" s="343"/>
      <c r="BX84" s="343"/>
      <c r="BY84" s="343"/>
      <c r="BZ84" s="343"/>
      <c r="CA84" s="343"/>
      <c r="CB84" s="343"/>
      <c r="CC84" s="343"/>
      <c r="CD84" s="343"/>
      <c r="CE84" s="343"/>
      <c r="CF84" s="343"/>
      <c r="CG84" s="343"/>
      <c r="CH84" s="343"/>
      <c r="CI84" s="343"/>
      <c r="CJ84" s="343"/>
      <c r="CK84" s="343"/>
      <c r="CL84" s="343"/>
      <c r="CM84" s="343"/>
      <c r="CN84" s="343"/>
      <c r="CO84" s="343"/>
      <c r="CP84" s="343"/>
      <c r="CQ84" s="343"/>
      <c r="CR84" s="343"/>
      <c r="CS84" s="343"/>
      <c r="CT84" s="343"/>
      <c r="CU84" s="343"/>
      <c r="CV84" s="343"/>
      <c r="CW84" s="343"/>
      <c r="CX84" s="343"/>
      <c r="CY84" s="343"/>
      <c r="CZ84" s="343"/>
      <c r="DA84" s="343"/>
      <c r="DB84" s="343"/>
      <c r="DC84" s="343"/>
      <c r="DD84" s="343"/>
      <c r="DE84" s="343"/>
      <c r="DF84" s="343"/>
      <c r="DG84" s="343"/>
      <c r="DH84" s="343"/>
      <c r="DI84" s="343"/>
      <c r="DJ84" s="343"/>
      <c r="DK84" s="343"/>
      <c r="DL84" s="343"/>
      <c r="DM84" s="343"/>
      <c r="DN84" s="343"/>
      <c r="DO84" s="343"/>
      <c r="DP84" s="343"/>
      <c r="DQ84" s="343"/>
      <c r="DR84" s="343"/>
      <c r="DS84" s="343"/>
      <c r="DT84" s="343"/>
      <c r="DU84" s="343"/>
      <c r="DV84" s="343"/>
      <c r="DW84" s="343"/>
      <c r="DX84" s="343"/>
      <c r="DY84" s="343"/>
      <c r="DZ84" s="343"/>
      <c r="EA84" s="390"/>
    </row>
    <row r="85" spans="1:131" s="386" customFormat="1" ht="15" customHeight="1" x14ac:dyDescent="0.25">
      <c r="A85" s="373" t="s">
        <v>465</v>
      </c>
      <c r="B85" s="374" t="s">
        <v>592</v>
      </c>
      <c r="C85" s="374" t="s">
        <v>425</v>
      </c>
      <c r="D85" s="375">
        <f t="shared" si="0"/>
        <v>2.9</v>
      </c>
      <c r="E85" s="375"/>
      <c r="F85" s="375"/>
      <c r="G85" s="375"/>
      <c r="H85" s="376">
        <f t="shared" si="6"/>
        <v>2.9</v>
      </c>
      <c r="I85" s="376">
        <v>2.9</v>
      </c>
      <c r="J85" s="405">
        <v>0</v>
      </c>
      <c r="K85" s="376"/>
      <c r="L85" s="376"/>
      <c r="M85" s="405"/>
      <c r="N85" s="346"/>
      <c r="O85" s="346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  <c r="AY85" s="343"/>
      <c r="AZ85" s="343"/>
      <c r="BA85" s="343"/>
      <c r="BB85" s="343"/>
      <c r="BC85" s="343"/>
      <c r="BD85" s="343"/>
      <c r="BE85" s="343"/>
      <c r="BF85" s="343"/>
      <c r="BG85" s="343"/>
      <c r="BH85" s="343"/>
      <c r="BI85" s="343"/>
      <c r="BJ85" s="343"/>
      <c r="BK85" s="343"/>
      <c r="BL85" s="343"/>
      <c r="BM85" s="343"/>
      <c r="BN85" s="343"/>
      <c r="BO85" s="343"/>
      <c r="BP85" s="343"/>
      <c r="BQ85" s="343"/>
      <c r="BR85" s="343"/>
      <c r="BS85" s="343"/>
      <c r="BT85" s="343"/>
      <c r="BU85" s="343"/>
      <c r="BV85" s="343"/>
      <c r="BW85" s="343"/>
      <c r="BX85" s="343"/>
      <c r="BY85" s="343"/>
      <c r="BZ85" s="343"/>
      <c r="CA85" s="343"/>
      <c r="CB85" s="343"/>
      <c r="CC85" s="343"/>
      <c r="CD85" s="343"/>
      <c r="CE85" s="343"/>
      <c r="CF85" s="343"/>
      <c r="CG85" s="343"/>
      <c r="CH85" s="343"/>
      <c r="CI85" s="343"/>
      <c r="CJ85" s="343"/>
      <c r="CK85" s="343"/>
      <c r="CL85" s="343"/>
      <c r="CM85" s="343"/>
      <c r="CN85" s="343"/>
      <c r="CO85" s="343"/>
      <c r="CP85" s="343"/>
      <c r="CQ85" s="343"/>
      <c r="CR85" s="343"/>
      <c r="CS85" s="343"/>
      <c r="CT85" s="343"/>
      <c r="CU85" s="343"/>
      <c r="CV85" s="343"/>
      <c r="CW85" s="343"/>
      <c r="CX85" s="343"/>
      <c r="CY85" s="343"/>
      <c r="CZ85" s="343"/>
      <c r="DA85" s="343"/>
      <c r="DB85" s="343"/>
      <c r="DC85" s="343"/>
      <c r="DD85" s="343"/>
      <c r="DE85" s="343"/>
      <c r="DF85" s="343"/>
      <c r="DG85" s="343"/>
      <c r="DH85" s="343"/>
      <c r="DI85" s="343"/>
      <c r="DJ85" s="343"/>
      <c r="DK85" s="343"/>
      <c r="DL85" s="343"/>
      <c r="DM85" s="343"/>
      <c r="DN85" s="343"/>
      <c r="DO85" s="343"/>
      <c r="DP85" s="343"/>
      <c r="DQ85" s="343"/>
      <c r="DR85" s="343"/>
      <c r="DS85" s="343"/>
      <c r="DT85" s="343"/>
      <c r="DU85" s="343"/>
      <c r="DV85" s="343"/>
      <c r="DW85" s="343"/>
      <c r="DX85" s="343"/>
      <c r="DY85" s="343"/>
      <c r="DZ85" s="343"/>
      <c r="EA85" s="385"/>
    </row>
    <row r="86" spans="1:131" s="417" customFormat="1" ht="15.75" customHeight="1" thickBot="1" x14ac:dyDescent="0.3">
      <c r="A86" s="411"/>
      <c r="B86" s="412" t="s">
        <v>593</v>
      </c>
      <c r="C86" s="412" t="s">
        <v>342</v>
      </c>
      <c r="D86" s="413">
        <f t="shared" ref="D86:D98" si="7">H86</f>
        <v>2163.4</v>
      </c>
      <c r="E86" s="413"/>
      <c r="F86" s="413"/>
      <c r="G86" s="413"/>
      <c r="H86" s="414">
        <f t="shared" si="6"/>
        <v>2163.4</v>
      </c>
      <c r="I86" s="414">
        <v>2163.4</v>
      </c>
      <c r="J86" s="415">
        <v>0</v>
      </c>
      <c r="K86" s="414"/>
      <c r="L86" s="414"/>
      <c r="M86" s="415"/>
      <c r="N86" s="346"/>
      <c r="O86" s="346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3"/>
      <c r="BD86" s="343"/>
      <c r="BE86" s="343"/>
      <c r="BF86" s="343"/>
      <c r="BG86" s="343"/>
      <c r="BH86" s="343"/>
      <c r="BI86" s="343"/>
      <c r="BJ86" s="343"/>
      <c r="BK86" s="343"/>
      <c r="BL86" s="343"/>
      <c r="BM86" s="343"/>
      <c r="BN86" s="343"/>
      <c r="BO86" s="343"/>
      <c r="BP86" s="343"/>
      <c r="BQ86" s="343"/>
      <c r="BR86" s="343"/>
      <c r="BS86" s="343"/>
      <c r="BT86" s="343"/>
      <c r="BU86" s="343"/>
      <c r="BV86" s="343"/>
      <c r="BW86" s="343"/>
      <c r="BX86" s="343"/>
      <c r="BY86" s="343"/>
      <c r="BZ86" s="343"/>
      <c r="CA86" s="343"/>
      <c r="CB86" s="343"/>
      <c r="CC86" s="343"/>
      <c r="CD86" s="343"/>
      <c r="CE86" s="343"/>
      <c r="CF86" s="343"/>
      <c r="CG86" s="343"/>
      <c r="CH86" s="343"/>
      <c r="CI86" s="343"/>
      <c r="CJ86" s="343"/>
      <c r="CK86" s="343"/>
      <c r="CL86" s="343"/>
      <c r="CM86" s="343"/>
      <c r="CN86" s="343"/>
      <c r="CO86" s="343"/>
      <c r="CP86" s="343"/>
      <c r="CQ86" s="343"/>
      <c r="CR86" s="343"/>
      <c r="CS86" s="343"/>
      <c r="CT86" s="343"/>
      <c r="CU86" s="343"/>
      <c r="CV86" s="343"/>
      <c r="CW86" s="343"/>
      <c r="CX86" s="343"/>
      <c r="CY86" s="343"/>
      <c r="CZ86" s="343"/>
      <c r="DA86" s="343"/>
      <c r="DB86" s="343"/>
      <c r="DC86" s="343"/>
      <c r="DD86" s="343"/>
      <c r="DE86" s="343"/>
      <c r="DF86" s="343"/>
      <c r="DG86" s="343"/>
      <c r="DH86" s="343"/>
      <c r="DI86" s="343"/>
      <c r="DJ86" s="343"/>
      <c r="DK86" s="343"/>
      <c r="DL86" s="343"/>
      <c r="DM86" s="343"/>
      <c r="DN86" s="343"/>
      <c r="DO86" s="343"/>
      <c r="DP86" s="343"/>
      <c r="DQ86" s="343"/>
      <c r="DR86" s="343"/>
      <c r="DS86" s="343"/>
      <c r="DT86" s="343"/>
      <c r="DU86" s="343"/>
      <c r="DV86" s="343"/>
      <c r="DW86" s="343"/>
      <c r="DX86" s="343"/>
      <c r="DY86" s="343"/>
      <c r="DZ86" s="343"/>
      <c r="EA86" s="416"/>
    </row>
    <row r="87" spans="1:131" s="424" customFormat="1" ht="16.5" customHeight="1" thickTop="1" thickBot="1" x14ac:dyDescent="0.3">
      <c r="A87" s="425" t="s">
        <v>594</v>
      </c>
      <c r="B87" s="426" t="s">
        <v>595</v>
      </c>
      <c r="C87" s="426" t="s">
        <v>342</v>
      </c>
      <c r="D87" s="363">
        <f t="shared" si="7"/>
        <v>2266.4809999999998</v>
      </c>
      <c r="E87" s="363"/>
      <c r="F87" s="363"/>
      <c r="G87" s="363"/>
      <c r="H87" s="364">
        <f>I87+J87</f>
        <v>2266.4809999999998</v>
      </c>
      <c r="I87" s="364">
        <f>I89+I91+I93</f>
        <v>2266.4809999999998</v>
      </c>
      <c r="J87" s="365">
        <f>J89+J91+J93</f>
        <v>0</v>
      </c>
      <c r="K87" s="364"/>
      <c r="L87" s="364"/>
      <c r="M87" s="365"/>
      <c r="N87" s="346"/>
      <c r="O87" s="346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3"/>
      <c r="BE87" s="343"/>
      <c r="BF87" s="343"/>
      <c r="BG87" s="343"/>
      <c r="BH87" s="343"/>
      <c r="BI87" s="343"/>
      <c r="BJ87" s="343"/>
      <c r="BK87" s="343"/>
      <c r="BL87" s="343"/>
      <c r="BM87" s="343"/>
      <c r="BN87" s="343"/>
      <c r="BO87" s="343"/>
      <c r="BP87" s="343"/>
      <c r="BQ87" s="343"/>
      <c r="BR87" s="343"/>
      <c r="BS87" s="343"/>
      <c r="BT87" s="343"/>
      <c r="BU87" s="343"/>
      <c r="BV87" s="343"/>
      <c r="BW87" s="343"/>
      <c r="BX87" s="343"/>
      <c r="BY87" s="343"/>
      <c r="BZ87" s="343"/>
      <c r="CA87" s="343"/>
      <c r="CB87" s="343"/>
      <c r="CC87" s="343"/>
      <c r="CD87" s="343"/>
      <c r="CE87" s="343"/>
      <c r="CF87" s="343"/>
      <c r="CG87" s="343"/>
      <c r="CH87" s="343"/>
      <c r="CI87" s="343"/>
      <c r="CJ87" s="343"/>
      <c r="CK87" s="343"/>
      <c r="CL87" s="343"/>
      <c r="CM87" s="343"/>
      <c r="CN87" s="343"/>
      <c r="CO87" s="343"/>
      <c r="CP87" s="343"/>
      <c r="CQ87" s="343"/>
      <c r="CR87" s="343"/>
      <c r="CS87" s="343"/>
      <c r="CT87" s="343"/>
      <c r="CU87" s="343"/>
      <c r="CV87" s="343"/>
      <c r="CW87" s="343"/>
      <c r="CX87" s="343"/>
      <c r="CY87" s="343"/>
      <c r="CZ87" s="343"/>
      <c r="DA87" s="343"/>
      <c r="DB87" s="343"/>
      <c r="DC87" s="343"/>
      <c r="DD87" s="343"/>
      <c r="DE87" s="343"/>
      <c r="DF87" s="343"/>
      <c r="DG87" s="343"/>
      <c r="DH87" s="343"/>
      <c r="DI87" s="343"/>
      <c r="DJ87" s="343"/>
      <c r="DK87" s="343"/>
      <c r="DL87" s="343"/>
      <c r="DM87" s="343"/>
      <c r="DN87" s="343"/>
      <c r="DO87" s="343"/>
      <c r="DP87" s="343"/>
      <c r="DQ87" s="343"/>
      <c r="DR87" s="343"/>
      <c r="DS87" s="343"/>
      <c r="DT87" s="343"/>
      <c r="DU87" s="343"/>
      <c r="DV87" s="343"/>
      <c r="DW87" s="343"/>
      <c r="DX87" s="343"/>
      <c r="DY87" s="343"/>
      <c r="DZ87" s="343"/>
      <c r="EA87" s="423"/>
    </row>
    <row r="88" spans="1:131" s="372" customFormat="1" ht="16.5" customHeight="1" thickTop="1" x14ac:dyDescent="0.25">
      <c r="A88" s="427">
        <v>21</v>
      </c>
      <c r="B88" s="367" t="s">
        <v>596</v>
      </c>
      <c r="C88" s="367" t="s">
        <v>551</v>
      </c>
      <c r="D88" s="368">
        <f t="shared" si="7"/>
        <v>3.5</v>
      </c>
      <c r="E88" s="368"/>
      <c r="F88" s="368"/>
      <c r="G88" s="368"/>
      <c r="H88" s="369">
        <f>I88+J88</f>
        <v>3.5</v>
      </c>
      <c r="I88" s="369">
        <v>3.5</v>
      </c>
      <c r="J88" s="404">
        <v>0</v>
      </c>
      <c r="K88" s="369"/>
      <c r="L88" s="369"/>
      <c r="M88" s="404"/>
      <c r="N88" s="346"/>
      <c r="O88" s="346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  <c r="BB88" s="343"/>
      <c r="BC88" s="343"/>
      <c r="BD88" s="343"/>
      <c r="BE88" s="343"/>
      <c r="BF88" s="343"/>
      <c r="BG88" s="343"/>
      <c r="BH88" s="343"/>
      <c r="BI88" s="343"/>
      <c r="BJ88" s="343"/>
      <c r="BK88" s="343"/>
      <c r="BL88" s="343"/>
      <c r="BM88" s="343"/>
      <c r="BN88" s="343"/>
      <c r="BO88" s="343"/>
      <c r="BP88" s="343"/>
      <c r="BQ88" s="343"/>
      <c r="BR88" s="343"/>
      <c r="BS88" s="343"/>
      <c r="BT88" s="343"/>
      <c r="BU88" s="343"/>
      <c r="BV88" s="343"/>
      <c r="BW88" s="343"/>
      <c r="BX88" s="343"/>
      <c r="BY88" s="343"/>
      <c r="BZ88" s="343"/>
      <c r="CA88" s="343"/>
      <c r="CB88" s="343"/>
      <c r="CC88" s="343"/>
      <c r="CD88" s="343"/>
      <c r="CE88" s="343"/>
      <c r="CF88" s="343"/>
      <c r="CG88" s="343"/>
      <c r="CH88" s="343"/>
      <c r="CI88" s="343"/>
      <c r="CJ88" s="343"/>
      <c r="CK88" s="343"/>
      <c r="CL88" s="343"/>
      <c r="CM88" s="343"/>
      <c r="CN88" s="343"/>
      <c r="CO88" s="343"/>
      <c r="CP88" s="343"/>
      <c r="CQ88" s="343"/>
      <c r="CR88" s="343"/>
      <c r="CS88" s="343"/>
      <c r="CT88" s="343"/>
      <c r="CU88" s="343"/>
      <c r="CV88" s="343"/>
      <c r="CW88" s="343"/>
      <c r="CX88" s="343"/>
      <c r="CY88" s="343"/>
      <c r="CZ88" s="343"/>
      <c r="DA88" s="343"/>
      <c r="DB88" s="343"/>
      <c r="DC88" s="343"/>
      <c r="DD88" s="343"/>
      <c r="DE88" s="343"/>
      <c r="DF88" s="343"/>
      <c r="DG88" s="343"/>
      <c r="DH88" s="343"/>
      <c r="DI88" s="343"/>
      <c r="DJ88" s="343"/>
      <c r="DK88" s="343"/>
      <c r="DL88" s="343"/>
      <c r="DM88" s="343"/>
      <c r="DN88" s="343"/>
      <c r="DO88" s="343"/>
      <c r="DP88" s="343"/>
      <c r="DQ88" s="343"/>
      <c r="DR88" s="343"/>
      <c r="DS88" s="343"/>
      <c r="DT88" s="343"/>
      <c r="DU88" s="343"/>
      <c r="DV88" s="343"/>
      <c r="DW88" s="343"/>
      <c r="DX88" s="343"/>
      <c r="DY88" s="343"/>
      <c r="DZ88" s="343"/>
      <c r="EA88" s="371"/>
    </row>
    <row r="89" spans="1:131" s="379" customFormat="1" ht="15.75" customHeight="1" thickBot="1" x14ac:dyDescent="0.3">
      <c r="A89" s="428"/>
      <c r="B89" s="374" t="s">
        <v>597</v>
      </c>
      <c r="C89" s="374" t="s">
        <v>342</v>
      </c>
      <c r="D89" s="375">
        <f t="shared" si="7"/>
        <v>352.15899999999999</v>
      </c>
      <c r="E89" s="375"/>
      <c r="F89" s="375"/>
      <c r="G89" s="375"/>
      <c r="H89" s="376">
        <f>I89+J89</f>
        <v>352.15899999999999</v>
      </c>
      <c r="I89" s="376">
        <v>352.15899999999999</v>
      </c>
      <c r="J89" s="405">
        <v>0</v>
      </c>
      <c r="K89" s="376"/>
      <c r="L89" s="376"/>
      <c r="M89" s="405"/>
      <c r="N89" s="346"/>
      <c r="O89" s="346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  <c r="AY89" s="343"/>
      <c r="AZ89" s="343"/>
      <c r="BA89" s="343"/>
      <c r="BB89" s="343"/>
      <c r="BC89" s="343"/>
      <c r="BD89" s="343"/>
      <c r="BE89" s="343"/>
      <c r="BF89" s="343"/>
      <c r="BG89" s="343"/>
      <c r="BH89" s="343"/>
      <c r="BI89" s="343"/>
      <c r="BJ89" s="343"/>
      <c r="BK89" s="343"/>
      <c r="BL89" s="343"/>
      <c r="BM89" s="343"/>
      <c r="BN89" s="343"/>
      <c r="BO89" s="343"/>
      <c r="BP89" s="343"/>
      <c r="BQ89" s="343"/>
      <c r="BR89" s="343"/>
      <c r="BS89" s="343"/>
      <c r="BT89" s="343"/>
      <c r="BU89" s="343"/>
      <c r="BV89" s="343"/>
      <c r="BW89" s="343"/>
      <c r="BX89" s="343"/>
      <c r="BY89" s="343"/>
      <c r="BZ89" s="343"/>
      <c r="CA89" s="343"/>
      <c r="CB89" s="343"/>
      <c r="CC89" s="343"/>
      <c r="CD89" s="343"/>
      <c r="CE89" s="343"/>
      <c r="CF89" s="343"/>
      <c r="CG89" s="343"/>
      <c r="CH89" s="343"/>
      <c r="CI89" s="343"/>
      <c r="CJ89" s="343"/>
      <c r="CK89" s="343"/>
      <c r="CL89" s="343"/>
      <c r="CM89" s="343"/>
      <c r="CN89" s="343"/>
      <c r="CO89" s="343"/>
      <c r="CP89" s="343"/>
      <c r="CQ89" s="343"/>
      <c r="CR89" s="343"/>
      <c r="CS89" s="343"/>
      <c r="CT89" s="343"/>
      <c r="CU89" s="343"/>
      <c r="CV89" s="343"/>
      <c r="CW89" s="343"/>
      <c r="CX89" s="343"/>
      <c r="CY89" s="343"/>
      <c r="CZ89" s="343"/>
      <c r="DA89" s="343"/>
      <c r="DB89" s="343"/>
      <c r="DC89" s="343"/>
      <c r="DD89" s="343"/>
      <c r="DE89" s="343"/>
      <c r="DF89" s="343"/>
      <c r="DG89" s="343"/>
      <c r="DH89" s="343"/>
      <c r="DI89" s="343"/>
      <c r="DJ89" s="343"/>
      <c r="DK89" s="343"/>
      <c r="DL89" s="343"/>
      <c r="DM89" s="343"/>
      <c r="DN89" s="343"/>
      <c r="DO89" s="343"/>
      <c r="DP89" s="343"/>
      <c r="DQ89" s="343"/>
      <c r="DR89" s="343"/>
      <c r="DS89" s="343"/>
      <c r="DT89" s="343"/>
      <c r="DU89" s="343"/>
      <c r="DV89" s="343"/>
      <c r="DW89" s="343"/>
      <c r="DX89" s="343"/>
      <c r="DY89" s="343"/>
      <c r="DZ89" s="343"/>
      <c r="EA89" s="378"/>
    </row>
    <row r="90" spans="1:131" s="388" customFormat="1" ht="15.75" customHeight="1" x14ac:dyDescent="0.25">
      <c r="A90" s="429">
        <v>22</v>
      </c>
      <c r="B90" s="374" t="s">
        <v>598</v>
      </c>
      <c r="C90" s="374" t="s">
        <v>425</v>
      </c>
      <c r="D90" s="375">
        <f t="shared" si="7"/>
        <v>1.6</v>
      </c>
      <c r="E90" s="375"/>
      <c r="F90" s="375"/>
      <c r="G90" s="375"/>
      <c r="H90" s="376">
        <f>I90+J90</f>
        <v>1.6</v>
      </c>
      <c r="I90" s="376">
        <v>1.6</v>
      </c>
      <c r="J90" s="405">
        <v>0</v>
      </c>
      <c r="K90" s="406"/>
      <c r="L90" s="406"/>
      <c r="M90" s="405"/>
      <c r="N90" s="346"/>
      <c r="O90" s="346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3"/>
      <c r="BE90" s="343"/>
      <c r="BF90" s="343"/>
      <c r="BG90" s="343"/>
      <c r="BH90" s="343"/>
      <c r="BI90" s="343"/>
      <c r="BJ90" s="343"/>
      <c r="BK90" s="343"/>
      <c r="BL90" s="343"/>
      <c r="BM90" s="343"/>
      <c r="BN90" s="343"/>
      <c r="BO90" s="343"/>
      <c r="BP90" s="343"/>
      <c r="BQ90" s="343"/>
      <c r="BR90" s="343"/>
      <c r="BS90" s="343"/>
      <c r="BT90" s="343"/>
      <c r="BU90" s="343"/>
      <c r="BV90" s="343"/>
      <c r="BW90" s="343"/>
      <c r="BX90" s="343"/>
      <c r="BY90" s="343"/>
      <c r="BZ90" s="343"/>
      <c r="CA90" s="343"/>
      <c r="CB90" s="343"/>
      <c r="CC90" s="343"/>
      <c r="CD90" s="343"/>
      <c r="CE90" s="343"/>
      <c r="CF90" s="343"/>
      <c r="CG90" s="343"/>
      <c r="CH90" s="343"/>
      <c r="CI90" s="343"/>
      <c r="CJ90" s="343"/>
      <c r="CK90" s="343"/>
      <c r="CL90" s="343"/>
      <c r="CM90" s="343"/>
      <c r="CN90" s="343"/>
      <c r="CO90" s="343"/>
      <c r="CP90" s="343"/>
      <c r="CQ90" s="343"/>
      <c r="CR90" s="343"/>
      <c r="CS90" s="343"/>
      <c r="CT90" s="343"/>
      <c r="CU90" s="343"/>
      <c r="CV90" s="343"/>
      <c r="CW90" s="343"/>
      <c r="CX90" s="343"/>
      <c r="CY90" s="343"/>
      <c r="CZ90" s="343"/>
      <c r="DA90" s="343"/>
      <c r="DB90" s="343"/>
      <c r="DC90" s="343"/>
      <c r="DD90" s="343"/>
      <c r="DE90" s="343"/>
      <c r="DF90" s="343"/>
      <c r="DG90" s="343"/>
      <c r="DH90" s="343"/>
      <c r="DI90" s="343"/>
      <c r="DJ90" s="343"/>
      <c r="DK90" s="343"/>
      <c r="DL90" s="343"/>
      <c r="DM90" s="343"/>
      <c r="DN90" s="343"/>
      <c r="DO90" s="343"/>
      <c r="DP90" s="343"/>
      <c r="DQ90" s="343"/>
      <c r="DR90" s="343"/>
      <c r="DS90" s="343"/>
      <c r="DT90" s="343"/>
      <c r="DU90" s="343"/>
      <c r="DV90" s="343"/>
      <c r="DW90" s="343"/>
      <c r="DX90" s="343"/>
      <c r="DY90" s="343"/>
      <c r="DZ90" s="343"/>
      <c r="EA90" s="387"/>
    </row>
    <row r="91" spans="1:131" s="391" customFormat="1" ht="15.75" customHeight="1" thickBot="1" x14ac:dyDescent="0.3">
      <c r="A91" s="428"/>
      <c r="B91" s="374" t="s">
        <v>599</v>
      </c>
      <c r="C91" s="374" t="s">
        <v>342</v>
      </c>
      <c r="D91" s="375">
        <f t="shared" si="7"/>
        <v>576.29300000000001</v>
      </c>
      <c r="E91" s="375"/>
      <c r="F91" s="375"/>
      <c r="G91" s="375"/>
      <c r="H91" s="376">
        <f t="shared" ref="H91:H93" si="8">I91+J91</f>
        <v>576.29300000000001</v>
      </c>
      <c r="I91" s="376">
        <v>576.29300000000001</v>
      </c>
      <c r="J91" s="405">
        <v>0</v>
      </c>
      <c r="K91" s="376"/>
      <c r="L91" s="376"/>
      <c r="M91" s="405"/>
      <c r="N91" s="346"/>
      <c r="O91" s="346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3"/>
      <c r="BR91" s="343"/>
      <c r="BS91" s="343"/>
      <c r="BT91" s="343"/>
      <c r="BU91" s="343"/>
      <c r="BV91" s="343"/>
      <c r="BW91" s="343"/>
      <c r="BX91" s="343"/>
      <c r="BY91" s="343"/>
      <c r="BZ91" s="343"/>
      <c r="CA91" s="343"/>
      <c r="CB91" s="343"/>
      <c r="CC91" s="343"/>
      <c r="CD91" s="343"/>
      <c r="CE91" s="343"/>
      <c r="CF91" s="343"/>
      <c r="CG91" s="343"/>
      <c r="CH91" s="343"/>
      <c r="CI91" s="343"/>
      <c r="CJ91" s="343"/>
      <c r="CK91" s="343"/>
      <c r="CL91" s="343"/>
      <c r="CM91" s="343"/>
      <c r="CN91" s="343"/>
      <c r="CO91" s="343"/>
      <c r="CP91" s="343"/>
      <c r="CQ91" s="343"/>
      <c r="CR91" s="343"/>
      <c r="CS91" s="343"/>
      <c r="CT91" s="343"/>
      <c r="CU91" s="343"/>
      <c r="CV91" s="343"/>
      <c r="CW91" s="343"/>
      <c r="CX91" s="343"/>
      <c r="CY91" s="343"/>
      <c r="CZ91" s="343"/>
      <c r="DA91" s="343"/>
      <c r="DB91" s="343"/>
      <c r="DC91" s="343"/>
      <c r="DD91" s="343"/>
      <c r="DE91" s="343"/>
      <c r="DF91" s="343"/>
      <c r="DG91" s="343"/>
      <c r="DH91" s="343"/>
      <c r="DI91" s="343"/>
      <c r="DJ91" s="343"/>
      <c r="DK91" s="343"/>
      <c r="DL91" s="343"/>
      <c r="DM91" s="343"/>
      <c r="DN91" s="343"/>
      <c r="DO91" s="343"/>
      <c r="DP91" s="343"/>
      <c r="DQ91" s="343"/>
      <c r="DR91" s="343"/>
      <c r="DS91" s="343"/>
      <c r="DT91" s="343"/>
      <c r="DU91" s="343"/>
      <c r="DV91" s="343"/>
      <c r="DW91" s="343"/>
      <c r="DX91" s="343"/>
      <c r="DY91" s="343"/>
      <c r="DZ91" s="343"/>
      <c r="EA91" s="390"/>
    </row>
    <row r="92" spans="1:131" s="372" customFormat="1" ht="15.75" customHeight="1" x14ac:dyDescent="0.25">
      <c r="A92" s="373" t="s">
        <v>466</v>
      </c>
      <c r="B92" s="374" t="s">
        <v>600</v>
      </c>
      <c r="C92" s="374" t="s">
        <v>425</v>
      </c>
      <c r="D92" s="375">
        <f t="shared" si="7"/>
        <v>2.2200000000000002</v>
      </c>
      <c r="E92" s="375"/>
      <c r="F92" s="375"/>
      <c r="G92" s="375"/>
      <c r="H92" s="376">
        <f t="shared" si="8"/>
        <v>2.2200000000000002</v>
      </c>
      <c r="I92" s="376">
        <v>2.2200000000000002</v>
      </c>
      <c r="J92" s="405">
        <v>0</v>
      </c>
      <c r="K92" s="406"/>
      <c r="L92" s="406"/>
      <c r="M92" s="405"/>
      <c r="N92" s="346"/>
      <c r="O92" s="346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3"/>
      <c r="BO92" s="343"/>
      <c r="BP92" s="343"/>
      <c r="BQ92" s="343"/>
      <c r="BR92" s="343"/>
      <c r="BS92" s="343"/>
      <c r="BT92" s="343"/>
      <c r="BU92" s="343"/>
      <c r="BV92" s="343"/>
      <c r="BW92" s="343"/>
      <c r="BX92" s="343"/>
      <c r="BY92" s="343"/>
      <c r="BZ92" s="343"/>
      <c r="CA92" s="343"/>
      <c r="CB92" s="343"/>
      <c r="CC92" s="343"/>
      <c r="CD92" s="343"/>
      <c r="CE92" s="343"/>
      <c r="CF92" s="343"/>
      <c r="CG92" s="343"/>
      <c r="CH92" s="343"/>
      <c r="CI92" s="343"/>
      <c r="CJ92" s="343"/>
      <c r="CK92" s="343"/>
      <c r="CL92" s="343"/>
      <c r="CM92" s="343"/>
      <c r="CN92" s="343"/>
      <c r="CO92" s="343"/>
      <c r="CP92" s="343"/>
      <c r="CQ92" s="343"/>
      <c r="CR92" s="343"/>
      <c r="CS92" s="343"/>
      <c r="CT92" s="343"/>
      <c r="CU92" s="343"/>
      <c r="CV92" s="343"/>
      <c r="CW92" s="343"/>
      <c r="CX92" s="343"/>
      <c r="CY92" s="343"/>
      <c r="CZ92" s="343"/>
      <c r="DA92" s="343"/>
      <c r="DB92" s="343"/>
      <c r="DC92" s="343"/>
      <c r="DD92" s="343"/>
      <c r="DE92" s="343"/>
      <c r="DF92" s="343"/>
      <c r="DG92" s="343"/>
      <c r="DH92" s="343"/>
      <c r="DI92" s="343"/>
      <c r="DJ92" s="343"/>
      <c r="DK92" s="343"/>
      <c r="DL92" s="343"/>
      <c r="DM92" s="343"/>
      <c r="DN92" s="343"/>
      <c r="DO92" s="343"/>
      <c r="DP92" s="343"/>
      <c r="DQ92" s="343"/>
      <c r="DR92" s="343"/>
      <c r="DS92" s="343"/>
      <c r="DT92" s="343"/>
      <c r="DU92" s="343"/>
      <c r="DV92" s="343"/>
      <c r="DW92" s="343"/>
      <c r="DX92" s="343"/>
      <c r="DY92" s="343"/>
      <c r="DZ92" s="343"/>
      <c r="EA92" s="371"/>
    </row>
    <row r="93" spans="1:131" s="417" customFormat="1" ht="15.75" customHeight="1" thickBot="1" x14ac:dyDescent="0.3">
      <c r="A93" s="411"/>
      <c r="B93" s="412"/>
      <c r="C93" s="412" t="s">
        <v>342</v>
      </c>
      <c r="D93" s="413">
        <f t="shared" si="7"/>
        <v>1338.029</v>
      </c>
      <c r="E93" s="413"/>
      <c r="F93" s="413"/>
      <c r="G93" s="413"/>
      <c r="H93" s="414">
        <f t="shared" si="8"/>
        <v>1338.029</v>
      </c>
      <c r="I93" s="414">
        <v>1338.029</v>
      </c>
      <c r="J93" s="415">
        <v>0</v>
      </c>
      <c r="K93" s="414"/>
      <c r="L93" s="414"/>
      <c r="M93" s="415"/>
      <c r="N93" s="346"/>
      <c r="O93" s="346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  <c r="AP93" s="343"/>
      <c r="AQ93" s="343"/>
      <c r="AR93" s="343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  <c r="BC93" s="343"/>
      <c r="BD93" s="343"/>
      <c r="BE93" s="343"/>
      <c r="BF93" s="343"/>
      <c r="BG93" s="343"/>
      <c r="BH93" s="343"/>
      <c r="BI93" s="343"/>
      <c r="BJ93" s="343"/>
      <c r="BK93" s="343"/>
      <c r="BL93" s="343"/>
      <c r="BM93" s="343"/>
      <c r="BN93" s="343"/>
      <c r="BO93" s="343"/>
      <c r="BP93" s="343"/>
      <c r="BQ93" s="343"/>
      <c r="BR93" s="343"/>
      <c r="BS93" s="343"/>
      <c r="BT93" s="343"/>
      <c r="BU93" s="343"/>
      <c r="BV93" s="343"/>
      <c r="BW93" s="343"/>
      <c r="BX93" s="343"/>
      <c r="BY93" s="343"/>
      <c r="BZ93" s="343"/>
      <c r="CA93" s="343"/>
      <c r="CB93" s="343"/>
      <c r="CC93" s="343"/>
      <c r="CD93" s="343"/>
      <c r="CE93" s="343"/>
      <c r="CF93" s="343"/>
      <c r="CG93" s="343"/>
      <c r="CH93" s="343"/>
      <c r="CI93" s="343"/>
      <c r="CJ93" s="343"/>
      <c r="CK93" s="343"/>
      <c r="CL93" s="343"/>
      <c r="CM93" s="343"/>
      <c r="CN93" s="343"/>
      <c r="CO93" s="343"/>
      <c r="CP93" s="343"/>
      <c r="CQ93" s="343"/>
      <c r="CR93" s="343"/>
      <c r="CS93" s="343"/>
      <c r="CT93" s="343"/>
      <c r="CU93" s="343"/>
      <c r="CV93" s="343"/>
      <c r="CW93" s="343"/>
      <c r="CX93" s="343"/>
      <c r="CY93" s="343"/>
      <c r="CZ93" s="343"/>
      <c r="DA93" s="343"/>
      <c r="DB93" s="343"/>
      <c r="DC93" s="343"/>
      <c r="DD93" s="343"/>
      <c r="DE93" s="343"/>
      <c r="DF93" s="343"/>
      <c r="DG93" s="343"/>
      <c r="DH93" s="343"/>
      <c r="DI93" s="343"/>
      <c r="DJ93" s="343"/>
      <c r="DK93" s="343"/>
      <c r="DL93" s="343"/>
      <c r="DM93" s="343"/>
      <c r="DN93" s="343"/>
      <c r="DO93" s="343"/>
      <c r="DP93" s="343"/>
      <c r="DQ93" s="343"/>
      <c r="DR93" s="343"/>
      <c r="DS93" s="343"/>
      <c r="DT93" s="343"/>
      <c r="DU93" s="343"/>
      <c r="DV93" s="343"/>
      <c r="DW93" s="343"/>
      <c r="DX93" s="343"/>
      <c r="DY93" s="343"/>
      <c r="DZ93" s="343"/>
      <c r="EA93" s="416"/>
    </row>
    <row r="94" spans="1:131" s="424" customFormat="1" ht="37.5" customHeight="1" thickTop="1" thickBot="1" x14ac:dyDescent="0.3">
      <c r="A94" s="430" t="s">
        <v>601</v>
      </c>
      <c r="B94" s="431" t="s">
        <v>602</v>
      </c>
      <c r="C94" s="432" t="s">
        <v>342</v>
      </c>
      <c r="D94" s="363">
        <f t="shared" si="7"/>
        <v>4270.1172999999999</v>
      </c>
      <c r="E94" s="363"/>
      <c r="F94" s="363"/>
      <c r="G94" s="363"/>
      <c r="H94" s="433">
        <f>I94+J94</f>
        <v>4270.1172999999999</v>
      </c>
      <c r="I94" s="433">
        <f>I96+I97</f>
        <v>3595.0772999999999</v>
      </c>
      <c r="J94" s="434">
        <f>J96+J97</f>
        <v>675.04</v>
      </c>
      <c r="K94" s="433"/>
      <c r="L94" s="433"/>
      <c r="M94" s="434"/>
      <c r="N94" s="346"/>
      <c r="O94" s="346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3"/>
      <c r="AZ94" s="343"/>
      <c r="BA94" s="343"/>
      <c r="BB94" s="343"/>
      <c r="BC94" s="343"/>
      <c r="BD94" s="343"/>
      <c r="BE94" s="343"/>
      <c r="BF94" s="343"/>
      <c r="BG94" s="343"/>
      <c r="BH94" s="343"/>
      <c r="BI94" s="343"/>
      <c r="BJ94" s="343"/>
      <c r="BK94" s="343"/>
      <c r="BL94" s="343"/>
      <c r="BM94" s="343"/>
      <c r="BN94" s="343"/>
      <c r="BO94" s="343"/>
      <c r="BP94" s="343"/>
      <c r="BQ94" s="343"/>
      <c r="BR94" s="343"/>
      <c r="BS94" s="343"/>
      <c r="BT94" s="343"/>
      <c r="BU94" s="343"/>
      <c r="BV94" s="343"/>
      <c r="BW94" s="343"/>
      <c r="BX94" s="343"/>
      <c r="BY94" s="343"/>
      <c r="BZ94" s="343"/>
      <c r="CA94" s="343"/>
      <c r="CB94" s="343"/>
      <c r="CC94" s="343"/>
      <c r="CD94" s="343"/>
      <c r="CE94" s="343"/>
      <c r="CF94" s="343"/>
      <c r="CG94" s="343"/>
      <c r="CH94" s="343"/>
      <c r="CI94" s="343"/>
      <c r="CJ94" s="343"/>
      <c r="CK94" s="343"/>
      <c r="CL94" s="343"/>
      <c r="CM94" s="343"/>
      <c r="CN94" s="343"/>
      <c r="CO94" s="343"/>
      <c r="CP94" s="343"/>
      <c r="CQ94" s="343"/>
      <c r="CR94" s="343"/>
      <c r="CS94" s="343"/>
      <c r="CT94" s="343"/>
      <c r="CU94" s="343"/>
      <c r="CV94" s="343"/>
      <c r="CW94" s="343"/>
      <c r="CX94" s="343"/>
      <c r="CY94" s="343"/>
      <c r="CZ94" s="343"/>
      <c r="DA94" s="343"/>
      <c r="DB94" s="343"/>
      <c r="DC94" s="343"/>
      <c r="DD94" s="343"/>
      <c r="DE94" s="343"/>
      <c r="DF94" s="343"/>
      <c r="DG94" s="343"/>
      <c r="DH94" s="343"/>
      <c r="DI94" s="343"/>
      <c r="DJ94" s="343"/>
      <c r="DK94" s="343"/>
      <c r="DL94" s="343"/>
      <c r="DM94" s="343"/>
      <c r="DN94" s="343"/>
      <c r="DO94" s="343"/>
      <c r="DP94" s="343"/>
      <c r="DQ94" s="343"/>
      <c r="DR94" s="343"/>
      <c r="DS94" s="343"/>
      <c r="DT94" s="343"/>
      <c r="DU94" s="343"/>
      <c r="DV94" s="343"/>
      <c r="DW94" s="343"/>
      <c r="DX94" s="343"/>
      <c r="DY94" s="343"/>
      <c r="DZ94" s="343"/>
      <c r="EA94" s="423"/>
    </row>
    <row r="95" spans="1:131" s="386" customFormat="1" ht="16.5" customHeight="1" thickTop="1" thickBot="1" x14ac:dyDescent="0.3">
      <c r="A95" s="435" t="s">
        <v>467</v>
      </c>
      <c r="B95" s="436" t="s">
        <v>603</v>
      </c>
      <c r="C95" s="436" t="s">
        <v>342</v>
      </c>
      <c r="D95" s="437">
        <f t="shared" si="7"/>
        <v>0</v>
      </c>
      <c r="E95" s="437"/>
      <c r="F95" s="437"/>
      <c r="G95" s="437"/>
      <c r="H95" s="438">
        <f>I95+J95</f>
        <v>0</v>
      </c>
      <c r="I95" s="439">
        <v>0</v>
      </c>
      <c r="J95" s="440">
        <v>0</v>
      </c>
      <c r="K95" s="438"/>
      <c r="L95" s="439"/>
      <c r="M95" s="440"/>
      <c r="N95" s="346"/>
      <c r="O95" s="346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343"/>
      <c r="BA95" s="343"/>
      <c r="BB95" s="343"/>
      <c r="BC95" s="343"/>
      <c r="BD95" s="343"/>
      <c r="BE95" s="343"/>
      <c r="BF95" s="343"/>
      <c r="BG95" s="343"/>
      <c r="BH95" s="343"/>
      <c r="BI95" s="343"/>
      <c r="BJ95" s="343"/>
      <c r="BK95" s="343"/>
      <c r="BL95" s="343"/>
      <c r="BM95" s="343"/>
      <c r="BN95" s="343"/>
      <c r="BO95" s="343"/>
      <c r="BP95" s="343"/>
      <c r="BQ95" s="343"/>
      <c r="BR95" s="343"/>
      <c r="BS95" s="343"/>
      <c r="BT95" s="343"/>
      <c r="BU95" s="343"/>
      <c r="BV95" s="343"/>
      <c r="BW95" s="343"/>
      <c r="BX95" s="343"/>
      <c r="BY95" s="343"/>
      <c r="BZ95" s="343"/>
      <c r="CA95" s="343"/>
      <c r="CB95" s="343"/>
      <c r="CC95" s="343"/>
      <c r="CD95" s="343"/>
      <c r="CE95" s="343"/>
      <c r="CF95" s="343"/>
      <c r="CG95" s="343"/>
      <c r="CH95" s="343"/>
      <c r="CI95" s="343"/>
      <c r="CJ95" s="343"/>
      <c r="CK95" s="343"/>
      <c r="CL95" s="343"/>
      <c r="CM95" s="343"/>
      <c r="CN95" s="343"/>
      <c r="CO95" s="343"/>
      <c r="CP95" s="343"/>
      <c r="CQ95" s="343"/>
      <c r="CR95" s="343"/>
      <c r="CS95" s="343"/>
      <c r="CT95" s="343"/>
      <c r="CU95" s="343"/>
      <c r="CV95" s="343"/>
      <c r="CW95" s="343"/>
      <c r="CX95" s="343"/>
      <c r="CY95" s="343"/>
      <c r="CZ95" s="343"/>
      <c r="DA95" s="343"/>
      <c r="DB95" s="343"/>
      <c r="DC95" s="343"/>
      <c r="DD95" s="343"/>
      <c r="DE95" s="343"/>
      <c r="DF95" s="343"/>
      <c r="DG95" s="343"/>
      <c r="DH95" s="343"/>
      <c r="DI95" s="343"/>
      <c r="DJ95" s="343"/>
      <c r="DK95" s="343"/>
      <c r="DL95" s="343"/>
      <c r="DM95" s="343"/>
      <c r="DN95" s="343"/>
      <c r="DO95" s="343"/>
      <c r="DP95" s="343"/>
      <c r="DQ95" s="343"/>
      <c r="DR95" s="343"/>
      <c r="DS95" s="343"/>
      <c r="DT95" s="343"/>
      <c r="DU95" s="343"/>
      <c r="DV95" s="343"/>
      <c r="DW95" s="343"/>
      <c r="DX95" s="343"/>
      <c r="DY95" s="343"/>
      <c r="DZ95" s="343"/>
      <c r="EA95" s="385"/>
    </row>
    <row r="96" spans="1:131" s="447" customFormat="1" ht="15.75" customHeight="1" thickBot="1" x14ac:dyDescent="0.3">
      <c r="A96" s="441" t="s">
        <v>469</v>
      </c>
      <c r="B96" s="442" t="s">
        <v>604</v>
      </c>
      <c r="C96" s="442" t="s">
        <v>342</v>
      </c>
      <c r="D96" s="443">
        <f t="shared" si="7"/>
        <v>675.04</v>
      </c>
      <c r="E96" s="443"/>
      <c r="F96" s="443"/>
      <c r="G96" s="443"/>
      <c r="H96" s="444">
        <f>I96+J96</f>
        <v>675.04</v>
      </c>
      <c r="I96" s="444">
        <v>0</v>
      </c>
      <c r="J96" s="445">
        <v>675.04</v>
      </c>
      <c r="K96" s="444"/>
      <c r="L96" s="444"/>
      <c r="M96" s="445"/>
      <c r="N96" s="346"/>
      <c r="O96" s="346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  <c r="AU96" s="343"/>
      <c r="AV96" s="343"/>
      <c r="AW96" s="343"/>
      <c r="AX96" s="343"/>
      <c r="AY96" s="343"/>
      <c r="AZ96" s="343"/>
      <c r="BA96" s="343"/>
      <c r="BB96" s="343"/>
      <c r="BC96" s="343"/>
      <c r="BD96" s="343"/>
      <c r="BE96" s="343"/>
      <c r="BF96" s="343"/>
      <c r="BG96" s="343"/>
      <c r="BH96" s="343"/>
      <c r="BI96" s="343"/>
      <c r="BJ96" s="343"/>
      <c r="BK96" s="343"/>
      <c r="BL96" s="343"/>
      <c r="BM96" s="343"/>
      <c r="BN96" s="343"/>
      <c r="BO96" s="343"/>
      <c r="BP96" s="343"/>
      <c r="BQ96" s="343"/>
      <c r="BR96" s="343"/>
      <c r="BS96" s="343"/>
      <c r="BT96" s="343"/>
      <c r="BU96" s="343"/>
      <c r="BV96" s="343"/>
      <c r="BW96" s="343"/>
      <c r="BX96" s="343"/>
      <c r="BY96" s="343"/>
      <c r="BZ96" s="343"/>
      <c r="CA96" s="343"/>
      <c r="CB96" s="343"/>
      <c r="CC96" s="343"/>
      <c r="CD96" s="343"/>
      <c r="CE96" s="343"/>
      <c r="CF96" s="343"/>
      <c r="CG96" s="343"/>
      <c r="CH96" s="343"/>
      <c r="CI96" s="343"/>
      <c r="CJ96" s="343"/>
      <c r="CK96" s="343"/>
      <c r="CL96" s="343"/>
      <c r="CM96" s="343"/>
      <c r="CN96" s="343"/>
      <c r="CO96" s="343"/>
      <c r="CP96" s="343"/>
      <c r="CQ96" s="343"/>
      <c r="CR96" s="343"/>
      <c r="CS96" s="343"/>
      <c r="CT96" s="343"/>
      <c r="CU96" s="343"/>
      <c r="CV96" s="343"/>
      <c r="CW96" s="343"/>
      <c r="CX96" s="343"/>
      <c r="CY96" s="343"/>
      <c r="CZ96" s="343"/>
      <c r="DA96" s="343"/>
      <c r="DB96" s="343"/>
      <c r="DC96" s="343"/>
      <c r="DD96" s="343"/>
      <c r="DE96" s="343"/>
      <c r="DF96" s="343"/>
      <c r="DG96" s="343"/>
      <c r="DH96" s="343"/>
      <c r="DI96" s="343"/>
      <c r="DJ96" s="343"/>
      <c r="DK96" s="343"/>
      <c r="DL96" s="343"/>
      <c r="DM96" s="343"/>
      <c r="DN96" s="343"/>
      <c r="DO96" s="343"/>
      <c r="DP96" s="343"/>
      <c r="DQ96" s="343"/>
      <c r="DR96" s="343"/>
      <c r="DS96" s="343"/>
      <c r="DT96" s="343"/>
      <c r="DU96" s="343"/>
      <c r="DV96" s="343"/>
      <c r="DW96" s="343"/>
      <c r="DX96" s="343"/>
      <c r="DY96" s="343"/>
      <c r="DZ96" s="343"/>
      <c r="EA96" s="446"/>
    </row>
    <row r="97" spans="1:131" s="449" customFormat="1" ht="15.75" customHeight="1" thickBot="1" x14ac:dyDescent="0.3">
      <c r="A97" s="411" t="s">
        <v>471</v>
      </c>
      <c r="B97" s="412" t="s">
        <v>605</v>
      </c>
      <c r="C97" s="412" t="s">
        <v>342</v>
      </c>
      <c r="D97" s="413">
        <f t="shared" si="7"/>
        <v>3595.0772999999999</v>
      </c>
      <c r="E97" s="413"/>
      <c r="F97" s="413"/>
      <c r="G97" s="413"/>
      <c r="H97" s="414">
        <f>I97+J97</f>
        <v>3595.0772999999999</v>
      </c>
      <c r="I97" s="414">
        <v>3595.0772999999999</v>
      </c>
      <c r="J97" s="415">
        <v>0</v>
      </c>
      <c r="K97" s="414"/>
      <c r="L97" s="414"/>
      <c r="M97" s="415"/>
      <c r="N97" s="346"/>
      <c r="O97" s="346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3"/>
      <c r="BL97" s="343"/>
      <c r="BM97" s="343"/>
      <c r="BN97" s="343"/>
      <c r="BO97" s="343"/>
      <c r="BP97" s="343"/>
      <c r="BQ97" s="343"/>
      <c r="BR97" s="343"/>
      <c r="BS97" s="343"/>
      <c r="BT97" s="343"/>
      <c r="BU97" s="343"/>
      <c r="BV97" s="343"/>
      <c r="BW97" s="343"/>
      <c r="BX97" s="343"/>
      <c r="BY97" s="343"/>
      <c r="BZ97" s="343"/>
      <c r="CA97" s="343"/>
      <c r="CB97" s="343"/>
      <c r="CC97" s="343"/>
      <c r="CD97" s="343"/>
      <c r="CE97" s="343"/>
      <c r="CF97" s="343"/>
      <c r="CG97" s="343"/>
      <c r="CH97" s="343"/>
      <c r="CI97" s="343"/>
      <c r="CJ97" s="343"/>
      <c r="CK97" s="343"/>
      <c r="CL97" s="343"/>
      <c r="CM97" s="343"/>
      <c r="CN97" s="343"/>
      <c r="CO97" s="343"/>
      <c r="CP97" s="343"/>
      <c r="CQ97" s="343"/>
      <c r="CR97" s="343"/>
      <c r="CS97" s="343"/>
      <c r="CT97" s="343"/>
      <c r="CU97" s="343"/>
      <c r="CV97" s="343"/>
      <c r="CW97" s="343"/>
      <c r="CX97" s="343"/>
      <c r="CY97" s="343"/>
      <c r="CZ97" s="343"/>
      <c r="DA97" s="343"/>
      <c r="DB97" s="343"/>
      <c r="DC97" s="343"/>
      <c r="DD97" s="343"/>
      <c r="DE97" s="343"/>
      <c r="DF97" s="343"/>
      <c r="DG97" s="343"/>
      <c r="DH97" s="343"/>
      <c r="DI97" s="343"/>
      <c r="DJ97" s="343"/>
      <c r="DK97" s="343"/>
      <c r="DL97" s="343"/>
      <c r="DM97" s="343"/>
      <c r="DN97" s="343"/>
      <c r="DO97" s="343"/>
      <c r="DP97" s="343"/>
      <c r="DQ97" s="343"/>
      <c r="DR97" s="343"/>
      <c r="DS97" s="343"/>
      <c r="DT97" s="343"/>
      <c r="DU97" s="343"/>
      <c r="DV97" s="343"/>
      <c r="DW97" s="343"/>
      <c r="DX97" s="343"/>
      <c r="DY97" s="343"/>
      <c r="DZ97" s="343"/>
      <c r="EA97" s="448"/>
    </row>
    <row r="98" spans="1:131" s="452" customFormat="1" ht="15.75" customHeight="1" thickTop="1" thickBot="1" x14ac:dyDescent="0.3">
      <c r="A98" s="1082"/>
      <c r="B98" s="426" t="s">
        <v>606</v>
      </c>
      <c r="C98" s="426" t="s">
        <v>342</v>
      </c>
      <c r="D98" s="363">
        <f t="shared" si="7"/>
        <v>35947.583299999991</v>
      </c>
      <c r="E98" s="363"/>
      <c r="F98" s="363"/>
      <c r="G98" s="363"/>
      <c r="H98" s="364">
        <f>I98+J98</f>
        <v>35947.583299999991</v>
      </c>
      <c r="I98" s="364">
        <f>I94+I87+I72+I21</f>
        <v>33412.343299999993</v>
      </c>
      <c r="J98" s="365">
        <f>J94+J87+J72+J21</f>
        <v>2535.2399999999998</v>
      </c>
      <c r="K98" s="364"/>
      <c r="L98" s="364"/>
      <c r="M98" s="365"/>
      <c r="N98" s="354"/>
      <c r="O98" s="782"/>
      <c r="P98" s="450"/>
      <c r="Q98" s="450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3"/>
      <c r="AZ98" s="343"/>
      <c r="BA98" s="343"/>
      <c r="BB98" s="343"/>
      <c r="BC98" s="343"/>
      <c r="BD98" s="343"/>
      <c r="BE98" s="343"/>
      <c r="BF98" s="343"/>
      <c r="BG98" s="343"/>
      <c r="BH98" s="343"/>
      <c r="BI98" s="343"/>
      <c r="BJ98" s="343"/>
      <c r="BK98" s="343"/>
      <c r="BL98" s="343"/>
      <c r="BM98" s="343"/>
      <c r="BN98" s="343"/>
      <c r="BO98" s="343"/>
      <c r="BP98" s="343"/>
      <c r="BQ98" s="343"/>
      <c r="BR98" s="343"/>
      <c r="BS98" s="343"/>
      <c r="BT98" s="343"/>
      <c r="BU98" s="343"/>
      <c r="BV98" s="343"/>
      <c r="BW98" s="343"/>
      <c r="BX98" s="343"/>
      <c r="BY98" s="343"/>
      <c r="BZ98" s="343"/>
      <c r="CA98" s="343"/>
      <c r="CB98" s="343"/>
      <c r="CC98" s="343"/>
      <c r="CD98" s="343"/>
      <c r="CE98" s="343"/>
      <c r="CF98" s="343"/>
      <c r="CG98" s="343"/>
      <c r="CH98" s="343"/>
      <c r="CI98" s="343"/>
      <c r="CJ98" s="343"/>
      <c r="CK98" s="343"/>
      <c r="CL98" s="343"/>
      <c r="CM98" s="343"/>
      <c r="CN98" s="343"/>
      <c r="CO98" s="343"/>
      <c r="CP98" s="343"/>
      <c r="CQ98" s="343"/>
      <c r="CR98" s="343"/>
      <c r="CS98" s="343"/>
      <c r="CT98" s="343"/>
      <c r="CU98" s="343"/>
      <c r="CV98" s="343"/>
      <c r="CW98" s="343"/>
      <c r="CX98" s="343"/>
      <c r="CY98" s="343"/>
      <c r="CZ98" s="343"/>
      <c r="DA98" s="343"/>
      <c r="DB98" s="343"/>
      <c r="DC98" s="343"/>
      <c r="DD98" s="343"/>
      <c r="DE98" s="343"/>
      <c r="DF98" s="343"/>
      <c r="DG98" s="343"/>
      <c r="DH98" s="343"/>
      <c r="DI98" s="343"/>
      <c r="DJ98" s="343"/>
      <c r="DK98" s="343"/>
      <c r="DL98" s="343"/>
      <c r="DM98" s="343"/>
      <c r="DN98" s="343"/>
      <c r="DO98" s="343"/>
      <c r="DP98" s="343"/>
      <c r="DQ98" s="343"/>
      <c r="DR98" s="343"/>
      <c r="DS98" s="343"/>
      <c r="DT98" s="343"/>
      <c r="DU98" s="343"/>
      <c r="DV98" s="343"/>
      <c r="DW98" s="343"/>
      <c r="DX98" s="343"/>
      <c r="DY98" s="343"/>
      <c r="DZ98" s="343"/>
      <c r="EA98" s="451"/>
    </row>
    <row r="99" spans="1:131" s="343" customFormat="1" ht="15.75" customHeight="1" thickTop="1" thickBot="1" x14ac:dyDescent="0.3">
      <c r="A99" s="345"/>
      <c r="B99" s="345"/>
      <c r="C99" s="345"/>
      <c r="D99" s="345"/>
      <c r="E99" s="345"/>
      <c r="F99" s="345"/>
      <c r="G99" s="345"/>
      <c r="H99" s="453"/>
      <c r="I99" s="345"/>
      <c r="J99" s="345"/>
      <c r="K99" s="453"/>
      <c r="L99" s="345"/>
      <c r="M99" s="345"/>
      <c r="N99" s="354"/>
      <c r="O99" s="354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  <c r="AB99" s="450"/>
      <c r="AC99" s="450"/>
      <c r="AD99" s="450"/>
      <c r="AE99" s="450"/>
      <c r="AF99" s="450"/>
      <c r="AG99" s="450"/>
      <c r="AH99" s="450"/>
      <c r="AI99" s="450"/>
      <c r="AJ99" s="450"/>
    </row>
    <row r="100" spans="1:131" s="454" customFormat="1" ht="15.75" customHeight="1" thickBot="1" x14ac:dyDescent="0.3">
      <c r="A100" s="345" t="s">
        <v>607</v>
      </c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54"/>
      <c r="O100" s="354"/>
      <c r="P100" s="450"/>
      <c r="Q100" s="450"/>
      <c r="R100" s="450"/>
      <c r="S100" s="450"/>
      <c r="T100" s="450"/>
      <c r="U100" s="450"/>
      <c r="V100" s="450"/>
      <c r="W100" s="450"/>
      <c r="X100" s="450"/>
      <c r="Y100" s="450"/>
      <c r="Z100" s="450"/>
      <c r="AA100" s="450"/>
      <c r="AB100" s="450"/>
      <c r="AC100" s="450"/>
      <c r="AD100" s="450"/>
      <c r="AE100" s="450"/>
      <c r="AF100" s="450"/>
      <c r="AG100" s="450"/>
      <c r="AH100" s="450"/>
      <c r="AI100" s="450"/>
      <c r="AJ100" s="450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  <c r="BA100" s="343"/>
      <c r="BB100" s="343"/>
      <c r="BC100" s="343"/>
      <c r="BD100" s="343"/>
      <c r="BE100" s="343"/>
      <c r="BF100" s="343"/>
      <c r="BG100" s="343"/>
      <c r="BH100" s="343"/>
      <c r="BI100" s="343"/>
      <c r="BJ100" s="343"/>
      <c r="BK100" s="343"/>
      <c r="BL100" s="343"/>
      <c r="BM100" s="343"/>
      <c r="BN100" s="343"/>
      <c r="BO100" s="343"/>
      <c r="BP100" s="343"/>
      <c r="BQ100" s="343"/>
      <c r="BR100" s="343"/>
      <c r="BS100" s="343"/>
      <c r="BT100" s="343"/>
      <c r="BU100" s="343"/>
      <c r="BV100" s="343"/>
      <c r="BW100" s="343"/>
      <c r="BX100" s="343"/>
      <c r="BY100" s="343"/>
      <c r="BZ100" s="343"/>
      <c r="CA100" s="343"/>
      <c r="CB100" s="343"/>
      <c r="CC100" s="343"/>
      <c r="CD100" s="343"/>
      <c r="CE100" s="343"/>
      <c r="CF100" s="343"/>
      <c r="CG100" s="343"/>
      <c r="CH100" s="343"/>
      <c r="CI100" s="343"/>
      <c r="CJ100" s="343"/>
      <c r="CK100" s="343"/>
      <c r="CL100" s="343"/>
      <c r="CM100" s="343"/>
      <c r="CN100" s="343"/>
      <c r="CO100" s="343"/>
      <c r="CP100" s="343"/>
      <c r="CQ100" s="343"/>
      <c r="CR100" s="343"/>
      <c r="CS100" s="343"/>
      <c r="CT100" s="343"/>
      <c r="CU100" s="343"/>
      <c r="CV100" s="343"/>
      <c r="CW100" s="343"/>
      <c r="CX100" s="343"/>
      <c r="CY100" s="343"/>
      <c r="CZ100" s="343"/>
      <c r="DA100" s="343"/>
      <c r="DB100" s="343"/>
      <c r="DC100" s="343"/>
      <c r="DD100" s="343"/>
      <c r="DE100" s="343"/>
      <c r="DF100" s="343"/>
      <c r="DG100" s="343"/>
      <c r="DH100" s="343"/>
      <c r="DI100" s="343"/>
      <c r="DJ100" s="343"/>
      <c r="DK100" s="343"/>
      <c r="DL100" s="343"/>
      <c r="DM100" s="343"/>
      <c r="DN100" s="343"/>
      <c r="DO100" s="343"/>
      <c r="DP100" s="343"/>
      <c r="DQ100" s="343"/>
      <c r="DR100" s="343"/>
      <c r="DS100" s="343"/>
      <c r="DT100" s="343"/>
      <c r="DU100" s="343"/>
      <c r="DV100" s="343"/>
      <c r="DW100" s="343"/>
      <c r="DX100" s="343"/>
      <c r="DY100" s="343"/>
      <c r="DZ100" s="343"/>
    </row>
    <row r="101" spans="1:131" s="372" customFormat="1" ht="15.75" customHeight="1" x14ac:dyDescent="0.25">
      <c r="A101" s="398" t="s">
        <v>434</v>
      </c>
      <c r="B101" s="399" t="s">
        <v>608</v>
      </c>
      <c r="C101" s="399" t="s">
        <v>425</v>
      </c>
      <c r="D101" s="455">
        <f>H101</f>
        <v>0</v>
      </c>
      <c r="E101" s="399"/>
      <c r="F101" s="399"/>
      <c r="G101" s="399"/>
      <c r="H101" s="399"/>
      <c r="I101" s="399"/>
      <c r="J101" s="456"/>
      <c r="K101" s="399"/>
      <c r="L101" s="399"/>
      <c r="M101" s="456"/>
      <c r="N101" s="354"/>
      <c r="O101" s="354"/>
      <c r="P101" s="450"/>
      <c r="Q101" s="450"/>
      <c r="R101" s="450"/>
      <c r="S101" s="450"/>
      <c r="T101" s="450"/>
      <c r="U101" s="450"/>
      <c r="V101" s="450"/>
      <c r="W101" s="450"/>
      <c r="X101" s="450"/>
      <c r="Y101" s="450"/>
      <c r="Z101" s="450"/>
      <c r="AA101" s="450"/>
      <c r="AB101" s="450"/>
      <c r="AC101" s="450"/>
      <c r="AD101" s="450"/>
      <c r="AE101" s="450"/>
      <c r="AF101" s="450"/>
      <c r="AG101" s="450"/>
      <c r="AH101" s="450"/>
      <c r="AI101" s="450"/>
      <c r="AJ101" s="450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  <c r="BA101" s="343"/>
      <c r="BB101" s="343"/>
      <c r="BC101" s="343"/>
      <c r="BD101" s="343"/>
      <c r="BE101" s="343"/>
      <c r="BF101" s="343"/>
      <c r="BG101" s="343"/>
      <c r="BH101" s="343"/>
      <c r="BI101" s="343"/>
      <c r="BJ101" s="343"/>
      <c r="BK101" s="343"/>
      <c r="BL101" s="343"/>
      <c r="BM101" s="343"/>
      <c r="BN101" s="343"/>
      <c r="BO101" s="343"/>
      <c r="BP101" s="343"/>
      <c r="BQ101" s="343"/>
      <c r="BR101" s="343"/>
      <c r="BS101" s="343"/>
      <c r="BT101" s="343"/>
      <c r="BU101" s="343"/>
      <c r="BV101" s="343"/>
      <c r="BW101" s="343"/>
      <c r="BX101" s="343"/>
      <c r="BY101" s="343"/>
      <c r="BZ101" s="343"/>
      <c r="CA101" s="343"/>
      <c r="CB101" s="343"/>
      <c r="CC101" s="343"/>
      <c r="CD101" s="343"/>
      <c r="CE101" s="343"/>
      <c r="CF101" s="343"/>
      <c r="CG101" s="343"/>
      <c r="CH101" s="343"/>
      <c r="CI101" s="343"/>
      <c r="CJ101" s="343"/>
      <c r="CK101" s="343"/>
      <c r="CL101" s="343"/>
      <c r="CM101" s="343"/>
      <c r="CN101" s="343"/>
      <c r="CO101" s="343"/>
      <c r="CP101" s="343"/>
      <c r="CQ101" s="343"/>
      <c r="CR101" s="343"/>
      <c r="CS101" s="343"/>
      <c r="CT101" s="343"/>
      <c r="CU101" s="343"/>
      <c r="CV101" s="343"/>
      <c r="CW101" s="343"/>
      <c r="CX101" s="343"/>
      <c r="CY101" s="343"/>
      <c r="CZ101" s="343"/>
      <c r="DA101" s="343"/>
      <c r="DB101" s="343"/>
      <c r="DC101" s="343"/>
      <c r="DD101" s="343"/>
      <c r="DE101" s="343"/>
      <c r="DF101" s="343"/>
      <c r="DG101" s="343"/>
      <c r="DH101" s="343"/>
      <c r="DI101" s="343"/>
      <c r="DJ101" s="343"/>
      <c r="DK101" s="343"/>
      <c r="DL101" s="343"/>
      <c r="DM101" s="343"/>
      <c r="DN101" s="343"/>
      <c r="DO101" s="343"/>
      <c r="DP101" s="343"/>
      <c r="DQ101" s="343"/>
      <c r="DR101" s="343"/>
      <c r="DS101" s="343"/>
      <c r="DT101" s="343"/>
      <c r="DU101" s="343"/>
      <c r="DV101" s="343"/>
      <c r="DW101" s="343"/>
      <c r="DX101" s="343"/>
      <c r="DY101" s="343"/>
      <c r="DZ101" s="343"/>
      <c r="EA101" s="343"/>
    </row>
    <row r="102" spans="1:131" s="391" customFormat="1" ht="15.75" customHeight="1" thickBot="1" x14ac:dyDescent="0.3">
      <c r="A102" s="373"/>
      <c r="B102" s="374" t="s">
        <v>609</v>
      </c>
      <c r="C102" s="374" t="s">
        <v>342</v>
      </c>
      <c r="D102" s="457">
        <f t="shared" ref="D102:D155" si="9">H102</f>
        <v>0</v>
      </c>
      <c r="E102" s="374"/>
      <c r="F102" s="374"/>
      <c r="G102" s="374"/>
      <c r="H102" s="374"/>
      <c r="I102" s="374"/>
      <c r="J102" s="458"/>
      <c r="K102" s="374"/>
      <c r="L102" s="374"/>
      <c r="M102" s="458"/>
      <c r="N102" s="354"/>
      <c r="O102" s="354"/>
      <c r="P102" s="450"/>
      <c r="Q102" s="450"/>
      <c r="R102" s="450"/>
      <c r="S102" s="450"/>
      <c r="T102" s="450"/>
      <c r="U102" s="450"/>
      <c r="V102" s="450"/>
      <c r="W102" s="450"/>
      <c r="X102" s="450"/>
      <c r="Y102" s="450"/>
      <c r="Z102" s="450"/>
      <c r="AA102" s="450"/>
      <c r="AB102" s="450"/>
      <c r="AC102" s="450"/>
      <c r="AD102" s="450"/>
      <c r="AE102" s="450"/>
      <c r="AF102" s="450"/>
      <c r="AG102" s="450"/>
      <c r="AH102" s="450"/>
      <c r="AI102" s="450"/>
      <c r="AJ102" s="450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  <c r="BJ102" s="343"/>
      <c r="BK102" s="343"/>
      <c r="BL102" s="343"/>
      <c r="BM102" s="343"/>
      <c r="BN102" s="343"/>
      <c r="BO102" s="343"/>
      <c r="BP102" s="343"/>
      <c r="BQ102" s="343"/>
      <c r="BR102" s="343"/>
      <c r="BS102" s="343"/>
      <c r="BT102" s="343"/>
      <c r="BU102" s="343"/>
      <c r="BV102" s="343"/>
      <c r="BW102" s="343"/>
      <c r="BX102" s="343"/>
      <c r="BY102" s="343"/>
      <c r="BZ102" s="343"/>
      <c r="CA102" s="343"/>
      <c r="CB102" s="343"/>
      <c r="CC102" s="343"/>
      <c r="CD102" s="343"/>
      <c r="CE102" s="343"/>
      <c r="CF102" s="343"/>
      <c r="CG102" s="343"/>
      <c r="CH102" s="343"/>
      <c r="CI102" s="343"/>
      <c r="CJ102" s="343"/>
      <c r="CK102" s="343"/>
      <c r="CL102" s="343"/>
      <c r="CM102" s="343"/>
      <c r="CN102" s="343"/>
      <c r="CO102" s="343"/>
      <c r="CP102" s="343"/>
      <c r="CQ102" s="343"/>
      <c r="CR102" s="343"/>
      <c r="CS102" s="343"/>
      <c r="CT102" s="343"/>
      <c r="CU102" s="343"/>
      <c r="CV102" s="343"/>
      <c r="CW102" s="343"/>
      <c r="CX102" s="343"/>
      <c r="CY102" s="343"/>
      <c r="CZ102" s="343"/>
      <c r="DA102" s="343"/>
      <c r="DB102" s="343"/>
      <c r="DC102" s="343"/>
      <c r="DD102" s="343"/>
      <c r="DE102" s="343"/>
      <c r="DF102" s="343"/>
      <c r="DG102" s="343"/>
      <c r="DH102" s="343"/>
      <c r="DI102" s="343"/>
      <c r="DJ102" s="343"/>
      <c r="DK102" s="343"/>
      <c r="DL102" s="343"/>
      <c r="DM102" s="343"/>
      <c r="DN102" s="343"/>
      <c r="DO102" s="343"/>
      <c r="DP102" s="343"/>
      <c r="DQ102" s="343"/>
      <c r="DR102" s="343"/>
      <c r="DS102" s="343"/>
      <c r="DT102" s="343"/>
      <c r="DU102" s="343"/>
      <c r="DV102" s="343"/>
      <c r="DW102" s="343"/>
      <c r="DX102" s="343"/>
      <c r="DY102" s="343"/>
      <c r="DZ102" s="343"/>
      <c r="EA102" s="343"/>
    </row>
    <row r="103" spans="1:131" s="372" customFormat="1" ht="15.75" customHeight="1" x14ac:dyDescent="0.25">
      <c r="A103" s="373" t="s">
        <v>436</v>
      </c>
      <c r="B103" s="374" t="s">
        <v>610</v>
      </c>
      <c r="C103" s="374" t="s">
        <v>425</v>
      </c>
      <c r="D103" s="457">
        <f t="shared" si="9"/>
        <v>0</v>
      </c>
      <c r="E103" s="374"/>
      <c r="F103" s="374"/>
      <c r="G103" s="374"/>
      <c r="H103" s="374"/>
      <c r="I103" s="374"/>
      <c r="J103" s="458"/>
      <c r="K103" s="374"/>
      <c r="L103" s="374"/>
      <c r="M103" s="458"/>
      <c r="N103" s="354"/>
      <c r="O103" s="354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43"/>
      <c r="BA103" s="343"/>
      <c r="BB103" s="343"/>
      <c r="BC103" s="343"/>
      <c r="BD103" s="343"/>
      <c r="BE103" s="343"/>
      <c r="BF103" s="343"/>
      <c r="BG103" s="343"/>
      <c r="BH103" s="343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3"/>
      <c r="BU103" s="343"/>
      <c r="BV103" s="343"/>
      <c r="BW103" s="343"/>
      <c r="BX103" s="343"/>
      <c r="BY103" s="343"/>
      <c r="BZ103" s="343"/>
      <c r="CA103" s="343"/>
      <c r="CB103" s="343"/>
      <c r="CC103" s="343"/>
      <c r="CD103" s="343"/>
      <c r="CE103" s="343"/>
      <c r="CF103" s="343"/>
      <c r="CG103" s="343"/>
      <c r="CH103" s="343"/>
      <c r="CI103" s="343"/>
      <c r="CJ103" s="343"/>
      <c r="CK103" s="343"/>
      <c r="CL103" s="343"/>
      <c r="CM103" s="343"/>
      <c r="CN103" s="343"/>
      <c r="CO103" s="343"/>
      <c r="CP103" s="343"/>
      <c r="CQ103" s="343"/>
      <c r="CR103" s="343"/>
      <c r="CS103" s="343"/>
      <c r="CT103" s="343"/>
      <c r="CU103" s="343"/>
      <c r="CV103" s="343"/>
      <c r="CW103" s="343"/>
      <c r="CX103" s="343"/>
      <c r="CY103" s="343"/>
      <c r="CZ103" s="343"/>
      <c r="DA103" s="343"/>
      <c r="DB103" s="343"/>
      <c r="DC103" s="343"/>
      <c r="DD103" s="343"/>
      <c r="DE103" s="343"/>
      <c r="DF103" s="343"/>
      <c r="DG103" s="343"/>
      <c r="DH103" s="343"/>
      <c r="DI103" s="343"/>
      <c r="DJ103" s="343"/>
      <c r="DK103" s="343"/>
      <c r="DL103" s="343"/>
      <c r="DM103" s="343"/>
      <c r="DN103" s="343"/>
      <c r="DO103" s="343"/>
      <c r="DP103" s="343"/>
      <c r="DQ103" s="343"/>
      <c r="DR103" s="343"/>
      <c r="DS103" s="343"/>
      <c r="DT103" s="343"/>
      <c r="DU103" s="343"/>
      <c r="DV103" s="343"/>
      <c r="DW103" s="343"/>
      <c r="DX103" s="343"/>
      <c r="DY103" s="343"/>
      <c r="DZ103" s="343"/>
      <c r="EA103" s="343"/>
    </row>
    <row r="104" spans="1:131" s="379" customFormat="1" ht="15.75" customHeight="1" thickBot="1" x14ac:dyDescent="0.3">
      <c r="A104" s="373"/>
      <c r="B104" s="374"/>
      <c r="C104" s="374" t="s">
        <v>342</v>
      </c>
      <c r="D104" s="457">
        <f t="shared" si="9"/>
        <v>0</v>
      </c>
      <c r="E104" s="374"/>
      <c r="F104" s="374"/>
      <c r="G104" s="374"/>
      <c r="H104" s="374"/>
      <c r="I104" s="374"/>
      <c r="J104" s="458"/>
      <c r="K104" s="374"/>
      <c r="L104" s="374"/>
      <c r="M104" s="458"/>
      <c r="N104" s="354"/>
      <c r="O104" s="354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43"/>
      <c r="BF104" s="343"/>
      <c r="BG104" s="343"/>
      <c r="BH104" s="343"/>
      <c r="BI104" s="343"/>
      <c r="BJ104" s="343"/>
      <c r="BK104" s="343"/>
      <c r="BL104" s="343"/>
      <c r="BM104" s="343"/>
      <c r="BN104" s="343"/>
      <c r="BO104" s="343"/>
      <c r="BP104" s="343"/>
      <c r="BQ104" s="343"/>
      <c r="BR104" s="343"/>
      <c r="BS104" s="343"/>
      <c r="BT104" s="343"/>
      <c r="BU104" s="343"/>
      <c r="BV104" s="343"/>
      <c r="BW104" s="343"/>
      <c r="BX104" s="343"/>
      <c r="BY104" s="343"/>
      <c r="BZ104" s="343"/>
      <c r="CA104" s="343"/>
      <c r="CB104" s="343"/>
      <c r="CC104" s="343"/>
      <c r="CD104" s="343"/>
      <c r="CE104" s="343"/>
      <c r="CF104" s="343"/>
      <c r="CG104" s="343"/>
      <c r="CH104" s="343"/>
      <c r="CI104" s="343"/>
      <c r="CJ104" s="343"/>
      <c r="CK104" s="343"/>
      <c r="CL104" s="343"/>
      <c r="CM104" s="343"/>
      <c r="CN104" s="343"/>
      <c r="CO104" s="343"/>
      <c r="CP104" s="343"/>
      <c r="CQ104" s="343"/>
      <c r="CR104" s="343"/>
      <c r="CS104" s="343"/>
      <c r="CT104" s="343"/>
      <c r="CU104" s="343"/>
      <c r="CV104" s="343"/>
      <c r="CW104" s="343"/>
      <c r="CX104" s="343"/>
      <c r="CY104" s="343"/>
      <c r="CZ104" s="343"/>
      <c r="DA104" s="343"/>
      <c r="DB104" s="343"/>
      <c r="DC104" s="343"/>
      <c r="DD104" s="343"/>
      <c r="DE104" s="343"/>
      <c r="DF104" s="343"/>
      <c r="DG104" s="343"/>
      <c r="DH104" s="343"/>
      <c r="DI104" s="343"/>
      <c r="DJ104" s="343"/>
      <c r="DK104" s="343"/>
      <c r="DL104" s="343"/>
      <c r="DM104" s="343"/>
      <c r="DN104" s="343"/>
      <c r="DO104" s="343"/>
      <c r="DP104" s="343"/>
      <c r="DQ104" s="343"/>
      <c r="DR104" s="343"/>
      <c r="DS104" s="343"/>
      <c r="DT104" s="343"/>
      <c r="DU104" s="343"/>
      <c r="DV104" s="343"/>
      <c r="DW104" s="343"/>
      <c r="DX104" s="343"/>
      <c r="DY104" s="343"/>
      <c r="DZ104" s="343"/>
      <c r="EA104" s="343"/>
    </row>
    <row r="105" spans="1:131" s="388" customFormat="1" ht="15.75" customHeight="1" x14ac:dyDescent="0.25">
      <c r="A105" s="373" t="s">
        <v>438</v>
      </c>
      <c r="B105" s="374" t="s">
        <v>611</v>
      </c>
      <c r="C105" s="374" t="s">
        <v>425</v>
      </c>
      <c r="D105" s="457">
        <f t="shared" si="9"/>
        <v>0</v>
      </c>
      <c r="E105" s="374"/>
      <c r="F105" s="374"/>
      <c r="G105" s="374"/>
      <c r="H105" s="374"/>
      <c r="I105" s="374"/>
      <c r="J105" s="458"/>
      <c r="K105" s="374"/>
      <c r="L105" s="374"/>
      <c r="M105" s="458"/>
      <c r="N105" s="354"/>
      <c r="O105" s="354"/>
      <c r="P105" s="450"/>
      <c r="Q105" s="450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50"/>
      <c r="AC105" s="450"/>
      <c r="AD105" s="450"/>
      <c r="AE105" s="450"/>
      <c r="AF105" s="450"/>
      <c r="AG105" s="450"/>
      <c r="AH105" s="450"/>
      <c r="AI105" s="450"/>
      <c r="AJ105" s="450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43"/>
      <c r="BE105" s="343"/>
      <c r="BF105" s="343"/>
      <c r="BG105" s="343"/>
      <c r="BH105" s="343"/>
      <c r="BI105" s="343"/>
      <c r="BJ105" s="343"/>
      <c r="BK105" s="343"/>
      <c r="BL105" s="343"/>
      <c r="BM105" s="343"/>
      <c r="BN105" s="343"/>
      <c r="BO105" s="343"/>
      <c r="BP105" s="343"/>
      <c r="BQ105" s="343"/>
      <c r="BR105" s="343"/>
      <c r="BS105" s="343"/>
      <c r="BT105" s="343"/>
      <c r="BU105" s="343"/>
      <c r="BV105" s="343"/>
      <c r="BW105" s="343"/>
      <c r="BX105" s="343"/>
      <c r="BY105" s="343"/>
      <c r="BZ105" s="343"/>
      <c r="CA105" s="343"/>
      <c r="CB105" s="343"/>
      <c r="CC105" s="343"/>
      <c r="CD105" s="343"/>
      <c r="CE105" s="343"/>
      <c r="CF105" s="343"/>
      <c r="CG105" s="343"/>
      <c r="CH105" s="343"/>
      <c r="CI105" s="343"/>
      <c r="CJ105" s="343"/>
      <c r="CK105" s="343"/>
      <c r="CL105" s="343"/>
      <c r="CM105" s="343"/>
      <c r="CN105" s="343"/>
      <c r="CO105" s="343"/>
      <c r="CP105" s="343"/>
      <c r="CQ105" s="343"/>
      <c r="CR105" s="343"/>
      <c r="CS105" s="343"/>
      <c r="CT105" s="343"/>
      <c r="CU105" s="343"/>
      <c r="CV105" s="343"/>
      <c r="CW105" s="343"/>
      <c r="CX105" s="343"/>
      <c r="CY105" s="343"/>
      <c r="CZ105" s="343"/>
      <c r="DA105" s="343"/>
      <c r="DB105" s="343"/>
      <c r="DC105" s="343"/>
      <c r="DD105" s="343"/>
      <c r="DE105" s="343"/>
      <c r="DF105" s="343"/>
      <c r="DG105" s="343"/>
      <c r="DH105" s="343"/>
      <c r="DI105" s="343"/>
      <c r="DJ105" s="343"/>
      <c r="DK105" s="343"/>
      <c r="DL105" s="343"/>
      <c r="DM105" s="343"/>
      <c r="DN105" s="343"/>
      <c r="DO105" s="343"/>
      <c r="DP105" s="343"/>
      <c r="DQ105" s="343"/>
      <c r="DR105" s="343"/>
      <c r="DS105" s="343"/>
      <c r="DT105" s="343"/>
      <c r="DU105" s="343"/>
      <c r="DV105" s="343"/>
      <c r="DW105" s="343"/>
      <c r="DX105" s="343"/>
      <c r="DY105" s="343"/>
      <c r="DZ105" s="343"/>
      <c r="EA105" s="343"/>
    </row>
    <row r="106" spans="1:131" s="391" customFormat="1" ht="15.75" customHeight="1" thickBot="1" x14ac:dyDescent="0.3">
      <c r="A106" s="373"/>
      <c r="B106" s="374"/>
      <c r="C106" s="374" t="s">
        <v>342</v>
      </c>
      <c r="D106" s="457">
        <f t="shared" si="9"/>
        <v>0</v>
      </c>
      <c r="E106" s="374"/>
      <c r="F106" s="374"/>
      <c r="G106" s="374"/>
      <c r="H106" s="374"/>
      <c r="I106" s="374"/>
      <c r="J106" s="458"/>
      <c r="K106" s="374"/>
      <c r="L106" s="374"/>
      <c r="M106" s="458"/>
      <c r="N106" s="354"/>
      <c r="O106" s="354"/>
      <c r="P106" s="450"/>
      <c r="Q106" s="450"/>
      <c r="R106" s="450"/>
      <c r="S106" s="450"/>
      <c r="T106" s="450"/>
      <c r="U106" s="450"/>
      <c r="V106" s="450"/>
      <c r="W106" s="450"/>
      <c r="X106" s="450"/>
      <c r="Y106" s="450"/>
      <c r="Z106" s="450"/>
      <c r="AA106" s="450"/>
      <c r="AB106" s="450"/>
      <c r="AC106" s="450"/>
      <c r="AD106" s="450"/>
      <c r="AE106" s="450"/>
      <c r="AF106" s="450"/>
      <c r="AG106" s="450"/>
      <c r="AH106" s="450"/>
      <c r="AI106" s="450"/>
      <c r="AJ106" s="450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3"/>
      <c r="BM106" s="343"/>
      <c r="BN106" s="343"/>
      <c r="BO106" s="343"/>
      <c r="BP106" s="343"/>
      <c r="BQ106" s="343"/>
      <c r="BR106" s="343"/>
      <c r="BS106" s="343"/>
      <c r="BT106" s="343"/>
      <c r="BU106" s="343"/>
      <c r="BV106" s="343"/>
      <c r="BW106" s="343"/>
      <c r="BX106" s="343"/>
      <c r="BY106" s="343"/>
      <c r="BZ106" s="343"/>
      <c r="CA106" s="343"/>
      <c r="CB106" s="343"/>
      <c r="CC106" s="343"/>
      <c r="CD106" s="343"/>
      <c r="CE106" s="343"/>
      <c r="CF106" s="343"/>
      <c r="CG106" s="343"/>
      <c r="CH106" s="343"/>
      <c r="CI106" s="343"/>
      <c r="CJ106" s="343"/>
      <c r="CK106" s="343"/>
      <c r="CL106" s="343"/>
      <c r="CM106" s="343"/>
      <c r="CN106" s="343"/>
      <c r="CO106" s="343"/>
      <c r="CP106" s="343"/>
      <c r="CQ106" s="343"/>
      <c r="CR106" s="343"/>
      <c r="CS106" s="343"/>
      <c r="CT106" s="343"/>
      <c r="CU106" s="343"/>
      <c r="CV106" s="343"/>
      <c r="CW106" s="343"/>
      <c r="CX106" s="343"/>
      <c r="CY106" s="343"/>
      <c r="CZ106" s="343"/>
      <c r="DA106" s="343"/>
      <c r="DB106" s="343"/>
      <c r="DC106" s="343"/>
      <c r="DD106" s="343"/>
      <c r="DE106" s="343"/>
      <c r="DF106" s="343"/>
      <c r="DG106" s="343"/>
      <c r="DH106" s="343"/>
      <c r="DI106" s="343"/>
      <c r="DJ106" s="343"/>
      <c r="DK106" s="343"/>
      <c r="DL106" s="343"/>
      <c r="DM106" s="343"/>
      <c r="DN106" s="343"/>
      <c r="DO106" s="343"/>
      <c r="DP106" s="343"/>
      <c r="DQ106" s="343"/>
      <c r="DR106" s="343"/>
      <c r="DS106" s="343"/>
      <c r="DT106" s="343"/>
      <c r="DU106" s="343"/>
      <c r="DV106" s="343"/>
      <c r="DW106" s="343"/>
      <c r="DX106" s="343"/>
      <c r="DY106" s="343"/>
      <c r="DZ106" s="343"/>
      <c r="EA106" s="343"/>
    </row>
    <row r="107" spans="1:131" s="372" customFormat="1" ht="15.75" customHeight="1" x14ac:dyDescent="0.25">
      <c r="A107" s="373" t="s">
        <v>440</v>
      </c>
      <c r="B107" s="374" t="s">
        <v>612</v>
      </c>
      <c r="C107" s="374" t="s">
        <v>524</v>
      </c>
      <c r="D107" s="457">
        <f t="shared" si="9"/>
        <v>0</v>
      </c>
      <c r="E107" s="374"/>
      <c r="F107" s="374"/>
      <c r="G107" s="374"/>
      <c r="H107" s="374"/>
      <c r="I107" s="374"/>
      <c r="J107" s="458"/>
      <c r="K107" s="374"/>
      <c r="L107" s="374"/>
      <c r="M107" s="458"/>
      <c r="N107" s="354"/>
      <c r="O107" s="354"/>
      <c r="P107" s="450"/>
      <c r="Q107" s="450"/>
      <c r="R107" s="450"/>
      <c r="S107" s="450"/>
      <c r="T107" s="450"/>
      <c r="U107" s="450"/>
      <c r="V107" s="450"/>
      <c r="W107" s="450"/>
      <c r="X107" s="450"/>
      <c r="Y107" s="450"/>
      <c r="Z107" s="450"/>
      <c r="AA107" s="450"/>
      <c r="AB107" s="450"/>
      <c r="AC107" s="450"/>
      <c r="AD107" s="450"/>
      <c r="AE107" s="450"/>
      <c r="AF107" s="450"/>
      <c r="AG107" s="450"/>
      <c r="AH107" s="450"/>
      <c r="AI107" s="450"/>
      <c r="AJ107" s="450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  <c r="BJ107" s="343"/>
      <c r="BK107" s="343"/>
      <c r="BL107" s="343"/>
      <c r="BM107" s="343"/>
      <c r="BN107" s="343"/>
      <c r="BO107" s="343"/>
      <c r="BP107" s="343"/>
      <c r="BQ107" s="343"/>
      <c r="BR107" s="343"/>
      <c r="BS107" s="343"/>
      <c r="BT107" s="343"/>
      <c r="BU107" s="343"/>
      <c r="BV107" s="343"/>
      <c r="BW107" s="343"/>
      <c r="BX107" s="343"/>
      <c r="BY107" s="343"/>
      <c r="BZ107" s="343"/>
      <c r="CA107" s="343"/>
      <c r="CB107" s="343"/>
      <c r="CC107" s="343"/>
      <c r="CD107" s="343"/>
      <c r="CE107" s="343"/>
      <c r="CF107" s="343"/>
      <c r="CG107" s="343"/>
      <c r="CH107" s="343"/>
      <c r="CI107" s="343"/>
      <c r="CJ107" s="343"/>
      <c r="CK107" s="343"/>
      <c r="CL107" s="343"/>
      <c r="CM107" s="343"/>
      <c r="CN107" s="343"/>
      <c r="CO107" s="343"/>
      <c r="CP107" s="343"/>
      <c r="CQ107" s="343"/>
      <c r="CR107" s="343"/>
      <c r="CS107" s="343"/>
      <c r="CT107" s="343"/>
      <c r="CU107" s="343"/>
      <c r="CV107" s="343"/>
      <c r="CW107" s="343"/>
      <c r="CX107" s="343"/>
      <c r="CY107" s="343"/>
      <c r="CZ107" s="343"/>
      <c r="DA107" s="343"/>
      <c r="DB107" s="343"/>
      <c r="DC107" s="343"/>
      <c r="DD107" s="343"/>
      <c r="DE107" s="343"/>
      <c r="DF107" s="343"/>
      <c r="DG107" s="343"/>
      <c r="DH107" s="343"/>
      <c r="DI107" s="343"/>
      <c r="DJ107" s="343"/>
      <c r="DK107" s="343"/>
      <c r="DL107" s="343"/>
      <c r="DM107" s="343"/>
      <c r="DN107" s="343"/>
      <c r="DO107" s="343"/>
      <c r="DP107" s="343"/>
      <c r="DQ107" s="343"/>
      <c r="DR107" s="343"/>
      <c r="DS107" s="343"/>
      <c r="DT107" s="343"/>
      <c r="DU107" s="343"/>
      <c r="DV107" s="343"/>
      <c r="DW107" s="343"/>
      <c r="DX107" s="343"/>
      <c r="DY107" s="343"/>
      <c r="DZ107" s="343"/>
      <c r="EA107" s="343"/>
    </row>
    <row r="108" spans="1:131" s="379" customFormat="1" ht="15.75" customHeight="1" thickBot="1" x14ac:dyDescent="0.3">
      <c r="A108" s="373"/>
      <c r="B108" s="374" t="s">
        <v>613</v>
      </c>
      <c r="C108" s="374" t="s">
        <v>342</v>
      </c>
      <c r="D108" s="457">
        <f t="shared" si="9"/>
        <v>0</v>
      </c>
      <c r="E108" s="374"/>
      <c r="F108" s="374"/>
      <c r="G108" s="374"/>
      <c r="H108" s="374"/>
      <c r="I108" s="374"/>
      <c r="J108" s="458"/>
      <c r="K108" s="374"/>
      <c r="L108" s="374"/>
      <c r="M108" s="458"/>
      <c r="N108" s="354"/>
      <c r="O108" s="354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3"/>
      <c r="AZ108" s="343"/>
      <c r="BA108" s="343"/>
      <c r="BB108" s="343"/>
      <c r="BC108" s="343"/>
      <c r="BD108" s="343"/>
      <c r="BE108" s="343"/>
      <c r="BF108" s="343"/>
      <c r="BG108" s="343"/>
      <c r="BH108" s="343"/>
      <c r="BI108" s="343"/>
      <c r="BJ108" s="343"/>
      <c r="BK108" s="343"/>
      <c r="BL108" s="343"/>
      <c r="BM108" s="343"/>
      <c r="BN108" s="343"/>
      <c r="BO108" s="343"/>
      <c r="BP108" s="343"/>
      <c r="BQ108" s="343"/>
      <c r="BR108" s="343"/>
      <c r="BS108" s="343"/>
      <c r="BT108" s="343"/>
      <c r="BU108" s="343"/>
      <c r="BV108" s="343"/>
      <c r="BW108" s="343"/>
      <c r="BX108" s="343"/>
      <c r="BY108" s="343"/>
      <c r="BZ108" s="343"/>
      <c r="CA108" s="343"/>
      <c r="CB108" s="343"/>
      <c r="CC108" s="343"/>
      <c r="CD108" s="343"/>
      <c r="CE108" s="343"/>
      <c r="CF108" s="343"/>
      <c r="CG108" s="343"/>
      <c r="CH108" s="343"/>
      <c r="CI108" s="343"/>
      <c r="CJ108" s="343"/>
      <c r="CK108" s="343"/>
      <c r="CL108" s="343"/>
      <c r="CM108" s="343"/>
      <c r="CN108" s="343"/>
      <c r="CO108" s="343"/>
      <c r="CP108" s="343"/>
      <c r="CQ108" s="343"/>
      <c r="CR108" s="343"/>
      <c r="CS108" s="343"/>
      <c r="CT108" s="343"/>
      <c r="CU108" s="343"/>
      <c r="CV108" s="343"/>
      <c r="CW108" s="343"/>
      <c r="CX108" s="343"/>
      <c r="CY108" s="343"/>
      <c r="CZ108" s="343"/>
      <c r="DA108" s="343"/>
      <c r="DB108" s="343"/>
      <c r="DC108" s="343"/>
      <c r="DD108" s="343"/>
      <c r="DE108" s="343"/>
      <c r="DF108" s="343"/>
      <c r="DG108" s="343"/>
      <c r="DH108" s="343"/>
      <c r="DI108" s="343"/>
      <c r="DJ108" s="343"/>
      <c r="DK108" s="343"/>
      <c r="DL108" s="343"/>
      <c r="DM108" s="343"/>
      <c r="DN108" s="343"/>
      <c r="DO108" s="343"/>
      <c r="DP108" s="343"/>
      <c r="DQ108" s="343"/>
      <c r="DR108" s="343"/>
      <c r="DS108" s="343"/>
      <c r="DT108" s="343"/>
      <c r="DU108" s="343"/>
      <c r="DV108" s="343"/>
      <c r="DW108" s="343"/>
      <c r="DX108" s="343"/>
      <c r="DY108" s="343"/>
      <c r="DZ108" s="343"/>
      <c r="EA108" s="343"/>
    </row>
    <row r="109" spans="1:131" s="388" customFormat="1" ht="15.75" customHeight="1" x14ac:dyDescent="0.25">
      <c r="A109" s="373" t="s">
        <v>442</v>
      </c>
      <c r="B109" s="374" t="s">
        <v>614</v>
      </c>
      <c r="C109" s="374" t="s">
        <v>425</v>
      </c>
      <c r="D109" s="457">
        <f t="shared" si="9"/>
        <v>0</v>
      </c>
      <c r="E109" s="374"/>
      <c r="F109" s="374"/>
      <c r="G109" s="374"/>
      <c r="H109" s="374"/>
      <c r="I109" s="374"/>
      <c r="J109" s="458"/>
      <c r="K109" s="374"/>
      <c r="L109" s="374"/>
      <c r="M109" s="458"/>
      <c r="N109" s="354"/>
      <c r="O109" s="354"/>
      <c r="P109" s="450"/>
      <c r="Q109" s="450"/>
      <c r="R109" s="450"/>
      <c r="S109" s="450"/>
      <c r="T109" s="450"/>
      <c r="U109" s="450"/>
      <c r="V109" s="450"/>
      <c r="W109" s="450"/>
      <c r="X109" s="450"/>
      <c r="Y109" s="450"/>
      <c r="Z109" s="450"/>
      <c r="AA109" s="450"/>
      <c r="AB109" s="450"/>
      <c r="AC109" s="450"/>
      <c r="AD109" s="450"/>
      <c r="AE109" s="450"/>
      <c r="AF109" s="450"/>
      <c r="AG109" s="450"/>
      <c r="AH109" s="450"/>
      <c r="AI109" s="450"/>
      <c r="AJ109" s="450"/>
      <c r="AK109" s="343"/>
      <c r="AL109" s="343"/>
      <c r="AM109" s="343"/>
      <c r="AN109" s="343"/>
      <c r="AO109" s="343"/>
      <c r="AP109" s="343"/>
      <c r="AQ109" s="343"/>
      <c r="AR109" s="343"/>
      <c r="AS109" s="343"/>
      <c r="AT109" s="343"/>
      <c r="AU109" s="343"/>
      <c r="AV109" s="343"/>
      <c r="AW109" s="343"/>
      <c r="AX109" s="343"/>
      <c r="AY109" s="343"/>
      <c r="AZ109" s="343"/>
      <c r="BA109" s="343"/>
      <c r="BB109" s="343"/>
      <c r="BC109" s="343"/>
      <c r="BD109" s="343"/>
      <c r="BE109" s="343"/>
      <c r="BF109" s="343"/>
      <c r="BG109" s="343"/>
      <c r="BH109" s="343"/>
      <c r="BI109" s="343"/>
      <c r="BJ109" s="343"/>
      <c r="BK109" s="343"/>
      <c r="BL109" s="343"/>
      <c r="BM109" s="343"/>
      <c r="BN109" s="343"/>
      <c r="BO109" s="343"/>
      <c r="BP109" s="343"/>
      <c r="BQ109" s="343"/>
      <c r="BR109" s="343"/>
      <c r="BS109" s="343"/>
      <c r="BT109" s="343"/>
      <c r="BU109" s="343"/>
      <c r="BV109" s="343"/>
      <c r="BW109" s="343"/>
      <c r="BX109" s="343"/>
      <c r="BY109" s="343"/>
      <c r="BZ109" s="343"/>
      <c r="CA109" s="343"/>
      <c r="CB109" s="343"/>
      <c r="CC109" s="343"/>
      <c r="CD109" s="343"/>
      <c r="CE109" s="343"/>
      <c r="CF109" s="343"/>
      <c r="CG109" s="343"/>
      <c r="CH109" s="343"/>
      <c r="CI109" s="343"/>
      <c r="CJ109" s="343"/>
      <c r="CK109" s="343"/>
      <c r="CL109" s="343"/>
      <c r="CM109" s="343"/>
      <c r="CN109" s="343"/>
      <c r="CO109" s="343"/>
      <c r="CP109" s="343"/>
      <c r="CQ109" s="343"/>
      <c r="CR109" s="343"/>
      <c r="CS109" s="343"/>
      <c r="CT109" s="343"/>
      <c r="CU109" s="343"/>
      <c r="CV109" s="343"/>
      <c r="CW109" s="343"/>
      <c r="CX109" s="343"/>
      <c r="CY109" s="343"/>
      <c r="CZ109" s="343"/>
      <c r="DA109" s="343"/>
      <c r="DB109" s="343"/>
      <c r="DC109" s="343"/>
      <c r="DD109" s="343"/>
      <c r="DE109" s="343"/>
      <c r="DF109" s="343"/>
      <c r="DG109" s="343"/>
      <c r="DH109" s="343"/>
      <c r="DI109" s="343"/>
      <c r="DJ109" s="343"/>
      <c r="DK109" s="343"/>
      <c r="DL109" s="343"/>
      <c r="DM109" s="343"/>
      <c r="DN109" s="343"/>
      <c r="DO109" s="343"/>
      <c r="DP109" s="343"/>
      <c r="DQ109" s="343"/>
      <c r="DR109" s="343"/>
      <c r="DS109" s="343"/>
      <c r="DT109" s="343"/>
      <c r="DU109" s="343"/>
      <c r="DV109" s="343"/>
      <c r="DW109" s="343"/>
      <c r="DX109" s="343"/>
      <c r="DY109" s="343"/>
      <c r="DZ109" s="343"/>
      <c r="EA109" s="343"/>
    </row>
    <row r="110" spans="1:131" s="391" customFormat="1" ht="15.75" customHeight="1" thickBot="1" x14ac:dyDescent="0.3">
      <c r="A110" s="373"/>
      <c r="B110" s="374"/>
      <c r="C110" s="374" t="s">
        <v>342</v>
      </c>
      <c r="D110" s="457">
        <f t="shared" si="9"/>
        <v>0</v>
      </c>
      <c r="E110" s="374"/>
      <c r="F110" s="374"/>
      <c r="G110" s="374"/>
      <c r="H110" s="374"/>
      <c r="I110" s="374"/>
      <c r="J110" s="458"/>
      <c r="K110" s="374"/>
      <c r="L110" s="374"/>
      <c r="M110" s="458"/>
      <c r="N110" s="354"/>
      <c r="O110" s="354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0"/>
      <c r="AH110" s="450"/>
      <c r="AI110" s="450"/>
      <c r="AJ110" s="450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43"/>
      <c r="BK110" s="343"/>
      <c r="BL110" s="343"/>
      <c r="BM110" s="343"/>
      <c r="BN110" s="343"/>
      <c r="BO110" s="343"/>
      <c r="BP110" s="343"/>
      <c r="BQ110" s="343"/>
      <c r="BR110" s="343"/>
      <c r="BS110" s="343"/>
      <c r="BT110" s="343"/>
      <c r="BU110" s="343"/>
      <c r="BV110" s="343"/>
      <c r="BW110" s="343"/>
      <c r="BX110" s="343"/>
      <c r="BY110" s="343"/>
      <c r="BZ110" s="343"/>
      <c r="CA110" s="343"/>
      <c r="CB110" s="343"/>
      <c r="CC110" s="343"/>
      <c r="CD110" s="343"/>
      <c r="CE110" s="343"/>
      <c r="CF110" s="343"/>
      <c r="CG110" s="343"/>
      <c r="CH110" s="343"/>
      <c r="CI110" s="343"/>
      <c r="CJ110" s="343"/>
      <c r="CK110" s="343"/>
      <c r="CL110" s="343"/>
      <c r="CM110" s="343"/>
      <c r="CN110" s="343"/>
      <c r="CO110" s="343"/>
      <c r="CP110" s="343"/>
      <c r="CQ110" s="343"/>
      <c r="CR110" s="343"/>
      <c r="CS110" s="343"/>
      <c r="CT110" s="343"/>
      <c r="CU110" s="343"/>
      <c r="CV110" s="343"/>
      <c r="CW110" s="343"/>
      <c r="CX110" s="343"/>
      <c r="CY110" s="343"/>
      <c r="CZ110" s="343"/>
      <c r="DA110" s="343"/>
      <c r="DB110" s="343"/>
      <c r="DC110" s="343"/>
      <c r="DD110" s="343"/>
      <c r="DE110" s="343"/>
      <c r="DF110" s="343"/>
      <c r="DG110" s="343"/>
      <c r="DH110" s="343"/>
      <c r="DI110" s="343"/>
      <c r="DJ110" s="343"/>
      <c r="DK110" s="343"/>
      <c r="DL110" s="343"/>
      <c r="DM110" s="343"/>
      <c r="DN110" s="343"/>
      <c r="DO110" s="343"/>
      <c r="DP110" s="343"/>
      <c r="DQ110" s="343"/>
      <c r="DR110" s="343"/>
      <c r="DS110" s="343"/>
      <c r="DT110" s="343"/>
      <c r="DU110" s="343"/>
      <c r="DV110" s="343"/>
      <c r="DW110" s="343"/>
      <c r="DX110" s="343"/>
      <c r="DY110" s="343"/>
      <c r="DZ110" s="343"/>
      <c r="EA110" s="343"/>
    </row>
    <row r="111" spans="1:131" s="372" customFormat="1" ht="15.75" customHeight="1" x14ac:dyDescent="0.25">
      <c r="A111" s="373" t="s">
        <v>444</v>
      </c>
      <c r="B111" s="374" t="s">
        <v>615</v>
      </c>
      <c r="C111" s="374" t="s">
        <v>551</v>
      </c>
      <c r="D111" s="457">
        <f t="shared" si="9"/>
        <v>0</v>
      </c>
      <c r="E111" s="374"/>
      <c r="F111" s="374"/>
      <c r="G111" s="374"/>
      <c r="H111" s="374"/>
      <c r="I111" s="374"/>
      <c r="J111" s="458"/>
      <c r="K111" s="374"/>
      <c r="L111" s="374"/>
      <c r="M111" s="458"/>
      <c r="N111" s="354"/>
      <c r="O111" s="354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0"/>
      <c r="AH111" s="450"/>
      <c r="AI111" s="450"/>
      <c r="AJ111" s="450"/>
      <c r="AK111" s="343"/>
      <c r="AL111" s="343"/>
      <c r="AM111" s="343"/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  <c r="AY111" s="343"/>
      <c r="AZ111" s="343"/>
      <c r="BA111" s="343"/>
      <c r="BB111" s="343"/>
      <c r="BC111" s="343"/>
      <c r="BD111" s="343"/>
      <c r="BE111" s="343"/>
      <c r="BF111" s="343"/>
      <c r="BG111" s="343"/>
      <c r="BH111" s="343"/>
      <c r="BI111" s="343"/>
      <c r="BJ111" s="343"/>
      <c r="BK111" s="343"/>
      <c r="BL111" s="343"/>
      <c r="BM111" s="343"/>
      <c r="BN111" s="343"/>
      <c r="BO111" s="343"/>
      <c r="BP111" s="343"/>
      <c r="BQ111" s="343"/>
      <c r="BR111" s="343"/>
      <c r="BS111" s="343"/>
      <c r="BT111" s="343"/>
      <c r="BU111" s="343"/>
      <c r="BV111" s="343"/>
      <c r="BW111" s="343"/>
      <c r="BX111" s="343"/>
      <c r="BY111" s="343"/>
      <c r="BZ111" s="343"/>
      <c r="CA111" s="343"/>
      <c r="CB111" s="343"/>
      <c r="CC111" s="343"/>
      <c r="CD111" s="343"/>
      <c r="CE111" s="343"/>
      <c r="CF111" s="343"/>
      <c r="CG111" s="343"/>
      <c r="CH111" s="343"/>
      <c r="CI111" s="343"/>
      <c r="CJ111" s="343"/>
      <c r="CK111" s="343"/>
      <c r="CL111" s="343"/>
      <c r="CM111" s="343"/>
      <c r="CN111" s="343"/>
      <c r="CO111" s="343"/>
      <c r="CP111" s="343"/>
      <c r="CQ111" s="343"/>
      <c r="CR111" s="343"/>
      <c r="CS111" s="343"/>
      <c r="CT111" s="343"/>
      <c r="CU111" s="343"/>
      <c r="CV111" s="343"/>
      <c r="CW111" s="343"/>
      <c r="CX111" s="343"/>
      <c r="CY111" s="343"/>
      <c r="CZ111" s="343"/>
      <c r="DA111" s="343"/>
      <c r="DB111" s="343"/>
      <c r="DC111" s="343"/>
      <c r="DD111" s="343"/>
      <c r="DE111" s="343"/>
      <c r="DF111" s="343"/>
      <c r="DG111" s="343"/>
      <c r="DH111" s="343"/>
      <c r="DI111" s="343"/>
      <c r="DJ111" s="343"/>
      <c r="DK111" s="343"/>
      <c r="DL111" s="343"/>
      <c r="DM111" s="343"/>
      <c r="DN111" s="343"/>
      <c r="DO111" s="343"/>
      <c r="DP111" s="343"/>
      <c r="DQ111" s="343"/>
      <c r="DR111" s="343"/>
      <c r="DS111" s="343"/>
      <c r="DT111" s="343"/>
      <c r="DU111" s="343"/>
      <c r="DV111" s="343"/>
      <c r="DW111" s="343"/>
      <c r="DX111" s="343"/>
      <c r="DY111" s="343"/>
      <c r="DZ111" s="343"/>
      <c r="EA111" s="343"/>
    </row>
    <row r="112" spans="1:131" s="379" customFormat="1" ht="15.75" customHeight="1" thickBot="1" x14ac:dyDescent="0.3">
      <c r="A112" s="373"/>
      <c r="B112" s="374"/>
      <c r="C112" s="374" t="s">
        <v>341</v>
      </c>
      <c r="D112" s="457">
        <f t="shared" si="9"/>
        <v>0</v>
      </c>
      <c r="E112" s="374"/>
      <c r="F112" s="374"/>
      <c r="G112" s="374"/>
      <c r="H112" s="374"/>
      <c r="I112" s="374"/>
      <c r="J112" s="458"/>
      <c r="K112" s="374"/>
      <c r="L112" s="374"/>
      <c r="M112" s="458"/>
      <c r="N112" s="354"/>
      <c r="O112" s="354"/>
      <c r="P112" s="450"/>
      <c r="Q112" s="450"/>
      <c r="R112" s="450"/>
      <c r="S112" s="450"/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50"/>
      <c r="AH112" s="450"/>
      <c r="AI112" s="450"/>
      <c r="AJ112" s="450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  <c r="AY112" s="343"/>
      <c r="AZ112" s="343"/>
      <c r="BA112" s="343"/>
      <c r="BB112" s="343"/>
      <c r="BC112" s="343"/>
      <c r="BD112" s="343"/>
      <c r="BE112" s="343"/>
      <c r="BF112" s="343"/>
      <c r="BG112" s="343"/>
      <c r="BH112" s="343"/>
      <c r="BI112" s="343"/>
      <c r="BJ112" s="343"/>
      <c r="BK112" s="343"/>
      <c r="BL112" s="343"/>
      <c r="BM112" s="343"/>
      <c r="BN112" s="343"/>
      <c r="BO112" s="343"/>
      <c r="BP112" s="343"/>
      <c r="BQ112" s="343"/>
      <c r="BR112" s="343"/>
      <c r="BS112" s="343"/>
      <c r="BT112" s="343"/>
      <c r="BU112" s="343"/>
      <c r="BV112" s="343"/>
      <c r="BW112" s="343"/>
      <c r="BX112" s="343"/>
      <c r="BY112" s="343"/>
      <c r="BZ112" s="343"/>
      <c r="CA112" s="343"/>
      <c r="CB112" s="343"/>
      <c r="CC112" s="343"/>
      <c r="CD112" s="343"/>
      <c r="CE112" s="343"/>
      <c r="CF112" s="343"/>
      <c r="CG112" s="343"/>
      <c r="CH112" s="343"/>
      <c r="CI112" s="343"/>
      <c r="CJ112" s="343"/>
      <c r="CK112" s="343"/>
      <c r="CL112" s="343"/>
      <c r="CM112" s="343"/>
      <c r="CN112" s="343"/>
      <c r="CO112" s="343"/>
      <c r="CP112" s="343"/>
      <c r="CQ112" s="343"/>
      <c r="CR112" s="343"/>
      <c r="CS112" s="343"/>
      <c r="CT112" s="343"/>
      <c r="CU112" s="343"/>
      <c r="CV112" s="343"/>
      <c r="CW112" s="343"/>
      <c r="CX112" s="343"/>
      <c r="CY112" s="343"/>
      <c r="CZ112" s="343"/>
      <c r="DA112" s="343"/>
      <c r="DB112" s="343"/>
      <c r="DC112" s="343"/>
      <c r="DD112" s="343"/>
      <c r="DE112" s="343"/>
      <c r="DF112" s="343"/>
      <c r="DG112" s="343"/>
      <c r="DH112" s="343"/>
      <c r="DI112" s="343"/>
      <c r="DJ112" s="343"/>
      <c r="DK112" s="343"/>
      <c r="DL112" s="343"/>
      <c r="DM112" s="343"/>
      <c r="DN112" s="343"/>
      <c r="DO112" s="343"/>
      <c r="DP112" s="343"/>
      <c r="DQ112" s="343"/>
      <c r="DR112" s="343"/>
      <c r="DS112" s="343"/>
      <c r="DT112" s="343"/>
      <c r="DU112" s="343"/>
      <c r="DV112" s="343"/>
      <c r="DW112" s="343"/>
      <c r="DX112" s="343"/>
      <c r="DY112" s="343"/>
      <c r="DZ112" s="343"/>
      <c r="EA112" s="343"/>
    </row>
    <row r="113" spans="1:131" s="388" customFormat="1" ht="15.75" customHeight="1" x14ac:dyDescent="0.25">
      <c r="A113" s="429">
        <v>7</v>
      </c>
      <c r="B113" s="374" t="s">
        <v>616</v>
      </c>
      <c r="C113" s="374" t="s">
        <v>617</v>
      </c>
      <c r="D113" s="457">
        <f t="shared" si="9"/>
        <v>0</v>
      </c>
      <c r="E113" s="374"/>
      <c r="F113" s="374"/>
      <c r="G113" s="374"/>
      <c r="H113" s="374"/>
      <c r="I113" s="374"/>
      <c r="J113" s="458"/>
      <c r="K113" s="374"/>
      <c r="L113" s="374"/>
      <c r="M113" s="458"/>
      <c r="N113" s="354"/>
      <c r="O113" s="354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3"/>
      <c r="BK113" s="343"/>
      <c r="BL113" s="343"/>
      <c r="BM113" s="343"/>
      <c r="BN113" s="343"/>
      <c r="BO113" s="343"/>
      <c r="BP113" s="343"/>
      <c r="BQ113" s="343"/>
      <c r="BR113" s="343"/>
      <c r="BS113" s="343"/>
      <c r="BT113" s="343"/>
      <c r="BU113" s="343"/>
      <c r="BV113" s="343"/>
      <c r="BW113" s="343"/>
      <c r="BX113" s="343"/>
      <c r="BY113" s="343"/>
      <c r="BZ113" s="343"/>
      <c r="CA113" s="343"/>
      <c r="CB113" s="343"/>
      <c r="CC113" s="343"/>
      <c r="CD113" s="343"/>
      <c r="CE113" s="343"/>
      <c r="CF113" s="343"/>
      <c r="CG113" s="343"/>
      <c r="CH113" s="343"/>
      <c r="CI113" s="343"/>
      <c r="CJ113" s="343"/>
      <c r="CK113" s="343"/>
      <c r="CL113" s="343"/>
      <c r="CM113" s="343"/>
      <c r="CN113" s="343"/>
      <c r="CO113" s="343"/>
      <c r="CP113" s="343"/>
      <c r="CQ113" s="343"/>
      <c r="CR113" s="343"/>
      <c r="CS113" s="343"/>
      <c r="CT113" s="343"/>
      <c r="CU113" s="343"/>
      <c r="CV113" s="343"/>
      <c r="CW113" s="343"/>
      <c r="CX113" s="343"/>
      <c r="CY113" s="343"/>
      <c r="CZ113" s="343"/>
      <c r="DA113" s="343"/>
      <c r="DB113" s="343"/>
      <c r="DC113" s="343"/>
      <c r="DD113" s="343"/>
      <c r="DE113" s="343"/>
      <c r="DF113" s="343"/>
      <c r="DG113" s="343"/>
      <c r="DH113" s="343"/>
      <c r="DI113" s="343"/>
      <c r="DJ113" s="343"/>
      <c r="DK113" s="343"/>
      <c r="DL113" s="343"/>
      <c r="DM113" s="343"/>
      <c r="DN113" s="343"/>
      <c r="DO113" s="343"/>
      <c r="DP113" s="343"/>
      <c r="DQ113" s="343"/>
      <c r="DR113" s="343"/>
      <c r="DS113" s="343"/>
      <c r="DT113" s="343"/>
      <c r="DU113" s="343"/>
      <c r="DV113" s="343"/>
      <c r="DW113" s="343"/>
      <c r="DX113" s="343"/>
      <c r="DY113" s="343"/>
      <c r="DZ113" s="343"/>
      <c r="EA113" s="343"/>
    </row>
    <row r="114" spans="1:131" s="391" customFormat="1" ht="15.75" customHeight="1" thickBot="1" x14ac:dyDescent="0.3">
      <c r="A114" s="428"/>
      <c r="B114" s="374"/>
      <c r="C114" s="374" t="s">
        <v>342</v>
      </c>
      <c r="D114" s="457">
        <f t="shared" si="9"/>
        <v>0</v>
      </c>
      <c r="E114" s="374"/>
      <c r="F114" s="374"/>
      <c r="G114" s="374"/>
      <c r="H114" s="374"/>
      <c r="I114" s="374"/>
      <c r="J114" s="458"/>
      <c r="K114" s="374"/>
      <c r="L114" s="374"/>
      <c r="M114" s="458"/>
      <c r="N114" s="354"/>
      <c r="O114" s="354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0"/>
      <c r="AH114" s="450"/>
      <c r="AI114" s="450"/>
      <c r="AJ114" s="450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3"/>
      <c r="BM114" s="343"/>
      <c r="BN114" s="343"/>
      <c r="BO114" s="343"/>
      <c r="BP114" s="343"/>
      <c r="BQ114" s="343"/>
      <c r="BR114" s="343"/>
      <c r="BS114" s="343"/>
      <c r="BT114" s="343"/>
      <c r="BU114" s="343"/>
      <c r="BV114" s="343"/>
      <c r="BW114" s="343"/>
      <c r="BX114" s="343"/>
      <c r="BY114" s="343"/>
      <c r="BZ114" s="343"/>
      <c r="CA114" s="343"/>
      <c r="CB114" s="343"/>
      <c r="CC114" s="343"/>
      <c r="CD114" s="343"/>
      <c r="CE114" s="343"/>
      <c r="CF114" s="343"/>
      <c r="CG114" s="343"/>
      <c r="CH114" s="343"/>
      <c r="CI114" s="343"/>
      <c r="CJ114" s="343"/>
      <c r="CK114" s="343"/>
      <c r="CL114" s="343"/>
      <c r="CM114" s="343"/>
      <c r="CN114" s="343"/>
      <c r="CO114" s="343"/>
      <c r="CP114" s="343"/>
      <c r="CQ114" s="343"/>
      <c r="CR114" s="343"/>
      <c r="CS114" s="343"/>
      <c r="CT114" s="343"/>
      <c r="CU114" s="343"/>
      <c r="CV114" s="343"/>
      <c r="CW114" s="343"/>
      <c r="CX114" s="343"/>
      <c r="CY114" s="343"/>
      <c r="CZ114" s="343"/>
      <c r="DA114" s="343"/>
      <c r="DB114" s="343"/>
      <c r="DC114" s="343"/>
      <c r="DD114" s="343"/>
      <c r="DE114" s="343"/>
      <c r="DF114" s="343"/>
      <c r="DG114" s="343"/>
      <c r="DH114" s="343"/>
      <c r="DI114" s="343"/>
      <c r="DJ114" s="343"/>
      <c r="DK114" s="343"/>
      <c r="DL114" s="343"/>
      <c r="DM114" s="343"/>
      <c r="DN114" s="343"/>
      <c r="DO114" s="343"/>
      <c r="DP114" s="343"/>
      <c r="DQ114" s="343"/>
      <c r="DR114" s="343"/>
      <c r="DS114" s="343"/>
      <c r="DT114" s="343"/>
      <c r="DU114" s="343"/>
      <c r="DV114" s="343"/>
      <c r="DW114" s="343"/>
      <c r="DX114" s="343"/>
      <c r="DY114" s="343"/>
      <c r="DZ114" s="343"/>
      <c r="EA114" s="343"/>
    </row>
    <row r="115" spans="1:131" s="372" customFormat="1" ht="15.75" customHeight="1" x14ac:dyDescent="0.25">
      <c r="A115" s="429">
        <v>8</v>
      </c>
      <c r="B115" s="374" t="s">
        <v>618</v>
      </c>
      <c r="C115" s="374" t="s">
        <v>425</v>
      </c>
      <c r="D115" s="457">
        <f t="shared" si="9"/>
        <v>0</v>
      </c>
      <c r="E115" s="374"/>
      <c r="F115" s="374"/>
      <c r="G115" s="374"/>
      <c r="H115" s="374"/>
      <c r="I115" s="374"/>
      <c r="J115" s="458"/>
      <c r="K115" s="374"/>
      <c r="L115" s="374"/>
      <c r="M115" s="458"/>
      <c r="N115" s="354"/>
      <c r="O115" s="354"/>
      <c r="P115" s="450"/>
      <c r="Q115" s="450"/>
      <c r="R115" s="450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0"/>
      <c r="AH115" s="450"/>
      <c r="AI115" s="450"/>
      <c r="AJ115" s="450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3"/>
      <c r="AZ115" s="343"/>
      <c r="BA115" s="343"/>
      <c r="BB115" s="343"/>
      <c r="BC115" s="343"/>
      <c r="BD115" s="343"/>
      <c r="BE115" s="343"/>
      <c r="BF115" s="343"/>
      <c r="BG115" s="343"/>
      <c r="BH115" s="343"/>
      <c r="BI115" s="343"/>
      <c r="BJ115" s="343"/>
      <c r="BK115" s="343"/>
      <c r="BL115" s="343"/>
      <c r="BM115" s="343"/>
      <c r="BN115" s="343"/>
      <c r="BO115" s="343"/>
      <c r="BP115" s="343"/>
      <c r="BQ115" s="343"/>
      <c r="BR115" s="343"/>
      <c r="BS115" s="343"/>
      <c r="BT115" s="343"/>
      <c r="BU115" s="343"/>
      <c r="BV115" s="343"/>
      <c r="BW115" s="343"/>
      <c r="BX115" s="343"/>
      <c r="BY115" s="343"/>
      <c r="BZ115" s="343"/>
      <c r="CA115" s="343"/>
      <c r="CB115" s="343"/>
      <c r="CC115" s="343"/>
      <c r="CD115" s="343"/>
      <c r="CE115" s="343"/>
      <c r="CF115" s="343"/>
      <c r="CG115" s="343"/>
      <c r="CH115" s="343"/>
      <c r="CI115" s="343"/>
      <c r="CJ115" s="343"/>
      <c r="CK115" s="343"/>
      <c r="CL115" s="343"/>
      <c r="CM115" s="343"/>
      <c r="CN115" s="343"/>
      <c r="CO115" s="343"/>
      <c r="CP115" s="343"/>
      <c r="CQ115" s="343"/>
      <c r="CR115" s="343"/>
      <c r="CS115" s="343"/>
      <c r="CT115" s="343"/>
      <c r="CU115" s="343"/>
      <c r="CV115" s="343"/>
      <c r="CW115" s="343"/>
      <c r="CX115" s="343"/>
      <c r="CY115" s="343"/>
      <c r="CZ115" s="343"/>
      <c r="DA115" s="343"/>
      <c r="DB115" s="343"/>
      <c r="DC115" s="343"/>
      <c r="DD115" s="343"/>
      <c r="DE115" s="343"/>
      <c r="DF115" s="343"/>
      <c r="DG115" s="343"/>
      <c r="DH115" s="343"/>
      <c r="DI115" s="343"/>
      <c r="DJ115" s="343"/>
      <c r="DK115" s="343"/>
      <c r="DL115" s="343"/>
      <c r="DM115" s="343"/>
      <c r="DN115" s="343"/>
      <c r="DO115" s="343"/>
      <c r="DP115" s="343"/>
      <c r="DQ115" s="343"/>
      <c r="DR115" s="343"/>
      <c r="DS115" s="343"/>
      <c r="DT115" s="343"/>
      <c r="DU115" s="343"/>
      <c r="DV115" s="343"/>
      <c r="DW115" s="343"/>
      <c r="DX115" s="343"/>
      <c r="DY115" s="343"/>
      <c r="DZ115" s="343"/>
      <c r="EA115" s="343"/>
    </row>
    <row r="116" spans="1:131" s="379" customFormat="1" ht="15.75" customHeight="1" thickBot="1" x14ac:dyDescent="0.3">
      <c r="A116" s="428"/>
      <c r="B116" s="374" t="s">
        <v>619</v>
      </c>
      <c r="C116" s="374" t="s">
        <v>342</v>
      </c>
      <c r="D116" s="457">
        <f t="shared" si="9"/>
        <v>0</v>
      </c>
      <c r="E116" s="374"/>
      <c r="F116" s="374"/>
      <c r="G116" s="374"/>
      <c r="H116" s="374"/>
      <c r="I116" s="374"/>
      <c r="J116" s="458"/>
      <c r="K116" s="374"/>
      <c r="L116" s="374"/>
      <c r="M116" s="458"/>
      <c r="N116" s="354"/>
      <c r="O116" s="354"/>
      <c r="P116" s="450"/>
      <c r="Q116" s="450"/>
      <c r="R116" s="450"/>
      <c r="S116" s="450"/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0"/>
      <c r="AH116" s="450"/>
      <c r="AI116" s="450"/>
      <c r="AJ116" s="450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3"/>
      <c r="BV116" s="343"/>
      <c r="BW116" s="343"/>
      <c r="BX116" s="343"/>
      <c r="BY116" s="343"/>
      <c r="BZ116" s="343"/>
      <c r="CA116" s="343"/>
      <c r="CB116" s="343"/>
      <c r="CC116" s="343"/>
      <c r="CD116" s="343"/>
      <c r="CE116" s="343"/>
      <c r="CF116" s="343"/>
      <c r="CG116" s="343"/>
      <c r="CH116" s="343"/>
      <c r="CI116" s="343"/>
      <c r="CJ116" s="343"/>
      <c r="CK116" s="343"/>
      <c r="CL116" s="343"/>
      <c r="CM116" s="343"/>
      <c r="CN116" s="343"/>
      <c r="CO116" s="343"/>
      <c r="CP116" s="343"/>
      <c r="CQ116" s="343"/>
      <c r="CR116" s="343"/>
      <c r="CS116" s="343"/>
      <c r="CT116" s="343"/>
      <c r="CU116" s="343"/>
      <c r="CV116" s="343"/>
      <c r="CW116" s="343"/>
      <c r="CX116" s="343"/>
      <c r="CY116" s="343"/>
      <c r="CZ116" s="343"/>
      <c r="DA116" s="343"/>
      <c r="DB116" s="343"/>
      <c r="DC116" s="343"/>
      <c r="DD116" s="343"/>
      <c r="DE116" s="343"/>
      <c r="DF116" s="343"/>
      <c r="DG116" s="343"/>
      <c r="DH116" s="343"/>
      <c r="DI116" s="343"/>
      <c r="DJ116" s="343"/>
      <c r="DK116" s="343"/>
      <c r="DL116" s="343"/>
      <c r="DM116" s="343"/>
      <c r="DN116" s="343"/>
      <c r="DO116" s="343"/>
      <c r="DP116" s="343"/>
      <c r="DQ116" s="343"/>
      <c r="DR116" s="343"/>
      <c r="DS116" s="343"/>
      <c r="DT116" s="343"/>
      <c r="DU116" s="343"/>
      <c r="DV116" s="343"/>
      <c r="DW116" s="343"/>
      <c r="DX116" s="343"/>
      <c r="DY116" s="343"/>
      <c r="DZ116" s="343"/>
      <c r="EA116" s="343"/>
    </row>
    <row r="117" spans="1:131" s="388" customFormat="1" ht="15.75" customHeight="1" x14ac:dyDescent="0.25">
      <c r="A117" s="429">
        <v>9</v>
      </c>
      <c r="B117" s="374" t="s">
        <v>620</v>
      </c>
      <c r="C117" s="374" t="s">
        <v>621</v>
      </c>
      <c r="D117" s="457">
        <f t="shared" si="9"/>
        <v>0</v>
      </c>
      <c r="E117" s="374"/>
      <c r="F117" s="374"/>
      <c r="G117" s="374"/>
      <c r="H117" s="374"/>
      <c r="I117" s="374"/>
      <c r="J117" s="458"/>
      <c r="K117" s="374"/>
      <c r="L117" s="374"/>
      <c r="M117" s="458"/>
      <c r="N117" s="354"/>
      <c r="O117" s="354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  <c r="AY117" s="343"/>
      <c r="AZ117" s="343"/>
      <c r="BA117" s="343"/>
      <c r="BB117" s="343"/>
      <c r="BC117" s="343"/>
      <c r="BD117" s="343"/>
      <c r="BE117" s="343"/>
      <c r="BF117" s="343"/>
      <c r="BG117" s="343"/>
      <c r="BH117" s="343"/>
      <c r="BI117" s="343"/>
      <c r="BJ117" s="343"/>
      <c r="BK117" s="343"/>
      <c r="BL117" s="343"/>
      <c r="BM117" s="343"/>
      <c r="BN117" s="343"/>
      <c r="BO117" s="343"/>
      <c r="BP117" s="343"/>
      <c r="BQ117" s="343"/>
      <c r="BR117" s="343"/>
      <c r="BS117" s="343"/>
      <c r="BT117" s="343"/>
      <c r="BU117" s="343"/>
      <c r="BV117" s="343"/>
      <c r="BW117" s="343"/>
      <c r="BX117" s="343"/>
      <c r="BY117" s="343"/>
      <c r="BZ117" s="343"/>
      <c r="CA117" s="343"/>
      <c r="CB117" s="343"/>
      <c r="CC117" s="343"/>
      <c r="CD117" s="343"/>
      <c r="CE117" s="343"/>
      <c r="CF117" s="343"/>
      <c r="CG117" s="343"/>
      <c r="CH117" s="343"/>
      <c r="CI117" s="343"/>
      <c r="CJ117" s="343"/>
      <c r="CK117" s="343"/>
      <c r="CL117" s="343"/>
      <c r="CM117" s="343"/>
      <c r="CN117" s="343"/>
      <c r="CO117" s="343"/>
      <c r="CP117" s="343"/>
      <c r="CQ117" s="343"/>
      <c r="CR117" s="343"/>
      <c r="CS117" s="343"/>
      <c r="CT117" s="343"/>
      <c r="CU117" s="343"/>
      <c r="CV117" s="343"/>
      <c r="CW117" s="343"/>
      <c r="CX117" s="343"/>
      <c r="CY117" s="343"/>
      <c r="CZ117" s="343"/>
      <c r="DA117" s="343"/>
      <c r="DB117" s="343"/>
      <c r="DC117" s="343"/>
      <c r="DD117" s="343"/>
      <c r="DE117" s="343"/>
      <c r="DF117" s="343"/>
      <c r="DG117" s="343"/>
      <c r="DH117" s="343"/>
      <c r="DI117" s="343"/>
      <c r="DJ117" s="343"/>
      <c r="DK117" s="343"/>
      <c r="DL117" s="343"/>
      <c r="DM117" s="343"/>
      <c r="DN117" s="343"/>
      <c r="DO117" s="343"/>
      <c r="DP117" s="343"/>
      <c r="DQ117" s="343"/>
      <c r="DR117" s="343"/>
      <c r="DS117" s="343"/>
      <c r="DT117" s="343"/>
      <c r="DU117" s="343"/>
      <c r="DV117" s="343"/>
      <c r="DW117" s="343"/>
      <c r="DX117" s="343"/>
      <c r="DY117" s="343"/>
      <c r="DZ117" s="343"/>
      <c r="EA117" s="343"/>
    </row>
    <row r="118" spans="1:131" s="391" customFormat="1" ht="15.75" customHeight="1" thickBot="1" x14ac:dyDescent="0.3">
      <c r="A118" s="459"/>
      <c r="B118" s="394" t="s">
        <v>622</v>
      </c>
      <c r="C118" s="394" t="s">
        <v>342</v>
      </c>
      <c r="D118" s="460">
        <f t="shared" si="9"/>
        <v>0</v>
      </c>
      <c r="E118" s="394"/>
      <c r="F118" s="394"/>
      <c r="G118" s="394"/>
      <c r="H118" s="394"/>
      <c r="I118" s="394"/>
      <c r="J118" s="461"/>
      <c r="K118" s="394"/>
      <c r="L118" s="394"/>
      <c r="M118" s="461"/>
      <c r="N118" s="354"/>
      <c r="O118" s="354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  <c r="CY118" s="343"/>
      <c r="CZ118" s="343"/>
      <c r="DA118" s="343"/>
      <c r="DB118" s="343"/>
      <c r="DC118" s="343"/>
      <c r="DD118" s="343"/>
      <c r="DE118" s="343"/>
      <c r="DF118" s="343"/>
      <c r="DG118" s="343"/>
      <c r="DH118" s="343"/>
      <c r="DI118" s="343"/>
      <c r="DJ118" s="343"/>
      <c r="DK118" s="343"/>
      <c r="DL118" s="343"/>
      <c r="DM118" s="343"/>
      <c r="DN118" s="343"/>
      <c r="DO118" s="343"/>
      <c r="DP118" s="343"/>
      <c r="DQ118" s="343"/>
      <c r="DR118" s="343"/>
      <c r="DS118" s="343"/>
      <c r="DT118" s="343"/>
      <c r="DU118" s="343"/>
      <c r="DV118" s="343"/>
      <c r="DW118" s="343"/>
      <c r="DX118" s="343"/>
      <c r="DY118" s="343"/>
      <c r="DZ118" s="343"/>
      <c r="EA118" s="343"/>
    </row>
    <row r="119" spans="1:131" s="386" customFormat="1" ht="15.75" customHeight="1" thickBot="1" x14ac:dyDescent="0.3">
      <c r="A119" s="398" t="s">
        <v>449</v>
      </c>
      <c r="B119" s="399" t="s">
        <v>623</v>
      </c>
      <c r="C119" s="399" t="s">
        <v>342</v>
      </c>
      <c r="D119" s="455">
        <f t="shared" si="9"/>
        <v>0</v>
      </c>
      <c r="E119" s="399"/>
      <c r="F119" s="399"/>
      <c r="G119" s="399"/>
      <c r="H119" s="399"/>
      <c r="I119" s="399"/>
      <c r="J119" s="456"/>
      <c r="K119" s="399"/>
      <c r="L119" s="399"/>
      <c r="M119" s="456"/>
      <c r="N119" s="354"/>
      <c r="O119" s="354"/>
      <c r="P119" s="450"/>
      <c r="Q119" s="450"/>
      <c r="R119" s="450"/>
      <c r="S119" s="450"/>
      <c r="T119" s="450"/>
      <c r="U119" s="450"/>
      <c r="V119" s="450"/>
      <c r="W119" s="450"/>
      <c r="X119" s="450"/>
      <c r="Y119" s="450"/>
      <c r="Z119" s="450"/>
      <c r="AA119" s="450"/>
      <c r="AB119" s="450"/>
      <c r="AC119" s="450"/>
      <c r="AD119" s="450"/>
      <c r="AE119" s="450"/>
      <c r="AF119" s="450"/>
      <c r="AG119" s="450"/>
      <c r="AH119" s="450"/>
      <c r="AI119" s="450"/>
      <c r="AJ119" s="450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343"/>
      <c r="AZ119" s="343"/>
      <c r="BA119" s="343"/>
      <c r="BB119" s="343"/>
      <c r="BC119" s="343"/>
      <c r="BD119" s="343"/>
      <c r="BE119" s="343"/>
      <c r="BF119" s="343"/>
      <c r="BG119" s="343"/>
      <c r="BH119" s="343"/>
      <c r="BI119" s="343"/>
      <c r="BJ119" s="343"/>
      <c r="BK119" s="343"/>
      <c r="BL119" s="343"/>
      <c r="BM119" s="343"/>
      <c r="BN119" s="343"/>
      <c r="BO119" s="343"/>
      <c r="BP119" s="343"/>
      <c r="BQ119" s="343"/>
      <c r="BR119" s="343"/>
      <c r="BS119" s="343"/>
      <c r="BT119" s="343"/>
      <c r="BU119" s="343"/>
      <c r="BV119" s="343"/>
      <c r="BW119" s="343"/>
      <c r="BX119" s="343"/>
      <c r="BY119" s="343"/>
      <c r="BZ119" s="343"/>
      <c r="CA119" s="343"/>
      <c r="CB119" s="343"/>
      <c r="CC119" s="343"/>
      <c r="CD119" s="343"/>
      <c r="CE119" s="343"/>
      <c r="CF119" s="343"/>
      <c r="CG119" s="343"/>
      <c r="CH119" s="343"/>
      <c r="CI119" s="343"/>
      <c r="CJ119" s="343"/>
      <c r="CK119" s="343"/>
      <c r="CL119" s="343"/>
      <c r="CM119" s="343"/>
      <c r="CN119" s="343"/>
      <c r="CO119" s="343"/>
      <c r="CP119" s="343"/>
      <c r="CQ119" s="343"/>
      <c r="CR119" s="343"/>
      <c r="CS119" s="343"/>
      <c r="CT119" s="343"/>
      <c r="CU119" s="343"/>
      <c r="CV119" s="343"/>
      <c r="CW119" s="343"/>
      <c r="CX119" s="343"/>
      <c r="CY119" s="343"/>
      <c r="CZ119" s="343"/>
      <c r="DA119" s="343"/>
      <c r="DB119" s="343"/>
      <c r="DC119" s="343"/>
      <c r="DD119" s="343"/>
      <c r="DE119" s="343"/>
      <c r="DF119" s="343"/>
      <c r="DG119" s="343"/>
      <c r="DH119" s="343"/>
      <c r="DI119" s="343"/>
      <c r="DJ119" s="343"/>
      <c r="DK119" s="343"/>
      <c r="DL119" s="343"/>
      <c r="DM119" s="343"/>
      <c r="DN119" s="343"/>
      <c r="DO119" s="343"/>
      <c r="DP119" s="343"/>
      <c r="DQ119" s="343"/>
      <c r="DR119" s="343"/>
      <c r="DS119" s="343"/>
      <c r="DT119" s="343"/>
      <c r="DU119" s="343"/>
      <c r="DV119" s="343"/>
      <c r="DW119" s="343"/>
      <c r="DX119" s="343"/>
      <c r="DY119" s="343"/>
      <c r="DZ119" s="343"/>
      <c r="EA119" s="343"/>
    </row>
    <row r="120" spans="1:131" s="447" customFormat="1" ht="15.75" customHeight="1" thickBot="1" x14ac:dyDescent="0.3">
      <c r="A120" s="684" t="s">
        <v>624</v>
      </c>
      <c r="B120" s="685" t="s">
        <v>625</v>
      </c>
      <c r="C120" s="685" t="s">
        <v>342</v>
      </c>
      <c r="D120" s="1085">
        <f t="shared" si="9"/>
        <v>0</v>
      </c>
      <c r="E120" s="685"/>
      <c r="F120" s="685"/>
      <c r="G120" s="685"/>
      <c r="H120" s="685"/>
      <c r="I120" s="685"/>
      <c r="J120" s="1086"/>
      <c r="K120" s="685"/>
      <c r="L120" s="685"/>
      <c r="M120" s="1086"/>
      <c r="N120" s="354"/>
      <c r="O120" s="354"/>
      <c r="P120" s="450"/>
      <c r="Q120" s="450"/>
      <c r="R120" s="450"/>
      <c r="S120" s="450"/>
      <c r="T120" s="450"/>
      <c r="U120" s="450"/>
      <c r="V120" s="450"/>
      <c r="W120" s="450"/>
      <c r="X120" s="450"/>
      <c r="Y120" s="450"/>
      <c r="Z120" s="450"/>
      <c r="AA120" s="450"/>
      <c r="AB120" s="450"/>
      <c r="AC120" s="450"/>
      <c r="AD120" s="450"/>
      <c r="AE120" s="450"/>
      <c r="AF120" s="450"/>
      <c r="AG120" s="450"/>
      <c r="AH120" s="450"/>
      <c r="AI120" s="450"/>
      <c r="AJ120" s="450"/>
      <c r="AK120" s="343"/>
      <c r="AL120" s="343"/>
      <c r="AM120" s="343"/>
      <c r="AN120" s="343"/>
      <c r="AO120" s="343"/>
      <c r="AP120" s="343"/>
      <c r="AQ120" s="343"/>
      <c r="AR120" s="343"/>
      <c r="AS120" s="343"/>
      <c r="AT120" s="343"/>
      <c r="AU120" s="343"/>
      <c r="AV120" s="343"/>
      <c r="AW120" s="343"/>
      <c r="AX120" s="343"/>
      <c r="AY120" s="343"/>
      <c r="AZ120" s="343"/>
      <c r="BA120" s="343"/>
      <c r="BB120" s="343"/>
      <c r="BC120" s="343"/>
      <c r="BD120" s="343"/>
      <c r="BE120" s="343"/>
      <c r="BF120" s="343"/>
      <c r="BG120" s="343"/>
      <c r="BH120" s="343"/>
      <c r="BI120" s="343"/>
      <c r="BJ120" s="343"/>
      <c r="BK120" s="343"/>
      <c r="BL120" s="343"/>
      <c r="BM120" s="343"/>
      <c r="BN120" s="343"/>
      <c r="BO120" s="343"/>
      <c r="BP120" s="343"/>
      <c r="BQ120" s="343"/>
      <c r="BR120" s="343"/>
      <c r="BS120" s="343"/>
      <c r="BT120" s="343"/>
      <c r="BU120" s="343"/>
      <c r="BV120" s="343"/>
      <c r="BW120" s="343"/>
      <c r="BX120" s="343"/>
      <c r="BY120" s="343"/>
      <c r="BZ120" s="343"/>
      <c r="CA120" s="343"/>
      <c r="CB120" s="343"/>
      <c r="CC120" s="343"/>
      <c r="CD120" s="343"/>
      <c r="CE120" s="343"/>
      <c r="CF120" s="343"/>
      <c r="CG120" s="343"/>
      <c r="CH120" s="343"/>
      <c r="CI120" s="343"/>
      <c r="CJ120" s="343"/>
      <c r="CK120" s="343"/>
      <c r="CL120" s="343"/>
      <c r="CM120" s="343"/>
      <c r="CN120" s="343"/>
      <c r="CO120" s="343"/>
      <c r="CP120" s="343"/>
      <c r="CQ120" s="343"/>
      <c r="CR120" s="343"/>
      <c r="CS120" s="343"/>
      <c r="CT120" s="343"/>
      <c r="CU120" s="343"/>
      <c r="CV120" s="343"/>
      <c r="CW120" s="343"/>
      <c r="CX120" s="343"/>
      <c r="CY120" s="343"/>
      <c r="CZ120" s="343"/>
      <c r="DA120" s="343"/>
      <c r="DB120" s="343"/>
      <c r="DC120" s="343"/>
      <c r="DD120" s="343"/>
      <c r="DE120" s="343"/>
      <c r="DF120" s="343"/>
      <c r="DG120" s="343"/>
      <c r="DH120" s="343"/>
      <c r="DI120" s="343"/>
      <c r="DJ120" s="343"/>
      <c r="DK120" s="343"/>
      <c r="DL120" s="343"/>
      <c r="DM120" s="343"/>
      <c r="DN120" s="343"/>
      <c r="DO120" s="343"/>
      <c r="DP120" s="343"/>
      <c r="DQ120" s="343"/>
      <c r="DR120" s="343"/>
      <c r="DS120" s="343"/>
      <c r="DT120" s="343"/>
      <c r="DU120" s="343"/>
      <c r="DV120" s="343"/>
      <c r="DW120" s="343"/>
      <c r="DX120" s="343"/>
      <c r="DY120" s="343"/>
      <c r="DZ120" s="343"/>
      <c r="EA120" s="343"/>
    </row>
    <row r="121" spans="1:131" s="386" customFormat="1" ht="15.75" customHeight="1" thickBot="1" x14ac:dyDescent="0.3">
      <c r="A121" s="366" t="s">
        <v>450</v>
      </c>
      <c r="B121" s="367" t="s">
        <v>626</v>
      </c>
      <c r="C121" s="367" t="s">
        <v>342</v>
      </c>
      <c r="D121" s="1083">
        <f t="shared" si="9"/>
        <v>1044</v>
      </c>
      <c r="E121" s="367"/>
      <c r="F121" s="367"/>
      <c r="G121" s="367"/>
      <c r="H121" s="1083">
        <f>I121+J121</f>
        <v>1044</v>
      </c>
      <c r="I121" s="367"/>
      <c r="J121" s="1084">
        <v>1044</v>
      </c>
      <c r="K121" s="1083"/>
      <c r="L121" s="367"/>
      <c r="M121" s="1084"/>
      <c r="N121" s="354"/>
      <c r="O121" s="354"/>
      <c r="P121" s="450"/>
      <c r="Q121" s="450"/>
      <c r="R121" s="450"/>
      <c r="S121" s="450"/>
      <c r="T121" s="450"/>
      <c r="U121" s="450"/>
      <c r="V121" s="450"/>
      <c r="W121" s="450"/>
      <c r="X121" s="450"/>
      <c r="Y121" s="450"/>
      <c r="Z121" s="450"/>
      <c r="AA121" s="450"/>
      <c r="AB121" s="450"/>
      <c r="AC121" s="450"/>
      <c r="AD121" s="450"/>
      <c r="AE121" s="450"/>
      <c r="AF121" s="450"/>
      <c r="AG121" s="450"/>
      <c r="AH121" s="450"/>
      <c r="AI121" s="450"/>
      <c r="AJ121" s="450"/>
      <c r="AK121" s="343"/>
      <c r="AL121" s="343"/>
      <c r="AM121" s="343"/>
      <c r="AN121" s="343"/>
      <c r="AO121" s="343"/>
      <c r="AP121" s="343"/>
      <c r="AQ121" s="343"/>
      <c r="AR121" s="343"/>
      <c r="AS121" s="343"/>
      <c r="AT121" s="343"/>
      <c r="AU121" s="343"/>
      <c r="AV121" s="343"/>
      <c r="AW121" s="343"/>
      <c r="AX121" s="343"/>
      <c r="AY121" s="343"/>
      <c r="AZ121" s="343"/>
      <c r="BA121" s="343"/>
      <c r="BB121" s="343"/>
      <c r="BC121" s="343"/>
      <c r="BD121" s="343"/>
      <c r="BE121" s="343"/>
      <c r="BF121" s="343"/>
      <c r="BG121" s="343"/>
      <c r="BH121" s="343"/>
      <c r="BI121" s="343"/>
      <c r="BJ121" s="343"/>
      <c r="BK121" s="343"/>
      <c r="BL121" s="343"/>
      <c r="BM121" s="343"/>
      <c r="BN121" s="343"/>
      <c r="BO121" s="343"/>
      <c r="BP121" s="343"/>
      <c r="BQ121" s="343"/>
      <c r="BR121" s="343"/>
      <c r="BS121" s="343"/>
      <c r="BT121" s="343"/>
      <c r="BU121" s="343"/>
      <c r="BV121" s="343"/>
      <c r="BW121" s="343"/>
      <c r="BX121" s="343"/>
      <c r="BY121" s="343"/>
      <c r="BZ121" s="343"/>
      <c r="CA121" s="343"/>
      <c r="CB121" s="343"/>
      <c r="CC121" s="343"/>
      <c r="CD121" s="343"/>
      <c r="CE121" s="343"/>
      <c r="CF121" s="343"/>
      <c r="CG121" s="343"/>
      <c r="CH121" s="343"/>
      <c r="CI121" s="343"/>
      <c r="CJ121" s="343"/>
      <c r="CK121" s="343"/>
      <c r="CL121" s="343"/>
      <c r="CM121" s="343"/>
      <c r="CN121" s="343"/>
      <c r="CO121" s="343"/>
      <c r="CP121" s="343"/>
      <c r="CQ121" s="343"/>
      <c r="CR121" s="343"/>
      <c r="CS121" s="343"/>
      <c r="CT121" s="343"/>
      <c r="CU121" s="343"/>
      <c r="CV121" s="343"/>
      <c r="CW121" s="343"/>
      <c r="CX121" s="343"/>
      <c r="CY121" s="343"/>
      <c r="CZ121" s="343"/>
      <c r="DA121" s="343"/>
      <c r="DB121" s="343"/>
      <c r="DC121" s="343"/>
      <c r="DD121" s="343"/>
      <c r="DE121" s="343"/>
      <c r="DF121" s="343"/>
      <c r="DG121" s="343"/>
      <c r="DH121" s="343"/>
      <c r="DI121" s="343"/>
      <c r="DJ121" s="343"/>
      <c r="DK121" s="343"/>
      <c r="DL121" s="343"/>
      <c r="DM121" s="343"/>
      <c r="DN121" s="343"/>
      <c r="DO121" s="343"/>
      <c r="DP121" s="343"/>
      <c r="DQ121" s="343"/>
      <c r="DR121" s="343"/>
      <c r="DS121" s="343"/>
      <c r="DT121" s="343"/>
      <c r="DU121" s="343"/>
      <c r="DV121" s="343"/>
      <c r="DW121" s="343"/>
      <c r="DX121" s="343"/>
      <c r="DY121" s="343"/>
      <c r="DZ121" s="343"/>
      <c r="EA121" s="343"/>
    </row>
    <row r="122" spans="1:131" s="447" customFormat="1" ht="15.75" customHeight="1" thickBot="1" x14ac:dyDescent="0.3">
      <c r="A122" s="373" t="s">
        <v>452</v>
      </c>
      <c r="B122" s="374" t="s">
        <v>627</v>
      </c>
      <c r="C122" s="374" t="s">
        <v>342</v>
      </c>
      <c r="D122" s="457">
        <f t="shared" si="9"/>
        <v>0</v>
      </c>
      <c r="E122" s="374"/>
      <c r="F122" s="374"/>
      <c r="G122" s="374"/>
      <c r="H122" s="457"/>
      <c r="I122" s="374"/>
      <c r="J122" s="1156"/>
      <c r="K122" s="457"/>
      <c r="L122" s="374"/>
      <c r="M122" s="458"/>
      <c r="N122" s="354"/>
      <c r="O122" s="354"/>
      <c r="P122" s="450"/>
      <c r="Q122" s="450"/>
      <c r="R122" s="450"/>
      <c r="S122" s="450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450"/>
      <c r="AJ122" s="450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  <c r="AY122" s="343"/>
      <c r="AZ122" s="343"/>
      <c r="BA122" s="343"/>
      <c r="BB122" s="343"/>
      <c r="BC122" s="343"/>
      <c r="BD122" s="343"/>
      <c r="BE122" s="343"/>
      <c r="BF122" s="343"/>
      <c r="BG122" s="343"/>
      <c r="BH122" s="343"/>
      <c r="BI122" s="343"/>
      <c r="BJ122" s="343"/>
      <c r="BK122" s="343"/>
      <c r="BL122" s="343"/>
      <c r="BM122" s="343"/>
      <c r="BN122" s="343"/>
      <c r="BO122" s="343"/>
      <c r="BP122" s="343"/>
      <c r="BQ122" s="343"/>
      <c r="BR122" s="343"/>
      <c r="BS122" s="343"/>
      <c r="BT122" s="343"/>
      <c r="BU122" s="343"/>
      <c r="BV122" s="343"/>
      <c r="BW122" s="343"/>
      <c r="BX122" s="343"/>
      <c r="BY122" s="343"/>
      <c r="BZ122" s="343"/>
      <c r="CA122" s="343"/>
      <c r="CB122" s="343"/>
      <c r="CC122" s="343"/>
      <c r="CD122" s="343"/>
      <c r="CE122" s="343"/>
      <c r="CF122" s="343"/>
      <c r="CG122" s="343"/>
      <c r="CH122" s="343"/>
      <c r="CI122" s="343"/>
      <c r="CJ122" s="343"/>
      <c r="CK122" s="343"/>
      <c r="CL122" s="343"/>
      <c r="CM122" s="343"/>
      <c r="CN122" s="343"/>
      <c r="CO122" s="343"/>
      <c r="CP122" s="343"/>
      <c r="CQ122" s="343"/>
      <c r="CR122" s="343"/>
      <c r="CS122" s="343"/>
      <c r="CT122" s="343"/>
      <c r="CU122" s="343"/>
      <c r="CV122" s="343"/>
      <c r="CW122" s="343"/>
      <c r="CX122" s="343"/>
      <c r="CY122" s="343"/>
      <c r="CZ122" s="343"/>
      <c r="DA122" s="343"/>
      <c r="DB122" s="343"/>
      <c r="DC122" s="343"/>
      <c r="DD122" s="343"/>
      <c r="DE122" s="343"/>
      <c r="DF122" s="343"/>
      <c r="DG122" s="343"/>
      <c r="DH122" s="343"/>
      <c r="DI122" s="343"/>
      <c r="DJ122" s="343"/>
      <c r="DK122" s="343"/>
      <c r="DL122" s="343"/>
      <c r="DM122" s="343"/>
      <c r="DN122" s="343"/>
      <c r="DO122" s="343"/>
      <c r="DP122" s="343"/>
      <c r="DQ122" s="343"/>
      <c r="DR122" s="343"/>
      <c r="DS122" s="343"/>
      <c r="DT122" s="343"/>
      <c r="DU122" s="343"/>
      <c r="DV122" s="343"/>
      <c r="DW122" s="343"/>
      <c r="DX122" s="343"/>
      <c r="DY122" s="343"/>
      <c r="DZ122" s="343"/>
      <c r="EA122" s="343"/>
    </row>
    <row r="123" spans="1:131" s="386" customFormat="1" ht="15.75" customHeight="1" thickBot="1" x14ac:dyDescent="0.3">
      <c r="A123" s="429">
        <v>13</v>
      </c>
      <c r="B123" s="374" t="s">
        <v>628</v>
      </c>
      <c r="C123" s="374" t="s">
        <v>342</v>
      </c>
      <c r="D123" s="457">
        <f t="shared" si="9"/>
        <v>980</v>
      </c>
      <c r="E123" s="374"/>
      <c r="F123" s="374"/>
      <c r="G123" s="374"/>
      <c r="H123" s="457">
        <f t="shared" ref="H123:H126" si="10">I123+J123</f>
        <v>980</v>
      </c>
      <c r="I123" s="374"/>
      <c r="J123" s="465">
        <v>980</v>
      </c>
      <c r="K123" s="457"/>
      <c r="L123" s="374"/>
      <c r="M123" s="466"/>
      <c r="N123" s="354"/>
      <c r="O123" s="354"/>
      <c r="P123" s="450"/>
      <c r="Q123" s="450"/>
      <c r="R123" s="450"/>
      <c r="S123" s="450"/>
      <c r="T123" s="450"/>
      <c r="U123" s="450"/>
      <c r="V123" s="450"/>
      <c r="W123" s="450"/>
      <c r="X123" s="450"/>
      <c r="Y123" s="450"/>
      <c r="Z123" s="450"/>
      <c r="AA123" s="450"/>
      <c r="AB123" s="450"/>
      <c r="AC123" s="450"/>
      <c r="AD123" s="450"/>
      <c r="AE123" s="450"/>
      <c r="AF123" s="450"/>
      <c r="AG123" s="450"/>
      <c r="AH123" s="450"/>
      <c r="AI123" s="450"/>
      <c r="AJ123" s="450"/>
      <c r="AK123" s="343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43"/>
      <c r="BE123" s="343"/>
      <c r="BF123" s="343"/>
      <c r="BG123" s="343"/>
      <c r="BH123" s="343"/>
      <c r="BI123" s="343"/>
      <c r="BJ123" s="343"/>
      <c r="BK123" s="343"/>
      <c r="BL123" s="343"/>
      <c r="BM123" s="343"/>
      <c r="BN123" s="343"/>
      <c r="BO123" s="343"/>
      <c r="BP123" s="343"/>
      <c r="BQ123" s="343"/>
      <c r="BR123" s="343"/>
      <c r="BS123" s="343"/>
      <c r="BT123" s="343"/>
      <c r="BU123" s="343"/>
      <c r="BV123" s="343"/>
      <c r="BW123" s="343"/>
      <c r="BX123" s="343"/>
      <c r="BY123" s="343"/>
      <c r="BZ123" s="343"/>
      <c r="CA123" s="343"/>
      <c r="CB123" s="343"/>
      <c r="CC123" s="343"/>
      <c r="CD123" s="343"/>
      <c r="CE123" s="343"/>
      <c r="CF123" s="343"/>
      <c r="CG123" s="343"/>
      <c r="CH123" s="343"/>
      <c r="CI123" s="343"/>
      <c r="CJ123" s="343"/>
      <c r="CK123" s="343"/>
      <c r="CL123" s="343"/>
      <c r="CM123" s="343"/>
      <c r="CN123" s="343"/>
      <c r="CO123" s="343"/>
      <c r="CP123" s="343"/>
      <c r="CQ123" s="343"/>
      <c r="CR123" s="343"/>
      <c r="CS123" s="343"/>
      <c r="CT123" s="343"/>
      <c r="CU123" s="343"/>
      <c r="CV123" s="343"/>
      <c r="CW123" s="343"/>
      <c r="CX123" s="343"/>
      <c r="CY123" s="343"/>
      <c r="CZ123" s="343"/>
      <c r="DA123" s="343"/>
      <c r="DB123" s="343"/>
      <c r="DC123" s="343"/>
      <c r="DD123" s="343"/>
      <c r="DE123" s="343"/>
      <c r="DF123" s="343"/>
      <c r="DG123" s="343"/>
      <c r="DH123" s="343"/>
      <c r="DI123" s="343"/>
      <c r="DJ123" s="343"/>
      <c r="DK123" s="343"/>
      <c r="DL123" s="343"/>
      <c r="DM123" s="343"/>
      <c r="DN123" s="343"/>
      <c r="DO123" s="343"/>
      <c r="DP123" s="343"/>
      <c r="DQ123" s="343"/>
      <c r="DR123" s="343"/>
      <c r="DS123" s="343"/>
      <c r="DT123" s="343"/>
      <c r="DU123" s="343"/>
      <c r="DV123" s="343"/>
      <c r="DW123" s="343"/>
      <c r="DX123" s="343"/>
      <c r="DY123" s="343"/>
      <c r="DZ123" s="343"/>
      <c r="EA123" s="343"/>
    </row>
    <row r="124" spans="1:131" s="447" customFormat="1" ht="17.25" customHeight="1" thickBot="1" x14ac:dyDescent="0.3">
      <c r="A124" s="429">
        <v>14</v>
      </c>
      <c r="B124" s="467" t="s">
        <v>629</v>
      </c>
      <c r="C124" s="374" t="s">
        <v>342</v>
      </c>
      <c r="D124" s="457">
        <f t="shared" si="9"/>
        <v>3958.39788</v>
      </c>
      <c r="E124" s="374"/>
      <c r="F124" s="374"/>
      <c r="G124" s="374"/>
      <c r="H124" s="457">
        <f t="shared" si="10"/>
        <v>3958.39788</v>
      </c>
      <c r="I124" s="374"/>
      <c r="J124" s="466">
        <v>3958.39788</v>
      </c>
      <c r="K124" s="457"/>
      <c r="L124" s="374"/>
      <c r="M124" s="466"/>
      <c r="N124" s="354"/>
      <c r="O124" s="354"/>
      <c r="P124" s="450"/>
      <c r="Q124" s="450"/>
      <c r="R124" s="450"/>
      <c r="S124" s="450"/>
      <c r="T124" s="450"/>
      <c r="U124" s="450"/>
      <c r="V124" s="450"/>
      <c r="W124" s="450"/>
      <c r="X124" s="450"/>
      <c r="Y124" s="450"/>
      <c r="Z124" s="450"/>
      <c r="AA124" s="450"/>
      <c r="AB124" s="450"/>
      <c r="AC124" s="450"/>
      <c r="AD124" s="450"/>
      <c r="AE124" s="450"/>
      <c r="AF124" s="450"/>
      <c r="AG124" s="450"/>
      <c r="AH124" s="450"/>
      <c r="AI124" s="450"/>
      <c r="AJ124" s="450"/>
      <c r="AK124" s="343"/>
      <c r="AL124" s="343"/>
      <c r="AM124" s="343"/>
      <c r="AN124" s="343"/>
      <c r="AO124" s="343"/>
      <c r="AP124" s="343"/>
      <c r="AQ124" s="343"/>
      <c r="AR124" s="343"/>
      <c r="AS124" s="343"/>
      <c r="AT124" s="343"/>
      <c r="AU124" s="343"/>
      <c r="AV124" s="343"/>
      <c r="AW124" s="343"/>
      <c r="AX124" s="343"/>
      <c r="AY124" s="343"/>
      <c r="AZ124" s="343"/>
      <c r="BA124" s="343"/>
      <c r="BB124" s="343"/>
      <c r="BC124" s="343"/>
      <c r="BD124" s="343"/>
      <c r="BE124" s="343"/>
      <c r="BF124" s="343"/>
      <c r="BG124" s="343"/>
      <c r="BH124" s="343"/>
      <c r="BI124" s="343"/>
      <c r="BJ124" s="343"/>
      <c r="BK124" s="343"/>
      <c r="BL124" s="343"/>
      <c r="BM124" s="343"/>
      <c r="BN124" s="343"/>
      <c r="BO124" s="343"/>
      <c r="BP124" s="343"/>
      <c r="BQ124" s="343"/>
      <c r="BR124" s="343"/>
      <c r="BS124" s="343"/>
      <c r="BT124" s="343"/>
      <c r="BU124" s="343"/>
      <c r="BV124" s="343"/>
      <c r="BW124" s="343"/>
      <c r="BX124" s="343"/>
      <c r="BY124" s="343"/>
      <c r="BZ124" s="343"/>
      <c r="CA124" s="343"/>
      <c r="CB124" s="343"/>
      <c r="CC124" s="343"/>
      <c r="CD124" s="343"/>
      <c r="CE124" s="343"/>
      <c r="CF124" s="343"/>
      <c r="CG124" s="343"/>
      <c r="CH124" s="343"/>
      <c r="CI124" s="343"/>
      <c r="CJ124" s="343"/>
      <c r="CK124" s="343"/>
      <c r="CL124" s="343"/>
      <c r="CM124" s="343"/>
      <c r="CN124" s="343"/>
      <c r="CO124" s="343"/>
      <c r="CP124" s="343"/>
      <c r="CQ124" s="343"/>
      <c r="CR124" s="343"/>
      <c r="CS124" s="343"/>
      <c r="CT124" s="343"/>
      <c r="CU124" s="343"/>
      <c r="CV124" s="343"/>
      <c r="CW124" s="343"/>
      <c r="CX124" s="343"/>
      <c r="CY124" s="343"/>
      <c r="CZ124" s="343"/>
      <c r="DA124" s="343"/>
      <c r="DB124" s="343"/>
      <c r="DC124" s="343"/>
      <c r="DD124" s="343"/>
      <c r="DE124" s="343"/>
      <c r="DF124" s="343"/>
      <c r="DG124" s="343"/>
      <c r="DH124" s="343"/>
      <c r="DI124" s="343"/>
      <c r="DJ124" s="343"/>
      <c r="DK124" s="343"/>
      <c r="DL124" s="343"/>
      <c r="DM124" s="343"/>
      <c r="DN124" s="343"/>
      <c r="DO124" s="343"/>
      <c r="DP124" s="343"/>
      <c r="DQ124" s="343"/>
      <c r="DR124" s="343"/>
      <c r="DS124" s="343"/>
      <c r="DT124" s="343"/>
      <c r="DU124" s="343"/>
      <c r="DV124" s="343"/>
      <c r="DW124" s="343"/>
      <c r="DX124" s="343"/>
      <c r="DY124" s="343"/>
      <c r="DZ124" s="343"/>
      <c r="EA124" s="343"/>
    </row>
    <row r="125" spans="1:131" s="386" customFormat="1" ht="15.75" customHeight="1" thickBot="1" x14ac:dyDescent="0.3">
      <c r="A125" s="373" t="s">
        <v>457</v>
      </c>
      <c r="B125" s="374" t="s">
        <v>630</v>
      </c>
      <c r="C125" s="374" t="s">
        <v>342</v>
      </c>
      <c r="D125" s="457">
        <f t="shared" si="9"/>
        <v>65.173559999999995</v>
      </c>
      <c r="E125" s="374"/>
      <c r="F125" s="374"/>
      <c r="G125" s="374"/>
      <c r="H125" s="457">
        <f t="shared" si="10"/>
        <v>65.173559999999995</v>
      </c>
      <c r="I125" s="374"/>
      <c r="J125" s="466">
        <v>65.173559999999995</v>
      </c>
      <c r="K125" s="457"/>
      <c r="L125" s="374"/>
      <c r="M125" s="466"/>
      <c r="N125" s="354"/>
      <c r="O125" s="354"/>
      <c r="P125" s="450"/>
      <c r="Q125" s="450"/>
      <c r="R125" s="450"/>
      <c r="S125" s="450"/>
      <c r="T125" s="450"/>
      <c r="U125" s="450"/>
      <c r="V125" s="450"/>
      <c r="W125" s="450"/>
      <c r="X125" s="450"/>
      <c r="Y125" s="450"/>
      <c r="Z125" s="450"/>
      <c r="AA125" s="450"/>
      <c r="AB125" s="450"/>
      <c r="AC125" s="450"/>
      <c r="AD125" s="450"/>
      <c r="AE125" s="450"/>
      <c r="AF125" s="450"/>
      <c r="AG125" s="450"/>
      <c r="AH125" s="450"/>
      <c r="AI125" s="450"/>
      <c r="AJ125" s="450"/>
      <c r="AK125" s="343"/>
      <c r="AL125" s="343"/>
      <c r="AM125" s="343"/>
      <c r="AN125" s="343"/>
      <c r="AO125" s="343"/>
      <c r="AP125" s="343"/>
      <c r="AQ125" s="343"/>
      <c r="AR125" s="343"/>
      <c r="AS125" s="343"/>
      <c r="AT125" s="343"/>
      <c r="AU125" s="343"/>
      <c r="AV125" s="343"/>
      <c r="AW125" s="343"/>
      <c r="AX125" s="343"/>
      <c r="AY125" s="343"/>
      <c r="AZ125" s="343"/>
      <c r="BA125" s="343"/>
      <c r="BB125" s="343"/>
      <c r="BC125" s="343"/>
      <c r="BD125" s="343"/>
      <c r="BE125" s="343"/>
      <c r="BF125" s="343"/>
      <c r="BG125" s="343"/>
      <c r="BH125" s="343"/>
      <c r="BI125" s="343"/>
      <c r="BJ125" s="343"/>
      <c r="BK125" s="343"/>
      <c r="BL125" s="343"/>
      <c r="BM125" s="343"/>
      <c r="BN125" s="343"/>
      <c r="BO125" s="343"/>
      <c r="BP125" s="343"/>
      <c r="BQ125" s="343"/>
      <c r="BR125" s="343"/>
      <c r="BS125" s="343"/>
      <c r="BT125" s="343"/>
      <c r="BU125" s="343"/>
      <c r="BV125" s="343"/>
      <c r="BW125" s="343"/>
      <c r="BX125" s="343"/>
      <c r="BY125" s="343"/>
      <c r="BZ125" s="343"/>
      <c r="CA125" s="343"/>
      <c r="CB125" s="343"/>
      <c r="CC125" s="343"/>
      <c r="CD125" s="343"/>
      <c r="CE125" s="343"/>
      <c r="CF125" s="343"/>
      <c r="CG125" s="343"/>
      <c r="CH125" s="343"/>
      <c r="CI125" s="343"/>
      <c r="CJ125" s="343"/>
      <c r="CK125" s="343"/>
      <c r="CL125" s="343"/>
      <c r="CM125" s="343"/>
      <c r="CN125" s="343"/>
      <c r="CO125" s="343"/>
      <c r="CP125" s="343"/>
      <c r="CQ125" s="343"/>
      <c r="CR125" s="343"/>
      <c r="CS125" s="343"/>
      <c r="CT125" s="343"/>
      <c r="CU125" s="343"/>
      <c r="CV125" s="343"/>
      <c r="CW125" s="343"/>
      <c r="CX125" s="343"/>
      <c r="CY125" s="343"/>
      <c r="CZ125" s="343"/>
      <c r="DA125" s="343"/>
      <c r="DB125" s="343"/>
      <c r="DC125" s="343"/>
      <c r="DD125" s="343"/>
      <c r="DE125" s="343"/>
      <c r="DF125" s="343"/>
      <c r="DG125" s="343"/>
      <c r="DH125" s="343"/>
      <c r="DI125" s="343"/>
      <c r="DJ125" s="343"/>
      <c r="DK125" s="343"/>
      <c r="DL125" s="343"/>
      <c r="DM125" s="343"/>
      <c r="DN125" s="343"/>
      <c r="DO125" s="343"/>
      <c r="DP125" s="343"/>
      <c r="DQ125" s="343"/>
      <c r="DR125" s="343"/>
      <c r="DS125" s="343"/>
      <c r="DT125" s="343"/>
      <c r="DU125" s="343"/>
      <c r="DV125" s="343"/>
      <c r="DW125" s="343"/>
      <c r="DX125" s="343"/>
      <c r="DY125" s="343"/>
      <c r="DZ125" s="343"/>
      <c r="EA125" s="343"/>
    </row>
    <row r="126" spans="1:131" s="447" customFormat="1" ht="15.75" customHeight="1" thickBot="1" x14ac:dyDescent="0.3">
      <c r="A126" s="468">
        <v>16</v>
      </c>
      <c r="B126" s="374" t="s">
        <v>631</v>
      </c>
      <c r="C126" s="374" t="s">
        <v>342</v>
      </c>
      <c r="D126" s="457">
        <f t="shared" si="9"/>
        <v>5014.2317600000006</v>
      </c>
      <c r="E126" s="374"/>
      <c r="F126" s="374"/>
      <c r="G126" s="374"/>
      <c r="H126" s="457">
        <f t="shared" si="10"/>
        <v>5014.2317600000006</v>
      </c>
      <c r="I126" s="374"/>
      <c r="J126" s="1078">
        <f>1654.596+3160.92876+198.707</f>
        <v>5014.2317600000006</v>
      </c>
      <c r="K126" s="457"/>
      <c r="L126" s="374"/>
      <c r="M126" s="465"/>
      <c r="N126" s="354"/>
      <c r="O126" s="354"/>
      <c r="P126" s="450"/>
      <c r="Q126" s="450"/>
      <c r="R126" s="450"/>
      <c r="S126" s="450"/>
      <c r="T126" s="450"/>
      <c r="U126" s="450"/>
      <c r="V126" s="450"/>
      <c r="W126" s="450"/>
      <c r="X126" s="450"/>
      <c r="Y126" s="450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450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3"/>
      <c r="BG126" s="343"/>
      <c r="BH126" s="343"/>
      <c r="BI126" s="343"/>
      <c r="BJ126" s="343"/>
      <c r="BK126" s="343"/>
      <c r="BL126" s="343"/>
      <c r="BM126" s="343"/>
      <c r="BN126" s="343"/>
      <c r="BO126" s="343"/>
      <c r="BP126" s="343"/>
      <c r="BQ126" s="343"/>
      <c r="BR126" s="343"/>
      <c r="BS126" s="343"/>
      <c r="BT126" s="343"/>
      <c r="BU126" s="343"/>
      <c r="BV126" s="343"/>
      <c r="BW126" s="343"/>
      <c r="BX126" s="343"/>
      <c r="BY126" s="343"/>
      <c r="BZ126" s="343"/>
      <c r="CA126" s="343"/>
      <c r="CB126" s="343"/>
      <c r="CC126" s="343"/>
      <c r="CD126" s="343"/>
      <c r="CE126" s="343"/>
      <c r="CF126" s="343"/>
      <c r="CG126" s="343"/>
      <c r="CH126" s="343"/>
      <c r="CI126" s="343"/>
      <c r="CJ126" s="343"/>
      <c r="CK126" s="343"/>
      <c r="CL126" s="343"/>
      <c r="CM126" s="343"/>
      <c r="CN126" s="343"/>
      <c r="CO126" s="343"/>
      <c r="CP126" s="343"/>
      <c r="CQ126" s="343"/>
      <c r="CR126" s="343"/>
      <c r="CS126" s="343"/>
      <c r="CT126" s="343"/>
      <c r="CU126" s="343"/>
      <c r="CV126" s="343"/>
      <c r="CW126" s="343"/>
      <c r="CX126" s="343"/>
      <c r="CY126" s="343"/>
      <c r="CZ126" s="343"/>
      <c r="DA126" s="343"/>
      <c r="DB126" s="343"/>
      <c r="DC126" s="343"/>
      <c r="DD126" s="343"/>
      <c r="DE126" s="343"/>
      <c r="DF126" s="343"/>
      <c r="DG126" s="343"/>
      <c r="DH126" s="343"/>
      <c r="DI126" s="343"/>
      <c r="DJ126" s="343"/>
      <c r="DK126" s="343"/>
      <c r="DL126" s="343"/>
      <c r="DM126" s="343"/>
      <c r="DN126" s="343"/>
      <c r="DO126" s="343"/>
      <c r="DP126" s="343"/>
      <c r="DQ126" s="343"/>
      <c r="DR126" s="343"/>
      <c r="DS126" s="343"/>
      <c r="DT126" s="343"/>
      <c r="DU126" s="343"/>
      <c r="DV126" s="343"/>
      <c r="DW126" s="343"/>
      <c r="DX126" s="343"/>
      <c r="DY126" s="343"/>
      <c r="DZ126" s="343"/>
      <c r="EA126" s="343"/>
    </row>
    <row r="127" spans="1:131" s="386" customFormat="1" ht="15.75" customHeight="1" thickBot="1" x14ac:dyDescent="0.3">
      <c r="A127" s="373" t="s">
        <v>632</v>
      </c>
      <c r="B127" s="374" t="s">
        <v>633</v>
      </c>
      <c r="C127" s="374" t="s">
        <v>341</v>
      </c>
      <c r="D127" s="457">
        <f t="shared" si="9"/>
        <v>0</v>
      </c>
      <c r="E127" s="374"/>
      <c r="F127" s="374"/>
      <c r="G127" s="374"/>
      <c r="H127" s="374"/>
      <c r="I127" s="374"/>
      <c r="J127" s="458"/>
      <c r="K127" s="374"/>
      <c r="L127" s="374"/>
      <c r="M127" s="458"/>
      <c r="N127" s="354"/>
      <c r="O127" s="354"/>
      <c r="P127" s="450"/>
      <c r="Q127" s="450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50"/>
      <c r="AH127" s="450"/>
      <c r="AI127" s="450"/>
      <c r="AJ127" s="450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  <c r="AY127" s="343"/>
      <c r="AZ127" s="343"/>
      <c r="BA127" s="343"/>
      <c r="BB127" s="343"/>
      <c r="BC127" s="343"/>
      <c r="BD127" s="343"/>
      <c r="BE127" s="343"/>
      <c r="BF127" s="343"/>
      <c r="BG127" s="343"/>
      <c r="BH127" s="343"/>
      <c r="BI127" s="343"/>
      <c r="BJ127" s="343"/>
      <c r="BK127" s="343"/>
      <c r="BL127" s="343"/>
      <c r="BM127" s="343"/>
      <c r="BN127" s="343"/>
      <c r="BO127" s="343"/>
      <c r="BP127" s="343"/>
      <c r="BQ127" s="343"/>
      <c r="BR127" s="343"/>
      <c r="BS127" s="343"/>
      <c r="BT127" s="343"/>
      <c r="BU127" s="343"/>
      <c r="BV127" s="343"/>
      <c r="BW127" s="343"/>
      <c r="BX127" s="343"/>
      <c r="BY127" s="343"/>
      <c r="BZ127" s="343"/>
      <c r="CA127" s="343"/>
      <c r="CB127" s="343"/>
      <c r="CC127" s="343"/>
      <c r="CD127" s="343"/>
      <c r="CE127" s="343"/>
      <c r="CF127" s="343"/>
      <c r="CG127" s="343"/>
      <c r="CH127" s="343"/>
      <c r="CI127" s="343"/>
      <c r="CJ127" s="343"/>
      <c r="CK127" s="343"/>
      <c r="CL127" s="343"/>
      <c r="CM127" s="343"/>
      <c r="CN127" s="343"/>
      <c r="CO127" s="343"/>
      <c r="CP127" s="343"/>
      <c r="CQ127" s="343"/>
      <c r="CR127" s="343"/>
      <c r="CS127" s="343"/>
      <c r="CT127" s="343"/>
      <c r="CU127" s="343"/>
      <c r="CV127" s="343"/>
      <c r="CW127" s="343"/>
      <c r="CX127" s="343"/>
      <c r="CY127" s="343"/>
      <c r="CZ127" s="343"/>
      <c r="DA127" s="343"/>
      <c r="DB127" s="343"/>
      <c r="DC127" s="343"/>
      <c r="DD127" s="343"/>
      <c r="DE127" s="343"/>
      <c r="DF127" s="343"/>
      <c r="DG127" s="343"/>
      <c r="DH127" s="343"/>
      <c r="DI127" s="343"/>
      <c r="DJ127" s="343"/>
      <c r="DK127" s="343"/>
      <c r="DL127" s="343"/>
      <c r="DM127" s="343"/>
      <c r="DN127" s="343"/>
      <c r="DO127" s="343"/>
      <c r="DP127" s="343"/>
      <c r="DQ127" s="343"/>
      <c r="DR127" s="343"/>
      <c r="DS127" s="343"/>
      <c r="DT127" s="343"/>
      <c r="DU127" s="343"/>
      <c r="DV127" s="343"/>
      <c r="DW127" s="343"/>
      <c r="DX127" s="343"/>
      <c r="DY127" s="343"/>
      <c r="DZ127" s="343"/>
      <c r="EA127" s="343"/>
    </row>
    <row r="128" spans="1:131" s="388" customFormat="1" ht="15.75" customHeight="1" x14ac:dyDescent="0.25">
      <c r="A128" s="373" t="s">
        <v>634</v>
      </c>
      <c r="B128" s="374" t="s">
        <v>635</v>
      </c>
      <c r="C128" s="374" t="s">
        <v>425</v>
      </c>
      <c r="D128" s="457">
        <f t="shared" si="9"/>
        <v>0</v>
      </c>
      <c r="E128" s="374"/>
      <c r="F128" s="374"/>
      <c r="G128" s="374"/>
      <c r="H128" s="374"/>
      <c r="I128" s="374"/>
      <c r="J128" s="458"/>
      <c r="K128" s="374"/>
      <c r="L128" s="374"/>
      <c r="M128" s="458"/>
      <c r="N128" s="354"/>
      <c r="O128" s="354"/>
      <c r="P128" s="450"/>
      <c r="Q128" s="450"/>
      <c r="R128" s="450"/>
      <c r="S128" s="450"/>
      <c r="T128" s="450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450"/>
      <c r="AH128" s="450"/>
      <c r="AI128" s="450"/>
      <c r="AJ128" s="450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3"/>
      <c r="AZ128" s="343"/>
      <c r="BA128" s="343"/>
      <c r="BB128" s="343"/>
      <c r="BC128" s="343"/>
      <c r="BD128" s="343"/>
      <c r="BE128" s="343"/>
      <c r="BF128" s="343"/>
      <c r="BG128" s="343"/>
      <c r="BH128" s="343"/>
      <c r="BI128" s="343"/>
      <c r="BJ128" s="343"/>
      <c r="BK128" s="343"/>
      <c r="BL128" s="343"/>
      <c r="BM128" s="343"/>
      <c r="BN128" s="343"/>
      <c r="BO128" s="343"/>
      <c r="BP128" s="343"/>
      <c r="BQ128" s="343"/>
      <c r="BR128" s="343"/>
      <c r="BS128" s="343"/>
      <c r="BT128" s="343"/>
      <c r="BU128" s="343"/>
      <c r="BV128" s="343"/>
      <c r="BW128" s="343"/>
      <c r="BX128" s="343"/>
      <c r="BY128" s="343"/>
      <c r="BZ128" s="343"/>
      <c r="CA128" s="343"/>
      <c r="CB128" s="343"/>
      <c r="CC128" s="343"/>
      <c r="CD128" s="343"/>
      <c r="CE128" s="343"/>
      <c r="CF128" s="343"/>
      <c r="CG128" s="343"/>
      <c r="CH128" s="343"/>
      <c r="CI128" s="343"/>
      <c r="CJ128" s="343"/>
      <c r="CK128" s="343"/>
      <c r="CL128" s="343"/>
      <c r="CM128" s="343"/>
      <c r="CN128" s="343"/>
      <c r="CO128" s="343"/>
      <c r="CP128" s="343"/>
      <c r="CQ128" s="343"/>
      <c r="CR128" s="343"/>
      <c r="CS128" s="343"/>
      <c r="CT128" s="343"/>
      <c r="CU128" s="343"/>
      <c r="CV128" s="343"/>
      <c r="CW128" s="343"/>
      <c r="CX128" s="343"/>
      <c r="CY128" s="343"/>
      <c r="CZ128" s="343"/>
      <c r="DA128" s="343"/>
      <c r="DB128" s="343"/>
      <c r="DC128" s="343"/>
      <c r="DD128" s="343"/>
      <c r="DE128" s="343"/>
      <c r="DF128" s="343"/>
      <c r="DG128" s="343"/>
      <c r="DH128" s="343"/>
      <c r="DI128" s="343"/>
      <c r="DJ128" s="343"/>
      <c r="DK128" s="343"/>
      <c r="DL128" s="343"/>
      <c r="DM128" s="343"/>
      <c r="DN128" s="343"/>
      <c r="DO128" s="343"/>
      <c r="DP128" s="343"/>
      <c r="DQ128" s="343"/>
      <c r="DR128" s="343"/>
      <c r="DS128" s="343"/>
      <c r="DT128" s="343"/>
      <c r="DU128" s="343"/>
      <c r="DV128" s="343"/>
      <c r="DW128" s="343"/>
      <c r="DX128" s="343"/>
      <c r="DY128" s="343"/>
      <c r="DZ128" s="343"/>
      <c r="EA128" s="343"/>
    </row>
    <row r="129" spans="1:131" s="391" customFormat="1" ht="15.75" customHeight="1" thickBot="1" x14ac:dyDescent="0.3">
      <c r="A129" s="373"/>
      <c r="B129" s="374"/>
      <c r="C129" s="374" t="s">
        <v>342</v>
      </c>
      <c r="D129" s="457">
        <f t="shared" si="9"/>
        <v>0</v>
      </c>
      <c r="E129" s="374"/>
      <c r="F129" s="374"/>
      <c r="G129" s="374"/>
      <c r="H129" s="374"/>
      <c r="I129" s="374"/>
      <c r="J129" s="458"/>
      <c r="K129" s="374"/>
      <c r="L129" s="374"/>
      <c r="M129" s="458"/>
      <c r="N129" s="354"/>
      <c r="O129" s="354"/>
      <c r="P129" s="450"/>
      <c r="Q129" s="450"/>
      <c r="R129" s="450"/>
      <c r="S129" s="450"/>
      <c r="T129" s="450"/>
      <c r="U129" s="450"/>
      <c r="V129" s="450"/>
      <c r="W129" s="450"/>
      <c r="X129" s="450"/>
      <c r="Y129" s="450"/>
      <c r="Z129" s="450"/>
      <c r="AA129" s="450"/>
      <c r="AB129" s="450"/>
      <c r="AC129" s="450"/>
      <c r="AD129" s="450"/>
      <c r="AE129" s="450"/>
      <c r="AF129" s="450"/>
      <c r="AG129" s="450"/>
      <c r="AH129" s="450"/>
      <c r="AI129" s="450"/>
      <c r="AJ129" s="450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  <c r="AY129" s="343"/>
      <c r="AZ129" s="343"/>
      <c r="BA129" s="343"/>
      <c r="BB129" s="343"/>
      <c r="BC129" s="343"/>
      <c r="BD129" s="343"/>
      <c r="BE129" s="343"/>
      <c r="BF129" s="343"/>
      <c r="BG129" s="343"/>
      <c r="BH129" s="343"/>
      <c r="BI129" s="343"/>
      <c r="BJ129" s="343"/>
      <c r="BK129" s="343"/>
      <c r="BL129" s="343"/>
      <c r="BM129" s="343"/>
      <c r="BN129" s="343"/>
      <c r="BO129" s="343"/>
      <c r="BP129" s="343"/>
      <c r="BQ129" s="343"/>
      <c r="BR129" s="343"/>
      <c r="BS129" s="343"/>
      <c r="BT129" s="343"/>
      <c r="BU129" s="343"/>
      <c r="BV129" s="343"/>
      <c r="BW129" s="343"/>
      <c r="BX129" s="343"/>
      <c r="BY129" s="343"/>
      <c r="BZ129" s="343"/>
      <c r="CA129" s="343"/>
      <c r="CB129" s="343"/>
      <c r="CC129" s="343"/>
      <c r="CD129" s="343"/>
      <c r="CE129" s="343"/>
      <c r="CF129" s="343"/>
      <c r="CG129" s="343"/>
      <c r="CH129" s="343"/>
      <c r="CI129" s="343"/>
      <c r="CJ129" s="343"/>
      <c r="CK129" s="343"/>
      <c r="CL129" s="343"/>
      <c r="CM129" s="343"/>
      <c r="CN129" s="343"/>
      <c r="CO129" s="343"/>
      <c r="CP129" s="343"/>
      <c r="CQ129" s="343"/>
      <c r="CR129" s="343"/>
      <c r="CS129" s="343"/>
      <c r="CT129" s="343"/>
      <c r="CU129" s="343"/>
      <c r="CV129" s="343"/>
      <c r="CW129" s="343"/>
      <c r="CX129" s="343"/>
      <c r="CY129" s="343"/>
      <c r="CZ129" s="343"/>
      <c r="DA129" s="343"/>
      <c r="DB129" s="343"/>
      <c r="DC129" s="343"/>
      <c r="DD129" s="343"/>
      <c r="DE129" s="343"/>
      <c r="DF129" s="343"/>
      <c r="DG129" s="343"/>
      <c r="DH129" s="343"/>
      <c r="DI129" s="343"/>
      <c r="DJ129" s="343"/>
      <c r="DK129" s="343"/>
      <c r="DL129" s="343"/>
      <c r="DM129" s="343"/>
      <c r="DN129" s="343"/>
      <c r="DO129" s="343"/>
      <c r="DP129" s="343"/>
      <c r="DQ129" s="343"/>
      <c r="DR129" s="343"/>
      <c r="DS129" s="343"/>
      <c r="DT129" s="343"/>
      <c r="DU129" s="343"/>
      <c r="DV129" s="343"/>
      <c r="DW129" s="343"/>
      <c r="DX129" s="343"/>
      <c r="DY129" s="343"/>
      <c r="DZ129" s="343"/>
      <c r="EA129" s="343"/>
    </row>
    <row r="130" spans="1:131" s="372" customFormat="1" ht="15.75" customHeight="1" x14ac:dyDescent="0.25">
      <c r="A130" s="373" t="s">
        <v>636</v>
      </c>
      <c r="B130" s="374" t="s">
        <v>637</v>
      </c>
      <c r="C130" s="374" t="s">
        <v>425</v>
      </c>
      <c r="D130" s="457">
        <f t="shared" si="9"/>
        <v>0</v>
      </c>
      <c r="E130" s="374"/>
      <c r="F130" s="374"/>
      <c r="G130" s="374"/>
      <c r="H130" s="374"/>
      <c r="I130" s="374"/>
      <c r="J130" s="458"/>
      <c r="K130" s="374"/>
      <c r="L130" s="374"/>
      <c r="M130" s="458"/>
      <c r="N130" s="354"/>
      <c r="O130" s="354"/>
      <c r="P130" s="45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3"/>
      <c r="BG130" s="343"/>
      <c r="BH130" s="343"/>
      <c r="BI130" s="343"/>
      <c r="BJ130" s="343"/>
      <c r="BK130" s="343"/>
      <c r="BL130" s="343"/>
      <c r="BM130" s="343"/>
      <c r="BN130" s="343"/>
      <c r="BO130" s="343"/>
      <c r="BP130" s="343"/>
      <c r="BQ130" s="343"/>
      <c r="BR130" s="343"/>
      <c r="BS130" s="343"/>
      <c r="BT130" s="343"/>
      <c r="BU130" s="343"/>
      <c r="BV130" s="343"/>
      <c r="BW130" s="343"/>
      <c r="BX130" s="343"/>
      <c r="BY130" s="343"/>
      <c r="BZ130" s="343"/>
      <c r="CA130" s="343"/>
      <c r="CB130" s="343"/>
      <c r="CC130" s="343"/>
      <c r="CD130" s="343"/>
      <c r="CE130" s="343"/>
      <c r="CF130" s="343"/>
      <c r="CG130" s="343"/>
      <c r="CH130" s="343"/>
      <c r="CI130" s="343"/>
      <c r="CJ130" s="343"/>
      <c r="CK130" s="343"/>
      <c r="CL130" s="343"/>
      <c r="CM130" s="343"/>
      <c r="CN130" s="343"/>
      <c r="CO130" s="343"/>
      <c r="CP130" s="343"/>
      <c r="CQ130" s="343"/>
      <c r="CR130" s="343"/>
      <c r="CS130" s="343"/>
      <c r="CT130" s="343"/>
      <c r="CU130" s="343"/>
      <c r="CV130" s="343"/>
      <c r="CW130" s="343"/>
      <c r="CX130" s="343"/>
      <c r="CY130" s="343"/>
      <c r="CZ130" s="343"/>
      <c r="DA130" s="343"/>
      <c r="DB130" s="343"/>
      <c r="DC130" s="343"/>
      <c r="DD130" s="343"/>
      <c r="DE130" s="343"/>
      <c r="DF130" s="343"/>
      <c r="DG130" s="343"/>
      <c r="DH130" s="343"/>
      <c r="DI130" s="343"/>
      <c r="DJ130" s="343"/>
      <c r="DK130" s="343"/>
      <c r="DL130" s="343"/>
      <c r="DM130" s="343"/>
      <c r="DN130" s="343"/>
      <c r="DO130" s="343"/>
      <c r="DP130" s="343"/>
      <c r="DQ130" s="343"/>
      <c r="DR130" s="343"/>
      <c r="DS130" s="343"/>
      <c r="DT130" s="343"/>
      <c r="DU130" s="343"/>
      <c r="DV130" s="343"/>
      <c r="DW130" s="343"/>
      <c r="DX130" s="343"/>
      <c r="DY130" s="343"/>
      <c r="DZ130" s="343"/>
      <c r="EA130" s="343"/>
    </row>
    <row r="131" spans="1:131" s="379" customFormat="1" ht="15.75" customHeight="1" thickBot="1" x14ac:dyDescent="0.3">
      <c r="A131" s="373"/>
      <c r="B131" s="374"/>
      <c r="C131" s="374" t="s">
        <v>186</v>
      </c>
      <c r="D131" s="457">
        <f t="shared" si="9"/>
        <v>0</v>
      </c>
      <c r="E131" s="374"/>
      <c r="F131" s="374"/>
      <c r="G131" s="374"/>
      <c r="H131" s="374"/>
      <c r="I131" s="374"/>
      <c r="J131" s="458"/>
      <c r="K131" s="374"/>
      <c r="L131" s="374"/>
      <c r="M131" s="458"/>
      <c r="N131" s="354"/>
      <c r="O131" s="354"/>
      <c r="P131" s="450"/>
      <c r="Q131" s="450"/>
      <c r="R131" s="450"/>
      <c r="S131" s="450"/>
      <c r="T131" s="450"/>
      <c r="U131" s="450"/>
      <c r="V131" s="450"/>
      <c r="W131" s="450"/>
      <c r="X131" s="450"/>
      <c r="Y131" s="450"/>
      <c r="Z131" s="450"/>
      <c r="AA131" s="450"/>
      <c r="AB131" s="450"/>
      <c r="AC131" s="450"/>
      <c r="AD131" s="450"/>
      <c r="AE131" s="450"/>
      <c r="AF131" s="450"/>
      <c r="AG131" s="450"/>
      <c r="AH131" s="450"/>
      <c r="AI131" s="450"/>
      <c r="AJ131" s="450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  <c r="AY131" s="343"/>
      <c r="AZ131" s="343"/>
      <c r="BA131" s="343"/>
      <c r="BB131" s="343"/>
      <c r="BC131" s="343"/>
      <c r="BD131" s="343"/>
      <c r="BE131" s="343"/>
      <c r="BF131" s="343"/>
      <c r="BG131" s="343"/>
      <c r="BH131" s="343"/>
      <c r="BI131" s="343"/>
      <c r="BJ131" s="343"/>
      <c r="BK131" s="343"/>
      <c r="BL131" s="343"/>
      <c r="BM131" s="343"/>
      <c r="BN131" s="343"/>
      <c r="BO131" s="343"/>
      <c r="BP131" s="343"/>
      <c r="BQ131" s="343"/>
      <c r="BR131" s="343"/>
      <c r="BS131" s="343"/>
      <c r="BT131" s="343"/>
      <c r="BU131" s="343"/>
      <c r="BV131" s="343"/>
      <c r="BW131" s="343"/>
      <c r="BX131" s="343"/>
      <c r="BY131" s="343"/>
      <c r="BZ131" s="343"/>
      <c r="CA131" s="343"/>
      <c r="CB131" s="343"/>
      <c r="CC131" s="343"/>
      <c r="CD131" s="343"/>
      <c r="CE131" s="343"/>
      <c r="CF131" s="343"/>
      <c r="CG131" s="343"/>
      <c r="CH131" s="343"/>
      <c r="CI131" s="343"/>
      <c r="CJ131" s="343"/>
      <c r="CK131" s="343"/>
      <c r="CL131" s="343"/>
      <c r="CM131" s="343"/>
      <c r="CN131" s="343"/>
      <c r="CO131" s="343"/>
      <c r="CP131" s="343"/>
      <c r="CQ131" s="343"/>
      <c r="CR131" s="343"/>
      <c r="CS131" s="343"/>
      <c r="CT131" s="343"/>
      <c r="CU131" s="343"/>
      <c r="CV131" s="343"/>
      <c r="CW131" s="343"/>
      <c r="CX131" s="343"/>
      <c r="CY131" s="343"/>
      <c r="CZ131" s="343"/>
      <c r="DA131" s="343"/>
      <c r="DB131" s="343"/>
      <c r="DC131" s="343"/>
      <c r="DD131" s="343"/>
      <c r="DE131" s="343"/>
      <c r="DF131" s="343"/>
      <c r="DG131" s="343"/>
      <c r="DH131" s="343"/>
      <c r="DI131" s="343"/>
      <c r="DJ131" s="343"/>
      <c r="DK131" s="343"/>
      <c r="DL131" s="343"/>
      <c r="DM131" s="343"/>
      <c r="DN131" s="343"/>
      <c r="DO131" s="343"/>
      <c r="DP131" s="343"/>
      <c r="DQ131" s="343"/>
      <c r="DR131" s="343"/>
      <c r="DS131" s="343"/>
      <c r="DT131" s="343"/>
      <c r="DU131" s="343"/>
      <c r="DV131" s="343"/>
      <c r="DW131" s="343"/>
      <c r="DX131" s="343"/>
      <c r="DY131" s="343"/>
      <c r="DZ131" s="343"/>
      <c r="EA131" s="343"/>
    </row>
    <row r="132" spans="1:131" s="388" customFormat="1" ht="15.75" customHeight="1" x14ac:dyDescent="0.25">
      <c r="A132" s="373" t="s">
        <v>638</v>
      </c>
      <c r="B132" s="374" t="s">
        <v>639</v>
      </c>
      <c r="C132" s="374" t="s">
        <v>425</v>
      </c>
      <c r="D132" s="457">
        <f t="shared" si="9"/>
        <v>0</v>
      </c>
      <c r="E132" s="374"/>
      <c r="F132" s="374"/>
      <c r="G132" s="374"/>
      <c r="H132" s="374"/>
      <c r="I132" s="374"/>
      <c r="J132" s="458"/>
      <c r="K132" s="374"/>
      <c r="L132" s="374"/>
      <c r="M132" s="458"/>
      <c r="N132" s="354"/>
      <c r="O132" s="354"/>
      <c r="P132" s="450"/>
      <c r="Q132" s="450"/>
      <c r="R132" s="450"/>
      <c r="S132" s="450"/>
      <c r="T132" s="450"/>
      <c r="U132" s="450"/>
      <c r="V132" s="450"/>
      <c r="W132" s="450"/>
      <c r="X132" s="450"/>
      <c r="Y132" s="450"/>
      <c r="Z132" s="450"/>
      <c r="AA132" s="450"/>
      <c r="AB132" s="450"/>
      <c r="AC132" s="450"/>
      <c r="AD132" s="450"/>
      <c r="AE132" s="450"/>
      <c r="AF132" s="450"/>
      <c r="AG132" s="450"/>
      <c r="AH132" s="450"/>
      <c r="AI132" s="450"/>
      <c r="AJ132" s="450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3"/>
      <c r="AZ132" s="343"/>
      <c r="BA132" s="343"/>
      <c r="BB132" s="343"/>
      <c r="BC132" s="343"/>
      <c r="BD132" s="343"/>
      <c r="BE132" s="343"/>
      <c r="BF132" s="343"/>
      <c r="BG132" s="343"/>
      <c r="BH132" s="343"/>
      <c r="BI132" s="343"/>
      <c r="BJ132" s="343"/>
      <c r="BK132" s="343"/>
      <c r="BL132" s="343"/>
      <c r="BM132" s="343"/>
      <c r="BN132" s="343"/>
      <c r="BO132" s="343"/>
      <c r="BP132" s="343"/>
      <c r="BQ132" s="343"/>
      <c r="BR132" s="343"/>
      <c r="BS132" s="343"/>
      <c r="BT132" s="343"/>
      <c r="BU132" s="343"/>
      <c r="BV132" s="343"/>
      <c r="BW132" s="343"/>
      <c r="BX132" s="343"/>
      <c r="BY132" s="343"/>
      <c r="BZ132" s="343"/>
      <c r="CA132" s="343"/>
      <c r="CB132" s="343"/>
      <c r="CC132" s="343"/>
      <c r="CD132" s="343"/>
      <c r="CE132" s="343"/>
      <c r="CF132" s="343"/>
      <c r="CG132" s="343"/>
      <c r="CH132" s="343"/>
      <c r="CI132" s="343"/>
      <c r="CJ132" s="343"/>
      <c r="CK132" s="343"/>
      <c r="CL132" s="343"/>
      <c r="CM132" s="343"/>
      <c r="CN132" s="343"/>
      <c r="CO132" s="343"/>
      <c r="CP132" s="343"/>
      <c r="CQ132" s="343"/>
      <c r="CR132" s="343"/>
      <c r="CS132" s="343"/>
      <c r="CT132" s="343"/>
      <c r="CU132" s="343"/>
      <c r="CV132" s="343"/>
      <c r="CW132" s="343"/>
      <c r="CX132" s="343"/>
      <c r="CY132" s="343"/>
      <c r="CZ132" s="343"/>
      <c r="DA132" s="343"/>
      <c r="DB132" s="343"/>
      <c r="DC132" s="343"/>
      <c r="DD132" s="343"/>
      <c r="DE132" s="343"/>
      <c r="DF132" s="343"/>
      <c r="DG132" s="343"/>
      <c r="DH132" s="343"/>
      <c r="DI132" s="343"/>
      <c r="DJ132" s="343"/>
      <c r="DK132" s="343"/>
      <c r="DL132" s="343"/>
      <c r="DM132" s="343"/>
      <c r="DN132" s="343"/>
      <c r="DO132" s="343"/>
      <c r="DP132" s="343"/>
      <c r="DQ132" s="343"/>
      <c r="DR132" s="343"/>
      <c r="DS132" s="343"/>
      <c r="DT132" s="343"/>
      <c r="DU132" s="343"/>
      <c r="DV132" s="343"/>
      <c r="DW132" s="343"/>
      <c r="DX132" s="343"/>
      <c r="DY132" s="343"/>
      <c r="DZ132" s="343"/>
      <c r="EA132" s="343"/>
    </row>
    <row r="133" spans="1:131" s="391" customFormat="1" ht="15.75" customHeight="1" thickBot="1" x14ac:dyDescent="0.3">
      <c r="A133" s="373"/>
      <c r="B133" s="374" t="s">
        <v>640</v>
      </c>
      <c r="C133" s="374" t="s">
        <v>342</v>
      </c>
      <c r="D133" s="457">
        <f t="shared" si="9"/>
        <v>0</v>
      </c>
      <c r="E133" s="374"/>
      <c r="F133" s="374"/>
      <c r="G133" s="374"/>
      <c r="H133" s="374"/>
      <c r="I133" s="374"/>
      <c r="J133" s="458"/>
      <c r="K133" s="374"/>
      <c r="L133" s="374"/>
      <c r="M133" s="458"/>
      <c r="N133" s="354"/>
      <c r="O133" s="354"/>
      <c r="P133" s="450"/>
      <c r="Q133" s="450"/>
      <c r="R133" s="450"/>
      <c r="S133" s="450"/>
      <c r="T133" s="450"/>
      <c r="U133" s="450"/>
      <c r="V133" s="450"/>
      <c r="W133" s="450"/>
      <c r="X133" s="450"/>
      <c r="Y133" s="450"/>
      <c r="Z133" s="450"/>
      <c r="AA133" s="450"/>
      <c r="AB133" s="450"/>
      <c r="AC133" s="450"/>
      <c r="AD133" s="450"/>
      <c r="AE133" s="450"/>
      <c r="AF133" s="450"/>
      <c r="AG133" s="450"/>
      <c r="AH133" s="450"/>
      <c r="AI133" s="450"/>
      <c r="AJ133" s="450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  <c r="AY133" s="343"/>
      <c r="AZ133" s="343"/>
      <c r="BA133" s="343"/>
      <c r="BB133" s="343"/>
      <c r="BC133" s="343"/>
      <c r="BD133" s="343"/>
      <c r="BE133" s="343"/>
      <c r="BF133" s="343"/>
      <c r="BG133" s="343"/>
      <c r="BH133" s="343"/>
      <c r="BI133" s="343"/>
      <c r="BJ133" s="343"/>
      <c r="BK133" s="343"/>
      <c r="BL133" s="343"/>
      <c r="BM133" s="343"/>
      <c r="BN133" s="343"/>
      <c r="BO133" s="343"/>
      <c r="BP133" s="343"/>
      <c r="BQ133" s="343"/>
      <c r="BR133" s="343"/>
      <c r="BS133" s="343"/>
      <c r="BT133" s="343"/>
      <c r="BU133" s="343"/>
      <c r="BV133" s="343"/>
      <c r="BW133" s="343"/>
      <c r="BX133" s="343"/>
      <c r="BY133" s="343"/>
      <c r="BZ133" s="343"/>
      <c r="CA133" s="343"/>
      <c r="CB133" s="343"/>
      <c r="CC133" s="343"/>
      <c r="CD133" s="343"/>
      <c r="CE133" s="343"/>
      <c r="CF133" s="343"/>
      <c r="CG133" s="343"/>
      <c r="CH133" s="343"/>
      <c r="CI133" s="343"/>
      <c r="CJ133" s="343"/>
      <c r="CK133" s="343"/>
      <c r="CL133" s="343"/>
      <c r="CM133" s="343"/>
      <c r="CN133" s="343"/>
      <c r="CO133" s="343"/>
      <c r="CP133" s="343"/>
      <c r="CQ133" s="343"/>
      <c r="CR133" s="343"/>
      <c r="CS133" s="343"/>
      <c r="CT133" s="343"/>
      <c r="CU133" s="343"/>
      <c r="CV133" s="343"/>
      <c r="CW133" s="343"/>
      <c r="CX133" s="343"/>
      <c r="CY133" s="343"/>
      <c r="CZ133" s="343"/>
      <c r="DA133" s="343"/>
      <c r="DB133" s="343"/>
      <c r="DC133" s="343"/>
      <c r="DD133" s="343"/>
      <c r="DE133" s="343"/>
      <c r="DF133" s="343"/>
      <c r="DG133" s="343"/>
      <c r="DH133" s="343"/>
      <c r="DI133" s="343"/>
      <c r="DJ133" s="343"/>
      <c r="DK133" s="343"/>
      <c r="DL133" s="343"/>
      <c r="DM133" s="343"/>
      <c r="DN133" s="343"/>
      <c r="DO133" s="343"/>
      <c r="DP133" s="343"/>
      <c r="DQ133" s="343"/>
      <c r="DR133" s="343"/>
      <c r="DS133" s="343"/>
      <c r="DT133" s="343"/>
      <c r="DU133" s="343"/>
      <c r="DV133" s="343"/>
      <c r="DW133" s="343"/>
      <c r="DX133" s="343"/>
      <c r="DY133" s="343"/>
      <c r="DZ133" s="343"/>
      <c r="EA133" s="343"/>
    </row>
    <row r="134" spans="1:131" s="372" customFormat="1" ht="15.75" customHeight="1" x14ac:dyDescent="0.25">
      <c r="A134" s="373" t="s">
        <v>641</v>
      </c>
      <c r="B134" s="374" t="s">
        <v>642</v>
      </c>
      <c r="C134" s="374" t="s">
        <v>425</v>
      </c>
      <c r="D134" s="457">
        <f t="shared" si="9"/>
        <v>0</v>
      </c>
      <c r="E134" s="374"/>
      <c r="F134" s="374"/>
      <c r="G134" s="374"/>
      <c r="H134" s="374"/>
      <c r="I134" s="374"/>
      <c r="J134" s="458"/>
      <c r="K134" s="374"/>
      <c r="L134" s="374"/>
      <c r="M134" s="458"/>
      <c r="N134" s="354"/>
      <c r="O134" s="354"/>
      <c r="P134" s="450"/>
      <c r="Q134" s="450"/>
      <c r="R134" s="450"/>
      <c r="S134" s="450"/>
      <c r="T134" s="450"/>
      <c r="U134" s="450"/>
      <c r="V134" s="450"/>
      <c r="W134" s="450"/>
      <c r="X134" s="450"/>
      <c r="Y134" s="450"/>
      <c r="Z134" s="450"/>
      <c r="AA134" s="450"/>
      <c r="AB134" s="450"/>
      <c r="AC134" s="450"/>
      <c r="AD134" s="450"/>
      <c r="AE134" s="450"/>
      <c r="AF134" s="450"/>
      <c r="AG134" s="450"/>
      <c r="AH134" s="450"/>
      <c r="AI134" s="450"/>
      <c r="AJ134" s="450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  <c r="BJ134" s="343"/>
      <c r="BK134" s="343"/>
      <c r="BL134" s="343"/>
      <c r="BM134" s="343"/>
      <c r="BN134" s="343"/>
      <c r="BO134" s="343"/>
      <c r="BP134" s="343"/>
      <c r="BQ134" s="343"/>
      <c r="BR134" s="343"/>
      <c r="BS134" s="343"/>
      <c r="BT134" s="343"/>
      <c r="BU134" s="343"/>
      <c r="BV134" s="343"/>
      <c r="BW134" s="343"/>
      <c r="BX134" s="343"/>
      <c r="BY134" s="343"/>
      <c r="BZ134" s="343"/>
      <c r="CA134" s="343"/>
      <c r="CB134" s="343"/>
      <c r="CC134" s="343"/>
      <c r="CD134" s="343"/>
      <c r="CE134" s="343"/>
      <c r="CF134" s="343"/>
      <c r="CG134" s="343"/>
      <c r="CH134" s="343"/>
      <c r="CI134" s="343"/>
      <c r="CJ134" s="343"/>
      <c r="CK134" s="343"/>
      <c r="CL134" s="343"/>
      <c r="CM134" s="343"/>
      <c r="CN134" s="343"/>
      <c r="CO134" s="343"/>
      <c r="CP134" s="343"/>
      <c r="CQ134" s="343"/>
      <c r="CR134" s="343"/>
      <c r="CS134" s="343"/>
      <c r="CT134" s="343"/>
      <c r="CU134" s="343"/>
      <c r="CV134" s="343"/>
      <c r="CW134" s="343"/>
      <c r="CX134" s="343"/>
      <c r="CY134" s="343"/>
      <c r="CZ134" s="343"/>
      <c r="DA134" s="343"/>
      <c r="DB134" s="343"/>
      <c r="DC134" s="343"/>
      <c r="DD134" s="343"/>
      <c r="DE134" s="343"/>
      <c r="DF134" s="343"/>
      <c r="DG134" s="343"/>
      <c r="DH134" s="343"/>
      <c r="DI134" s="343"/>
      <c r="DJ134" s="343"/>
      <c r="DK134" s="343"/>
      <c r="DL134" s="343"/>
      <c r="DM134" s="343"/>
      <c r="DN134" s="343"/>
      <c r="DO134" s="343"/>
      <c r="DP134" s="343"/>
      <c r="DQ134" s="343"/>
      <c r="DR134" s="343"/>
      <c r="DS134" s="343"/>
      <c r="DT134" s="343"/>
      <c r="DU134" s="343"/>
      <c r="DV134" s="343"/>
      <c r="DW134" s="343"/>
      <c r="DX134" s="343"/>
      <c r="DY134" s="343"/>
      <c r="DZ134" s="343"/>
      <c r="EA134" s="343"/>
    </row>
    <row r="135" spans="1:131" s="379" customFormat="1" ht="15.75" customHeight="1" thickBot="1" x14ac:dyDescent="0.3">
      <c r="A135" s="393"/>
      <c r="B135" s="394"/>
      <c r="C135" s="394" t="s">
        <v>342</v>
      </c>
      <c r="D135" s="460">
        <f t="shared" si="9"/>
        <v>0</v>
      </c>
      <c r="E135" s="394"/>
      <c r="F135" s="394"/>
      <c r="G135" s="394"/>
      <c r="H135" s="394"/>
      <c r="I135" s="394"/>
      <c r="J135" s="461"/>
      <c r="K135" s="394"/>
      <c r="L135" s="394"/>
      <c r="M135" s="461"/>
      <c r="N135" s="354"/>
      <c r="O135" s="354"/>
      <c r="P135" s="450"/>
      <c r="Q135" s="450"/>
      <c r="R135" s="450"/>
      <c r="S135" s="450"/>
      <c r="T135" s="450"/>
      <c r="U135" s="450"/>
      <c r="V135" s="450"/>
      <c r="W135" s="450"/>
      <c r="X135" s="450"/>
      <c r="Y135" s="450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50"/>
      <c r="AJ135" s="450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343"/>
      <c r="BJ135" s="343"/>
      <c r="BK135" s="343"/>
      <c r="BL135" s="343"/>
      <c r="BM135" s="343"/>
      <c r="BN135" s="343"/>
      <c r="BO135" s="343"/>
      <c r="BP135" s="343"/>
      <c r="BQ135" s="343"/>
      <c r="BR135" s="343"/>
      <c r="BS135" s="343"/>
      <c r="BT135" s="343"/>
      <c r="BU135" s="343"/>
      <c r="BV135" s="343"/>
      <c r="BW135" s="343"/>
      <c r="BX135" s="343"/>
      <c r="BY135" s="343"/>
      <c r="BZ135" s="343"/>
      <c r="CA135" s="343"/>
      <c r="CB135" s="343"/>
      <c r="CC135" s="343"/>
      <c r="CD135" s="343"/>
      <c r="CE135" s="343"/>
      <c r="CF135" s="343"/>
      <c r="CG135" s="343"/>
      <c r="CH135" s="343"/>
      <c r="CI135" s="343"/>
      <c r="CJ135" s="343"/>
      <c r="CK135" s="343"/>
      <c r="CL135" s="343"/>
      <c r="CM135" s="343"/>
      <c r="CN135" s="343"/>
      <c r="CO135" s="343"/>
      <c r="CP135" s="343"/>
      <c r="CQ135" s="343"/>
      <c r="CR135" s="343"/>
      <c r="CS135" s="343"/>
      <c r="CT135" s="343"/>
      <c r="CU135" s="343"/>
      <c r="CV135" s="343"/>
      <c r="CW135" s="343"/>
      <c r="CX135" s="343"/>
      <c r="CY135" s="343"/>
      <c r="CZ135" s="343"/>
      <c r="DA135" s="343"/>
      <c r="DB135" s="343"/>
      <c r="DC135" s="343"/>
      <c r="DD135" s="343"/>
      <c r="DE135" s="343"/>
      <c r="DF135" s="343"/>
      <c r="DG135" s="343"/>
      <c r="DH135" s="343"/>
      <c r="DI135" s="343"/>
      <c r="DJ135" s="343"/>
      <c r="DK135" s="343"/>
      <c r="DL135" s="343"/>
      <c r="DM135" s="343"/>
      <c r="DN135" s="343"/>
      <c r="DO135" s="343"/>
      <c r="DP135" s="343"/>
      <c r="DQ135" s="343"/>
      <c r="DR135" s="343"/>
      <c r="DS135" s="343"/>
      <c r="DT135" s="343"/>
      <c r="DU135" s="343"/>
      <c r="DV135" s="343"/>
      <c r="DW135" s="343"/>
      <c r="DX135" s="343"/>
      <c r="DY135" s="343"/>
      <c r="DZ135" s="343"/>
      <c r="EA135" s="343"/>
    </row>
    <row r="136" spans="1:131" s="447" customFormat="1" ht="15.75" customHeight="1" thickBot="1" x14ac:dyDescent="0.3">
      <c r="A136" s="398" t="s">
        <v>461</v>
      </c>
      <c r="B136" s="399" t="s">
        <v>643</v>
      </c>
      <c r="C136" s="399" t="s">
        <v>342</v>
      </c>
      <c r="D136" s="469">
        <f t="shared" si="9"/>
        <v>1840</v>
      </c>
      <c r="E136" s="399"/>
      <c r="F136" s="399"/>
      <c r="G136" s="399"/>
      <c r="H136" s="469">
        <f>I136+J136</f>
        <v>1840</v>
      </c>
      <c r="I136" s="469">
        <v>1840</v>
      </c>
      <c r="J136" s="456"/>
      <c r="K136" s="469"/>
      <c r="L136" s="469"/>
      <c r="M136" s="456"/>
      <c r="N136" s="354"/>
      <c r="O136" s="354"/>
      <c r="P136" s="450"/>
      <c r="Q136" s="450"/>
      <c r="R136" s="450"/>
      <c r="S136" s="450"/>
      <c r="T136" s="450"/>
      <c r="U136" s="450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450"/>
      <c r="AH136" s="450"/>
      <c r="AI136" s="450"/>
      <c r="AJ136" s="450"/>
      <c r="AK136" s="343"/>
      <c r="AL136" s="343"/>
      <c r="AM136" s="343"/>
      <c r="AN136" s="343"/>
      <c r="AO136" s="343"/>
      <c r="AP136" s="343"/>
      <c r="AQ136" s="343"/>
      <c r="AR136" s="343"/>
      <c r="AS136" s="343"/>
      <c r="AT136" s="343"/>
      <c r="AU136" s="343"/>
      <c r="AV136" s="343"/>
      <c r="AW136" s="343"/>
      <c r="AX136" s="343"/>
      <c r="AY136" s="343"/>
      <c r="AZ136" s="343"/>
      <c r="BA136" s="343"/>
      <c r="BB136" s="343"/>
      <c r="BC136" s="343"/>
      <c r="BD136" s="343"/>
      <c r="BE136" s="343"/>
      <c r="BF136" s="343"/>
      <c r="BG136" s="343"/>
      <c r="BH136" s="343"/>
      <c r="BI136" s="343"/>
      <c r="BJ136" s="343"/>
      <c r="BK136" s="343"/>
      <c r="BL136" s="343"/>
      <c r="BM136" s="343"/>
      <c r="BN136" s="343"/>
      <c r="BO136" s="343"/>
      <c r="BP136" s="343"/>
      <c r="BQ136" s="343"/>
      <c r="BR136" s="343"/>
      <c r="BS136" s="343"/>
      <c r="BT136" s="343"/>
      <c r="BU136" s="343"/>
      <c r="BV136" s="343"/>
      <c r="BW136" s="343"/>
      <c r="BX136" s="343"/>
      <c r="BY136" s="343"/>
      <c r="BZ136" s="343"/>
      <c r="CA136" s="343"/>
      <c r="CB136" s="343"/>
      <c r="CC136" s="343"/>
      <c r="CD136" s="343"/>
      <c r="CE136" s="343"/>
      <c r="CF136" s="343"/>
      <c r="CG136" s="343"/>
      <c r="CH136" s="343"/>
      <c r="CI136" s="343"/>
      <c r="CJ136" s="343"/>
      <c r="CK136" s="343"/>
      <c r="CL136" s="343"/>
      <c r="CM136" s="343"/>
      <c r="CN136" s="343"/>
      <c r="CO136" s="343"/>
      <c r="CP136" s="343"/>
      <c r="CQ136" s="343"/>
      <c r="CR136" s="343"/>
      <c r="CS136" s="343"/>
      <c r="CT136" s="343"/>
      <c r="CU136" s="343"/>
      <c r="CV136" s="343"/>
      <c r="CW136" s="343"/>
      <c r="CX136" s="343"/>
      <c r="CY136" s="343"/>
      <c r="CZ136" s="343"/>
      <c r="DA136" s="343"/>
      <c r="DB136" s="343"/>
      <c r="DC136" s="343"/>
      <c r="DD136" s="343"/>
      <c r="DE136" s="343"/>
      <c r="DF136" s="343"/>
      <c r="DG136" s="343"/>
      <c r="DH136" s="343"/>
      <c r="DI136" s="343"/>
      <c r="DJ136" s="343"/>
      <c r="DK136" s="343"/>
      <c r="DL136" s="343"/>
      <c r="DM136" s="343"/>
      <c r="DN136" s="343"/>
      <c r="DO136" s="343"/>
      <c r="DP136" s="343"/>
      <c r="DQ136" s="343"/>
      <c r="DR136" s="343"/>
      <c r="DS136" s="343"/>
      <c r="DT136" s="343"/>
      <c r="DU136" s="343"/>
      <c r="DV136" s="343"/>
      <c r="DW136" s="343"/>
      <c r="DX136" s="343"/>
      <c r="DY136" s="343"/>
      <c r="DZ136" s="343"/>
      <c r="EA136" s="343"/>
    </row>
    <row r="137" spans="1:131" s="386" customFormat="1" ht="15.75" customHeight="1" thickBot="1" x14ac:dyDescent="0.3">
      <c r="A137" s="380" t="s">
        <v>644</v>
      </c>
      <c r="B137" s="381" t="s">
        <v>645</v>
      </c>
      <c r="C137" s="381" t="s">
        <v>342</v>
      </c>
      <c r="D137" s="470">
        <f t="shared" si="9"/>
        <v>0</v>
      </c>
      <c r="E137" s="381"/>
      <c r="F137" s="381"/>
      <c r="G137" s="381"/>
      <c r="H137" s="470"/>
      <c r="I137" s="460"/>
      <c r="J137" s="471"/>
      <c r="K137" s="470"/>
      <c r="L137" s="470"/>
      <c r="M137" s="471"/>
      <c r="N137" s="354"/>
      <c r="O137" s="354"/>
      <c r="P137" s="450"/>
      <c r="Q137" s="450"/>
      <c r="R137" s="450"/>
      <c r="S137" s="450"/>
      <c r="T137" s="450"/>
      <c r="U137" s="450"/>
      <c r="V137" s="450"/>
      <c r="W137" s="450"/>
      <c r="X137" s="450"/>
      <c r="Y137" s="450"/>
      <c r="Z137" s="450"/>
      <c r="AA137" s="450"/>
      <c r="AB137" s="450"/>
      <c r="AC137" s="450"/>
      <c r="AD137" s="450"/>
      <c r="AE137" s="450"/>
      <c r="AF137" s="450"/>
      <c r="AG137" s="450"/>
      <c r="AH137" s="450"/>
      <c r="AI137" s="450"/>
      <c r="AJ137" s="450"/>
      <c r="AK137" s="343"/>
      <c r="AL137" s="343"/>
      <c r="AM137" s="343"/>
      <c r="AN137" s="343"/>
      <c r="AO137" s="343"/>
      <c r="AP137" s="343"/>
      <c r="AQ137" s="343"/>
      <c r="AR137" s="343"/>
      <c r="AS137" s="343"/>
      <c r="AT137" s="343"/>
      <c r="AU137" s="343"/>
      <c r="AV137" s="343"/>
      <c r="AW137" s="343"/>
      <c r="AX137" s="343"/>
      <c r="AY137" s="343"/>
      <c r="AZ137" s="343"/>
      <c r="BA137" s="343"/>
      <c r="BB137" s="343"/>
      <c r="BC137" s="343"/>
      <c r="BD137" s="343"/>
      <c r="BE137" s="343"/>
      <c r="BF137" s="343"/>
      <c r="BG137" s="343"/>
      <c r="BH137" s="343"/>
      <c r="BI137" s="343"/>
      <c r="BJ137" s="343"/>
      <c r="BK137" s="343"/>
      <c r="BL137" s="343"/>
      <c r="BM137" s="343"/>
      <c r="BN137" s="343"/>
      <c r="BO137" s="343"/>
      <c r="BP137" s="343"/>
      <c r="BQ137" s="343"/>
      <c r="BR137" s="343"/>
      <c r="BS137" s="343"/>
      <c r="BT137" s="343"/>
      <c r="BU137" s="343"/>
      <c r="BV137" s="343"/>
      <c r="BW137" s="343"/>
      <c r="BX137" s="343"/>
      <c r="BY137" s="343"/>
      <c r="BZ137" s="343"/>
      <c r="CA137" s="343"/>
      <c r="CB137" s="343"/>
      <c r="CC137" s="343"/>
      <c r="CD137" s="343"/>
      <c r="CE137" s="343"/>
      <c r="CF137" s="343"/>
      <c r="CG137" s="343"/>
      <c r="CH137" s="343"/>
      <c r="CI137" s="343"/>
      <c r="CJ137" s="343"/>
      <c r="CK137" s="343"/>
      <c r="CL137" s="343"/>
      <c r="CM137" s="343"/>
      <c r="CN137" s="343"/>
      <c r="CO137" s="343"/>
      <c r="CP137" s="343"/>
      <c r="CQ137" s="343"/>
      <c r="CR137" s="343"/>
      <c r="CS137" s="343"/>
      <c r="CT137" s="343"/>
      <c r="CU137" s="343"/>
      <c r="CV137" s="343"/>
      <c r="CW137" s="343"/>
      <c r="CX137" s="343"/>
      <c r="CY137" s="343"/>
      <c r="CZ137" s="343"/>
      <c r="DA137" s="343"/>
      <c r="DB137" s="343"/>
      <c r="DC137" s="343"/>
      <c r="DD137" s="343"/>
      <c r="DE137" s="343"/>
      <c r="DF137" s="343"/>
      <c r="DG137" s="343"/>
      <c r="DH137" s="343"/>
      <c r="DI137" s="343"/>
      <c r="DJ137" s="343"/>
      <c r="DK137" s="343"/>
      <c r="DL137" s="343"/>
      <c r="DM137" s="343"/>
      <c r="DN137" s="343"/>
      <c r="DO137" s="343"/>
      <c r="DP137" s="343"/>
      <c r="DQ137" s="343"/>
      <c r="DR137" s="343"/>
      <c r="DS137" s="343"/>
      <c r="DT137" s="343"/>
      <c r="DU137" s="343"/>
      <c r="DV137" s="343"/>
      <c r="DW137" s="343"/>
      <c r="DX137" s="343"/>
      <c r="DY137" s="343"/>
      <c r="DZ137" s="343"/>
      <c r="EA137" s="343"/>
    </row>
    <row r="138" spans="1:131" s="388" customFormat="1" ht="15" customHeight="1" x14ac:dyDescent="0.25">
      <c r="A138" s="398" t="s">
        <v>463</v>
      </c>
      <c r="B138" s="399" t="s">
        <v>646</v>
      </c>
      <c r="C138" s="399" t="s">
        <v>425</v>
      </c>
      <c r="D138" s="455">
        <f t="shared" si="9"/>
        <v>963</v>
      </c>
      <c r="E138" s="399"/>
      <c r="F138" s="399"/>
      <c r="G138" s="399"/>
      <c r="H138" s="1069">
        <f>I138+J138</f>
        <v>963</v>
      </c>
      <c r="I138" s="1079">
        <f>I140+I142+I144+I146+I148+I150+I152+I154</f>
        <v>963</v>
      </c>
      <c r="J138" s="1071"/>
      <c r="K138" s="455"/>
      <c r="L138" s="455"/>
      <c r="M138" s="456"/>
      <c r="N138" s="354"/>
      <c r="O138" s="354"/>
      <c r="P138" s="450"/>
      <c r="Q138" s="450"/>
      <c r="R138" s="450"/>
      <c r="S138" s="450"/>
      <c r="T138" s="450"/>
      <c r="U138" s="450"/>
      <c r="V138" s="450"/>
      <c r="W138" s="450"/>
      <c r="X138" s="450"/>
      <c r="Y138" s="450"/>
      <c r="Z138" s="450"/>
      <c r="AA138" s="450"/>
      <c r="AB138" s="450"/>
      <c r="AC138" s="450"/>
      <c r="AD138" s="450"/>
      <c r="AE138" s="450"/>
      <c r="AF138" s="450"/>
      <c r="AG138" s="450"/>
      <c r="AH138" s="450"/>
      <c r="AI138" s="450"/>
      <c r="AJ138" s="450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  <c r="BC138" s="343"/>
      <c r="BD138" s="343"/>
      <c r="BE138" s="343"/>
      <c r="BF138" s="343"/>
      <c r="BG138" s="343"/>
      <c r="BH138" s="343"/>
      <c r="BI138" s="343"/>
      <c r="BJ138" s="343"/>
      <c r="BK138" s="343"/>
      <c r="BL138" s="343"/>
      <c r="BM138" s="343"/>
      <c r="BN138" s="343"/>
      <c r="BO138" s="343"/>
      <c r="BP138" s="343"/>
      <c r="BQ138" s="343"/>
      <c r="BR138" s="343"/>
      <c r="BS138" s="343"/>
      <c r="BT138" s="343"/>
      <c r="BU138" s="343"/>
      <c r="BV138" s="343"/>
      <c r="BW138" s="343"/>
      <c r="BX138" s="343"/>
      <c r="BY138" s="343"/>
      <c r="BZ138" s="343"/>
      <c r="CA138" s="343"/>
      <c r="CB138" s="343"/>
      <c r="CC138" s="343"/>
      <c r="CD138" s="343"/>
      <c r="CE138" s="343"/>
      <c r="CF138" s="343"/>
      <c r="CG138" s="343"/>
      <c r="CH138" s="343"/>
      <c r="CI138" s="343"/>
      <c r="CJ138" s="343"/>
      <c r="CK138" s="343"/>
      <c r="CL138" s="343"/>
      <c r="CM138" s="343"/>
      <c r="CN138" s="343"/>
      <c r="CO138" s="343"/>
      <c r="CP138" s="343"/>
      <c r="CQ138" s="343"/>
      <c r="CR138" s="343"/>
      <c r="CS138" s="343"/>
      <c r="CT138" s="343"/>
      <c r="CU138" s="343"/>
      <c r="CV138" s="343"/>
      <c r="CW138" s="343"/>
      <c r="CX138" s="343"/>
      <c r="CY138" s="343"/>
      <c r="CZ138" s="343"/>
      <c r="DA138" s="343"/>
      <c r="DB138" s="343"/>
      <c r="DC138" s="343"/>
      <c r="DD138" s="343"/>
      <c r="DE138" s="343"/>
      <c r="DF138" s="343"/>
      <c r="DG138" s="343"/>
      <c r="DH138" s="343"/>
      <c r="DI138" s="343"/>
      <c r="DJ138" s="343"/>
      <c r="DK138" s="343"/>
      <c r="DL138" s="343"/>
      <c r="DM138" s="343"/>
      <c r="DN138" s="343"/>
      <c r="DO138" s="343"/>
      <c r="DP138" s="343"/>
      <c r="DQ138" s="343"/>
      <c r="DR138" s="343"/>
      <c r="DS138" s="343"/>
      <c r="DT138" s="343"/>
      <c r="DU138" s="343"/>
      <c r="DV138" s="343"/>
      <c r="DW138" s="343"/>
      <c r="DX138" s="343"/>
      <c r="DY138" s="343"/>
      <c r="DZ138" s="343"/>
      <c r="EA138" s="343"/>
    </row>
    <row r="139" spans="1:131" s="391" customFormat="1" ht="15" customHeight="1" thickBot="1" x14ac:dyDescent="0.3">
      <c r="A139" s="380"/>
      <c r="B139" s="381" t="s">
        <v>581</v>
      </c>
      <c r="C139" s="381" t="s">
        <v>342</v>
      </c>
      <c r="D139" s="470">
        <f t="shared" si="9"/>
        <v>371.46100000000001</v>
      </c>
      <c r="E139" s="381"/>
      <c r="F139" s="381"/>
      <c r="G139" s="381"/>
      <c r="H139" s="1070">
        <f t="shared" ref="H139:H153" si="11">I139+J139</f>
        <v>371.46100000000001</v>
      </c>
      <c r="I139" s="1080">
        <f>I141+I143+I145+I147+I149+I151+I153</f>
        <v>371.46100000000001</v>
      </c>
      <c r="J139" s="1072"/>
      <c r="K139" s="470"/>
      <c r="L139" s="470"/>
      <c r="M139" s="471"/>
      <c r="N139" s="354"/>
      <c r="O139" s="354"/>
      <c r="P139" s="450"/>
      <c r="Q139" s="450"/>
      <c r="R139" s="450"/>
      <c r="S139" s="450"/>
      <c r="T139" s="450"/>
      <c r="U139" s="450"/>
      <c r="V139" s="450"/>
      <c r="W139" s="450"/>
      <c r="X139" s="450"/>
      <c r="Y139" s="450"/>
      <c r="Z139" s="450"/>
      <c r="AA139" s="450"/>
      <c r="AB139" s="450"/>
      <c r="AC139" s="450"/>
      <c r="AD139" s="450"/>
      <c r="AE139" s="450"/>
      <c r="AF139" s="450"/>
      <c r="AG139" s="450"/>
      <c r="AH139" s="450"/>
      <c r="AI139" s="450"/>
      <c r="AJ139" s="450"/>
      <c r="AK139" s="343"/>
      <c r="AL139" s="343"/>
      <c r="AM139" s="343"/>
      <c r="AN139" s="343"/>
      <c r="AO139" s="343"/>
      <c r="AP139" s="343"/>
      <c r="AQ139" s="343"/>
      <c r="AR139" s="343"/>
      <c r="AS139" s="343"/>
      <c r="AT139" s="343"/>
      <c r="AU139" s="343"/>
      <c r="AV139" s="343"/>
      <c r="AW139" s="343"/>
      <c r="AX139" s="343"/>
      <c r="AY139" s="343"/>
      <c r="AZ139" s="343"/>
      <c r="BA139" s="343"/>
      <c r="BB139" s="343"/>
      <c r="BC139" s="343"/>
      <c r="BD139" s="343"/>
      <c r="BE139" s="343"/>
      <c r="BF139" s="343"/>
      <c r="BG139" s="343"/>
      <c r="BH139" s="343"/>
      <c r="BI139" s="343"/>
      <c r="BJ139" s="343"/>
      <c r="BK139" s="343"/>
      <c r="BL139" s="343"/>
      <c r="BM139" s="343"/>
      <c r="BN139" s="343"/>
      <c r="BO139" s="343"/>
      <c r="BP139" s="343"/>
      <c r="BQ139" s="343"/>
      <c r="BR139" s="343"/>
      <c r="BS139" s="343"/>
      <c r="BT139" s="343"/>
      <c r="BU139" s="343"/>
      <c r="BV139" s="343"/>
      <c r="BW139" s="343"/>
      <c r="BX139" s="343"/>
      <c r="BY139" s="343"/>
      <c r="BZ139" s="343"/>
      <c r="CA139" s="343"/>
      <c r="CB139" s="343"/>
      <c r="CC139" s="343"/>
      <c r="CD139" s="343"/>
      <c r="CE139" s="343"/>
      <c r="CF139" s="343"/>
      <c r="CG139" s="343"/>
      <c r="CH139" s="343"/>
      <c r="CI139" s="343"/>
      <c r="CJ139" s="343"/>
      <c r="CK139" s="343"/>
      <c r="CL139" s="343"/>
      <c r="CM139" s="343"/>
      <c r="CN139" s="343"/>
      <c r="CO139" s="343"/>
      <c r="CP139" s="343"/>
      <c r="CQ139" s="343"/>
      <c r="CR139" s="343"/>
      <c r="CS139" s="343"/>
      <c r="CT139" s="343"/>
      <c r="CU139" s="343"/>
      <c r="CV139" s="343"/>
      <c r="CW139" s="343"/>
      <c r="CX139" s="343"/>
      <c r="CY139" s="343"/>
      <c r="CZ139" s="343"/>
      <c r="DA139" s="343"/>
      <c r="DB139" s="343"/>
      <c r="DC139" s="343"/>
      <c r="DD139" s="343"/>
      <c r="DE139" s="343"/>
      <c r="DF139" s="343"/>
      <c r="DG139" s="343"/>
      <c r="DH139" s="343"/>
      <c r="DI139" s="343"/>
      <c r="DJ139" s="343"/>
      <c r="DK139" s="343"/>
      <c r="DL139" s="343"/>
      <c r="DM139" s="343"/>
      <c r="DN139" s="343"/>
      <c r="DO139" s="343"/>
      <c r="DP139" s="343"/>
      <c r="DQ139" s="343"/>
      <c r="DR139" s="343"/>
      <c r="DS139" s="343"/>
      <c r="DT139" s="343"/>
      <c r="DU139" s="343"/>
      <c r="DV139" s="343"/>
      <c r="DW139" s="343"/>
      <c r="DX139" s="343"/>
      <c r="DY139" s="343"/>
      <c r="DZ139" s="343"/>
      <c r="EA139" s="343"/>
    </row>
    <row r="140" spans="1:131" s="372" customFormat="1" ht="15" customHeight="1" x14ac:dyDescent="0.25">
      <c r="A140" s="366" t="s">
        <v>582</v>
      </c>
      <c r="B140" s="367" t="s">
        <v>647</v>
      </c>
      <c r="C140" s="367" t="s">
        <v>425</v>
      </c>
      <c r="D140" s="462">
        <f t="shared" si="9"/>
        <v>25</v>
      </c>
      <c r="E140" s="367"/>
      <c r="F140" s="367"/>
      <c r="G140" s="367"/>
      <c r="H140" s="462">
        <f t="shared" si="11"/>
        <v>25</v>
      </c>
      <c r="I140" s="462">
        <v>25</v>
      </c>
      <c r="J140" s="463"/>
      <c r="K140" s="462"/>
      <c r="L140" s="462"/>
      <c r="M140" s="463"/>
      <c r="N140" s="354"/>
      <c r="O140" s="354"/>
      <c r="P140" s="450"/>
      <c r="Q140" s="450"/>
      <c r="R140" s="450"/>
      <c r="S140" s="450"/>
      <c r="T140" s="450"/>
      <c r="U140" s="450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  <c r="AG140" s="450"/>
      <c r="AH140" s="450"/>
      <c r="AI140" s="450"/>
      <c r="AJ140" s="450"/>
      <c r="AK140" s="343"/>
      <c r="AL140" s="343"/>
      <c r="AM140" s="343"/>
      <c r="AN140" s="343"/>
      <c r="AO140" s="343"/>
      <c r="AP140" s="343"/>
      <c r="AQ140" s="343"/>
      <c r="AR140" s="343"/>
      <c r="AS140" s="343"/>
      <c r="AT140" s="343"/>
      <c r="AU140" s="343"/>
      <c r="AV140" s="343"/>
      <c r="AW140" s="343"/>
      <c r="AX140" s="343"/>
      <c r="AY140" s="343"/>
      <c r="AZ140" s="343"/>
      <c r="BA140" s="343"/>
      <c r="BB140" s="343"/>
      <c r="BC140" s="343"/>
      <c r="BD140" s="343"/>
      <c r="BE140" s="343"/>
      <c r="BF140" s="343"/>
      <c r="BG140" s="343"/>
      <c r="BH140" s="343"/>
      <c r="BI140" s="343"/>
      <c r="BJ140" s="343"/>
      <c r="BK140" s="343"/>
      <c r="BL140" s="343"/>
      <c r="BM140" s="343"/>
      <c r="BN140" s="343"/>
      <c r="BO140" s="343"/>
      <c r="BP140" s="343"/>
      <c r="BQ140" s="343"/>
      <c r="BR140" s="343"/>
      <c r="BS140" s="343"/>
      <c r="BT140" s="343"/>
      <c r="BU140" s="343"/>
      <c r="BV140" s="343"/>
      <c r="BW140" s="343"/>
      <c r="BX140" s="343"/>
      <c r="BY140" s="343"/>
      <c r="BZ140" s="343"/>
      <c r="CA140" s="343"/>
      <c r="CB140" s="343"/>
      <c r="CC140" s="343"/>
      <c r="CD140" s="343"/>
      <c r="CE140" s="343"/>
      <c r="CF140" s="343"/>
      <c r="CG140" s="343"/>
      <c r="CH140" s="343"/>
      <c r="CI140" s="343"/>
      <c r="CJ140" s="343"/>
      <c r="CK140" s="343"/>
      <c r="CL140" s="343"/>
      <c r="CM140" s="343"/>
      <c r="CN140" s="343"/>
      <c r="CO140" s="343"/>
      <c r="CP140" s="343"/>
      <c r="CQ140" s="343"/>
      <c r="CR140" s="343"/>
      <c r="CS140" s="343"/>
      <c r="CT140" s="343"/>
      <c r="CU140" s="343"/>
      <c r="CV140" s="343"/>
      <c r="CW140" s="343"/>
      <c r="CX140" s="343"/>
      <c r="CY140" s="343"/>
      <c r="CZ140" s="343"/>
      <c r="DA140" s="343"/>
      <c r="DB140" s="343"/>
      <c r="DC140" s="343"/>
      <c r="DD140" s="343"/>
      <c r="DE140" s="343"/>
      <c r="DF140" s="343"/>
      <c r="DG140" s="343"/>
      <c r="DH140" s="343"/>
      <c r="DI140" s="343"/>
      <c r="DJ140" s="343"/>
      <c r="DK140" s="343"/>
      <c r="DL140" s="343"/>
      <c r="DM140" s="343"/>
      <c r="DN140" s="343"/>
      <c r="DO140" s="343"/>
      <c r="DP140" s="343"/>
      <c r="DQ140" s="343"/>
      <c r="DR140" s="343"/>
      <c r="DS140" s="343"/>
      <c r="DT140" s="343"/>
      <c r="DU140" s="343"/>
      <c r="DV140" s="343"/>
      <c r="DW140" s="343"/>
      <c r="DX140" s="343"/>
      <c r="DY140" s="343"/>
      <c r="DZ140" s="343"/>
      <c r="EA140" s="343"/>
    </row>
    <row r="141" spans="1:131" s="379" customFormat="1" ht="15" customHeight="1" thickBot="1" x14ac:dyDescent="0.3">
      <c r="A141" s="373"/>
      <c r="B141" s="374"/>
      <c r="C141" s="374" t="s">
        <v>342</v>
      </c>
      <c r="D141" s="457">
        <f t="shared" si="9"/>
        <v>22.324999999999999</v>
      </c>
      <c r="E141" s="374"/>
      <c r="F141" s="374"/>
      <c r="G141" s="374"/>
      <c r="H141" s="457">
        <f t="shared" si="11"/>
        <v>22.324999999999999</v>
      </c>
      <c r="I141" s="457">
        <v>22.324999999999999</v>
      </c>
      <c r="J141" s="458"/>
      <c r="K141" s="457"/>
      <c r="L141" s="457"/>
      <c r="M141" s="458"/>
      <c r="N141" s="354"/>
      <c r="O141" s="354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0"/>
      <c r="AK141" s="343"/>
      <c r="AL141" s="343"/>
      <c r="AM141" s="343"/>
      <c r="AN141" s="343"/>
      <c r="AO141" s="343"/>
      <c r="AP141" s="343"/>
      <c r="AQ141" s="343"/>
      <c r="AR141" s="343"/>
      <c r="AS141" s="343"/>
      <c r="AT141" s="343"/>
      <c r="AU141" s="343"/>
      <c r="AV141" s="343"/>
      <c r="AW141" s="343"/>
      <c r="AX141" s="343"/>
      <c r="AY141" s="343"/>
      <c r="AZ141" s="343"/>
      <c r="BA141" s="343"/>
      <c r="BB141" s="343"/>
      <c r="BC141" s="343"/>
      <c r="BD141" s="343"/>
      <c r="BE141" s="343"/>
      <c r="BF141" s="343"/>
      <c r="BG141" s="343"/>
      <c r="BH141" s="343"/>
      <c r="BI141" s="343"/>
      <c r="BJ141" s="343"/>
      <c r="BK141" s="343"/>
      <c r="BL141" s="343"/>
      <c r="BM141" s="343"/>
      <c r="BN141" s="343"/>
      <c r="BO141" s="343"/>
      <c r="BP141" s="343"/>
      <c r="BQ141" s="343"/>
      <c r="BR141" s="343"/>
      <c r="BS141" s="343"/>
      <c r="BT141" s="343"/>
      <c r="BU141" s="343"/>
      <c r="BV141" s="343"/>
      <c r="BW141" s="343"/>
      <c r="BX141" s="343"/>
      <c r="BY141" s="343"/>
      <c r="BZ141" s="343"/>
      <c r="CA141" s="343"/>
      <c r="CB141" s="343"/>
      <c r="CC141" s="343"/>
      <c r="CD141" s="343"/>
      <c r="CE141" s="343"/>
      <c r="CF141" s="343"/>
      <c r="CG141" s="343"/>
      <c r="CH141" s="343"/>
      <c r="CI141" s="343"/>
      <c r="CJ141" s="343"/>
      <c r="CK141" s="343"/>
      <c r="CL141" s="343"/>
      <c r="CM141" s="343"/>
      <c r="CN141" s="343"/>
      <c r="CO141" s="343"/>
      <c r="CP141" s="343"/>
      <c r="CQ141" s="343"/>
      <c r="CR141" s="343"/>
      <c r="CS141" s="343"/>
      <c r="CT141" s="343"/>
      <c r="CU141" s="343"/>
      <c r="CV141" s="343"/>
      <c r="CW141" s="343"/>
      <c r="CX141" s="343"/>
      <c r="CY141" s="343"/>
      <c r="CZ141" s="343"/>
      <c r="DA141" s="343"/>
      <c r="DB141" s="343"/>
      <c r="DC141" s="343"/>
      <c r="DD141" s="343"/>
      <c r="DE141" s="343"/>
      <c r="DF141" s="343"/>
      <c r="DG141" s="343"/>
      <c r="DH141" s="343"/>
      <c r="DI141" s="343"/>
      <c r="DJ141" s="343"/>
      <c r="DK141" s="343"/>
      <c r="DL141" s="343"/>
      <c r="DM141" s="343"/>
      <c r="DN141" s="343"/>
      <c r="DO141" s="343"/>
      <c r="DP141" s="343"/>
      <c r="DQ141" s="343"/>
      <c r="DR141" s="343"/>
      <c r="DS141" s="343"/>
      <c r="DT141" s="343"/>
      <c r="DU141" s="343"/>
      <c r="DV141" s="343"/>
      <c r="DW141" s="343"/>
      <c r="DX141" s="343"/>
      <c r="DY141" s="343"/>
      <c r="DZ141" s="343"/>
      <c r="EA141" s="343"/>
    </row>
    <row r="142" spans="1:131" s="388" customFormat="1" ht="15" customHeight="1" x14ac:dyDescent="0.25">
      <c r="A142" s="373" t="s">
        <v>585</v>
      </c>
      <c r="B142" s="374" t="s">
        <v>648</v>
      </c>
      <c r="C142" s="374" t="s">
        <v>425</v>
      </c>
      <c r="D142" s="457">
        <f t="shared" si="9"/>
        <v>0</v>
      </c>
      <c r="E142" s="374"/>
      <c r="F142" s="374"/>
      <c r="G142" s="374"/>
      <c r="H142" s="457"/>
      <c r="I142" s="457"/>
      <c r="J142" s="458"/>
      <c r="K142" s="457"/>
      <c r="L142" s="457"/>
      <c r="M142" s="458"/>
      <c r="N142" s="354"/>
      <c r="O142" s="354"/>
      <c r="P142" s="450"/>
      <c r="Q142" s="450"/>
      <c r="R142" s="450"/>
      <c r="S142" s="450"/>
      <c r="T142" s="450"/>
      <c r="U142" s="450"/>
      <c r="V142" s="450"/>
      <c r="W142" s="450"/>
      <c r="X142" s="450"/>
      <c r="Y142" s="450"/>
      <c r="Z142" s="450"/>
      <c r="AA142" s="450"/>
      <c r="AB142" s="450"/>
      <c r="AC142" s="450"/>
      <c r="AD142" s="450"/>
      <c r="AE142" s="450"/>
      <c r="AF142" s="450"/>
      <c r="AG142" s="450"/>
      <c r="AH142" s="450"/>
      <c r="AI142" s="450"/>
      <c r="AJ142" s="450"/>
      <c r="AK142" s="343"/>
      <c r="AL142" s="343"/>
      <c r="AM142" s="343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3"/>
      <c r="AY142" s="343"/>
      <c r="AZ142" s="343"/>
      <c r="BA142" s="343"/>
      <c r="BB142" s="343"/>
      <c r="BC142" s="343"/>
      <c r="BD142" s="343"/>
      <c r="BE142" s="343"/>
      <c r="BF142" s="343"/>
      <c r="BG142" s="343"/>
      <c r="BH142" s="343"/>
      <c r="BI142" s="343"/>
      <c r="BJ142" s="343"/>
      <c r="BK142" s="343"/>
      <c r="BL142" s="343"/>
      <c r="BM142" s="343"/>
      <c r="BN142" s="343"/>
      <c r="BO142" s="343"/>
      <c r="BP142" s="343"/>
      <c r="BQ142" s="343"/>
      <c r="BR142" s="343"/>
      <c r="BS142" s="343"/>
      <c r="BT142" s="343"/>
      <c r="BU142" s="343"/>
      <c r="BV142" s="343"/>
      <c r="BW142" s="343"/>
      <c r="BX142" s="343"/>
      <c r="BY142" s="343"/>
      <c r="BZ142" s="343"/>
      <c r="CA142" s="343"/>
      <c r="CB142" s="343"/>
      <c r="CC142" s="343"/>
      <c r="CD142" s="343"/>
      <c r="CE142" s="343"/>
      <c r="CF142" s="343"/>
      <c r="CG142" s="343"/>
      <c r="CH142" s="343"/>
      <c r="CI142" s="343"/>
      <c r="CJ142" s="343"/>
      <c r="CK142" s="343"/>
      <c r="CL142" s="343"/>
      <c r="CM142" s="343"/>
      <c r="CN142" s="343"/>
      <c r="CO142" s="343"/>
      <c r="CP142" s="343"/>
      <c r="CQ142" s="343"/>
      <c r="CR142" s="343"/>
      <c r="CS142" s="343"/>
      <c r="CT142" s="343"/>
      <c r="CU142" s="343"/>
      <c r="CV142" s="343"/>
      <c r="CW142" s="343"/>
      <c r="CX142" s="343"/>
      <c r="CY142" s="343"/>
      <c r="CZ142" s="343"/>
      <c r="DA142" s="343"/>
      <c r="DB142" s="343"/>
      <c r="DC142" s="343"/>
      <c r="DD142" s="343"/>
      <c r="DE142" s="343"/>
      <c r="DF142" s="343"/>
      <c r="DG142" s="343"/>
      <c r="DH142" s="343"/>
      <c r="DI142" s="343"/>
      <c r="DJ142" s="343"/>
      <c r="DK142" s="343"/>
      <c r="DL142" s="343"/>
      <c r="DM142" s="343"/>
      <c r="DN142" s="343"/>
      <c r="DO142" s="343"/>
      <c r="DP142" s="343"/>
      <c r="DQ142" s="343"/>
      <c r="DR142" s="343"/>
      <c r="DS142" s="343"/>
      <c r="DT142" s="343"/>
      <c r="DU142" s="343"/>
      <c r="DV142" s="343"/>
      <c r="DW142" s="343"/>
      <c r="DX142" s="343"/>
      <c r="DY142" s="343"/>
      <c r="DZ142" s="343"/>
      <c r="EA142" s="343"/>
    </row>
    <row r="143" spans="1:131" s="391" customFormat="1" ht="14.25" customHeight="1" thickBot="1" x14ac:dyDescent="0.3">
      <c r="A143" s="373"/>
      <c r="B143" s="374"/>
      <c r="C143" s="374" t="s">
        <v>342</v>
      </c>
      <c r="D143" s="457">
        <f t="shared" si="9"/>
        <v>0</v>
      </c>
      <c r="E143" s="374"/>
      <c r="F143" s="374"/>
      <c r="G143" s="374"/>
      <c r="H143" s="457"/>
      <c r="I143" s="457"/>
      <c r="J143" s="458"/>
      <c r="K143" s="457"/>
      <c r="L143" s="457"/>
      <c r="M143" s="458"/>
      <c r="N143" s="354"/>
      <c r="O143" s="354"/>
      <c r="P143" s="450"/>
      <c r="Q143" s="450"/>
      <c r="R143" s="450"/>
      <c r="S143" s="450"/>
      <c r="T143" s="450"/>
      <c r="U143" s="450"/>
      <c r="V143" s="450"/>
      <c r="W143" s="450"/>
      <c r="X143" s="450"/>
      <c r="Y143" s="450"/>
      <c r="Z143" s="450"/>
      <c r="AA143" s="450"/>
      <c r="AB143" s="450"/>
      <c r="AC143" s="450"/>
      <c r="AD143" s="450"/>
      <c r="AE143" s="450"/>
      <c r="AF143" s="450"/>
      <c r="AG143" s="450"/>
      <c r="AH143" s="450"/>
      <c r="AI143" s="450"/>
      <c r="AJ143" s="450"/>
      <c r="AK143" s="343"/>
      <c r="AL143" s="343"/>
      <c r="AM143" s="343"/>
      <c r="AN143" s="343"/>
      <c r="AO143" s="343"/>
      <c r="AP143" s="343"/>
      <c r="AQ143" s="343"/>
      <c r="AR143" s="343"/>
      <c r="AS143" s="343"/>
      <c r="AT143" s="343"/>
      <c r="AU143" s="343"/>
      <c r="AV143" s="343"/>
      <c r="AW143" s="343"/>
      <c r="AX143" s="343"/>
      <c r="AY143" s="343"/>
      <c r="AZ143" s="343"/>
      <c r="BA143" s="343"/>
      <c r="BB143" s="343"/>
      <c r="BC143" s="343"/>
      <c r="BD143" s="343"/>
      <c r="BE143" s="343"/>
      <c r="BF143" s="343"/>
      <c r="BG143" s="343"/>
      <c r="BH143" s="343"/>
      <c r="BI143" s="343"/>
      <c r="BJ143" s="343"/>
      <c r="BK143" s="343"/>
      <c r="BL143" s="343"/>
      <c r="BM143" s="343"/>
      <c r="BN143" s="343"/>
      <c r="BO143" s="343"/>
      <c r="BP143" s="343"/>
      <c r="BQ143" s="343"/>
      <c r="BR143" s="343"/>
      <c r="BS143" s="343"/>
      <c r="BT143" s="343"/>
      <c r="BU143" s="343"/>
      <c r="BV143" s="343"/>
      <c r="BW143" s="343"/>
      <c r="BX143" s="343"/>
      <c r="BY143" s="343"/>
      <c r="BZ143" s="343"/>
      <c r="CA143" s="343"/>
      <c r="CB143" s="343"/>
      <c r="CC143" s="343"/>
      <c r="CD143" s="343"/>
      <c r="CE143" s="343"/>
      <c r="CF143" s="343"/>
      <c r="CG143" s="343"/>
      <c r="CH143" s="343"/>
      <c r="CI143" s="343"/>
      <c r="CJ143" s="343"/>
      <c r="CK143" s="343"/>
      <c r="CL143" s="343"/>
      <c r="CM143" s="343"/>
      <c r="CN143" s="343"/>
      <c r="CO143" s="343"/>
      <c r="CP143" s="343"/>
      <c r="CQ143" s="343"/>
      <c r="CR143" s="343"/>
      <c r="CS143" s="343"/>
      <c r="CT143" s="343"/>
      <c r="CU143" s="343"/>
      <c r="CV143" s="343"/>
      <c r="CW143" s="343"/>
      <c r="CX143" s="343"/>
      <c r="CY143" s="343"/>
      <c r="CZ143" s="343"/>
      <c r="DA143" s="343"/>
      <c r="DB143" s="343"/>
      <c r="DC143" s="343"/>
      <c r="DD143" s="343"/>
      <c r="DE143" s="343"/>
      <c r="DF143" s="343"/>
      <c r="DG143" s="343"/>
      <c r="DH143" s="343"/>
      <c r="DI143" s="343"/>
      <c r="DJ143" s="343"/>
      <c r="DK143" s="343"/>
      <c r="DL143" s="343"/>
      <c r="DM143" s="343"/>
      <c r="DN143" s="343"/>
      <c r="DO143" s="343"/>
      <c r="DP143" s="343"/>
      <c r="DQ143" s="343"/>
      <c r="DR143" s="343"/>
      <c r="DS143" s="343"/>
      <c r="DT143" s="343"/>
      <c r="DU143" s="343"/>
      <c r="DV143" s="343"/>
      <c r="DW143" s="343"/>
      <c r="DX143" s="343"/>
      <c r="DY143" s="343"/>
      <c r="DZ143" s="343"/>
      <c r="EA143" s="343"/>
    </row>
    <row r="144" spans="1:131" s="372" customFormat="1" ht="15" customHeight="1" x14ac:dyDescent="0.25">
      <c r="A144" s="373" t="s">
        <v>587</v>
      </c>
      <c r="B144" s="374" t="s">
        <v>649</v>
      </c>
      <c r="C144" s="374" t="s">
        <v>425</v>
      </c>
      <c r="D144" s="457">
        <f t="shared" si="9"/>
        <v>0</v>
      </c>
      <c r="E144" s="374"/>
      <c r="F144" s="374"/>
      <c r="G144" s="374"/>
      <c r="H144" s="457"/>
      <c r="I144" s="457"/>
      <c r="J144" s="458"/>
      <c r="K144" s="457"/>
      <c r="L144" s="457"/>
      <c r="M144" s="458"/>
      <c r="N144" s="354"/>
      <c r="O144" s="354"/>
      <c r="P144" s="450"/>
      <c r="Q144" s="450"/>
      <c r="R144" s="450"/>
      <c r="S144" s="450"/>
      <c r="T144" s="450"/>
      <c r="U144" s="450"/>
      <c r="V144" s="450"/>
      <c r="W144" s="450"/>
      <c r="X144" s="450"/>
      <c r="Y144" s="450"/>
      <c r="Z144" s="450"/>
      <c r="AA144" s="450"/>
      <c r="AB144" s="450"/>
      <c r="AC144" s="450"/>
      <c r="AD144" s="450"/>
      <c r="AE144" s="450"/>
      <c r="AF144" s="450"/>
      <c r="AG144" s="450"/>
      <c r="AH144" s="450"/>
      <c r="AI144" s="450"/>
      <c r="AJ144" s="450"/>
      <c r="AK144" s="343"/>
      <c r="AL144" s="343"/>
      <c r="AM144" s="343"/>
      <c r="AN144" s="343"/>
      <c r="AO144" s="343"/>
      <c r="AP144" s="343"/>
      <c r="AQ144" s="343"/>
      <c r="AR144" s="343"/>
      <c r="AS144" s="343"/>
      <c r="AT144" s="343"/>
      <c r="AU144" s="343"/>
      <c r="AV144" s="343"/>
      <c r="AW144" s="343"/>
      <c r="AX144" s="343"/>
      <c r="AY144" s="343"/>
      <c r="AZ144" s="343"/>
      <c r="BA144" s="343"/>
      <c r="BB144" s="343"/>
      <c r="BC144" s="343"/>
      <c r="BD144" s="343"/>
      <c r="BE144" s="343"/>
      <c r="BF144" s="343"/>
      <c r="BG144" s="343"/>
      <c r="BH144" s="343"/>
      <c r="BI144" s="343"/>
      <c r="BJ144" s="343"/>
      <c r="BK144" s="343"/>
      <c r="BL144" s="343"/>
      <c r="BM144" s="343"/>
      <c r="BN144" s="343"/>
      <c r="BO144" s="343"/>
      <c r="BP144" s="343"/>
      <c r="BQ144" s="343"/>
      <c r="BR144" s="343"/>
      <c r="BS144" s="343"/>
      <c r="BT144" s="343"/>
      <c r="BU144" s="343"/>
      <c r="BV144" s="343"/>
      <c r="BW144" s="343"/>
      <c r="BX144" s="343"/>
      <c r="BY144" s="343"/>
      <c r="BZ144" s="343"/>
      <c r="CA144" s="343"/>
      <c r="CB144" s="343"/>
      <c r="CC144" s="343"/>
      <c r="CD144" s="343"/>
      <c r="CE144" s="343"/>
      <c r="CF144" s="343"/>
      <c r="CG144" s="343"/>
      <c r="CH144" s="343"/>
      <c r="CI144" s="343"/>
      <c r="CJ144" s="343"/>
      <c r="CK144" s="343"/>
      <c r="CL144" s="343"/>
      <c r="CM144" s="343"/>
      <c r="CN144" s="343"/>
      <c r="CO144" s="343"/>
      <c r="CP144" s="343"/>
      <c r="CQ144" s="343"/>
      <c r="CR144" s="343"/>
      <c r="CS144" s="343"/>
      <c r="CT144" s="343"/>
      <c r="CU144" s="343"/>
      <c r="CV144" s="343"/>
      <c r="CW144" s="343"/>
      <c r="CX144" s="343"/>
      <c r="CY144" s="343"/>
      <c r="CZ144" s="343"/>
      <c r="DA144" s="343"/>
      <c r="DB144" s="343"/>
      <c r="DC144" s="343"/>
      <c r="DD144" s="343"/>
      <c r="DE144" s="343"/>
      <c r="DF144" s="343"/>
      <c r="DG144" s="343"/>
      <c r="DH144" s="343"/>
      <c r="DI144" s="343"/>
      <c r="DJ144" s="343"/>
      <c r="DK144" s="343"/>
      <c r="DL144" s="343"/>
      <c r="DM144" s="343"/>
      <c r="DN144" s="343"/>
      <c r="DO144" s="343"/>
      <c r="DP144" s="343"/>
      <c r="DQ144" s="343"/>
      <c r="DR144" s="343"/>
      <c r="DS144" s="343"/>
      <c r="DT144" s="343"/>
      <c r="DU144" s="343"/>
      <c r="DV144" s="343"/>
      <c r="DW144" s="343"/>
      <c r="DX144" s="343"/>
      <c r="DY144" s="343"/>
      <c r="DZ144" s="343"/>
      <c r="EA144" s="343"/>
    </row>
    <row r="145" spans="1:131" s="379" customFormat="1" ht="15" customHeight="1" thickBot="1" x14ac:dyDescent="0.3">
      <c r="A145" s="373"/>
      <c r="B145" s="374"/>
      <c r="C145" s="374" t="s">
        <v>342</v>
      </c>
      <c r="D145" s="457">
        <f t="shared" si="9"/>
        <v>0</v>
      </c>
      <c r="E145" s="374"/>
      <c r="F145" s="374"/>
      <c r="G145" s="374"/>
      <c r="H145" s="457"/>
      <c r="I145" s="457"/>
      <c r="J145" s="458"/>
      <c r="K145" s="457"/>
      <c r="L145" s="457"/>
      <c r="M145" s="458"/>
      <c r="N145" s="354"/>
      <c r="O145" s="354"/>
      <c r="P145" s="450"/>
      <c r="Q145" s="450"/>
      <c r="R145" s="450"/>
      <c r="S145" s="450"/>
      <c r="T145" s="450"/>
      <c r="U145" s="450"/>
      <c r="V145" s="450"/>
      <c r="W145" s="450"/>
      <c r="X145" s="450"/>
      <c r="Y145" s="450"/>
      <c r="Z145" s="450"/>
      <c r="AA145" s="450"/>
      <c r="AB145" s="450"/>
      <c r="AC145" s="450"/>
      <c r="AD145" s="450"/>
      <c r="AE145" s="450"/>
      <c r="AF145" s="450"/>
      <c r="AG145" s="450"/>
      <c r="AH145" s="450"/>
      <c r="AI145" s="450"/>
      <c r="AJ145" s="450"/>
      <c r="AK145" s="343"/>
      <c r="AL145" s="343"/>
      <c r="AM145" s="343"/>
      <c r="AN145" s="343"/>
      <c r="AO145" s="343"/>
      <c r="AP145" s="343"/>
      <c r="AQ145" s="343"/>
      <c r="AR145" s="343"/>
      <c r="AS145" s="343"/>
      <c r="AT145" s="343"/>
      <c r="AU145" s="343"/>
      <c r="AV145" s="343"/>
      <c r="AW145" s="343"/>
      <c r="AX145" s="343"/>
      <c r="AY145" s="343"/>
      <c r="AZ145" s="343"/>
      <c r="BA145" s="343"/>
      <c r="BB145" s="343"/>
      <c r="BC145" s="343"/>
      <c r="BD145" s="343"/>
      <c r="BE145" s="343"/>
      <c r="BF145" s="343"/>
      <c r="BG145" s="343"/>
      <c r="BH145" s="343"/>
      <c r="BI145" s="343"/>
      <c r="BJ145" s="343"/>
      <c r="BK145" s="343"/>
      <c r="BL145" s="343"/>
      <c r="BM145" s="343"/>
      <c r="BN145" s="343"/>
      <c r="BO145" s="343"/>
      <c r="BP145" s="343"/>
      <c r="BQ145" s="343"/>
      <c r="BR145" s="343"/>
      <c r="BS145" s="343"/>
      <c r="BT145" s="343"/>
      <c r="BU145" s="343"/>
      <c r="BV145" s="343"/>
      <c r="BW145" s="343"/>
      <c r="BX145" s="343"/>
      <c r="BY145" s="343"/>
      <c r="BZ145" s="343"/>
      <c r="CA145" s="343"/>
      <c r="CB145" s="343"/>
      <c r="CC145" s="343"/>
      <c r="CD145" s="343"/>
      <c r="CE145" s="343"/>
      <c r="CF145" s="343"/>
      <c r="CG145" s="343"/>
      <c r="CH145" s="343"/>
      <c r="CI145" s="343"/>
      <c r="CJ145" s="343"/>
      <c r="CK145" s="343"/>
      <c r="CL145" s="343"/>
      <c r="CM145" s="343"/>
      <c r="CN145" s="343"/>
      <c r="CO145" s="343"/>
      <c r="CP145" s="343"/>
      <c r="CQ145" s="343"/>
      <c r="CR145" s="343"/>
      <c r="CS145" s="343"/>
      <c r="CT145" s="343"/>
      <c r="CU145" s="343"/>
      <c r="CV145" s="343"/>
      <c r="CW145" s="343"/>
      <c r="CX145" s="343"/>
      <c r="CY145" s="343"/>
      <c r="CZ145" s="343"/>
      <c r="DA145" s="343"/>
      <c r="DB145" s="343"/>
      <c r="DC145" s="343"/>
      <c r="DD145" s="343"/>
      <c r="DE145" s="343"/>
      <c r="DF145" s="343"/>
      <c r="DG145" s="343"/>
      <c r="DH145" s="343"/>
      <c r="DI145" s="343"/>
      <c r="DJ145" s="343"/>
      <c r="DK145" s="343"/>
      <c r="DL145" s="343"/>
      <c r="DM145" s="343"/>
      <c r="DN145" s="343"/>
      <c r="DO145" s="343"/>
      <c r="DP145" s="343"/>
      <c r="DQ145" s="343"/>
      <c r="DR145" s="343"/>
      <c r="DS145" s="343"/>
      <c r="DT145" s="343"/>
      <c r="DU145" s="343"/>
      <c r="DV145" s="343"/>
      <c r="DW145" s="343"/>
      <c r="DX145" s="343"/>
      <c r="DY145" s="343"/>
      <c r="DZ145" s="343"/>
      <c r="EA145" s="343"/>
    </row>
    <row r="146" spans="1:131" s="388" customFormat="1" ht="15" customHeight="1" x14ac:dyDescent="0.25">
      <c r="A146" s="373" t="s">
        <v>589</v>
      </c>
      <c r="B146" s="374" t="s">
        <v>650</v>
      </c>
      <c r="C146" s="374" t="s">
        <v>425</v>
      </c>
      <c r="D146" s="457">
        <f t="shared" si="9"/>
        <v>148</v>
      </c>
      <c r="E146" s="374"/>
      <c r="F146" s="374"/>
      <c r="G146" s="374"/>
      <c r="H146" s="457">
        <f t="shared" si="11"/>
        <v>148</v>
      </c>
      <c r="I146" s="457">
        <v>148</v>
      </c>
      <c r="J146" s="458"/>
      <c r="K146" s="457"/>
      <c r="L146" s="457"/>
      <c r="M146" s="458"/>
      <c r="N146" s="354"/>
      <c r="O146" s="354"/>
      <c r="P146" s="450"/>
      <c r="Q146" s="450"/>
      <c r="R146" s="450"/>
      <c r="S146" s="450"/>
      <c r="T146" s="450"/>
      <c r="U146" s="450"/>
      <c r="V146" s="450"/>
      <c r="W146" s="450"/>
      <c r="X146" s="450"/>
      <c r="Y146" s="450"/>
      <c r="Z146" s="450"/>
      <c r="AA146" s="450"/>
      <c r="AB146" s="450"/>
      <c r="AC146" s="450"/>
      <c r="AD146" s="450"/>
      <c r="AE146" s="450"/>
      <c r="AF146" s="450"/>
      <c r="AG146" s="450"/>
      <c r="AH146" s="450"/>
      <c r="AI146" s="450"/>
      <c r="AJ146" s="450"/>
      <c r="AK146" s="343"/>
      <c r="AL146" s="343"/>
      <c r="AM146" s="343"/>
      <c r="AN146" s="343"/>
      <c r="AO146" s="343"/>
      <c r="AP146" s="343"/>
      <c r="AQ146" s="343"/>
      <c r="AR146" s="343"/>
      <c r="AS146" s="343"/>
      <c r="AT146" s="343"/>
      <c r="AU146" s="343"/>
      <c r="AV146" s="343"/>
      <c r="AW146" s="343"/>
      <c r="AX146" s="343"/>
      <c r="AY146" s="343"/>
      <c r="AZ146" s="343"/>
      <c r="BA146" s="343"/>
      <c r="BB146" s="343"/>
      <c r="BC146" s="343"/>
      <c r="BD146" s="343"/>
      <c r="BE146" s="343"/>
      <c r="BF146" s="343"/>
      <c r="BG146" s="343"/>
      <c r="BH146" s="343"/>
      <c r="BI146" s="343"/>
      <c r="BJ146" s="343"/>
      <c r="BK146" s="343"/>
      <c r="BL146" s="343"/>
      <c r="BM146" s="343"/>
      <c r="BN146" s="343"/>
      <c r="BO146" s="343"/>
      <c r="BP146" s="343"/>
      <c r="BQ146" s="343"/>
      <c r="BR146" s="343"/>
      <c r="BS146" s="343"/>
      <c r="BT146" s="343"/>
      <c r="BU146" s="343"/>
      <c r="BV146" s="343"/>
      <c r="BW146" s="343"/>
      <c r="BX146" s="343"/>
      <c r="BY146" s="343"/>
      <c r="BZ146" s="343"/>
      <c r="CA146" s="343"/>
      <c r="CB146" s="343"/>
      <c r="CC146" s="343"/>
      <c r="CD146" s="343"/>
      <c r="CE146" s="343"/>
      <c r="CF146" s="343"/>
      <c r="CG146" s="343"/>
      <c r="CH146" s="343"/>
      <c r="CI146" s="343"/>
      <c r="CJ146" s="343"/>
      <c r="CK146" s="343"/>
      <c r="CL146" s="343"/>
      <c r="CM146" s="343"/>
      <c r="CN146" s="343"/>
      <c r="CO146" s="343"/>
      <c r="CP146" s="343"/>
      <c r="CQ146" s="343"/>
      <c r="CR146" s="343"/>
      <c r="CS146" s="343"/>
      <c r="CT146" s="343"/>
      <c r="CU146" s="343"/>
      <c r="CV146" s="343"/>
      <c r="CW146" s="343"/>
      <c r="CX146" s="343"/>
      <c r="CY146" s="343"/>
      <c r="CZ146" s="343"/>
      <c r="DA146" s="343"/>
      <c r="DB146" s="343"/>
      <c r="DC146" s="343"/>
      <c r="DD146" s="343"/>
      <c r="DE146" s="343"/>
      <c r="DF146" s="343"/>
      <c r="DG146" s="343"/>
      <c r="DH146" s="343"/>
      <c r="DI146" s="343"/>
      <c r="DJ146" s="343"/>
      <c r="DK146" s="343"/>
      <c r="DL146" s="343"/>
      <c r="DM146" s="343"/>
      <c r="DN146" s="343"/>
      <c r="DO146" s="343"/>
      <c r="DP146" s="343"/>
      <c r="DQ146" s="343"/>
      <c r="DR146" s="343"/>
      <c r="DS146" s="343"/>
      <c r="DT146" s="343"/>
      <c r="DU146" s="343"/>
      <c r="DV146" s="343"/>
      <c r="DW146" s="343"/>
      <c r="DX146" s="343"/>
      <c r="DY146" s="343"/>
      <c r="DZ146" s="343"/>
      <c r="EA146" s="343"/>
    </row>
    <row r="147" spans="1:131" s="391" customFormat="1" ht="15" customHeight="1" thickBot="1" x14ac:dyDescent="0.3">
      <c r="A147" s="373"/>
      <c r="B147" s="374"/>
      <c r="C147" s="374" t="s">
        <v>342</v>
      </c>
      <c r="D147" s="457">
        <f t="shared" si="9"/>
        <v>78.900000000000006</v>
      </c>
      <c r="E147" s="374"/>
      <c r="F147" s="374"/>
      <c r="G147" s="374"/>
      <c r="H147" s="457">
        <f t="shared" si="11"/>
        <v>78.900000000000006</v>
      </c>
      <c r="I147" s="464">
        <v>78.900000000000006</v>
      </c>
      <c r="J147" s="458"/>
      <c r="K147" s="457"/>
      <c r="L147" s="464"/>
      <c r="M147" s="458"/>
      <c r="N147" s="354"/>
      <c r="O147" s="354"/>
      <c r="P147" s="450"/>
      <c r="Q147" s="450"/>
      <c r="R147" s="450"/>
      <c r="S147" s="450"/>
      <c r="T147" s="450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450"/>
      <c r="AE147" s="450"/>
      <c r="AF147" s="450"/>
      <c r="AG147" s="450"/>
      <c r="AH147" s="450"/>
      <c r="AI147" s="450"/>
      <c r="AJ147" s="450"/>
      <c r="AK147" s="343"/>
      <c r="AL147" s="343"/>
      <c r="AM147" s="343"/>
      <c r="AN147" s="343"/>
      <c r="AO147" s="343"/>
      <c r="AP147" s="343"/>
      <c r="AQ147" s="343"/>
      <c r="AR147" s="343"/>
      <c r="AS147" s="343"/>
      <c r="AT147" s="343"/>
      <c r="AU147" s="343"/>
      <c r="AV147" s="343"/>
      <c r="AW147" s="343"/>
      <c r="AX147" s="343"/>
      <c r="AY147" s="343"/>
      <c r="AZ147" s="343"/>
      <c r="BA147" s="343"/>
      <c r="BB147" s="343"/>
      <c r="BC147" s="343"/>
      <c r="BD147" s="343"/>
      <c r="BE147" s="343"/>
      <c r="BF147" s="343"/>
      <c r="BG147" s="343"/>
      <c r="BH147" s="343"/>
      <c r="BI147" s="343"/>
      <c r="BJ147" s="343"/>
      <c r="BK147" s="343"/>
      <c r="BL147" s="343"/>
      <c r="BM147" s="343"/>
      <c r="BN147" s="343"/>
      <c r="BO147" s="343"/>
      <c r="BP147" s="343"/>
      <c r="BQ147" s="343"/>
      <c r="BR147" s="343"/>
      <c r="BS147" s="343"/>
      <c r="BT147" s="343"/>
      <c r="BU147" s="343"/>
      <c r="BV147" s="343"/>
      <c r="BW147" s="343"/>
      <c r="BX147" s="343"/>
      <c r="BY147" s="343"/>
      <c r="BZ147" s="343"/>
      <c r="CA147" s="343"/>
      <c r="CB147" s="343"/>
      <c r="CC147" s="343"/>
      <c r="CD147" s="343"/>
      <c r="CE147" s="343"/>
      <c r="CF147" s="343"/>
      <c r="CG147" s="343"/>
      <c r="CH147" s="343"/>
      <c r="CI147" s="343"/>
      <c r="CJ147" s="343"/>
      <c r="CK147" s="343"/>
      <c r="CL147" s="343"/>
      <c r="CM147" s="343"/>
      <c r="CN147" s="343"/>
      <c r="CO147" s="343"/>
      <c r="CP147" s="343"/>
      <c r="CQ147" s="343"/>
      <c r="CR147" s="343"/>
      <c r="CS147" s="343"/>
      <c r="CT147" s="343"/>
      <c r="CU147" s="343"/>
      <c r="CV147" s="343"/>
      <c r="CW147" s="343"/>
      <c r="CX147" s="343"/>
      <c r="CY147" s="343"/>
      <c r="CZ147" s="343"/>
      <c r="DA147" s="343"/>
      <c r="DB147" s="343"/>
      <c r="DC147" s="343"/>
      <c r="DD147" s="343"/>
      <c r="DE147" s="343"/>
      <c r="DF147" s="343"/>
      <c r="DG147" s="343"/>
      <c r="DH147" s="343"/>
      <c r="DI147" s="343"/>
      <c r="DJ147" s="343"/>
      <c r="DK147" s="343"/>
      <c r="DL147" s="343"/>
      <c r="DM147" s="343"/>
      <c r="DN147" s="343"/>
      <c r="DO147" s="343"/>
      <c r="DP147" s="343"/>
      <c r="DQ147" s="343"/>
      <c r="DR147" s="343"/>
      <c r="DS147" s="343"/>
      <c r="DT147" s="343"/>
      <c r="DU147" s="343"/>
      <c r="DV147" s="343"/>
      <c r="DW147" s="343"/>
      <c r="DX147" s="343"/>
      <c r="DY147" s="343"/>
      <c r="DZ147" s="343"/>
      <c r="EA147" s="343"/>
    </row>
    <row r="148" spans="1:131" s="372" customFormat="1" ht="15" customHeight="1" x14ac:dyDescent="0.25">
      <c r="A148" s="373" t="s">
        <v>651</v>
      </c>
      <c r="B148" s="374" t="s">
        <v>652</v>
      </c>
      <c r="C148" s="374" t="s">
        <v>425</v>
      </c>
      <c r="D148" s="457">
        <f t="shared" si="9"/>
        <v>740</v>
      </c>
      <c r="E148" s="374"/>
      <c r="F148" s="374"/>
      <c r="G148" s="374"/>
      <c r="H148" s="457">
        <f t="shared" si="11"/>
        <v>740</v>
      </c>
      <c r="I148" s="457">
        <v>740</v>
      </c>
      <c r="J148" s="458"/>
      <c r="K148" s="457"/>
      <c r="L148" s="457"/>
      <c r="M148" s="458"/>
      <c r="N148" s="354"/>
      <c r="O148" s="354"/>
      <c r="P148" s="450"/>
      <c r="Q148" s="450"/>
      <c r="R148" s="450"/>
      <c r="S148" s="450"/>
      <c r="T148" s="450"/>
      <c r="U148" s="450"/>
      <c r="V148" s="450"/>
      <c r="W148" s="450"/>
      <c r="X148" s="450"/>
      <c r="Y148" s="450"/>
      <c r="Z148" s="450"/>
      <c r="AA148" s="450"/>
      <c r="AB148" s="450"/>
      <c r="AC148" s="450"/>
      <c r="AD148" s="450"/>
      <c r="AE148" s="450"/>
      <c r="AF148" s="450"/>
      <c r="AG148" s="450"/>
      <c r="AH148" s="450"/>
      <c r="AI148" s="450"/>
      <c r="AJ148" s="450"/>
      <c r="AK148" s="343"/>
      <c r="AL148" s="343"/>
      <c r="AM148" s="343"/>
      <c r="AN148" s="343"/>
      <c r="AO148" s="343"/>
      <c r="AP148" s="343"/>
      <c r="AQ148" s="343"/>
      <c r="AR148" s="343"/>
      <c r="AS148" s="343"/>
      <c r="AT148" s="343"/>
      <c r="AU148" s="343"/>
      <c r="AV148" s="343"/>
      <c r="AW148" s="343"/>
      <c r="AX148" s="343"/>
      <c r="AY148" s="343"/>
      <c r="AZ148" s="343"/>
      <c r="BA148" s="343"/>
      <c r="BB148" s="343"/>
      <c r="BC148" s="343"/>
      <c r="BD148" s="343"/>
      <c r="BE148" s="343"/>
      <c r="BF148" s="343"/>
      <c r="BG148" s="343"/>
      <c r="BH148" s="343"/>
      <c r="BI148" s="343"/>
      <c r="BJ148" s="343"/>
      <c r="BK148" s="343"/>
      <c r="BL148" s="343"/>
      <c r="BM148" s="343"/>
      <c r="BN148" s="343"/>
      <c r="BO148" s="343"/>
      <c r="BP148" s="343"/>
      <c r="BQ148" s="343"/>
      <c r="BR148" s="343"/>
      <c r="BS148" s="343"/>
      <c r="BT148" s="343"/>
      <c r="BU148" s="343"/>
      <c r="BV148" s="343"/>
      <c r="BW148" s="343"/>
      <c r="BX148" s="343"/>
      <c r="BY148" s="343"/>
      <c r="BZ148" s="343"/>
      <c r="CA148" s="343"/>
      <c r="CB148" s="343"/>
      <c r="CC148" s="343"/>
      <c r="CD148" s="343"/>
      <c r="CE148" s="343"/>
      <c r="CF148" s="343"/>
      <c r="CG148" s="343"/>
      <c r="CH148" s="343"/>
      <c r="CI148" s="343"/>
      <c r="CJ148" s="343"/>
      <c r="CK148" s="343"/>
      <c r="CL148" s="343"/>
      <c r="CM148" s="343"/>
      <c r="CN148" s="343"/>
      <c r="CO148" s="343"/>
      <c r="CP148" s="343"/>
      <c r="CQ148" s="343"/>
      <c r="CR148" s="343"/>
      <c r="CS148" s="343"/>
      <c r="CT148" s="343"/>
      <c r="CU148" s="343"/>
      <c r="CV148" s="343"/>
      <c r="CW148" s="343"/>
      <c r="CX148" s="343"/>
      <c r="CY148" s="343"/>
      <c r="CZ148" s="343"/>
      <c r="DA148" s="343"/>
      <c r="DB148" s="343"/>
      <c r="DC148" s="343"/>
      <c r="DD148" s="343"/>
      <c r="DE148" s="343"/>
      <c r="DF148" s="343"/>
      <c r="DG148" s="343"/>
      <c r="DH148" s="343"/>
      <c r="DI148" s="343"/>
      <c r="DJ148" s="343"/>
      <c r="DK148" s="343"/>
      <c r="DL148" s="343"/>
      <c r="DM148" s="343"/>
      <c r="DN148" s="343"/>
      <c r="DO148" s="343"/>
      <c r="DP148" s="343"/>
      <c r="DQ148" s="343"/>
      <c r="DR148" s="343"/>
      <c r="DS148" s="343"/>
      <c r="DT148" s="343"/>
      <c r="DU148" s="343"/>
      <c r="DV148" s="343"/>
      <c r="DW148" s="343"/>
      <c r="DX148" s="343"/>
      <c r="DY148" s="343"/>
      <c r="DZ148" s="343"/>
      <c r="EA148" s="343"/>
    </row>
    <row r="149" spans="1:131" s="379" customFormat="1" ht="15.75" customHeight="1" thickBot="1" x14ac:dyDescent="0.3">
      <c r="A149" s="373"/>
      <c r="B149" s="374"/>
      <c r="C149" s="374" t="s">
        <v>342</v>
      </c>
      <c r="D149" s="457">
        <f t="shared" si="9"/>
        <v>190.655</v>
      </c>
      <c r="E149" s="374"/>
      <c r="F149" s="374"/>
      <c r="G149" s="374"/>
      <c r="H149" s="457">
        <f t="shared" si="11"/>
        <v>190.655</v>
      </c>
      <c r="I149" s="457">
        <v>190.655</v>
      </c>
      <c r="J149" s="458"/>
      <c r="K149" s="457"/>
      <c r="L149" s="457"/>
      <c r="M149" s="458"/>
      <c r="N149" s="354"/>
      <c r="O149" s="354"/>
      <c r="P149" s="450"/>
      <c r="Q149" s="450"/>
      <c r="R149" s="450"/>
      <c r="S149" s="450"/>
      <c r="T149" s="450"/>
      <c r="U149" s="450"/>
      <c r="V149" s="450"/>
      <c r="W149" s="450"/>
      <c r="X149" s="450"/>
      <c r="Y149" s="450"/>
      <c r="Z149" s="450"/>
      <c r="AA149" s="450"/>
      <c r="AB149" s="450"/>
      <c r="AC149" s="450"/>
      <c r="AD149" s="450"/>
      <c r="AE149" s="450"/>
      <c r="AF149" s="450"/>
      <c r="AG149" s="450"/>
      <c r="AH149" s="450"/>
      <c r="AI149" s="450"/>
      <c r="AJ149" s="450"/>
      <c r="AK149" s="343"/>
      <c r="AL149" s="343"/>
      <c r="AM149" s="343"/>
      <c r="AN149" s="343"/>
      <c r="AO149" s="343"/>
      <c r="AP149" s="343"/>
      <c r="AQ149" s="343"/>
      <c r="AR149" s="343"/>
      <c r="AS149" s="343"/>
      <c r="AT149" s="343"/>
      <c r="AU149" s="343"/>
      <c r="AV149" s="343"/>
      <c r="AW149" s="343"/>
      <c r="AX149" s="343"/>
      <c r="AY149" s="343"/>
      <c r="AZ149" s="343"/>
      <c r="BA149" s="343"/>
      <c r="BB149" s="343"/>
      <c r="BC149" s="343"/>
      <c r="BD149" s="343"/>
      <c r="BE149" s="343"/>
      <c r="BF149" s="343"/>
      <c r="BG149" s="343"/>
      <c r="BH149" s="343"/>
      <c r="BI149" s="343"/>
      <c r="BJ149" s="343"/>
      <c r="BK149" s="343"/>
      <c r="BL149" s="343"/>
      <c r="BM149" s="343"/>
      <c r="BN149" s="343"/>
      <c r="BO149" s="343"/>
      <c r="BP149" s="343"/>
      <c r="BQ149" s="343"/>
      <c r="BR149" s="343"/>
      <c r="BS149" s="343"/>
      <c r="BT149" s="343"/>
      <c r="BU149" s="343"/>
      <c r="BV149" s="343"/>
      <c r="BW149" s="343"/>
      <c r="BX149" s="343"/>
      <c r="BY149" s="343"/>
      <c r="BZ149" s="343"/>
      <c r="CA149" s="343"/>
      <c r="CB149" s="343"/>
      <c r="CC149" s="343"/>
      <c r="CD149" s="343"/>
      <c r="CE149" s="343"/>
      <c r="CF149" s="343"/>
      <c r="CG149" s="343"/>
      <c r="CH149" s="343"/>
      <c r="CI149" s="343"/>
      <c r="CJ149" s="343"/>
      <c r="CK149" s="343"/>
      <c r="CL149" s="343"/>
      <c r="CM149" s="343"/>
      <c r="CN149" s="343"/>
      <c r="CO149" s="343"/>
      <c r="CP149" s="343"/>
      <c r="CQ149" s="343"/>
      <c r="CR149" s="343"/>
      <c r="CS149" s="343"/>
      <c r="CT149" s="343"/>
      <c r="CU149" s="343"/>
      <c r="CV149" s="343"/>
      <c r="CW149" s="343"/>
      <c r="CX149" s="343"/>
      <c r="CY149" s="343"/>
      <c r="CZ149" s="343"/>
      <c r="DA149" s="343"/>
      <c r="DB149" s="343"/>
      <c r="DC149" s="343"/>
      <c r="DD149" s="343"/>
      <c r="DE149" s="343"/>
      <c r="DF149" s="343"/>
      <c r="DG149" s="343"/>
      <c r="DH149" s="343"/>
      <c r="DI149" s="343"/>
      <c r="DJ149" s="343"/>
      <c r="DK149" s="343"/>
      <c r="DL149" s="343"/>
      <c r="DM149" s="343"/>
      <c r="DN149" s="343"/>
      <c r="DO149" s="343"/>
      <c r="DP149" s="343"/>
      <c r="DQ149" s="343"/>
      <c r="DR149" s="343"/>
      <c r="DS149" s="343"/>
      <c r="DT149" s="343"/>
      <c r="DU149" s="343"/>
      <c r="DV149" s="343"/>
      <c r="DW149" s="343"/>
      <c r="DX149" s="343"/>
      <c r="DY149" s="343"/>
      <c r="DZ149" s="343"/>
      <c r="EA149" s="343"/>
    </row>
    <row r="150" spans="1:131" s="388" customFormat="1" ht="15" customHeight="1" x14ac:dyDescent="0.25">
      <c r="A150" s="373" t="s">
        <v>653</v>
      </c>
      <c r="B150" s="374" t="s">
        <v>654</v>
      </c>
      <c r="C150" s="374" t="s">
        <v>425</v>
      </c>
      <c r="D150" s="457">
        <f t="shared" si="9"/>
        <v>25</v>
      </c>
      <c r="E150" s="374"/>
      <c r="F150" s="374"/>
      <c r="G150" s="374"/>
      <c r="H150" s="457">
        <f t="shared" si="11"/>
        <v>25</v>
      </c>
      <c r="I150" s="457">
        <v>25</v>
      </c>
      <c r="J150" s="458"/>
      <c r="K150" s="457"/>
      <c r="L150" s="457"/>
      <c r="M150" s="458"/>
      <c r="N150" s="354"/>
      <c r="O150" s="354"/>
      <c r="P150" s="450"/>
      <c r="Q150" s="450"/>
      <c r="R150" s="450"/>
      <c r="S150" s="450"/>
      <c r="T150" s="450"/>
      <c r="U150" s="450"/>
      <c r="V150" s="450"/>
      <c r="W150" s="450"/>
      <c r="X150" s="450"/>
      <c r="Y150" s="450"/>
      <c r="Z150" s="450"/>
      <c r="AA150" s="450"/>
      <c r="AB150" s="450"/>
      <c r="AC150" s="450"/>
      <c r="AD150" s="450"/>
      <c r="AE150" s="450"/>
      <c r="AF150" s="450"/>
      <c r="AG150" s="450"/>
      <c r="AH150" s="450"/>
      <c r="AI150" s="450"/>
      <c r="AJ150" s="450"/>
      <c r="AK150" s="343"/>
      <c r="AL150" s="343"/>
      <c r="AM150" s="343"/>
      <c r="AN150" s="343"/>
      <c r="AO150" s="343"/>
      <c r="AP150" s="343"/>
      <c r="AQ150" s="343"/>
      <c r="AR150" s="343"/>
      <c r="AS150" s="343"/>
      <c r="AT150" s="343"/>
      <c r="AU150" s="343"/>
      <c r="AV150" s="343"/>
      <c r="AW150" s="343"/>
      <c r="AX150" s="343"/>
      <c r="AY150" s="343"/>
      <c r="AZ150" s="343"/>
      <c r="BA150" s="343"/>
      <c r="BB150" s="343"/>
      <c r="BC150" s="343"/>
      <c r="BD150" s="343"/>
      <c r="BE150" s="343"/>
      <c r="BF150" s="343"/>
      <c r="BG150" s="343"/>
      <c r="BH150" s="343"/>
      <c r="BI150" s="343"/>
      <c r="BJ150" s="343"/>
      <c r="BK150" s="343"/>
      <c r="BL150" s="343"/>
      <c r="BM150" s="343"/>
      <c r="BN150" s="343"/>
      <c r="BO150" s="343"/>
      <c r="BP150" s="343"/>
      <c r="BQ150" s="343"/>
      <c r="BR150" s="343"/>
      <c r="BS150" s="343"/>
      <c r="BT150" s="343"/>
      <c r="BU150" s="343"/>
      <c r="BV150" s="343"/>
      <c r="BW150" s="343"/>
      <c r="BX150" s="343"/>
      <c r="BY150" s="343"/>
      <c r="BZ150" s="343"/>
      <c r="CA150" s="343"/>
      <c r="CB150" s="343"/>
      <c r="CC150" s="343"/>
      <c r="CD150" s="343"/>
      <c r="CE150" s="343"/>
      <c r="CF150" s="343"/>
      <c r="CG150" s="343"/>
      <c r="CH150" s="343"/>
      <c r="CI150" s="343"/>
      <c r="CJ150" s="343"/>
      <c r="CK150" s="343"/>
      <c r="CL150" s="343"/>
      <c r="CM150" s="343"/>
      <c r="CN150" s="343"/>
      <c r="CO150" s="343"/>
      <c r="CP150" s="343"/>
      <c r="CQ150" s="343"/>
      <c r="CR150" s="343"/>
      <c r="CS150" s="343"/>
      <c r="CT150" s="343"/>
      <c r="CU150" s="343"/>
      <c r="CV150" s="343"/>
      <c r="CW150" s="343"/>
      <c r="CX150" s="343"/>
      <c r="CY150" s="343"/>
      <c r="CZ150" s="343"/>
      <c r="DA150" s="343"/>
      <c r="DB150" s="343"/>
      <c r="DC150" s="343"/>
      <c r="DD150" s="343"/>
      <c r="DE150" s="343"/>
      <c r="DF150" s="343"/>
      <c r="DG150" s="343"/>
      <c r="DH150" s="343"/>
      <c r="DI150" s="343"/>
      <c r="DJ150" s="343"/>
      <c r="DK150" s="343"/>
      <c r="DL150" s="343"/>
      <c r="DM150" s="343"/>
      <c r="DN150" s="343"/>
      <c r="DO150" s="343"/>
      <c r="DP150" s="343"/>
      <c r="DQ150" s="343"/>
      <c r="DR150" s="343"/>
      <c r="DS150" s="343"/>
      <c r="DT150" s="343"/>
      <c r="DU150" s="343"/>
      <c r="DV150" s="343"/>
      <c r="DW150" s="343"/>
      <c r="DX150" s="343"/>
      <c r="DY150" s="343"/>
      <c r="DZ150" s="343"/>
      <c r="EA150" s="343"/>
    </row>
    <row r="151" spans="1:131" s="391" customFormat="1" ht="15" customHeight="1" thickBot="1" x14ac:dyDescent="0.3">
      <c r="A151" s="373"/>
      <c r="B151" s="374"/>
      <c r="C151" s="374" t="s">
        <v>342</v>
      </c>
      <c r="D151" s="457">
        <f t="shared" si="9"/>
        <v>31.581</v>
      </c>
      <c r="E151" s="374"/>
      <c r="F151" s="374"/>
      <c r="G151" s="374"/>
      <c r="H151" s="457">
        <f t="shared" si="11"/>
        <v>31.581</v>
      </c>
      <c r="I151" s="464">
        <v>31.581</v>
      </c>
      <c r="J151" s="458"/>
      <c r="K151" s="457"/>
      <c r="L151" s="464"/>
      <c r="M151" s="458"/>
      <c r="N151" s="354"/>
      <c r="O151" s="354"/>
      <c r="P151" s="450"/>
      <c r="Q151" s="450"/>
      <c r="R151" s="450"/>
      <c r="S151" s="450"/>
      <c r="T151" s="450"/>
      <c r="U151" s="450"/>
      <c r="V151" s="450"/>
      <c r="W151" s="450"/>
      <c r="X151" s="450"/>
      <c r="Y151" s="450"/>
      <c r="Z151" s="450"/>
      <c r="AA151" s="450"/>
      <c r="AB151" s="450"/>
      <c r="AC151" s="450"/>
      <c r="AD151" s="450"/>
      <c r="AE151" s="450"/>
      <c r="AF151" s="450"/>
      <c r="AG151" s="450"/>
      <c r="AH151" s="450"/>
      <c r="AI151" s="450"/>
      <c r="AJ151" s="450"/>
      <c r="AK151" s="343"/>
      <c r="AL151" s="343"/>
      <c r="AM151" s="343"/>
      <c r="AN151" s="343"/>
      <c r="AO151" s="343"/>
      <c r="AP151" s="343"/>
      <c r="AQ151" s="343"/>
      <c r="AR151" s="343"/>
      <c r="AS151" s="343"/>
      <c r="AT151" s="343"/>
      <c r="AU151" s="343"/>
      <c r="AV151" s="343"/>
      <c r="AW151" s="343"/>
      <c r="AX151" s="343"/>
      <c r="AY151" s="343"/>
      <c r="AZ151" s="343"/>
      <c r="BA151" s="343"/>
      <c r="BB151" s="343"/>
      <c r="BC151" s="343"/>
      <c r="BD151" s="343"/>
      <c r="BE151" s="343"/>
      <c r="BF151" s="343"/>
      <c r="BG151" s="343"/>
      <c r="BH151" s="343"/>
      <c r="BI151" s="343"/>
      <c r="BJ151" s="343"/>
      <c r="BK151" s="343"/>
      <c r="BL151" s="343"/>
      <c r="BM151" s="343"/>
      <c r="BN151" s="343"/>
      <c r="BO151" s="343"/>
      <c r="BP151" s="343"/>
      <c r="BQ151" s="343"/>
      <c r="BR151" s="343"/>
      <c r="BS151" s="343"/>
      <c r="BT151" s="343"/>
      <c r="BU151" s="343"/>
      <c r="BV151" s="343"/>
      <c r="BW151" s="343"/>
      <c r="BX151" s="343"/>
      <c r="BY151" s="343"/>
      <c r="BZ151" s="343"/>
      <c r="CA151" s="343"/>
      <c r="CB151" s="343"/>
      <c r="CC151" s="343"/>
      <c r="CD151" s="343"/>
      <c r="CE151" s="343"/>
      <c r="CF151" s="343"/>
      <c r="CG151" s="343"/>
      <c r="CH151" s="343"/>
      <c r="CI151" s="343"/>
      <c r="CJ151" s="343"/>
      <c r="CK151" s="343"/>
      <c r="CL151" s="343"/>
      <c r="CM151" s="343"/>
      <c r="CN151" s="343"/>
      <c r="CO151" s="343"/>
      <c r="CP151" s="343"/>
      <c r="CQ151" s="343"/>
      <c r="CR151" s="343"/>
      <c r="CS151" s="343"/>
      <c r="CT151" s="343"/>
      <c r="CU151" s="343"/>
      <c r="CV151" s="343"/>
      <c r="CW151" s="343"/>
      <c r="CX151" s="343"/>
      <c r="CY151" s="343"/>
      <c r="CZ151" s="343"/>
      <c r="DA151" s="343"/>
      <c r="DB151" s="343"/>
      <c r="DC151" s="343"/>
      <c r="DD151" s="343"/>
      <c r="DE151" s="343"/>
      <c r="DF151" s="343"/>
      <c r="DG151" s="343"/>
      <c r="DH151" s="343"/>
      <c r="DI151" s="343"/>
      <c r="DJ151" s="343"/>
      <c r="DK151" s="343"/>
      <c r="DL151" s="343"/>
      <c r="DM151" s="343"/>
      <c r="DN151" s="343"/>
      <c r="DO151" s="343"/>
      <c r="DP151" s="343"/>
      <c r="DQ151" s="343"/>
      <c r="DR151" s="343"/>
      <c r="DS151" s="343"/>
      <c r="DT151" s="343"/>
      <c r="DU151" s="343"/>
      <c r="DV151" s="343"/>
      <c r="DW151" s="343"/>
      <c r="DX151" s="343"/>
      <c r="DY151" s="343"/>
      <c r="DZ151" s="343"/>
      <c r="EA151" s="343"/>
    </row>
    <row r="152" spans="1:131" s="372" customFormat="1" ht="15" customHeight="1" x14ac:dyDescent="0.25">
      <c r="A152" s="373" t="s">
        <v>655</v>
      </c>
      <c r="B152" s="374" t="s">
        <v>656</v>
      </c>
      <c r="C152" s="374" t="s">
        <v>425</v>
      </c>
      <c r="D152" s="457">
        <f t="shared" si="9"/>
        <v>25</v>
      </c>
      <c r="E152" s="374"/>
      <c r="F152" s="374"/>
      <c r="G152" s="374"/>
      <c r="H152" s="457">
        <f t="shared" si="11"/>
        <v>25</v>
      </c>
      <c r="I152" s="457">
        <v>25</v>
      </c>
      <c r="J152" s="458"/>
      <c r="K152" s="457"/>
      <c r="L152" s="457"/>
      <c r="M152" s="458"/>
      <c r="N152" s="354"/>
      <c r="O152" s="354"/>
      <c r="P152" s="450"/>
      <c r="Q152" s="450"/>
      <c r="R152" s="450"/>
      <c r="S152" s="450"/>
      <c r="T152" s="450"/>
      <c r="U152" s="450"/>
      <c r="V152" s="450"/>
      <c r="W152" s="450"/>
      <c r="X152" s="450"/>
      <c r="Y152" s="450"/>
      <c r="Z152" s="450"/>
      <c r="AA152" s="450"/>
      <c r="AB152" s="450"/>
      <c r="AC152" s="450"/>
      <c r="AD152" s="450"/>
      <c r="AE152" s="450"/>
      <c r="AF152" s="450"/>
      <c r="AG152" s="450"/>
      <c r="AH152" s="450"/>
      <c r="AI152" s="450"/>
      <c r="AJ152" s="450"/>
      <c r="AK152" s="343"/>
      <c r="AL152" s="343"/>
      <c r="AM152" s="343"/>
      <c r="AN152" s="343"/>
      <c r="AO152" s="343"/>
      <c r="AP152" s="343"/>
      <c r="AQ152" s="343"/>
      <c r="AR152" s="343"/>
      <c r="AS152" s="343"/>
      <c r="AT152" s="343"/>
      <c r="AU152" s="343"/>
      <c r="AV152" s="343"/>
      <c r="AW152" s="343"/>
      <c r="AX152" s="343"/>
      <c r="AY152" s="343"/>
      <c r="AZ152" s="343"/>
      <c r="BA152" s="343"/>
      <c r="BB152" s="343"/>
      <c r="BC152" s="343"/>
      <c r="BD152" s="343"/>
      <c r="BE152" s="343"/>
      <c r="BF152" s="343"/>
      <c r="BG152" s="343"/>
      <c r="BH152" s="343"/>
      <c r="BI152" s="343"/>
      <c r="BJ152" s="343"/>
      <c r="BK152" s="343"/>
      <c r="BL152" s="343"/>
      <c r="BM152" s="343"/>
      <c r="BN152" s="343"/>
      <c r="BO152" s="343"/>
      <c r="BP152" s="343"/>
      <c r="BQ152" s="343"/>
      <c r="BR152" s="343"/>
      <c r="BS152" s="343"/>
      <c r="BT152" s="343"/>
      <c r="BU152" s="343"/>
      <c r="BV152" s="343"/>
      <c r="BW152" s="343"/>
      <c r="BX152" s="343"/>
      <c r="BY152" s="343"/>
      <c r="BZ152" s="343"/>
      <c r="CA152" s="343"/>
      <c r="CB152" s="343"/>
      <c r="CC152" s="343"/>
      <c r="CD152" s="343"/>
      <c r="CE152" s="343"/>
      <c r="CF152" s="343"/>
      <c r="CG152" s="343"/>
      <c r="CH152" s="343"/>
      <c r="CI152" s="343"/>
      <c r="CJ152" s="343"/>
      <c r="CK152" s="343"/>
      <c r="CL152" s="343"/>
      <c r="CM152" s="343"/>
      <c r="CN152" s="343"/>
      <c r="CO152" s="343"/>
      <c r="CP152" s="343"/>
      <c r="CQ152" s="343"/>
      <c r="CR152" s="343"/>
      <c r="CS152" s="343"/>
      <c r="CT152" s="343"/>
      <c r="CU152" s="343"/>
      <c r="CV152" s="343"/>
      <c r="CW152" s="343"/>
      <c r="CX152" s="343"/>
      <c r="CY152" s="343"/>
      <c r="CZ152" s="343"/>
      <c r="DA152" s="343"/>
      <c r="DB152" s="343"/>
      <c r="DC152" s="343"/>
      <c r="DD152" s="343"/>
      <c r="DE152" s="343"/>
      <c r="DF152" s="343"/>
      <c r="DG152" s="343"/>
      <c r="DH152" s="343"/>
      <c r="DI152" s="343"/>
      <c r="DJ152" s="343"/>
      <c r="DK152" s="343"/>
      <c r="DL152" s="343"/>
      <c r="DM152" s="343"/>
      <c r="DN152" s="343"/>
      <c r="DO152" s="343"/>
      <c r="DP152" s="343"/>
      <c r="DQ152" s="343"/>
      <c r="DR152" s="343"/>
      <c r="DS152" s="343"/>
      <c r="DT152" s="343"/>
      <c r="DU152" s="343"/>
      <c r="DV152" s="343"/>
      <c r="DW152" s="343"/>
      <c r="DX152" s="343"/>
      <c r="DY152" s="343"/>
      <c r="DZ152" s="343"/>
      <c r="EA152" s="343"/>
    </row>
    <row r="153" spans="1:131" s="379" customFormat="1" ht="15" customHeight="1" thickBot="1" x14ac:dyDescent="0.3">
      <c r="A153" s="373"/>
      <c r="B153" s="374"/>
      <c r="C153" s="374" t="s">
        <v>342</v>
      </c>
      <c r="D153" s="457">
        <f t="shared" si="9"/>
        <v>48</v>
      </c>
      <c r="E153" s="374"/>
      <c r="F153" s="374"/>
      <c r="G153" s="374"/>
      <c r="H153" s="457">
        <f t="shared" si="11"/>
        <v>48</v>
      </c>
      <c r="I153" s="464">
        <v>48</v>
      </c>
      <c r="J153" s="458"/>
      <c r="K153" s="457"/>
      <c r="L153" s="464"/>
      <c r="M153" s="458"/>
      <c r="N153" s="354"/>
      <c r="O153" s="354"/>
      <c r="P153" s="450"/>
      <c r="Q153" s="450"/>
      <c r="R153" s="450"/>
      <c r="S153" s="450"/>
      <c r="T153" s="450"/>
      <c r="U153" s="450"/>
      <c r="V153" s="450"/>
      <c r="W153" s="450"/>
      <c r="X153" s="450"/>
      <c r="Y153" s="450"/>
      <c r="Z153" s="450"/>
      <c r="AA153" s="450"/>
      <c r="AB153" s="450"/>
      <c r="AC153" s="450"/>
      <c r="AD153" s="450"/>
      <c r="AE153" s="450"/>
      <c r="AF153" s="450"/>
      <c r="AG153" s="450"/>
      <c r="AH153" s="450"/>
      <c r="AI153" s="450"/>
      <c r="AJ153" s="450"/>
      <c r="AK153" s="343"/>
      <c r="AL153" s="343"/>
      <c r="AM153" s="343"/>
      <c r="AN153" s="343"/>
      <c r="AO153" s="343"/>
      <c r="AP153" s="343"/>
      <c r="AQ153" s="343"/>
      <c r="AR153" s="343"/>
      <c r="AS153" s="343"/>
      <c r="AT153" s="343"/>
      <c r="AU153" s="343"/>
      <c r="AV153" s="343"/>
      <c r="AW153" s="343"/>
      <c r="AX153" s="343"/>
      <c r="AY153" s="343"/>
      <c r="AZ153" s="343"/>
      <c r="BA153" s="343"/>
      <c r="BB153" s="343"/>
      <c r="BC153" s="343"/>
      <c r="BD153" s="343"/>
      <c r="BE153" s="343"/>
      <c r="BF153" s="343"/>
      <c r="BG153" s="343"/>
      <c r="BH153" s="343"/>
      <c r="BI153" s="343"/>
      <c r="BJ153" s="343"/>
      <c r="BK153" s="343"/>
      <c r="BL153" s="343"/>
      <c r="BM153" s="343"/>
      <c r="BN153" s="343"/>
      <c r="BO153" s="343"/>
      <c r="BP153" s="343"/>
      <c r="BQ153" s="343"/>
      <c r="BR153" s="343"/>
      <c r="BS153" s="343"/>
      <c r="BT153" s="343"/>
      <c r="BU153" s="343"/>
      <c r="BV153" s="343"/>
      <c r="BW153" s="343"/>
      <c r="BX153" s="343"/>
      <c r="BY153" s="343"/>
      <c r="BZ153" s="343"/>
      <c r="CA153" s="343"/>
      <c r="CB153" s="343"/>
      <c r="CC153" s="343"/>
      <c r="CD153" s="343"/>
      <c r="CE153" s="343"/>
      <c r="CF153" s="343"/>
      <c r="CG153" s="343"/>
      <c r="CH153" s="343"/>
      <c r="CI153" s="343"/>
      <c r="CJ153" s="343"/>
      <c r="CK153" s="343"/>
      <c r="CL153" s="343"/>
      <c r="CM153" s="343"/>
      <c r="CN153" s="343"/>
      <c r="CO153" s="343"/>
      <c r="CP153" s="343"/>
      <c r="CQ153" s="343"/>
      <c r="CR153" s="343"/>
      <c r="CS153" s="343"/>
      <c r="CT153" s="343"/>
      <c r="CU153" s="343"/>
      <c r="CV153" s="343"/>
      <c r="CW153" s="343"/>
      <c r="CX153" s="343"/>
      <c r="CY153" s="343"/>
      <c r="CZ153" s="343"/>
      <c r="DA153" s="343"/>
      <c r="DB153" s="343"/>
      <c r="DC153" s="343"/>
      <c r="DD153" s="343"/>
      <c r="DE153" s="343"/>
      <c r="DF153" s="343"/>
      <c r="DG153" s="343"/>
      <c r="DH153" s="343"/>
      <c r="DI153" s="343"/>
      <c r="DJ153" s="343"/>
      <c r="DK153" s="343"/>
      <c r="DL153" s="343"/>
      <c r="DM153" s="343"/>
      <c r="DN153" s="343"/>
      <c r="DO153" s="343"/>
      <c r="DP153" s="343"/>
      <c r="DQ153" s="343"/>
      <c r="DR153" s="343"/>
      <c r="DS153" s="343"/>
      <c r="DT153" s="343"/>
      <c r="DU153" s="343"/>
      <c r="DV153" s="343"/>
      <c r="DW153" s="343"/>
      <c r="DX153" s="343"/>
      <c r="DY153" s="343"/>
      <c r="DZ153" s="343"/>
      <c r="EA153" s="343"/>
    </row>
    <row r="154" spans="1:131" s="388" customFormat="1" ht="15" customHeight="1" x14ac:dyDescent="0.25">
      <c r="A154" s="373" t="s">
        <v>657</v>
      </c>
      <c r="B154" s="374" t="s">
        <v>658</v>
      </c>
      <c r="C154" s="374" t="s">
        <v>425</v>
      </c>
      <c r="D154" s="457">
        <f t="shared" si="9"/>
        <v>0</v>
      </c>
      <c r="E154" s="374"/>
      <c r="F154" s="374"/>
      <c r="G154" s="374"/>
      <c r="H154" s="374"/>
      <c r="I154" s="374"/>
      <c r="J154" s="458"/>
      <c r="K154" s="374"/>
      <c r="L154" s="374"/>
      <c r="M154" s="458"/>
      <c r="N154" s="354"/>
      <c r="O154" s="354"/>
      <c r="P154" s="450"/>
      <c r="Q154" s="450"/>
      <c r="R154" s="450"/>
      <c r="S154" s="450"/>
      <c r="T154" s="450"/>
      <c r="U154" s="450"/>
      <c r="V154" s="450"/>
      <c r="W154" s="450"/>
      <c r="X154" s="450"/>
      <c r="Y154" s="450"/>
      <c r="Z154" s="450"/>
      <c r="AA154" s="450"/>
      <c r="AB154" s="450"/>
      <c r="AC154" s="450"/>
      <c r="AD154" s="450"/>
      <c r="AE154" s="450"/>
      <c r="AF154" s="450"/>
      <c r="AG154" s="450"/>
      <c r="AH154" s="450"/>
      <c r="AI154" s="450"/>
      <c r="AJ154" s="450"/>
      <c r="AK154" s="343"/>
      <c r="AL154" s="343"/>
      <c r="AM154" s="343"/>
      <c r="AN154" s="343"/>
      <c r="AO154" s="343"/>
      <c r="AP154" s="343"/>
      <c r="AQ154" s="343"/>
      <c r="AR154" s="343"/>
      <c r="AS154" s="343"/>
      <c r="AT154" s="343"/>
      <c r="AU154" s="343"/>
      <c r="AV154" s="343"/>
      <c r="AW154" s="343"/>
      <c r="AX154" s="343"/>
      <c r="AY154" s="343"/>
      <c r="AZ154" s="343"/>
      <c r="BA154" s="343"/>
      <c r="BB154" s="343"/>
      <c r="BC154" s="343"/>
      <c r="BD154" s="343"/>
      <c r="BE154" s="343"/>
      <c r="BF154" s="343"/>
      <c r="BG154" s="343"/>
      <c r="BH154" s="343"/>
      <c r="BI154" s="343"/>
      <c r="BJ154" s="343"/>
      <c r="BK154" s="343"/>
      <c r="BL154" s="343"/>
      <c r="BM154" s="343"/>
      <c r="BN154" s="343"/>
      <c r="BO154" s="343"/>
      <c r="BP154" s="343"/>
      <c r="BQ154" s="343"/>
      <c r="BR154" s="343"/>
      <c r="BS154" s="343"/>
      <c r="BT154" s="343"/>
      <c r="BU154" s="343"/>
      <c r="BV154" s="343"/>
      <c r="BW154" s="343"/>
      <c r="BX154" s="343"/>
      <c r="BY154" s="343"/>
      <c r="BZ154" s="343"/>
      <c r="CA154" s="343"/>
      <c r="CB154" s="343"/>
      <c r="CC154" s="343"/>
      <c r="CD154" s="343"/>
      <c r="CE154" s="343"/>
      <c r="CF154" s="343"/>
      <c r="CG154" s="343"/>
      <c r="CH154" s="343"/>
      <c r="CI154" s="343"/>
      <c r="CJ154" s="343"/>
      <c r="CK154" s="343"/>
      <c r="CL154" s="343"/>
      <c r="CM154" s="343"/>
      <c r="CN154" s="343"/>
      <c r="CO154" s="343"/>
      <c r="CP154" s="343"/>
      <c r="CQ154" s="343"/>
      <c r="CR154" s="343"/>
      <c r="CS154" s="343"/>
      <c r="CT154" s="343"/>
      <c r="CU154" s="343"/>
      <c r="CV154" s="343"/>
      <c r="CW154" s="343"/>
      <c r="CX154" s="343"/>
      <c r="CY154" s="343"/>
      <c r="CZ154" s="343"/>
      <c r="DA154" s="343"/>
      <c r="DB154" s="343"/>
      <c r="DC154" s="343"/>
      <c r="DD154" s="343"/>
      <c r="DE154" s="343"/>
      <c r="DF154" s="343"/>
      <c r="DG154" s="343"/>
      <c r="DH154" s="343"/>
      <c r="DI154" s="343"/>
      <c r="DJ154" s="343"/>
      <c r="DK154" s="343"/>
      <c r="DL154" s="343"/>
      <c r="DM154" s="343"/>
      <c r="DN154" s="343"/>
      <c r="DO154" s="343"/>
      <c r="DP154" s="343"/>
      <c r="DQ154" s="343"/>
      <c r="DR154" s="343"/>
      <c r="DS154" s="343"/>
      <c r="DT154" s="343"/>
      <c r="DU154" s="343"/>
      <c r="DV154" s="343"/>
      <c r="DW154" s="343"/>
      <c r="DX154" s="343"/>
      <c r="DY154" s="343"/>
      <c r="DZ154" s="343"/>
      <c r="EA154" s="472"/>
    </row>
    <row r="155" spans="1:131" s="391" customFormat="1" ht="15.75" customHeight="1" thickBot="1" x14ac:dyDescent="0.3">
      <c r="A155" s="473"/>
      <c r="B155" s="381"/>
      <c r="C155" s="381" t="s">
        <v>342</v>
      </c>
      <c r="D155" s="470">
        <f t="shared" si="9"/>
        <v>0</v>
      </c>
      <c r="E155" s="381"/>
      <c r="F155" s="381"/>
      <c r="G155" s="381"/>
      <c r="H155" s="381"/>
      <c r="I155" s="381"/>
      <c r="J155" s="471"/>
      <c r="K155" s="381"/>
      <c r="L155" s="381"/>
      <c r="M155" s="471"/>
      <c r="N155" s="354"/>
      <c r="O155" s="354"/>
      <c r="P155" s="450"/>
      <c r="Q155" s="450"/>
      <c r="R155" s="450"/>
      <c r="S155" s="450"/>
      <c r="T155" s="450"/>
      <c r="U155" s="450"/>
      <c r="V155" s="450"/>
      <c r="W155" s="450"/>
      <c r="X155" s="450"/>
      <c r="Y155" s="450"/>
      <c r="Z155" s="450"/>
      <c r="AA155" s="450"/>
      <c r="AB155" s="450"/>
      <c r="AC155" s="450"/>
      <c r="AD155" s="450"/>
      <c r="AE155" s="450"/>
      <c r="AF155" s="450"/>
      <c r="AG155" s="450"/>
      <c r="AH155" s="450"/>
      <c r="AI155" s="450"/>
      <c r="AJ155" s="450"/>
      <c r="AK155" s="343"/>
      <c r="AL155" s="343"/>
      <c r="AM155" s="343"/>
      <c r="AN155" s="343"/>
      <c r="AO155" s="343"/>
      <c r="AP155" s="343"/>
      <c r="AQ155" s="343"/>
      <c r="AR155" s="343"/>
      <c r="AS155" s="343"/>
      <c r="AT155" s="343"/>
      <c r="AU155" s="343"/>
      <c r="AV155" s="343"/>
      <c r="AW155" s="343"/>
      <c r="AX155" s="343"/>
      <c r="AY155" s="343"/>
      <c r="AZ155" s="343"/>
      <c r="BA155" s="343"/>
      <c r="BB155" s="343"/>
      <c r="BC155" s="343"/>
      <c r="BD155" s="343"/>
      <c r="BE155" s="343"/>
      <c r="BF155" s="343"/>
      <c r="BG155" s="343"/>
      <c r="BH155" s="343"/>
      <c r="BI155" s="343"/>
      <c r="BJ155" s="343"/>
      <c r="BK155" s="343"/>
      <c r="BL155" s="343"/>
      <c r="BM155" s="343"/>
      <c r="BN155" s="343"/>
      <c r="BO155" s="343"/>
      <c r="BP155" s="343"/>
      <c r="BQ155" s="343"/>
      <c r="BR155" s="343"/>
      <c r="BS155" s="343"/>
      <c r="BT155" s="343"/>
      <c r="BU155" s="343"/>
      <c r="BV155" s="343"/>
      <c r="BW155" s="343"/>
      <c r="BX155" s="343"/>
      <c r="BY155" s="343"/>
      <c r="BZ155" s="343"/>
      <c r="CA155" s="343"/>
      <c r="CB155" s="343"/>
      <c r="CC155" s="343"/>
      <c r="CD155" s="343"/>
      <c r="CE155" s="343"/>
      <c r="CF155" s="343"/>
      <c r="CG155" s="343"/>
      <c r="CH155" s="343"/>
      <c r="CI155" s="343"/>
      <c r="CJ155" s="343"/>
      <c r="CK155" s="343"/>
      <c r="CL155" s="343"/>
      <c r="CM155" s="343"/>
      <c r="CN155" s="343"/>
      <c r="CO155" s="343"/>
      <c r="CP155" s="343"/>
      <c r="CQ155" s="343"/>
      <c r="CR155" s="343"/>
      <c r="CS155" s="343"/>
      <c r="CT155" s="343"/>
      <c r="CU155" s="343"/>
      <c r="CV155" s="343"/>
      <c r="CW155" s="343"/>
      <c r="CX155" s="343"/>
      <c r="CY155" s="343"/>
      <c r="CZ155" s="343"/>
      <c r="DA155" s="343"/>
      <c r="DB155" s="343"/>
      <c r="DC155" s="343"/>
      <c r="DD155" s="343"/>
      <c r="DE155" s="343"/>
      <c r="DF155" s="343"/>
      <c r="DG155" s="343"/>
      <c r="DH155" s="343"/>
      <c r="DI155" s="343"/>
      <c r="DJ155" s="343"/>
      <c r="DK155" s="343"/>
      <c r="DL155" s="343"/>
      <c r="DM155" s="343"/>
      <c r="DN155" s="343"/>
      <c r="DO155" s="343"/>
      <c r="DP155" s="343"/>
      <c r="DQ155" s="343"/>
      <c r="DR155" s="343"/>
      <c r="DS155" s="343"/>
      <c r="DT155" s="343"/>
      <c r="DU155" s="343"/>
      <c r="DV155" s="343"/>
      <c r="DW155" s="343"/>
      <c r="DX155" s="343"/>
      <c r="DY155" s="343"/>
      <c r="DZ155" s="343"/>
      <c r="EA155" s="474"/>
    </row>
    <row r="156" spans="1:131" s="343" customFormat="1" ht="12.75" customHeight="1" x14ac:dyDescent="0.25">
      <c r="A156" s="344"/>
      <c r="B156" s="344"/>
      <c r="C156" s="344"/>
      <c r="D156" s="475"/>
      <c r="E156" s="344"/>
      <c r="F156" s="344"/>
      <c r="G156" s="344"/>
      <c r="H156" s="344"/>
      <c r="I156" s="344"/>
      <c r="J156" s="344"/>
      <c r="K156" s="354"/>
      <c r="L156" s="354"/>
      <c r="M156" s="354"/>
      <c r="N156" s="354"/>
      <c r="O156" s="354"/>
      <c r="P156" s="450"/>
      <c r="Q156" s="450"/>
      <c r="R156" s="450"/>
      <c r="S156" s="450"/>
      <c r="T156" s="450"/>
      <c r="U156" s="450"/>
      <c r="V156" s="450"/>
      <c r="W156" s="450"/>
      <c r="X156" s="450"/>
      <c r="Y156" s="450"/>
      <c r="Z156" s="450"/>
      <c r="AA156" s="450"/>
      <c r="AB156" s="450"/>
      <c r="AC156" s="450"/>
      <c r="AD156" s="450"/>
      <c r="AE156" s="450"/>
      <c r="AF156" s="450"/>
      <c r="AG156" s="450"/>
      <c r="AH156" s="450"/>
      <c r="AI156" s="450"/>
      <c r="AJ156" s="450"/>
    </row>
    <row r="157" spans="1:131" s="343" customFormat="1" ht="15" customHeight="1" x14ac:dyDescent="0.25">
      <c r="A157" s="344"/>
      <c r="B157" s="344"/>
      <c r="C157" s="475"/>
      <c r="D157" s="475"/>
      <c r="E157" s="475"/>
      <c r="F157" s="475"/>
      <c r="G157" s="475"/>
      <c r="H157" s="475"/>
      <c r="I157" s="475"/>
      <c r="J157" s="475"/>
      <c r="K157" s="354"/>
      <c r="L157" s="354"/>
      <c r="M157" s="354"/>
      <c r="N157" s="354"/>
      <c r="O157" s="354"/>
      <c r="P157" s="450"/>
      <c r="Q157" s="450"/>
      <c r="R157" s="450"/>
      <c r="S157" s="450"/>
      <c r="T157" s="450"/>
      <c r="U157" s="450"/>
      <c r="V157" s="450"/>
      <c r="W157" s="450"/>
      <c r="X157" s="450"/>
      <c r="Y157" s="450"/>
      <c r="Z157" s="450"/>
      <c r="AA157" s="450"/>
      <c r="AB157" s="450"/>
      <c r="AC157" s="450"/>
      <c r="AD157" s="450"/>
      <c r="AE157" s="450"/>
      <c r="AF157" s="450"/>
      <c r="AG157" s="450"/>
      <c r="AH157" s="450"/>
      <c r="AI157" s="450"/>
      <c r="AJ157" s="450"/>
    </row>
    <row r="158" spans="1:131" s="343" customFormat="1" ht="15" customHeight="1" x14ac:dyDescent="0.25">
      <c r="A158" s="344"/>
      <c r="B158" s="344"/>
      <c r="C158" s="476"/>
      <c r="D158" s="476"/>
      <c r="E158" s="476"/>
      <c r="F158" s="476"/>
      <c r="G158" s="476"/>
      <c r="H158" s="476"/>
      <c r="I158" s="476"/>
      <c r="J158" s="476"/>
      <c r="K158" s="354"/>
      <c r="L158" s="354"/>
      <c r="M158" s="354"/>
      <c r="N158" s="354"/>
      <c r="O158" s="354"/>
      <c r="P158" s="450"/>
      <c r="Q158" s="450"/>
      <c r="R158" s="450"/>
      <c r="S158" s="450"/>
      <c r="T158" s="450"/>
      <c r="U158" s="450"/>
      <c r="V158" s="450"/>
      <c r="W158" s="450"/>
      <c r="X158" s="450"/>
      <c r="Y158" s="450"/>
      <c r="Z158" s="450"/>
      <c r="AA158" s="450"/>
      <c r="AB158" s="450"/>
      <c r="AC158" s="450"/>
      <c r="AD158" s="450"/>
      <c r="AE158" s="450"/>
      <c r="AF158" s="450"/>
      <c r="AG158" s="450"/>
      <c r="AH158" s="450"/>
      <c r="AI158" s="450"/>
      <c r="AJ158" s="450"/>
    </row>
    <row r="159" spans="1:131" s="343" customFormat="1" ht="15" customHeight="1" x14ac:dyDescent="0.25">
      <c r="A159" s="344"/>
      <c r="B159" s="476"/>
      <c r="C159" s="476"/>
      <c r="D159" s="476"/>
      <c r="E159" s="476"/>
      <c r="F159" s="476"/>
      <c r="G159" s="476"/>
      <c r="H159" s="476"/>
      <c r="I159" s="476"/>
      <c r="J159" s="476"/>
      <c r="K159" s="354"/>
      <c r="L159" s="354"/>
      <c r="M159" s="354"/>
      <c r="N159" s="354"/>
      <c r="O159" s="354"/>
      <c r="P159" s="450"/>
      <c r="Q159" s="450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/>
      <c r="AD159" s="450"/>
      <c r="AE159" s="450"/>
      <c r="AF159" s="450"/>
      <c r="AG159" s="450"/>
      <c r="AH159" s="450"/>
      <c r="AI159" s="450"/>
      <c r="AJ159" s="450"/>
    </row>
    <row r="160" spans="1:131" s="343" customFormat="1" ht="14.25" customHeight="1" x14ac:dyDescent="0.25">
      <c r="A160" s="1363" t="s">
        <v>659</v>
      </c>
      <c r="B160" s="1363"/>
      <c r="C160" s="476"/>
      <c r="D160" s="476"/>
      <c r="E160" s="476"/>
      <c r="F160" s="476"/>
      <c r="G160" s="476"/>
      <c r="H160" s="476" t="s">
        <v>883</v>
      </c>
      <c r="I160" s="476"/>
      <c r="J160" s="476"/>
      <c r="K160" s="354"/>
      <c r="L160" s="354"/>
      <c r="M160" s="354"/>
      <c r="N160" s="354"/>
      <c r="O160" s="354"/>
      <c r="P160" s="450"/>
      <c r="Q160" s="450"/>
      <c r="R160" s="450"/>
      <c r="S160" s="450"/>
      <c r="T160" s="450"/>
      <c r="U160" s="450"/>
      <c r="V160" s="450"/>
      <c r="W160" s="450"/>
      <c r="X160" s="450"/>
      <c r="Y160" s="450"/>
      <c r="Z160" s="450"/>
      <c r="AA160" s="450"/>
      <c r="AB160" s="450"/>
      <c r="AC160" s="450"/>
      <c r="AD160" s="450"/>
      <c r="AE160" s="450"/>
      <c r="AF160" s="450"/>
      <c r="AG160" s="450"/>
      <c r="AH160" s="450"/>
      <c r="AI160" s="450"/>
      <c r="AJ160" s="450"/>
    </row>
    <row r="161" spans="1:36" s="343" customFormat="1" ht="15" hidden="1" customHeight="1" x14ac:dyDescent="0.25">
      <c r="A161" s="477"/>
      <c r="B161" s="344"/>
      <c r="C161" s="476"/>
      <c r="D161" s="476"/>
      <c r="E161" s="476"/>
      <c r="F161" s="476"/>
      <c r="G161" s="476"/>
      <c r="H161" s="476"/>
      <c r="I161" s="476"/>
      <c r="J161" s="476"/>
      <c r="K161" s="354"/>
      <c r="L161" s="354"/>
      <c r="M161" s="354"/>
      <c r="N161" s="354"/>
      <c r="O161" s="354"/>
      <c r="P161" s="450"/>
      <c r="Q161" s="450"/>
      <c r="R161" s="450"/>
      <c r="S161" s="450"/>
      <c r="T161" s="450"/>
      <c r="U161" s="450"/>
      <c r="V161" s="450"/>
      <c r="W161" s="450"/>
      <c r="X161" s="450"/>
      <c r="Y161" s="450"/>
      <c r="Z161" s="450"/>
      <c r="AA161" s="450"/>
      <c r="AB161" s="450"/>
      <c r="AC161" s="450"/>
      <c r="AD161" s="450"/>
      <c r="AE161" s="450"/>
      <c r="AF161" s="450"/>
      <c r="AG161" s="450"/>
      <c r="AH161" s="450"/>
      <c r="AI161" s="450"/>
      <c r="AJ161" s="450"/>
    </row>
    <row r="162" spans="1:36" s="343" customFormat="1" ht="15" hidden="1" customHeight="1" x14ac:dyDescent="0.25">
      <c r="A162" s="477"/>
      <c r="B162" s="344"/>
      <c r="C162" s="476"/>
      <c r="D162" s="476"/>
      <c r="E162" s="476"/>
      <c r="F162" s="476"/>
      <c r="G162" s="476"/>
      <c r="H162" s="476"/>
      <c r="I162" s="476"/>
      <c r="J162" s="476"/>
      <c r="K162" s="354"/>
      <c r="L162" s="354"/>
      <c r="M162" s="354"/>
      <c r="N162" s="354"/>
      <c r="O162" s="354"/>
      <c r="P162" s="450"/>
      <c r="Q162" s="450"/>
      <c r="R162" s="450"/>
      <c r="S162" s="450"/>
      <c r="T162" s="450"/>
      <c r="U162" s="450"/>
      <c r="V162" s="450"/>
      <c r="W162" s="450"/>
      <c r="X162" s="450"/>
      <c r="Y162" s="450"/>
      <c r="Z162" s="450"/>
      <c r="AA162" s="450"/>
      <c r="AB162" s="450"/>
      <c r="AC162" s="450"/>
      <c r="AD162" s="450"/>
      <c r="AE162" s="450"/>
      <c r="AF162" s="450"/>
      <c r="AG162" s="450"/>
      <c r="AH162" s="450"/>
      <c r="AI162" s="450"/>
      <c r="AJ162" s="450"/>
    </row>
    <row r="163" spans="1:36" s="343" customFormat="1" ht="13.5" customHeight="1" x14ac:dyDescent="0.25">
      <c r="A163" s="477"/>
      <c r="B163" s="344"/>
      <c r="C163" s="477"/>
      <c r="D163" s="477"/>
      <c r="E163" s="477"/>
      <c r="F163" s="477"/>
      <c r="G163" s="477"/>
      <c r="H163" s="477"/>
      <c r="I163" s="477"/>
      <c r="J163" s="477"/>
      <c r="K163" s="354"/>
      <c r="L163" s="354"/>
      <c r="M163" s="354"/>
      <c r="N163" s="354"/>
      <c r="O163" s="354"/>
      <c r="P163" s="450"/>
      <c r="Q163" s="450"/>
      <c r="R163" s="450"/>
      <c r="S163" s="450"/>
      <c r="T163" s="450"/>
      <c r="U163" s="450"/>
      <c r="V163" s="450"/>
      <c r="W163" s="450"/>
      <c r="X163" s="450"/>
      <c r="Y163" s="450"/>
      <c r="Z163" s="450"/>
      <c r="AA163" s="450"/>
      <c r="AB163" s="450"/>
      <c r="AC163" s="450"/>
      <c r="AD163" s="450"/>
      <c r="AE163" s="450"/>
      <c r="AF163" s="450"/>
      <c r="AG163" s="450"/>
      <c r="AH163" s="450"/>
      <c r="AI163" s="450"/>
      <c r="AJ163" s="450"/>
    </row>
    <row r="164" spans="1:36" s="343" customFormat="1" ht="15" customHeight="1" x14ac:dyDescent="0.25">
      <c r="A164" s="344"/>
      <c r="B164" s="344"/>
      <c r="C164" s="477"/>
      <c r="D164" s="477"/>
      <c r="E164" s="477"/>
      <c r="F164" s="477"/>
      <c r="G164" s="477"/>
      <c r="H164" s="477"/>
      <c r="I164" s="477"/>
      <c r="J164" s="477"/>
      <c r="K164" s="354"/>
      <c r="L164" s="354"/>
      <c r="M164" s="354"/>
      <c r="N164" s="354"/>
      <c r="O164" s="354"/>
      <c r="P164" s="450"/>
      <c r="Q164" s="450"/>
      <c r="R164" s="450"/>
      <c r="S164" s="450"/>
      <c r="T164" s="450"/>
      <c r="U164" s="450"/>
      <c r="V164" s="450"/>
      <c r="W164" s="450"/>
      <c r="X164" s="450"/>
      <c r="Y164" s="450"/>
      <c r="Z164" s="450"/>
      <c r="AA164" s="450"/>
      <c r="AB164" s="450"/>
      <c r="AC164" s="450"/>
      <c r="AD164" s="450"/>
      <c r="AE164" s="450"/>
      <c r="AF164" s="450"/>
      <c r="AG164" s="450"/>
      <c r="AH164" s="450"/>
      <c r="AI164" s="450"/>
      <c r="AJ164" s="450"/>
    </row>
    <row r="165" spans="1:36" s="343" customFormat="1" ht="15" customHeight="1" x14ac:dyDescent="0.25">
      <c r="A165" s="344"/>
      <c r="B165" s="477"/>
      <c r="C165" s="477"/>
      <c r="D165" s="477"/>
      <c r="E165" s="477"/>
      <c r="F165" s="477"/>
      <c r="G165" s="477"/>
      <c r="H165" s="477"/>
      <c r="I165" s="477"/>
      <c r="J165" s="477"/>
      <c r="K165" s="354"/>
      <c r="L165" s="354"/>
      <c r="M165" s="354"/>
      <c r="N165" s="354"/>
      <c r="O165" s="354"/>
      <c r="P165" s="450"/>
      <c r="Q165" s="450"/>
      <c r="R165" s="450"/>
      <c r="S165" s="450"/>
      <c r="T165" s="450"/>
      <c r="U165" s="450"/>
      <c r="V165" s="450"/>
      <c r="W165" s="450"/>
      <c r="X165" s="450"/>
      <c r="Y165" s="450"/>
      <c r="Z165" s="450"/>
      <c r="AA165" s="450"/>
      <c r="AB165" s="450"/>
      <c r="AC165" s="450"/>
      <c r="AD165" s="450"/>
      <c r="AE165" s="450"/>
      <c r="AF165" s="450"/>
      <c r="AG165" s="450"/>
      <c r="AH165" s="450"/>
      <c r="AI165" s="450"/>
      <c r="AJ165" s="450"/>
    </row>
    <row r="166" spans="1:36" s="343" customFormat="1" ht="15" customHeight="1" x14ac:dyDescent="0.25">
      <c r="A166" s="1363" t="s">
        <v>660</v>
      </c>
      <c r="B166" s="1363"/>
      <c r="C166" s="477"/>
      <c r="D166" s="477"/>
      <c r="E166" s="477"/>
      <c r="F166" s="477"/>
      <c r="G166" s="477"/>
      <c r="H166" s="476" t="s">
        <v>661</v>
      </c>
      <c r="I166" s="476"/>
      <c r="J166" s="477"/>
      <c r="K166" s="354"/>
      <c r="L166" s="354"/>
      <c r="M166" s="354"/>
      <c r="N166" s="354"/>
      <c r="O166" s="354"/>
      <c r="P166" s="450"/>
      <c r="Q166" s="450"/>
      <c r="R166" s="450"/>
      <c r="S166" s="450"/>
      <c r="T166" s="450"/>
      <c r="U166" s="450"/>
      <c r="V166" s="450"/>
      <c r="W166" s="450"/>
      <c r="X166" s="450"/>
      <c r="Y166" s="450"/>
      <c r="Z166" s="450"/>
      <c r="AA166" s="450"/>
      <c r="AB166" s="450"/>
      <c r="AC166" s="450"/>
      <c r="AD166" s="450"/>
      <c r="AE166" s="450"/>
      <c r="AF166" s="450"/>
      <c r="AG166" s="450"/>
      <c r="AH166" s="450"/>
      <c r="AI166" s="450"/>
      <c r="AJ166" s="450"/>
    </row>
    <row r="167" spans="1:36" s="343" customFormat="1" ht="15" customHeight="1" x14ac:dyDescent="0.25">
      <c r="A167" s="344"/>
      <c r="B167" s="477"/>
      <c r="C167" s="478"/>
      <c r="D167" s="478"/>
      <c r="E167" s="478"/>
      <c r="F167" s="478"/>
      <c r="G167" s="478"/>
      <c r="H167" s="478"/>
      <c r="I167" s="478"/>
      <c r="J167" s="478"/>
      <c r="K167" s="354"/>
      <c r="L167" s="354"/>
      <c r="M167" s="354"/>
      <c r="N167" s="354"/>
      <c r="O167" s="354"/>
      <c r="P167" s="450"/>
      <c r="Q167" s="450"/>
      <c r="R167" s="450"/>
      <c r="S167" s="450"/>
      <c r="T167" s="450"/>
      <c r="U167" s="450"/>
      <c r="V167" s="450"/>
      <c r="W167" s="450"/>
      <c r="X167" s="450"/>
      <c r="Y167" s="450"/>
      <c r="Z167" s="450"/>
      <c r="AA167" s="450"/>
      <c r="AB167" s="450"/>
      <c r="AC167" s="450"/>
      <c r="AD167" s="450"/>
      <c r="AE167" s="450"/>
      <c r="AF167" s="450"/>
      <c r="AG167" s="450"/>
      <c r="AH167" s="450"/>
      <c r="AI167" s="450"/>
      <c r="AJ167" s="450"/>
    </row>
    <row r="168" spans="1:36" s="343" customFormat="1" ht="15" customHeight="1" x14ac:dyDescent="0.25">
      <c r="A168" s="344"/>
      <c r="B168" s="344"/>
      <c r="C168" s="479"/>
      <c r="D168" s="479"/>
      <c r="E168" s="479"/>
      <c r="F168" s="479"/>
      <c r="G168" s="479"/>
      <c r="H168" s="479"/>
      <c r="I168" s="479"/>
      <c r="J168" s="479"/>
      <c r="K168" s="354"/>
      <c r="L168" s="354"/>
      <c r="M168" s="354"/>
      <c r="N168" s="354"/>
      <c r="O168" s="354"/>
      <c r="P168" s="450"/>
      <c r="Q168" s="450"/>
      <c r="R168" s="450"/>
      <c r="S168" s="450"/>
      <c r="T168" s="450"/>
      <c r="U168" s="450"/>
      <c r="V168" s="450"/>
      <c r="W168" s="450"/>
      <c r="X168" s="450"/>
      <c r="Y168" s="450"/>
      <c r="Z168" s="450"/>
      <c r="AA168" s="450"/>
      <c r="AB168" s="450"/>
      <c r="AC168" s="450"/>
      <c r="AD168" s="450"/>
      <c r="AE168" s="450"/>
      <c r="AF168" s="450"/>
      <c r="AG168" s="450"/>
      <c r="AH168" s="450"/>
      <c r="AI168" s="450"/>
      <c r="AJ168" s="450"/>
    </row>
    <row r="169" spans="1:36" s="343" customFormat="1" ht="15" customHeight="1" x14ac:dyDescent="0.25">
      <c r="A169" s="1364" t="s">
        <v>662</v>
      </c>
      <c r="B169" s="1364"/>
      <c r="C169" s="479"/>
      <c r="D169" s="479"/>
      <c r="E169" s="479"/>
      <c r="F169" s="479"/>
      <c r="G169" s="479"/>
      <c r="H169" s="345" t="s">
        <v>663</v>
      </c>
      <c r="I169" s="479"/>
      <c r="J169" s="479"/>
      <c r="K169" s="354"/>
      <c r="L169" s="354"/>
      <c r="M169" s="354"/>
      <c r="N169" s="354"/>
      <c r="O169" s="354"/>
      <c r="P169" s="450"/>
      <c r="Q169" s="450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0"/>
      <c r="AH169" s="450"/>
      <c r="AI169" s="450"/>
      <c r="AJ169" s="450"/>
    </row>
    <row r="170" spans="1:36" s="343" customFormat="1" ht="15" customHeight="1" x14ac:dyDescent="0.25">
      <c r="A170" s="344"/>
      <c r="B170" s="344"/>
      <c r="C170" s="344"/>
      <c r="D170" s="344"/>
      <c r="E170" s="344"/>
      <c r="F170" s="344"/>
      <c r="G170" s="344"/>
      <c r="H170" s="344"/>
      <c r="I170" s="344"/>
      <c r="J170" s="344"/>
      <c r="K170" s="354"/>
      <c r="L170" s="354"/>
      <c r="M170" s="354"/>
      <c r="N170" s="354"/>
      <c r="O170" s="354"/>
      <c r="P170" s="450"/>
      <c r="Q170" s="450"/>
      <c r="R170" s="450"/>
      <c r="S170" s="450"/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0"/>
      <c r="AH170" s="450"/>
      <c r="AI170" s="450"/>
      <c r="AJ170" s="450"/>
    </row>
    <row r="171" spans="1:36" s="343" customFormat="1" ht="12.75" customHeight="1" x14ac:dyDescent="0.2">
      <c r="K171" s="450"/>
      <c r="L171" s="450"/>
      <c r="M171" s="450"/>
      <c r="N171" s="450"/>
      <c r="O171" s="450"/>
      <c r="P171" s="450"/>
      <c r="Q171" s="450"/>
      <c r="R171" s="450"/>
      <c r="S171" s="450"/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50"/>
      <c r="AH171" s="450"/>
      <c r="AI171" s="450"/>
      <c r="AJ171" s="450"/>
    </row>
    <row r="172" spans="1:36" s="343" customFormat="1" ht="12.75" customHeight="1" x14ac:dyDescent="0.2">
      <c r="K172" s="450"/>
      <c r="L172" s="450"/>
      <c r="M172" s="450"/>
      <c r="N172" s="450"/>
      <c r="O172" s="450"/>
      <c r="P172" s="450"/>
      <c r="Q172" s="450"/>
      <c r="R172" s="450"/>
      <c r="S172" s="450"/>
      <c r="T172" s="450"/>
      <c r="U172" s="450"/>
      <c r="V172" s="450"/>
      <c r="W172" s="450"/>
      <c r="X172" s="450"/>
      <c r="Y172" s="450"/>
      <c r="Z172" s="450"/>
      <c r="AA172" s="450"/>
      <c r="AB172" s="450"/>
      <c r="AC172" s="450"/>
      <c r="AD172" s="450"/>
      <c r="AE172" s="450"/>
      <c r="AF172" s="450"/>
      <c r="AG172" s="450"/>
      <c r="AH172" s="450"/>
      <c r="AI172" s="450"/>
      <c r="AJ172" s="450"/>
    </row>
    <row r="173" spans="1:36" s="343" customFormat="1" ht="12.75" customHeight="1" x14ac:dyDescent="0.2">
      <c r="K173" s="450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0"/>
      <c r="AH173" s="450"/>
      <c r="AI173" s="450"/>
      <c r="AJ173" s="450"/>
    </row>
    <row r="174" spans="1:36" s="343" customFormat="1" ht="12.75" customHeight="1" x14ac:dyDescent="0.2">
      <c r="K174" s="450"/>
      <c r="L174" s="450"/>
      <c r="M174" s="450"/>
      <c r="N174" s="450"/>
      <c r="O174" s="450"/>
      <c r="P174" s="450"/>
      <c r="Q174" s="450"/>
      <c r="R174" s="450"/>
      <c r="S174" s="450"/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0"/>
      <c r="AH174" s="450"/>
      <c r="AI174" s="450"/>
      <c r="AJ174" s="450"/>
    </row>
    <row r="175" spans="1:36" s="343" customFormat="1" ht="12.75" customHeight="1" x14ac:dyDescent="0.2">
      <c r="K175" s="450"/>
      <c r="L175" s="450"/>
      <c r="M175" s="450"/>
      <c r="N175" s="450"/>
      <c r="O175" s="450"/>
      <c r="P175" s="450"/>
      <c r="Q175" s="450"/>
      <c r="R175" s="450"/>
      <c r="S175" s="450"/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0"/>
      <c r="AH175" s="450"/>
      <c r="AI175" s="450"/>
      <c r="AJ175" s="450"/>
    </row>
    <row r="176" spans="1:36" s="343" customFormat="1" ht="12.75" customHeight="1" x14ac:dyDescent="0.2">
      <c r="K176" s="450"/>
      <c r="L176" s="450"/>
      <c r="M176" s="450"/>
      <c r="N176" s="450"/>
      <c r="O176" s="450"/>
      <c r="P176" s="450"/>
      <c r="Q176" s="450"/>
      <c r="R176" s="450"/>
      <c r="S176" s="450"/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50"/>
      <c r="AH176" s="450"/>
      <c r="AI176" s="450"/>
      <c r="AJ176" s="450"/>
    </row>
    <row r="177" spans="11:36" s="343" customFormat="1" ht="12.75" customHeight="1" x14ac:dyDescent="0.2">
      <c r="K177" s="450"/>
      <c r="L177" s="450"/>
      <c r="M177" s="450"/>
      <c r="N177" s="450"/>
      <c r="O177" s="450"/>
      <c r="P177" s="450"/>
      <c r="Q177" s="450"/>
      <c r="R177" s="450"/>
      <c r="S177" s="450"/>
      <c r="T177" s="450"/>
      <c r="U177" s="450"/>
      <c r="V177" s="450"/>
      <c r="W177" s="450"/>
      <c r="X177" s="450"/>
      <c r="Y177" s="450"/>
      <c r="Z177" s="450"/>
      <c r="AA177" s="450"/>
      <c r="AB177" s="450"/>
      <c r="AC177" s="450"/>
      <c r="AD177" s="450"/>
      <c r="AE177" s="450"/>
      <c r="AF177" s="450"/>
      <c r="AG177" s="450"/>
      <c r="AH177" s="450"/>
      <c r="AI177" s="450"/>
      <c r="AJ177" s="450"/>
    </row>
    <row r="178" spans="11:36" s="343" customFormat="1" ht="12.75" customHeight="1" x14ac:dyDescent="0.2">
      <c r="K178" s="450"/>
      <c r="L178" s="450"/>
      <c r="M178" s="450"/>
      <c r="N178" s="450"/>
      <c r="O178" s="450"/>
      <c r="P178" s="450"/>
      <c r="Q178" s="450"/>
      <c r="R178" s="450"/>
      <c r="S178" s="450"/>
      <c r="T178" s="450"/>
      <c r="U178" s="450"/>
      <c r="V178" s="450"/>
      <c r="W178" s="450"/>
      <c r="X178" s="450"/>
      <c r="Y178" s="450"/>
      <c r="Z178" s="450"/>
      <c r="AA178" s="450"/>
      <c r="AB178" s="450"/>
      <c r="AC178" s="450"/>
      <c r="AD178" s="450"/>
      <c r="AE178" s="450"/>
      <c r="AF178" s="450"/>
      <c r="AG178" s="450"/>
      <c r="AH178" s="450"/>
      <c r="AI178" s="450"/>
      <c r="AJ178" s="450"/>
    </row>
    <row r="179" spans="11:36" s="343" customFormat="1" ht="12.75" customHeight="1" x14ac:dyDescent="0.2">
      <c r="K179" s="450"/>
      <c r="L179" s="450"/>
      <c r="M179" s="450"/>
      <c r="N179" s="450"/>
      <c r="O179" s="450"/>
      <c r="P179" s="450"/>
      <c r="Q179" s="450"/>
      <c r="R179" s="450"/>
      <c r="S179" s="450"/>
      <c r="T179" s="450"/>
      <c r="U179" s="450"/>
      <c r="V179" s="450"/>
      <c r="W179" s="450"/>
      <c r="X179" s="450"/>
      <c r="Y179" s="450"/>
      <c r="Z179" s="450"/>
      <c r="AA179" s="450"/>
      <c r="AB179" s="450"/>
      <c r="AC179" s="450"/>
      <c r="AD179" s="450"/>
      <c r="AE179" s="450"/>
      <c r="AF179" s="450"/>
      <c r="AG179" s="450"/>
      <c r="AH179" s="450"/>
      <c r="AI179" s="450"/>
      <c r="AJ179" s="450"/>
    </row>
    <row r="180" spans="11:36" s="343" customFormat="1" ht="12.75" customHeight="1" x14ac:dyDescent="0.2">
      <c r="K180" s="450"/>
      <c r="L180" s="450"/>
      <c r="M180" s="450"/>
      <c r="N180" s="450"/>
      <c r="O180" s="450"/>
      <c r="P180" s="450"/>
      <c r="Q180" s="450"/>
      <c r="R180" s="450"/>
      <c r="S180" s="450"/>
      <c r="T180" s="450"/>
      <c r="U180" s="450"/>
      <c r="V180" s="450"/>
      <c r="W180" s="450"/>
      <c r="X180" s="450"/>
      <c r="Y180" s="450"/>
      <c r="Z180" s="450"/>
      <c r="AA180" s="450"/>
      <c r="AB180" s="450"/>
      <c r="AC180" s="450"/>
      <c r="AD180" s="450"/>
      <c r="AE180" s="450"/>
      <c r="AF180" s="450"/>
      <c r="AG180" s="450"/>
      <c r="AH180" s="450"/>
      <c r="AI180" s="450"/>
      <c r="AJ180" s="450"/>
    </row>
    <row r="181" spans="11:36" s="343" customFormat="1" ht="12.75" customHeight="1" x14ac:dyDescent="0.2">
      <c r="K181" s="450"/>
      <c r="L181" s="450"/>
      <c r="M181" s="450"/>
      <c r="N181" s="450"/>
      <c r="O181" s="450"/>
      <c r="P181" s="450"/>
      <c r="Q181" s="450"/>
      <c r="R181" s="450"/>
      <c r="S181" s="450"/>
      <c r="T181" s="450"/>
      <c r="U181" s="450"/>
      <c r="V181" s="450"/>
      <c r="W181" s="450"/>
      <c r="X181" s="450"/>
      <c r="Y181" s="450"/>
      <c r="Z181" s="450"/>
      <c r="AA181" s="450"/>
      <c r="AB181" s="450"/>
      <c r="AC181" s="450"/>
      <c r="AD181" s="450"/>
      <c r="AE181" s="450"/>
      <c r="AF181" s="450"/>
      <c r="AG181" s="450"/>
      <c r="AH181" s="450"/>
      <c r="AI181" s="450"/>
      <c r="AJ181" s="450"/>
    </row>
    <row r="182" spans="11:36" s="343" customFormat="1" ht="12.75" customHeight="1" x14ac:dyDescent="0.2">
      <c r="K182" s="450"/>
      <c r="L182" s="450"/>
      <c r="M182" s="450"/>
      <c r="N182" s="450"/>
      <c r="O182" s="450"/>
      <c r="P182" s="450"/>
      <c r="Q182" s="450"/>
      <c r="R182" s="450"/>
      <c r="S182" s="450"/>
      <c r="T182" s="450"/>
      <c r="U182" s="450"/>
      <c r="V182" s="450"/>
      <c r="W182" s="450"/>
      <c r="X182" s="450"/>
      <c r="Y182" s="450"/>
      <c r="Z182" s="450"/>
      <c r="AA182" s="450"/>
      <c r="AB182" s="450"/>
      <c r="AC182" s="450"/>
      <c r="AD182" s="450"/>
      <c r="AE182" s="450"/>
      <c r="AF182" s="450"/>
      <c r="AG182" s="450"/>
      <c r="AH182" s="450"/>
      <c r="AI182" s="450"/>
      <c r="AJ182" s="450"/>
    </row>
    <row r="183" spans="11:36" s="343" customFormat="1" ht="12.75" customHeight="1" x14ac:dyDescent="0.2">
      <c r="K183" s="450"/>
      <c r="L183" s="450"/>
      <c r="M183" s="450"/>
      <c r="N183" s="450"/>
      <c r="O183" s="450"/>
      <c r="P183" s="450"/>
      <c r="Q183" s="450"/>
      <c r="R183" s="450"/>
      <c r="S183" s="450"/>
      <c r="T183" s="450"/>
      <c r="U183" s="450"/>
      <c r="V183" s="450"/>
      <c r="W183" s="450"/>
      <c r="X183" s="450"/>
      <c r="Y183" s="450"/>
      <c r="Z183" s="450"/>
      <c r="AA183" s="450"/>
      <c r="AB183" s="450"/>
      <c r="AC183" s="450"/>
      <c r="AD183" s="450"/>
      <c r="AE183" s="450"/>
      <c r="AF183" s="450"/>
      <c r="AG183" s="450"/>
      <c r="AH183" s="450"/>
      <c r="AI183" s="450"/>
      <c r="AJ183" s="450"/>
    </row>
    <row r="184" spans="11:36" s="343" customFormat="1" ht="12.75" customHeight="1" x14ac:dyDescent="0.2">
      <c r="K184" s="450"/>
      <c r="L184" s="450"/>
      <c r="M184" s="450"/>
      <c r="N184" s="450"/>
      <c r="O184" s="450"/>
      <c r="P184" s="450"/>
      <c r="Q184" s="450"/>
      <c r="R184" s="450"/>
      <c r="S184" s="450"/>
      <c r="T184" s="450"/>
      <c r="U184" s="450"/>
      <c r="V184" s="450"/>
      <c r="W184" s="450"/>
      <c r="X184" s="450"/>
      <c r="Y184" s="450"/>
      <c r="Z184" s="450"/>
      <c r="AA184" s="450"/>
      <c r="AB184" s="450"/>
      <c r="AC184" s="450"/>
      <c r="AD184" s="450"/>
      <c r="AE184" s="450"/>
      <c r="AF184" s="450"/>
      <c r="AG184" s="450"/>
      <c r="AH184" s="450"/>
      <c r="AI184" s="450"/>
      <c r="AJ184" s="450"/>
    </row>
    <row r="185" spans="11:36" s="343" customFormat="1" ht="12.75" customHeight="1" x14ac:dyDescent="0.2">
      <c r="K185" s="450"/>
      <c r="L185" s="450"/>
      <c r="M185" s="450"/>
      <c r="N185" s="450"/>
      <c r="O185" s="450"/>
      <c r="P185" s="450"/>
      <c r="Q185" s="450"/>
      <c r="R185" s="450"/>
      <c r="S185" s="450"/>
      <c r="T185" s="450"/>
      <c r="U185" s="450"/>
      <c r="V185" s="450"/>
      <c r="W185" s="450"/>
      <c r="X185" s="450"/>
      <c r="Y185" s="450"/>
      <c r="Z185" s="450"/>
      <c r="AA185" s="450"/>
      <c r="AB185" s="450"/>
      <c r="AC185" s="450"/>
      <c r="AD185" s="450"/>
      <c r="AE185" s="450"/>
      <c r="AF185" s="450"/>
      <c r="AG185" s="450"/>
      <c r="AH185" s="450"/>
      <c r="AI185" s="450"/>
      <c r="AJ185" s="450"/>
    </row>
    <row r="186" spans="11:36" s="343" customFormat="1" ht="12.75" customHeight="1" x14ac:dyDescent="0.2">
      <c r="K186" s="450"/>
      <c r="L186" s="450"/>
      <c r="M186" s="450"/>
      <c r="N186" s="450"/>
      <c r="O186" s="450"/>
      <c r="P186" s="450"/>
      <c r="Q186" s="450"/>
      <c r="R186" s="450"/>
      <c r="S186" s="450"/>
      <c r="T186" s="450"/>
      <c r="U186" s="450"/>
      <c r="V186" s="450"/>
      <c r="W186" s="450"/>
      <c r="X186" s="450"/>
      <c r="Y186" s="450"/>
      <c r="Z186" s="450"/>
      <c r="AA186" s="450"/>
      <c r="AB186" s="450"/>
      <c r="AC186" s="450"/>
      <c r="AD186" s="450"/>
      <c r="AE186" s="450"/>
      <c r="AF186" s="450"/>
      <c r="AG186" s="450"/>
      <c r="AH186" s="450"/>
      <c r="AI186" s="450"/>
      <c r="AJ186" s="450"/>
    </row>
    <row r="187" spans="11:36" s="343" customFormat="1" ht="12.75" customHeight="1" x14ac:dyDescent="0.2">
      <c r="K187" s="450"/>
      <c r="L187" s="450"/>
      <c r="M187" s="450"/>
      <c r="N187" s="450"/>
      <c r="O187" s="450"/>
      <c r="P187" s="450"/>
      <c r="Q187" s="450"/>
      <c r="R187" s="450"/>
      <c r="S187" s="450"/>
      <c r="T187" s="450"/>
      <c r="U187" s="450"/>
      <c r="V187" s="450"/>
      <c r="W187" s="450"/>
      <c r="X187" s="450"/>
      <c r="Y187" s="450"/>
      <c r="Z187" s="450"/>
      <c r="AA187" s="450"/>
      <c r="AB187" s="450"/>
      <c r="AC187" s="450"/>
      <c r="AD187" s="450"/>
      <c r="AE187" s="450"/>
      <c r="AF187" s="450"/>
      <c r="AG187" s="450"/>
      <c r="AH187" s="450"/>
      <c r="AI187" s="450"/>
      <c r="AJ187" s="450"/>
    </row>
    <row r="188" spans="11:36" s="343" customFormat="1" ht="12.75" customHeight="1" x14ac:dyDescent="0.2">
      <c r="K188" s="450"/>
      <c r="L188" s="450"/>
      <c r="M188" s="450"/>
      <c r="N188" s="450"/>
      <c r="O188" s="450"/>
      <c r="P188" s="450"/>
      <c r="Q188" s="450"/>
      <c r="R188" s="450"/>
      <c r="S188" s="450"/>
      <c r="T188" s="450"/>
      <c r="U188" s="450"/>
      <c r="V188" s="450"/>
      <c r="W188" s="450"/>
      <c r="X188" s="450"/>
      <c r="Y188" s="450"/>
      <c r="Z188" s="450"/>
      <c r="AA188" s="450"/>
      <c r="AB188" s="450"/>
      <c r="AC188" s="450"/>
      <c r="AD188" s="450"/>
      <c r="AE188" s="450"/>
      <c r="AF188" s="450"/>
      <c r="AG188" s="450"/>
      <c r="AH188" s="450"/>
      <c r="AI188" s="450"/>
      <c r="AJ188" s="450"/>
    </row>
    <row r="189" spans="11:36" s="343" customFormat="1" ht="12.75" customHeight="1" x14ac:dyDescent="0.2">
      <c r="K189" s="450"/>
      <c r="L189" s="450"/>
      <c r="M189" s="450"/>
      <c r="N189" s="450"/>
      <c r="O189" s="450"/>
      <c r="P189" s="450"/>
      <c r="Q189" s="450"/>
      <c r="R189" s="450"/>
      <c r="S189" s="450"/>
      <c r="T189" s="450"/>
      <c r="U189" s="450"/>
      <c r="V189" s="450"/>
      <c r="W189" s="450"/>
      <c r="X189" s="450"/>
      <c r="Y189" s="450"/>
      <c r="Z189" s="450"/>
      <c r="AA189" s="450"/>
      <c r="AB189" s="450"/>
      <c r="AC189" s="450"/>
      <c r="AD189" s="450"/>
      <c r="AE189" s="450"/>
      <c r="AF189" s="450"/>
      <c r="AG189" s="450"/>
      <c r="AH189" s="450"/>
      <c r="AI189" s="450"/>
      <c r="AJ189" s="450"/>
    </row>
    <row r="190" spans="11:36" s="343" customFormat="1" ht="12.75" customHeight="1" x14ac:dyDescent="0.2">
      <c r="K190" s="450"/>
      <c r="L190" s="450"/>
      <c r="M190" s="450"/>
      <c r="N190" s="450"/>
      <c r="O190" s="450"/>
      <c r="P190" s="450"/>
      <c r="Q190" s="450"/>
      <c r="R190" s="450"/>
      <c r="S190" s="450"/>
      <c r="T190" s="450"/>
      <c r="U190" s="450"/>
      <c r="V190" s="450"/>
      <c r="W190" s="450"/>
      <c r="X190" s="450"/>
      <c r="Y190" s="450"/>
      <c r="Z190" s="450"/>
      <c r="AA190" s="450"/>
      <c r="AB190" s="450"/>
      <c r="AC190" s="450"/>
      <c r="AD190" s="450"/>
      <c r="AE190" s="450"/>
      <c r="AF190" s="450"/>
      <c r="AG190" s="450"/>
      <c r="AH190" s="450"/>
      <c r="AI190" s="450"/>
      <c r="AJ190" s="450"/>
    </row>
    <row r="191" spans="11:36" s="343" customFormat="1" ht="12.75" customHeight="1" x14ac:dyDescent="0.2">
      <c r="K191" s="450"/>
      <c r="L191" s="450"/>
      <c r="M191" s="450"/>
      <c r="N191" s="450"/>
      <c r="O191" s="450"/>
      <c r="P191" s="450"/>
      <c r="Q191" s="450"/>
      <c r="R191" s="450"/>
      <c r="S191" s="450"/>
      <c r="T191" s="450"/>
      <c r="U191" s="450"/>
      <c r="V191" s="450"/>
      <c r="W191" s="450"/>
      <c r="X191" s="450"/>
      <c r="Y191" s="450"/>
      <c r="Z191" s="450"/>
      <c r="AA191" s="450"/>
      <c r="AB191" s="450"/>
      <c r="AC191" s="450"/>
      <c r="AD191" s="450"/>
      <c r="AE191" s="450"/>
      <c r="AF191" s="450"/>
      <c r="AG191" s="450"/>
      <c r="AH191" s="450"/>
      <c r="AI191" s="450"/>
      <c r="AJ191" s="450"/>
    </row>
    <row r="192" spans="11:36" s="343" customFormat="1" ht="12.75" customHeight="1" x14ac:dyDescent="0.2">
      <c r="K192" s="450"/>
      <c r="L192" s="450"/>
      <c r="M192" s="450"/>
      <c r="N192" s="450"/>
      <c r="O192" s="450"/>
      <c r="P192" s="450"/>
      <c r="Q192" s="450"/>
      <c r="R192" s="450"/>
      <c r="S192" s="450"/>
      <c r="T192" s="450"/>
      <c r="U192" s="450"/>
      <c r="V192" s="450"/>
      <c r="W192" s="450"/>
      <c r="X192" s="450"/>
      <c r="Y192" s="450"/>
      <c r="Z192" s="450"/>
      <c r="AA192" s="450"/>
      <c r="AB192" s="450"/>
      <c r="AC192" s="450"/>
      <c r="AD192" s="450"/>
      <c r="AE192" s="450"/>
      <c r="AF192" s="450"/>
      <c r="AG192" s="450"/>
      <c r="AH192" s="450"/>
      <c r="AI192" s="450"/>
      <c r="AJ192" s="450"/>
    </row>
    <row r="193" spans="11:36" s="343" customFormat="1" ht="12.75" customHeight="1" x14ac:dyDescent="0.2">
      <c r="K193" s="450"/>
      <c r="L193" s="450"/>
      <c r="M193" s="450"/>
      <c r="N193" s="450"/>
      <c r="O193" s="450"/>
      <c r="P193" s="450"/>
      <c r="Q193" s="450"/>
      <c r="R193" s="450"/>
      <c r="S193" s="450"/>
      <c r="T193" s="450"/>
      <c r="U193" s="450"/>
      <c r="V193" s="450"/>
      <c r="W193" s="450"/>
      <c r="X193" s="450"/>
      <c r="Y193" s="450"/>
      <c r="Z193" s="450"/>
      <c r="AA193" s="450"/>
      <c r="AB193" s="450"/>
      <c r="AC193" s="450"/>
      <c r="AD193" s="450"/>
      <c r="AE193" s="450"/>
      <c r="AF193" s="450"/>
      <c r="AG193" s="450"/>
      <c r="AH193" s="450"/>
      <c r="AI193" s="450"/>
      <c r="AJ193" s="450"/>
    </row>
    <row r="194" spans="11:36" s="343" customFormat="1" ht="12.75" customHeight="1" x14ac:dyDescent="0.2">
      <c r="K194" s="450"/>
      <c r="L194" s="450"/>
      <c r="M194" s="450"/>
      <c r="N194" s="450"/>
      <c r="O194" s="450"/>
      <c r="P194" s="450"/>
      <c r="Q194" s="450"/>
      <c r="R194" s="450"/>
      <c r="S194" s="450"/>
      <c r="T194" s="450"/>
      <c r="U194" s="450"/>
      <c r="V194" s="450"/>
      <c r="W194" s="450"/>
      <c r="X194" s="450"/>
      <c r="Y194" s="450"/>
      <c r="Z194" s="450"/>
      <c r="AA194" s="450"/>
      <c r="AB194" s="450"/>
      <c r="AC194" s="450"/>
      <c r="AD194" s="450"/>
      <c r="AE194" s="450"/>
      <c r="AF194" s="450"/>
      <c r="AG194" s="450"/>
      <c r="AH194" s="450"/>
      <c r="AI194" s="450"/>
      <c r="AJ194" s="450"/>
    </row>
    <row r="195" spans="11:36" s="343" customFormat="1" ht="12.75" customHeight="1" x14ac:dyDescent="0.2">
      <c r="K195" s="450"/>
      <c r="L195" s="450"/>
      <c r="M195" s="450"/>
      <c r="N195" s="450"/>
      <c r="O195" s="450"/>
      <c r="P195" s="450"/>
      <c r="Q195" s="450"/>
      <c r="R195" s="450"/>
      <c r="S195" s="450"/>
      <c r="T195" s="450"/>
      <c r="U195" s="450"/>
      <c r="V195" s="450"/>
      <c r="W195" s="450"/>
      <c r="X195" s="450"/>
      <c r="Y195" s="450"/>
      <c r="Z195" s="450"/>
      <c r="AA195" s="450"/>
      <c r="AB195" s="450"/>
      <c r="AC195" s="450"/>
      <c r="AD195" s="450"/>
      <c r="AE195" s="450"/>
      <c r="AF195" s="450"/>
      <c r="AG195" s="450"/>
      <c r="AH195" s="450"/>
      <c r="AI195" s="450"/>
      <c r="AJ195" s="450"/>
    </row>
    <row r="196" spans="11:36" s="343" customFormat="1" ht="12.75" customHeight="1" x14ac:dyDescent="0.2">
      <c r="K196" s="450"/>
      <c r="L196" s="450"/>
      <c r="M196" s="450"/>
      <c r="N196" s="450"/>
      <c r="O196" s="450"/>
      <c r="P196" s="450"/>
      <c r="Q196" s="450"/>
      <c r="R196" s="450"/>
      <c r="S196" s="450"/>
      <c r="T196" s="450"/>
      <c r="U196" s="450"/>
      <c r="V196" s="450"/>
      <c r="W196" s="450"/>
      <c r="X196" s="450"/>
      <c r="Y196" s="450"/>
      <c r="Z196" s="450"/>
      <c r="AA196" s="450"/>
      <c r="AB196" s="450"/>
      <c r="AC196" s="450"/>
      <c r="AD196" s="450"/>
      <c r="AE196" s="450"/>
      <c r="AF196" s="450"/>
      <c r="AG196" s="450"/>
      <c r="AH196" s="450"/>
      <c r="AI196" s="450"/>
      <c r="AJ196" s="450"/>
    </row>
    <row r="197" spans="11:36" s="343" customFormat="1" ht="12.75" customHeight="1" x14ac:dyDescent="0.2">
      <c r="K197" s="450"/>
      <c r="L197" s="450"/>
      <c r="M197" s="450"/>
      <c r="N197" s="450"/>
      <c r="O197" s="450"/>
      <c r="P197" s="450"/>
      <c r="Q197" s="450"/>
      <c r="R197" s="450"/>
      <c r="S197" s="450"/>
      <c r="T197" s="450"/>
      <c r="U197" s="450"/>
      <c r="V197" s="450"/>
      <c r="W197" s="450"/>
      <c r="X197" s="450"/>
      <c r="Y197" s="450"/>
      <c r="Z197" s="450"/>
      <c r="AA197" s="450"/>
      <c r="AB197" s="450"/>
      <c r="AC197" s="450"/>
      <c r="AD197" s="450"/>
      <c r="AE197" s="450"/>
      <c r="AF197" s="450"/>
      <c r="AG197" s="450"/>
      <c r="AH197" s="450"/>
      <c r="AI197" s="450"/>
      <c r="AJ197" s="450"/>
    </row>
    <row r="198" spans="11:36" s="343" customFormat="1" ht="12.75" customHeight="1" x14ac:dyDescent="0.2">
      <c r="K198" s="450"/>
      <c r="L198" s="450"/>
      <c r="M198" s="450"/>
      <c r="N198" s="450"/>
      <c r="O198" s="450"/>
      <c r="P198" s="450"/>
      <c r="Q198" s="450"/>
      <c r="R198" s="450"/>
      <c r="S198" s="450"/>
      <c r="T198" s="450"/>
      <c r="U198" s="450"/>
      <c r="V198" s="450"/>
      <c r="W198" s="450"/>
      <c r="X198" s="450"/>
      <c r="Y198" s="450"/>
      <c r="Z198" s="450"/>
      <c r="AA198" s="450"/>
      <c r="AB198" s="450"/>
      <c r="AC198" s="450"/>
      <c r="AD198" s="450"/>
      <c r="AE198" s="450"/>
      <c r="AF198" s="450"/>
      <c r="AG198" s="450"/>
      <c r="AH198" s="450"/>
      <c r="AI198" s="450"/>
      <c r="AJ198" s="450"/>
    </row>
    <row r="199" spans="11:36" s="343" customFormat="1" ht="12.75" customHeight="1" x14ac:dyDescent="0.2">
      <c r="K199" s="450"/>
      <c r="L199" s="450"/>
      <c r="M199" s="450"/>
      <c r="N199" s="450"/>
      <c r="O199" s="450"/>
      <c r="P199" s="450"/>
      <c r="Q199" s="450"/>
      <c r="R199" s="450"/>
      <c r="S199" s="450"/>
      <c r="T199" s="450"/>
      <c r="U199" s="450"/>
      <c r="V199" s="450"/>
      <c r="W199" s="450"/>
      <c r="X199" s="450"/>
      <c r="Y199" s="450"/>
      <c r="Z199" s="450"/>
      <c r="AA199" s="450"/>
      <c r="AB199" s="450"/>
      <c r="AC199" s="450"/>
      <c r="AD199" s="450"/>
      <c r="AE199" s="450"/>
      <c r="AF199" s="450"/>
      <c r="AG199" s="450"/>
      <c r="AH199" s="450"/>
      <c r="AI199" s="450"/>
      <c r="AJ199" s="450"/>
    </row>
    <row r="200" spans="11:36" s="343" customFormat="1" ht="12.75" customHeight="1" x14ac:dyDescent="0.2">
      <c r="K200" s="450"/>
      <c r="L200" s="450"/>
      <c r="M200" s="450"/>
      <c r="N200" s="450"/>
      <c r="O200" s="450"/>
      <c r="P200" s="450"/>
      <c r="Q200" s="450"/>
      <c r="R200" s="450"/>
      <c r="S200" s="450"/>
      <c r="T200" s="450"/>
      <c r="U200" s="450"/>
      <c r="V200" s="450"/>
      <c r="W200" s="450"/>
      <c r="X200" s="450"/>
      <c r="Y200" s="450"/>
      <c r="Z200" s="450"/>
      <c r="AA200" s="450"/>
      <c r="AB200" s="450"/>
      <c r="AC200" s="450"/>
      <c r="AD200" s="450"/>
      <c r="AE200" s="450"/>
      <c r="AF200" s="450"/>
      <c r="AG200" s="450"/>
      <c r="AH200" s="450"/>
      <c r="AI200" s="450"/>
      <c r="AJ200" s="450"/>
    </row>
    <row r="201" spans="11:36" s="343" customFormat="1" ht="12.75" customHeight="1" x14ac:dyDescent="0.2">
      <c r="K201" s="450"/>
      <c r="L201" s="450"/>
      <c r="M201" s="450"/>
      <c r="N201" s="450"/>
      <c r="O201" s="450"/>
      <c r="P201" s="450"/>
      <c r="Q201" s="450"/>
      <c r="R201" s="450"/>
      <c r="S201" s="450"/>
      <c r="T201" s="450"/>
      <c r="U201" s="450"/>
      <c r="V201" s="450"/>
      <c r="W201" s="450"/>
      <c r="X201" s="450"/>
      <c r="Y201" s="450"/>
      <c r="Z201" s="450"/>
      <c r="AA201" s="450"/>
      <c r="AB201" s="450"/>
      <c r="AC201" s="450"/>
      <c r="AD201" s="450"/>
      <c r="AE201" s="450"/>
      <c r="AF201" s="450"/>
      <c r="AG201" s="450"/>
      <c r="AH201" s="450"/>
      <c r="AI201" s="450"/>
      <c r="AJ201" s="450"/>
    </row>
    <row r="202" spans="11:36" s="343" customFormat="1" x14ac:dyDescent="0.2"/>
    <row r="203" spans="11:36" s="343" customFormat="1" x14ac:dyDescent="0.2"/>
    <row r="204" spans="11:36" s="343" customFormat="1" x14ac:dyDescent="0.2"/>
    <row r="205" spans="11:36" s="343" customFormat="1" x14ac:dyDescent="0.2"/>
    <row r="206" spans="11:36" s="343" customFormat="1" x14ac:dyDescent="0.2"/>
    <row r="207" spans="11:36" s="343" customFormat="1" x14ac:dyDescent="0.2"/>
    <row r="208" spans="11:36" s="343" customFormat="1" x14ac:dyDescent="0.2"/>
    <row r="209" s="343" customFormat="1" x14ac:dyDescent="0.2"/>
    <row r="210" s="343" customFormat="1" x14ac:dyDescent="0.2"/>
    <row r="211" s="343" customFormat="1" x14ac:dyDescent="0.2"/>
    <row r="212" s="343" customFormat="1" x14ac:dyDescent="0.2"/>
    <row r="213" s="343" customFormat="1" x14ac:dyDescent="0.2"/>
    <row r="214" s="343" customFormat="1" x14ac:dyDescent="0.2"/>
    <row r="215" s="343" customFormat="1" x14ac:dyDescent="0.2"/>
    <row r="216" s="343" customFormat="1" x14ac:dyDescent="0.2"/>
    <row r="217" s="343" customFormat="1" x14ac:dyDescent="0.2"/>
    <row r="218" s="343" customFormat="1" x14ac:dyDescent="0.2"/>
    <row r="219" s="343" customFormat="1" x14ac:dyDescent="0.2"/>
    <row r="220" s="343" customFormat="1" x14ac:dyDescent="0.2"/>
    <row r="221" s="343" customFormat="1" x14ac:dyDescent="0.2"/>
    <row r="222" s="343" customFormat="1" x14ac:dyDescent="0.2"/>
    <row r="223" s="343" customFormat="1" x14ac:dyDescent="0.2"/>
    <row r="224" s="343" customFormat="1" x14ac:dyDescent="0.2"/>
    <row r="225" s="343" customFormat="1" x14ac:dyDescent="0.2"/>
    <row r="226" s="343" customFormat="1" x14ac:dyDescent="0.2"/>
    <row r="227" s="343" customFormat="1" x14ac:dyDescent="0.2"/>
    <row r="228" s="343" customFormat="1" x14ac:dyDescent="0.2"/>
    <row r="229" s="343" customFormat="1" x14ac:dyDescent="0.2"/>
    <row r="230" s="343" customFormat="1" x14ac:dyDescent="0.2"/>
    <row r="231" s="343" customFormat="1" x14ac:dyDescent="0.2"/>
    <row r="232" s="343" customFormat="1" x14ac:dyDescent="0.2"/>
    <row r="233" s="343" customFormat="1" x14ac:dyDescent="0.2"/>
    <row r="234" s="343" customFormat="1" x14ac:dyDescent="0.2"/>
    <row r="235" s="343" customFormat="1" x14ac:dyDescent="0.2"/>
    <row r="236" s="343" customFormat="1" x14ac:dyDescent="0.2"/>
    <row r="237" s="343" customFormat="1" x14ac:dyDescent="0.2"/>
    <row r="238" s="343" customFormat="1" x14ac:dyDescent="0.2"/>
    <row r="239" s="343" customFormat="1" x14ac:dyDescent="0.2"/>
    <row r="240" s="343" customFormat="1" x14ac:dyDescent="0.2"/>
    <row r="241" s="343" customFormat="1" x14ac:dyDescent="0.2"/>
    <row r="242" s="343" customFormat="1" x14ac:dyDescent="0.2"/>
    <row r="243" s="343" customFormat="1" x14ac:dyDescent="0.2"/>
    <row r="244" s="343" customFormat="1" x14ac:dyDescent="0.2"/>
    <row r="245" s="343" customFormat="1" x14ac:dyDescent="0.2"/>
    <row r="246" s="343" customFormat="1" x14ac:dyDescent="0.2"/>
    <row r="247" s="343" customFormat="1" x14ac:dyDescent="0.2"/>
    <row r="248" s="343" customFormat="1" x14ac:dyDescent="0.2"/>
    <row r="249" s="343" customFormat="1" x14ac:dyDescent="0.2"/>
    <row r="250" s="343" customFormat="1" x14ac:dyDescent="0.2"/>
    <row r="251" s="343" customFormat="1" x14ac:dyDescent="0.2"/>
    <row r="252" s="343" customFormat="1" x14ac:dyDescent="0.2"/>
    <row r="253" s="343" customFormat="1" x14ac:dyDescent="0.2"/>
    <row r="254" s="343" customFormat="1" x14ac:dyDescent="0.2"/>
    <row r="255" s="343" customFormat="1" x14ac:dyDescent="0.2"/>
    <row r="256" s="343" customFormat="1" x14ac:dyDescent="0.2"/>
    <row r="257" s="343" customFormat="1" x14ac:dyDescent="0.2"/>
    <row r="258" s="343" customFormat="1" x14ac:dyDescent="0.2"/>
    <row r="259" s="343" customFormat="1" x14ac:dyDescent="0.2"/>
    <row r="260" s="343" customFormat="1" x14ac:dyDescent="0.2"/>
    <row r="261" s="343" customFormat="1" x14ac:dyDescent="0.2"/>
    <row r="262" s="343" customFormat="1" x14ac:dyDescent="0.2"/>
    <row r="263" s="343" customFormat="1" x14ac:dyDescent="0.2"/>
    <row r="264" s="343" customFormat="1" x14ac:dyDescent="0.2"/>
    <row r="265" s="343" customFormat="1" x14ac:dyDescent="0.2"/>
    <row r="266" s="343" customFormat="1" x14ac:dyDescent="0.2"/>
    <row r="267" s="343" customFormat="1" x14ac:dyDescent="0.2"/>
    <row r="268" s="343" customFormat="1" x14ac:dyDescent="0.2"/>
    <row r="269" s="343" customFormat="1" x14ac:dyDescent="0.2"/>
    <row r="270" s="343" customFormat="1" x14ac:dyDescent="0.2"/>
    <row r="271" s="343" customFormat="1" x14ac:dyDescent="0.2"/>
    <row r="272" s="343" customFormat="1" x14ac:dyDescent="0.2"/>
    <row r="273" s="343" customFormat="1" x14ac:dyDescent="0.2"/>
    <row r="274" s="343" customFormat="1" x14ac:dyDescent="0.2"/>
    <row r="275" s="343" customFormat="1" x14ac:dyDescent="0.2"/>
    <row r="276" s="343" customFormat="1" x14ac:dyDescent="0.2"/>
    <row r="277" s="343" customFormat="1" x14ac:dyDescent="0.2"/>
    <row r="278" s="343" customFormat="1" x14ac:dyDescent="0.2"/>
    <row r="279" s="343" customFormat="1" x14ac:dyDescent="0.2"/>
    <row r="280" s="343" customFormat="1" x14ac:dyDescent="0.2"/>
    <row r="281" s="343" customFormat="1" x14ac:dyDescent="0.2"/>
    <row r="282" s="343" customFormat="1" x14ac:dyDescent="0.2"/>
    <row r="283" s="343" customFormat="1" x14ac:dyDescent="0.2"/>
    <row r="284" s="343" customFormat="1" x14ac:dyDescent="0.2"/>
    <row r="285" s="343" customFormat="1" x14ac:dyDescent="0.2"/>
    <row r="286" s="343" customFormat="1" x14ac:dyDescent="0.2"/>
    <row r="287" s="343" customFormat="1" x14ac:dyDescent="0.2"/>
    <row r="288" s="343" customFormat="1" x14ac:dyDescent="0.2"/>
    <row r="289" s="343" customFormat="1" x14ac:dyDescent="0.2"/>
    <row r="290" s="343" customFormat="1" x14ac:dyDescent="0.2"/>
    <row r="291" s="343" customFormat="1" x14ac:dyDescent="0.2"/>
    <row r="292" s="343" customFormat="1" x14ac:dyDescent="0.2"/>
    <row r="293" s="343" customFormat="1" x14ac:dyDescent="0.2"/>
    <row r="294" s="343" customFormat="1" x14ac:dyDescent="0.2"/>
    <row r="295" s="343" customFormat="1" x14ac:dyDescent="0.2"/>
    <row r="296" s="343" customFormat="1" x14ac:dyDescent="0.2"/>
    <row r="297" s="343" customFormat="1" x14ac:dyDescent="0.2"/>
    <row r="298" s="343" customFormat="1" x14ac:dyDescent="0.2"/>
    <row r="299" s="343" customFormat="1" x14ac:dyDescent="0.2"/>
    <row r="300" s="343" customFormat="1" x14ac:dyDescent="0.2"/>
    <row r="301" s="343" customFormat="1" x14ac:dyDescent="0.2"/>
    <row r="302" s="343" customFormat="1" x14ac:dyDescent="0.2"/>
    <row r="303" s="343" customFormat="1" x14ac:dyDescent="0.2"/>
    <row r="304" s="343" customFormat="1" x14ac:dyDescent="0.2"/>
    <row r="305" s="343" customFormat="1" x14ac:dyDescent="0.2"/>
    <row r="306" s="343" customFormat="1" x14ac:dyDescent="0.2"/>
    <row r="307" s="343" customFormat="1" x14ac:dyDescent="0.2"/>
    <row r="308" s="343" customFormat="1" x14ac:dyDescent="0.2"/>
    <row r="309" s="343" customFormat="1" x14ac:dyDescent="0.2"/>
    <row r="310" s="343" customFormat="1" x14ac:dyDescent="0.2"/>
    <row r="311" s="343" customFormat="1" x14ac:dyDescent="0.2"/>
    <row r="312" s="343" customFormat="1" x14ac:dyDescent="0.2"/>
    <row r="313" s="343" customFormat="1" x14ac:dyDescent="0.2"/>
    <row r="314" s="343" customFormat="1" x14ac:dyDescent="0.2"/>
    <row r="315" s="343" customFormat="1" x14ac:dyDescent="0.2"/>
    <row r="316" s="343" customFormat="1" x14ac:dyDescent="0.2"/>
    <row r="317" s="343" customFormat="1" x14ac:dyDescent="0.2"/>
    <row r="318" s="343" customFormat="1" x14ac:dyDescent="0.2"/>
    <row r="319" s="343" customFormat="1" x14ac:dyDescent="0.2"/>
    <row r="320" s="343" customFormat="1" x14ac:dyDescent="0.2"/>
    <row r="321" s="343" customFormat="1" x14ac:dyDescent="0.2"/>
    <row r="322" s="343" customFormat="1" x14ac:dyDescent="0.2"/>
    <row r="323" s="343" customFormat="1" x14ac:dyDescent="0.2"/>
    <row r="324" s="343" customFormat="1" x14ac:dyDescent="0.2"/>
    <row r="325" s="343" customFormat="1" x14ac:dyDescent="0.2"/>
    <row r="326" s="343" customFormat="1" x14ac:dyDescent="0.2"/>
    <row r="327" s="343" customFormat="1" x14ac:dyDescent="0.2"/>
    <row r="328" s="343" customFormat="1" x14ac:dyDescent="0.2"/>
    <row r="329" s="343" customFormat="1" x14ac:dyDescent="0.2"/>
    <row r="330" s="343" customFormat="1" x14ac:dyDescent="0.2"/>
    <row r="331" s="343" customFormat="1" x14ac:dyDescent="0.2"/>
    <row r="332" s="343" customFormat="1" x14ac:dyDescent="0.2"/>
    <row r="333" s="343" customFormat="1" x14ac:dyDescent="0.2"/>
    <row r="334" s="343" customFormat="1" x14ac:dyDescent="0.2"/>
    <row r="335" s="343" customFormat="1" x14ac:dyDescent="0.2"/>
    <row r="336" s="343" customFormat="1" x14ac:dyDescent="0.2"/>
    <row r="337" s="343" customFormat="1" x14ac:dyDescent="0.2"/>
    <row r="338" s="343" customFormat="1" x14ac:dyDescent="0.2"/>
    <row r="339" s="343" customFormat="1" x14ac:dyDescent="0.2"/>
    <row r="340" s="343" customFormat="1" x14ac:dyDescent="0.2"/>
    <row r="341" s="343" customFormat="1" x14ac:dyDescent="0.2"/>
    <row r="342" s="343" customFormat="1" x14ac:dyDescent="0.2"/>
    <row r="343" s="343" customFormat="1" x14ac:dyDescent="0.2"/>
    <row r="344" s="343" customFormat="1" x14ac:dyDescent="0.2"/>
    <row r="345" s="343" customFormat="1" x14ac:dyDescent="0.2"/>
    <row r="346" s="343" customFormat="1" x14ac:dyDescent="0.2"/>
    <row r="347" s="343" customFormat="1" x14ac:dyDescent="0.2"/>
    <row r="348" s="343" customFormat="1" x14ac:dyDescent="0.2"/>
    <row r="349" s="343" customFormat="1" x14ac:dyDescent="0.2"/>
    <row r="350" s="343" customFormat="1" x14ac:dyDescent="0.2"/>
    <row r="351" s="343" customFormat="1" x14ac:dyDescent="0.2"/>
    <row r="352" s="343" customFormat="1" x14ac:dyDescent="0.2"/>
    <row r="353" spans="1:10" s="343" customFormat="1" x14ac:dyDescent="0.2"/>
    <row r="354" spans="1:10" s="343" customFormat="1" x14ac:dyDescent="0.2"/>
    <row r="355" spans="1:10" s="343" customFormat="1" x14ac:dyDescent="0.2"/>
    <row r="356" spans="1:10" s="343" customFormat="1" x14ac:dyDescent="0.2"/>
    <row r="357" spans="1:10" s="343" customFormat="1" x14ac:dyDescent="0.2"/>
    <row r="358" spans="1:10" s="343" customFormat="1" x14ac:dyDescent="0.2"/>
    <row r="359" spans="1:10" s="343" customFormat="1" x14ac:dyDescent="0.2"/>
    <row r="360" spans="1:10" s="343" customFormat="1" x14ac:dyDescent="0.2"/>
    <row r="361" spans="1:10" s="343" customFormat="1" x14ac:dyDescent="0.2"/>
    <row r="362" spans="1:10" s="343" customFormat="1" x14ac:dyDescent="0.2"/>
    <row r="363" spans="1:10" s="343" customFormat="1" x14ac:dyDescent="0.2"/>
    <row r="364" spans="1:10" s="343" customFormat="1" x14ac:dyDescent="0.2"/>
    <row r="365" spans="1:10" s="343" customFormat="1" x14ac:dyDescent="0.2">
      <c r="A365" s="352"/>
      <c r="B365" s="352"/>
      <c r="C365" s="352"/>
      <c r="D365" s="352"/>
      <c r="E365" s="352"/>
      <c r="F365" s="352"/>
      <c r="G365" s="352"/>
      <c r="H365" s="352"/>
      <c r="I365" s="352"/>
      <c r="J365" s="352"/>
    </row>
  </sheetData>
  <mergeCells count="14">
    <mergeCell ref="K18:M19"/>
    <mergeCell ref="A160:B160"/>
    <mergeCell ref="A166:B166"/>
    <mergeCell ref="A169:B169"/>
    <mergeCell ref="J9:M9"/>
    <mergeCell ref="J12:M12"/>
    <mergeCell ref="A15:M15"/>
    <mergeCell ref="A17:A20"/>
    <mergeCell ref="B17:B20"/>
    <mergeCell ref="C17:C20"/>
    <mergeCell ref="D17:D20"/>
    <mergeCell ref="E17:M17"/>
    <mergeCell ref="E18:G19"/>
    <mergeCell ref="H18:J19"/>
  </mergeCells>
  <pageMargins left="0.78740157480314965" right="0.59055118110236227" top="0.78740157480314965" bottom="0.59055118110236227" header="0.15748031496062992" footer="0.51181102362204722"/>
  <pageSetup paperSize="9" scale="10" fitToHeight="3" orientation="landscape" r:id="rId1"/>
  <headerFooter alignWithMargins="0"/>
  <rowBreaks count="3" manualBreakCount="3">
    <brk id="53" max="16383" man="1"/>
    <brk id="98" max="16383" man="1"/>
    <brk id="17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  <pageSetUpPr fitToPage="1"/>
  </sheetPr>
  <dimension ref="A1:Y168"/>
  <sheetViews>
    <sheetView showWhiteSpace="0" zoomScaleNormal="100" workbookViewId="0">
      <pane xSplit="1" ySplit="12" topLeftCell="B121" activePane="bottomRight" state="frozen"/>
      <selection pane="topRight" activeCell="B1" sqref="B1"/>
      <selection pane="bottomLeft" activeCell="A13" sqref="A13"/>
      <selection pane="bottomRight" activeCell="B168" sqref="B168"/>
    </sheetView>
  </sheetViews>
  <sheetFormatPr defaultRowHeight="12.75" x14ac:dyDescent="0.2"/>
  <cols>
    <col min="1" max="1" width="5.5703125" customWidth="1"/>
    <col min="2" max="2" width="30.42578125" customWidth="1"/>
    <col min="3" max="3" width="19.140625" hidden="1" customWidth="1"/>
    <col min="4" max="4" width="7.5703125" hidden="1" customWidth="1"/>
    <col min="5" max="5" width="8.42578125" hidden="1" customWidth="1"/>
    <col min="6" max="6" width="8.28515625" customWidth="1"/>
    <col min="7" max="8" width="7.7109375" customWidth="1"/>
    <col min="9" max="9" width="9.140625" customWidth="1"/>
    <col min="10" max="10" width="11.7109375" hidden="1" customWidth="1"/>
    <col min="11" max="11" width="8" customWidth="1"/>
    <col min="12" max="12" width="8.42578125" customWidth="1"/>
    <col min="13" max="13" width="11.42578125" hidden="1" customWidth="1"/>
    <col min="14" max="15" width="8.42578125" hidden="1" customWidth="1"/>
    <col min="16" max="16" width="13.42578125" hidden="1" customWidth="1"/>
    <col min="17" max="17" width="8.28515625" customWidth="1"/>
    <col min="19" max="19" width="11.7109375" customWidth="1"/>
    <col min="20" max="20" width="8.28515625" customWidth="1"/>
    <col min="21" max="21" width="7.85546875" customWidth="1"/>
    <col min="22" max="23" width="0" hidden="1" customWidth="1"/>
    <col min="24" max="24" width="12.42578125" hidden="1" customWidth="1"/>
  </cols>
  <sheetData>
    <row r="1" spans="1:24" ht="15.75" customHeight="1" x14ac:dyDescent="0.25">
      <c r="A1" s="567"/>
      <c r="B1" s="94"/>
      <c r="C1" s="94"/>
      <c r="D1" s="94"/>
      <c r="E1" s="567"/>
      <c r="F1" s="567"/>
      <c r="G1" s="567"/>
      <c r="H1" s="567"/>
      <c r="I1" s="567"/>
      <c r="J1" s="567"/>
      <c r="K1" s="1640"/>
      <c r="L1" s="1640"/>
      <c r="M1" s="1640"/>
      <c r="N1" s="1640"/>
      <c r="O1" s="1640"/>
      <c r="P1" s="1640"/>
      <c r="Q1" s="1640"/>
      <c r="R1" s="1640"/>
      <c r="S1" s="566"/>
      <c r="T1" s="783"/>
    </row>
    <row r="2" spans="1:24" ht="15.75" x14ac:dyDescent="0.25">
      <c r="A2" s="94"/>
      <c r="B2" s="94"/>
      <c r="C2" s="94"/>
      <c r="D2" s="94"/>
      <c r="E2" s="568"/>
      <c r="F2" s="568"/>
      <c r="G2" s="568"/>
      <c r="H2" s="568"/>
      <c r="I2" s="568"/>
      <c r="J2" s="568"/>
      <c r="K2" s="1640"/>
      <c r="L2" s="1640"/>
      <c r="M2" s="1640"/>
      <c r="N2" s="1640"/>
      <c r="O2" s="1640"/>
      <c r="P2" s="1640"/>
      <c r="Q2" s="1640"/>
      <c r="R2" s="1640"/>
      <c r="S2" s="566"/>
    </row>
    <row r="3" spans="1:24" ht="15.75" x14ac:dyDescent="0.25">
      <c r="A3" s="94"/>
      <c r="B3" s="94"/>
      <c r="C3" s="94"/>
      <c r="D3" s="94"/>
      <c r="E3" s="567"/>
      <c r="F3" s="567"/>
      <c r="G3" s="567"/>
      <c r="H3" s="567"/>
      <c r="I3" s="567"/>
      <c r="J3" s="567"/>
      <c r="K3" s="1640"/>
      <c r="L3" s="1640"/>
      <c r="M3" s="1640"/>
      <c r="N3" s="1640"/>
      <c r="O3" s="1640"/>
      <c r="P3" s="1640"/>
      <c r="Q3" s="1640"/>
      <c r="R3" s="1640"/>
      <c r="S3" s="566"/>
    </row>
    <row r="4" spans="1:24" ht="15.75" x14ac:dyDescent="0.25">
      <c r="A4" s="94"/>
      <c r="B4" s="94"/>
      <c r="C4" s="94"/>
      <c r="D4" s="94"/>
      <c r="E4" s="568"/>
      <c r="F4" s="568"/>
      <c r="G4" s="568"/>
      <c r="H4" s="568"/>
      <c r="I4" s="568"/>
      <c r="J4" s="568"/>
      <c r="K4" s="1640"/>
      <c r="L4" s="1640"/>
      <c r="M4" s="1640"/>
      <c r="N4" s="1640"/>
      <c r="O4" s="1640"/>
      <c r="P4" s="1640"/>
      <c r="Q4" s="1640"/>
      <c r="R4" s="1640"/>
      <c r="S4" s="566"/>
    </row>
    <row r="5" spans="1:24" ht="15.75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24" ht="15.75" x14ac:dyDescent="0.25">
      <c r="A6" s="1621" t="s">
        <v>878</v>
      </c>
      <c r="B6" s="1621"/>
      <c r="C6" s="1621"/>
      <c r="D6" s="1621"/>
      <c r="E6" s="1621"/>
      <c r="F6" s="1621"/>
      <c r="G6" s="1621"/>
      <c r="H6" s="1621"/>
      <c r="I6" s="1621"/>
      <c r="J6" s="1621"/>
      <c r="K6" s="1621"/>
      <c r="L6" s="1621"/>
      <c r="M6" s="1621"/>
      <c r="N6" s="1621"/>
      <c r="O6" s="1621"/>
      <c r="P6" s="1621"/>
      <c r="Q6" s="1621"/>
      <c r="R6" s="1621"/>
      <c r="S6" s="784"/>
    </row>
    <row r="7" spans="1:24" ht="15.75" x14ac:dyDescent="0.25">
      <c r="A7" s="1621" t="s">
        <v>171</v>
      </c>
      <c r="B7" s="1621"/>
      <c r="C7" s="1621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1"/>
      <c r="S7" s="784"/>
    </row>
    <row r="8" spans="1:24" ht="16.5" thickBo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24" ht="15.75" customHeight="1" x14ac:dyDescent="0.25">
      <c r="A9" s="1643" t="s">
        <v>172</v>
      </c>
      <c r="B9" s="1646" t="s">
        <v>3</v>
      </c>
      <c r="C9" s="1594" t="s">
        <v>877</v>
      </c>
      <c r="D9" s="1594" t="s">
        <v>876</v>
      </c>
      <c r="E9" s="1047" t="s">
        <v>6</v>
      </c>
      <c r="F9" s="1594" t="s">
        <v>6</v>
      </c>
      <c r="G9" s="1660" t="s">
        <v>875</v>
      </c>
      <c r="H9" s="1661"/>
      <c r="I9" s="1594" t="s">
        <v>874</v>
      </c>
      <c r="J9" s="1594" t="s">
        <v>174</v>
      </c>
      <c r="K9" s="1649" t="s">
        <v>872</v>
      </c>
      <c r="L9" s="1650"/>
      <c r="M9" s="1664" t="s">
        <v>174</v>
      </c>
      <c r="N9" s="1654" t="s">
        <v>179</v>
      </c>
      <c r="O9" s="1655"/>
      <c r="P9" s="1656"/>
      <c r="Q9" s="1651" t="s">
        <v>873</v>
      </c>
      <c r="R9" s="1651"/>
      <c r="S9" s="1510" t="s">
        <v>174</v>
      </c>
      <c r="T9" s="1650" t="s">
        <v>872</v>
      </c>
      <c r="U9" s="1650"/>
      <c r="V9" s="1563" t="s">
        <v>179</v>
      </c>
      <c r="W9" s="1564"/>
      <c r="X9" s="1565"/>
    </row>
    <row r="10" spans="1:24" ht="25.5" customHeight="1" x14ac:dyDescent="0.25">
      <c r="A10" s="1644"/>
      <c r="B10" s="1647"/>
      <c r="C10" s="1550"/>
      <c r="D10" s="1550"/>
      <c r="E10" s="1046"/>
      <c r="F10" s="1653"/>
      <c r="G10" s="1662"/>
      <c r="H10" s="1663"/>
      <c r="I10" s="1653"/>
      <c r="J10" s="1550"/>
      <c r="K10" s="1641" t="s">
        <v>871</v>
      </c>
      <c r="L10" s="1642"/>
      <c r="M10" s="1665"/>
      <c r="N10" s="1657"/>
      <c r="O10" s="1658"/>
      <c r="P10" s="1659"/>
      <c r="Q10" s="1652"/>
      <c r="R10" s="1652"/>
      <c r="S10" s="1672"/>
      <c r="T10" s="1671" t="s">
        <v>870</v>
      </c>
      <c r="U10" s="1671"/>
      <c r="V10" s="1667"/>
      <c r="W10" s="1668"/>
      <c r="X10" s="1669"/>
    </row>
    <row r="11" spans="1:24" ht="16.5" thickBot="1" x14ac:dyDescent="0.3">
      <c r="A11" s="1645"/>
      <c r="B11" s="1648"/>
      <c r="C11" s="1595"/>
      <c r="D11" s="1595"/>
      <c r="E11" s="1039" t="s">
        <v>425</v>
      </c>
      <c r="F11" s="1039" t="s">
        <v>188</v>
      </c>
      <c r="G11" s="1045" t="s">
        <v>432</v>
      </c>
      <c r="H11" s="1039" t="s">
        <v>188</v>
      </c>
      <c r="I11" s="1039" t="s">
        <v>425</v>
      </c>
      <c r="J11" s="1595"/>
      <c r="K11" s="1039" t="s">
        <v>425</v>
      </c>
      <c r="L11" s="1038" t="s">
        <v>432</v>
      </c>
      <c r="M11" s="1666"/>
      <c r="N11" s="1044" t="s">
        <v>188</v>
      </c>
      <c r="O11" s="1043" t="s">
        <v>186</v>
      </c>
      <c r="P11" s="1042" t="s">
        <v>431</v>
      </c>
      <c r="Q11" s="1041" t="s">
        <v>425</v>
      </c>
      <c r="R11" s="1040" t="s">
        <v>432</v>
      </c>
      <c r="S11" s="1511"/>
      <c r="T11" s="1039" t="s">
        <v>425</v>
      </c>
      <c r="U11" s="1038" t="s">
        <v>432</v>
      </c>
      <c r="V11" s="1037" t="s">
        <v>188</v>
      </c>
      <c r="W11" s="1036" t="s">
        <v>186</v>
      </c>
      <c r="X11" s="1035" t="s">
        <v>431</v>
      </c>
    </row>
    <row r="12" spans="1:24" ht="16.5" thickBot="1" x14ac:dyDescent="0.3">
      <c r="A12" s="1034"/>
      <c r="B12" s="1033"/>
      <c r="C12" s="1033"/>
      <c r="D12" s="1032"/>
      <c r="E12" s="1025"/>
      <c r="F12" s="1025"/>
      <c r="G12" s="1031"/>
      <c r="H12" s="1025"/>
      <c r="I12" s="1025"/>
      <c r="J12" s="1025"/>
      <c r="K12" s="1025"/>
      <c r="L12" s="1024"/>
      <c r="M12" s="1026"/>
      <c r="N12" s="1030"/>
      <c r="O12" s="1029"/>
      <c r="P12" s="1028"/>
      <c r="Q12" s="1025"/>
      <c r="R12" s="1027"/>
      <c r="S12" s="1026"/>
      <c r="T12" s="1025"/>
      <c r="U12" s="1024"/>
      <c r="V12" s="1023"/>
      <c r="W12" s="1022"/>
      <c r="X12" s="224"/>
    </row>
    <row r="13" spans="1:24" ht="15.75" x14ac:dyDescent="0.25">
      <c r="A13" s="1021">
        <v>1</v>
      </c>
      <c r="B13" s="992" t="s">
        <v>13</v>
      </c>
      <c r="C13" s="992"/>
      <c r="D13" s="992"/>
      <c r="E13" s="986"/>
      <c r="F13" s="986">
        <f t="shared" ref="F13:F44" si="0">H13+I13+K13+Q13</f>
        <v>13</v>
      </c>
      <c r="G13" s="1019">
        <v>3</v>
      </c>
      <c r="H13" s="1019">
        <v>5</v>
      </c>
      <c r="I13" s="1019">
        <v>5</v>
      </c>
      <c r="J13" s="1020" t="s">
        <v>860</v>
      </c>
      <c r="K13" s="1019"/>
      <c r="L13" s="1013"/>
      <c r="M13" s="1015"/>
      <c r="N13" s="1018"/>
      <c r="O13" s="1017"/>
      <c r="P13" s="1016"/>
      <c r="Q13" s="1014">
        <v>3</v>
      </c>
      <c r="R13" s="1013"/>
      <c r="S13" s="1015"/>
      <c r="T13" s="1014"/>
      <c r="U13" s="1013"/>
      <c r="V13" s="1012"/>
      <c r="W13" s="1011"/>
      <c r="X13" s="1010"/>
    </row>
    <row r="14" spans="1:24" ht="15.75" x14ac:dyDescent="0.25">
      <c r="A14" s="989">
        <f t="shared" ref="A14:A20" si="1">A13+1</f>
        <v>2</v>
      </c>
      <c r="B14" s="998" t="s">
        <v>189</v>
      </c>
      <c r="C14" s="992"/>
      <c r="D14" s="992"/>
      <c r="E14" s="986"/>
      <c r="F14" s="986">
        <f t="shared" si="0"/>
        <v>12</v>
      </c>
      <c r="G14" s="984">
        <v>1.5</v>
      </c>
      <c r="H14" s="984">
        <v>5</v>
      </c>
      <c r="I14" s="984">
        <v>2</v>
      </c>
      <c r="J14" s="985"/>
      <c r="K14" s="984"/>
      <c r="L14" s="978"/>
      <c r="M14" s="980"/>
      <c r="N14" s="983"/>
      <c r="O14" s="990"/>
      <c r="P14" s="981"/>
      <c r="Q14" s="979">
        <v>5</v>
      </c>
      <c r="R14" s="978"/>
      <c r="S14" s="980"/>
      <c r="T14" s="979"/>
      <c r="U14" s="978"/>
      <c r="V14" s="727"/>
      <c r="W14" s="977"/>
      <c r="X14" s="976"/>
    </row>
    <row r="15" spans="1:24" ht="15.75" x14ac:dyDescent="0.25">
      <c r="A15" s="989">
        <f t="shared" si="1"/>
        <v>3</v>
      </c>
      <c r="B15" s="998" t="s">
        <v>17</v>
      </c>
      <c r="C15" s="992"/>
      <c r="D15" s="992"/>
      <c r="E15" s="986"/>
      <c r="F15" s="986">
        <f t="shared" si="0"/>
        <v>2</v>
      </c>
      <c r="G15" s="984">
        <v>4</v>
      </c>
      <c r="H15" s="984">
        <v>2</v>
      </c>
      <c r="I15" s="984"/>
      <c r="J15" s="985" t="s">
        <v>778</v>
      </c>
      <c r="K15" s="984"/>
      <c r="L15" s="978"/>
      <c r="M15" s="980"/>
      <c r="N15" s="983"/>
      <c r="O15" s="990"/>
      <c r="P15" s="981"/>
      <c r="Q15" s="979"/>
      <c r="R15" s="978"/>
      <c r="S15" s="980"/>
      <c r="T15" s="979"/>
      <c r="U15" s="978"/>
      <c r="V15" s="727"/>
      <c r="W15" s="977"/>
      <c r="X15" s="976"/>
    </row>
    <row r="16" spans="1:24" ht="15.75" x14ac:dyDescent="0.25">
      <c r="A16" s="989">
        <f t="shared" si="1"/>
        <v>4</v>
      </c>
      <c r="B16" s="998" t="s">
        <v>20</v>
      </c>
      <c r="C16" s="992"/>
      <c r="D16" s="992"/>
      <c r="E16" s="986"/>
      <c r="F16" s="986">
        <f t="shared" si="0"/>
        <v>2</v>
      </c>
      <c r="G16" s="984">
        <v>4</v>
      </c>
      <c r="H16" s="984">
        <v>2</v>
      </c>
      <c r="I16" s="984"/>
      <c r="J16" s="985" t="s">
        <v>777</v>
      </c>
      <c r="K16" s="984"/>
      <c r="L16" s="978"/>
      <c r="M16" s="980"/>
      <c r="N16" s="983"/>
      <c r="O16" s="990"/>
      <c r="P16" s="981"/>
      <c r="Q16" s="979"/>
      <c r="R16" s="978"/>
      <c r="S16" s="980"/>
      <c r="T16" s="979"/>
      <c r="U16" s="978"/>
      <c r="V16" s="727"/>
      <c r="W16" s="977"/>
      <c r="X16" s="976"/>
    </row>
    <row r="17" spans="1:24" ht="15.75" x14ac:dyDescent="0.25">
      <c r="A17" s="989">
        <f t="shared" si="1"/>
        <v>5</v>
      </c>
      <c r="B17" s="998" t="s">
        <v>21</v>
      </c>
      <c r="C17" s="992"/>
      <c r="D17" s="992"/>
      <c r="E17" s="986"/>
      <c r="F17" s="986">
        <f t="shared" si="0"/>
        <v>4</v>
      </c>
      <c r="G17" s="984"/>
      <c r="H17" s="984"/>
      <c r="I17" s="984">
        <v>4</v>
      </c>
      <c r="J17" s="985" t="s">
        <v>777</v>
      </c>
      <c r="K17" s="984"/>
      <c r="L17" s="978"/>
      <c r="M17" s="980"/>
      <c r="N17" s="983"/>
      <c r="O17" s="990"/>
      <c r="P17" s="981"/>
      <c r="Q17" s="979"/>
      <c r="R17" s="978"/>
      <c r="S17" s="980"/>
      <c r="T17" s="979"/>
      <c r="U17" s="978"/>
      <c r="V17" s="727"/>
      <c r="W17" s="977"/>
      <c r="X17" s="976"/>
    </row>
    <row r="18" spans="1:24" ht="15.75" x14ac:dyDescent="0.25">
      <c r="A18" s="989">
        <f t="shared" si="1"/>
        <v>6</v>
      </c>
      <c r="B18" s="996" t="s">
        <v>247</v>
      </c>
      <c r="C18" s="992"/>
      <c r="D18" s="987"/>
      <c r="E18" s="986"/>
      <c r="F18" s="986">
        <f t="shared" si="0"/>
        <v>6</v>
      </c>
      <c r="G18" s="984">
        <v>3</v>
      </c>
      <c r="H18" s="984">
        <v>6</v>
      </c>
      <c r="I18" s="984"/>
      <c r="J18" s="985" t="s">
        <v>775</v>
      </c>
      <c r="K18" s="984"/>
      <c r="L18" s="978"/>
      <c r="M18" s="980"/>
      <c r="N18" s="983"/>
      <c r="O18" s="990"/>
      <c r="P18" s="981"/>
      <c r="Q18" s="979"/>
      <c r="R18" s="978"/>
      <c r="S18" s="980"/>
      <c r="T18" s="979"/>
      <c r="U18" s="978"/>
      <c r="V18" s="727"/>
      <c r="W18" s="977"/>
      <c r="X18" s="976"/>
    </row>
    <row r="19" spans="1:24" ht="15.75" x14ac:dyDescent="0.25">
      <c r="A19" s="989">
        <f t="shared" si="1"/>
        <v>7</v>
      </c>
      <c r="B19" s="998" t="s">
        <v>248</v>
      </c>
      <c r="C19" s="992"/>
      <c r="D19" s="992"/>
      <c r="E19" s="986"/>
      <c r="F19" s="986">
        <f t="shared" si="0"/>
        <v>4</v>
      </c>
      <c r="G19" s="984">
        <v>2</v>
      </c>
      <c r="H19" s="984">
        <v>4</v>
      </c>
      <c r="I19" s="984"/>
      <c r="J19" s="985" t="s">
        <v>775</v>
      </c>
      <c r="K19" s="984"/>
      <c r="L19" s="978"/>
      <c r="M19" s="980"/>
      <c r="N19" s="983"/>
      <c r="O19" s="982"/>
      <c r="P19" s="981"/>
      <c r="Q19" s="979"/>
      <c r="R19" s="978"/>
      <c r="S19" s="980"/>
      <c r="T19" s="979"/>
      <c r="U19" s="978"/>
      <c r="V19" s="727"/>
      <c r="W19" s="999"/>
      <c r="X19" s="976"/>
    </row>
    <row r="20" spans="1:24" ht="15.75" x14ac:dyDescent="0.25">
      <c r="A20" s="989">
        <f t="shared" si="1"/>
        <v>8</v>
      </c>
      <c r="B20" s="998" t="s">
        <v>249</v>
      </c>
      <c r="C20" s="992"/>
      <c r="D20" s="992"/>
      <c r="E20" s="986"/>
      <c r="F20" s="986">
        <f t="shared" si="0"/>
        <v>4</v>
      </c>
      <c r="G20" s="984"/>
      <c r="H20" s="984"/>
      <c r="I20" s="984">
        <v>2</v>
      </c>
      <c r="J20" s="985" t="s">
        <v>778</v>
      </c>
      <c r="K20" s="984"/>
      <c r="L20" s="978"/>
      <c r="M20" s="980"/>
      <c r="N20" s="983"/>
      <c r="O20" s="990"/>
      <c r="P20" s="981"/>
      <c r="Q20" s="979">
        <v>2</v>
      </c>
      <c r="R20" s="978"/>
      <c r="S20" s="980"/>
      <c r="T20" s="979"/>
      <c r="U20" s="978"/>
      <c r="V20" s="727"/>
      <c r="W20" s="977"/>
      <c r="X20" s="976"/>
    </row>
    <row r="21" spans="1:24" ht="15.75" x14ac:dyDescent="0.25">
      <c r="A21" s="989"/>
      <c r="B21" s="998" t="s">
        <v>103</v>
      </c>
      <c r="C21" s="992"/>
      <c r="D21" s="992"/>
      <c r="E21" s="986"/>
      <c r="F21" s="986">
        <f t="shared" si="0"/>
        <v>12</v>
      </c>
      <c r="G21" s="984">
        <v>3</v>
      </c>
      <c r="H21" s="984">
        <v>5</v>
      </c>
      <c r="I21" s="984">
        <v>7</v>
      </c>
      <c r="J21" s="985" t="s">
        <v>860</v>
      </c>
      <c r="K21" s="984"/>
      <c r="L21" s="978"/>
      <c r="M21" s="980"/>
      <c r="N21" s="983"/>
      <c r="O21" s="990"/>
      <c r="P21" s="981"/>
      <c r="Q21" s="979"/>
      <c r="R21" s="978"/>
      <c r="S21" s="980"/>
      <c r="T21" s="979"/>
      <c r="U21" s="978"/>
      <c r="V21" s="727"/>
      <c r="W21" s="999"/>
      <c r="X21" s="976"/>
    </row>
    <row r="22" spans="1:24" ht="15.75" x14ac:dyDescent="0.25">
      <c r="A22" s="989"/>
      <c r="B22" s="998" t="s">
        <v>250</v>
      </c>
      <c r="C22" s="992"/>
      <c r="D22" s="992"/>
      <c r="E22" s="986"/>
      <c r="F22" s="986">
        <f t="shared" si="0"/>
        <v>4</v>
      </c>
      <c r="G22" s="984"/>
      <c r="H22" s="984"/>
      <c r="I22" s="984">
        <v>2</v>
      </c>
      <c r="J22" s="985"/>
      <c r="K22" s="984"/>
      <c r="L22" s="978"/>
      <c r="M22" s="980"/>
      <c r="N22" s="983"/>
      <c r="O22" s="982"/>
      <c r="P22" s="981"/>
      <c r="Q22" s="979">
        <v>2</v>
      </c>
      <c r="R22" s="978"/>
      <c r="S22" s="980" t="s">
        <v>869</v>
      </c>
      <c r="T22" s="979"/>
      <c r="U22" s="978"/>
      <c r="V22" s="727"/>
      <c r="W22" s="977"/>
      <c r="X22" s="976"/>
    </row>
    <row r="23" spans="1:24" ht="15.75" x14ac:dyDescent="0.25">
      <c r="A23" s="989">
        <f>A20+1</f>
        <v>9</v>
      </c>
      <c r="B23" s="998" t="s">
        <v>106</v>
      </c>
      <c r="C23" s="992"/>
      <c r="D23" s="992"/>
      <c r="E23" s="986"/>
      <c r="F23" s="986">
        <f t="shared" si="0"/>
        <v>15</v>
      </c>
      <c r="G23" s="984">
        <v>2.6</v>
      </c>
      <c r="H23" s="984">
        <v>3</v>
      </c>
      <c r="I23" s="984">
        <v>8</v>
      </c>
      <c r="J23" s="985" t="s">
        <v>860</v>
      </c>
      <c r="K23" s="984"/>
      <c r="L23" s="978"/>
      <c r="M23" s="980"/>
      <c r="N23" s="983"/>
      <c r="O23" s="982"/>
      <c r="P23" s="981"/>
      <c r="Q23" s="979">
        <v>4</v>
      </c>
      <c r="R23" s="978"/>
      <c r="S23" s="980"/>
      <c r="T23" s="979"/>
      <c r="U23" s="978"/>
      <c r="V23" s="727"/>
      <c r="W23" s="977"/>
      <c r="X23" s="976"/>
    </row>
    <row r="24" spans="1:24" ht="15.75" x14ac:dyDescent="0.25">
      <c r="A24" s="989">
        <f t="shared" ref="A24:A43" si="2">A23+1</f>
        <v>10</v>
      </c>
      <c r="B24" s="998" t="s">
        <v>106</v>
      </c>
      <c r="C24" s="992"/>
      <c r="D24" s="992"/>
      <c r="E24" s="986"/>
      <c r="F24" s="986">
        <f t="shared" si="0"/>
        <v>0</v>
      </c>
      <c r="G24" s="984"/>
      <c r="H24" s="984"/>
      <c r="I24" s="984"/>
      <c r="J24" s="985"/>
      <c r="K24" s="984"/>
      <c r="L24" s="978"/>
      <c r="M24" s="980"/>
      <c r="N24" s="983"/>
      <c r="O24" s="990"/>
      <c r="P24" s="981"/>
      <c r="Q24" s="979"/>
      <c r="R24" s="978"/>
      <c r="S24" s="980"/>
      <c r="T24" s="979"/>
      <c r="U24" s="978"/>
      <c r="V24" s="727"/>
      <c r="W24" s="977"/>
      <c r="X24" s="976"/>
    </row>
    <row r="25" spans="1:24" ht="15.75" x14ac:dyDescent="0.25">
      <c r="A25" s="989">
        <f t="shared" si="2"/>
        <v>11</v>
      </c>
      <c r="B25" s="998" t="s">
        <v>251</v>
      </c>
      <c r="C25" s="992"/>
      <c r="D25" s="992"/>
      <c r="E25" s="986"/>
      <c r="F25" s="986">
        <f t="shared" si="0"/>
        <v>3</v>
      </c>
      <c r="G25" s="984"/>
      <c r="H25" s="984"/>
      <c r="I25" s="984"/>
      <c r="J25" s="985"/>
      <c r="K25" s="984"/>
      <c r="L25" s="978"/>
      <c r="M25" s="980"/>
      <c r="N25" s="983"/>
      <c r="O25" s="990"/>
      <c r="P25" s="981"/>
      <c r="Q25" s="979">
        <v>3</v>
      </c>
      <c r="R25" s="978"/>
      <c r="S25" s="980" t="s">
        <v>868</v>
      </c>
      <c r="T25" s="979"/>
      <c r="U25" s="978"/>
      <c r="V25" s="727"/>
      <c r="W25" s="977"/>
      <c r="X25" s="976"/>
    </row>
    <row r="26" spans="1:24" ht="15.75" x14ac:dyDescent="0.25">
      <c r="A26" s="989">
        <f t="shared" si="2"/>
        <v>12</v>
      </c>
      <c r="B26" s="998" t="s">
        <v>402</v>
      </c>
      <c r="C26" s="992"/>
      <c r="D26" s="992"/>
      <c r="E26" s="986"/>
      <c r="F26" s="986">
        <f t="shared" si="0"/>
        <v>13</v>
      </c>
      <c r="G26" s="984">
        <v>2</v>
      </c>
      <c r="H26" s="984">
        <v>4</v>
      </c>
      <c r="I26" s="984">
        <v>1</v>
      </c>
      <c r="J26" s="985" t="s">
        <v>867</v>
      </c>
      <c r="K26" s="984"/>
      <c r="L26" s="978"/>
      <c r="M26" s="980"/>
      <c r="N26" s="983"/>
      <c r="O26" s="990"/>
      <c r="P26" s="981"/>
      <c r="Q26" s="979">
        <v>8</v>
      </c>
      <c r="R26" s="978">
        <v>1.9</v>
      </c>
      <c r="S26" s="980" t="s">
        <v>866</v>
      </c>
      <c r="T26" s="979"/>
      <c r="U26" s="978"/>
      <c r="V26" s="727"/>
      <c r="W26" s="977"/>
      <c r="X26" s="976"/>
    </row>
    <row r="27" spans="1:24" ht="15.75" x14ac:dyDescent="0.25">
      <c r="A27" s="989">
        <f t="shared" si="2"/>
        <v>13</v>
      </c>
      <c r="B27" s="998" t="s">
        <v>252</v>
      </c>
      <c r="C27" s="992"/>
      <c r="D27" s="992"/>
      <c r="E27" s="986"/>
      <c r="F27" s="986">
        <f t="shared" si="0"/>
        <v>4</v>
      </c>
      <c r="G27" s="984">
        <v>2</v>
      </c>
      <c r="H27" s="984">
        <v>4</v>
      </c>
      <c r="I27" s="984"/>
      <c r="J27" s="985" t="s">
        <v>778</v>
      </c>
      <c r="K27" s="984"/>
      <c r="L27" s="978"/>
      <c r="M27" s="980"/>
      <c r="N27" s="983"/>
      <c r="O27" s="990"/>
      <c r="P27" s="981"/>
      <c r="Q27" s="979"/>
      <c r="R27" s="978"/>
      <c r="S27" s="980"/>
      <c r="T27" s="979"/>
      <c r="U27" s="978"/>
      <c r="V27" s="727"/>
      <c r="W27" s="977"/>
      <c r="X27" s="976"/>
    </row>
    <row r="28" spans="1:24" ht="15.75" x14ac:dyDescent="0.25">
      <c r="A28" s="989">
        <f t="shared" si="2"/>
        <v>14</v>
      </c>
      <c r="B28" s="998" t="s">
        <v>22</v>
      </c>
      <c r="C28" s="992"/>
      <c r="D28" s="992"/>
      <c r="E28" s="986"/>
      <c r="F28" s="986">
        <f t="shared" si="0"/>
        <v>5</v>
      </c>
      <c r="G28" s="984">
        <v>2</v>
      </c>
      <c r="H28" s="984">
        <v>3</v>
      </c>
      <c r="I28" s="984">
        <v>2</v>
      </c>
      <c r="J28" s="985" t="s">
        <v>778</v>
      </c>
      <c r="K28" s="984"/>
      <c r="L28" s="978"/>
      <c r="M28" s="980"/>
      <c r="N28" s="983"/>
      <c r="O28" s="990"/>
      <c r="P28" s="981"/>
      <c r="Q28" s="979"/>
      <c r="R28" s="978"/>
      <c r="S28" s="980"/>
      <c r="T28" s="979"/>
      <c r="U28" s="978"/>
      <c r="V28" s="727"/>
      <c r="W28" s="977"/>
      <c r="X28" s="976"/>
    </row>
    <row r="29" spans="1:24" ht="15.75" x14ac:dyDescent="0.25">
      <c r="A29" s="989">
        <f t="shared" si="2"/>
        <v>15</v>
      </c>
      <c r="B29" s="998" t="s">
        <v>253</v>
      </c>
      <c r="C29" s="992"/>
      <c r="D29" s="992"/>
      <c r="E29" s="986"/>
      <c r="F29" s="986">
        <f t="shared" si="0"/>
        <v>4</v>
      </c>
      <c r="G29" s="984">
        <v>3</v>
      </c>
      <c r="H29" s="984">
        <v>4</v>
      </c>
      <c r="I29" s="984"/>
      <c r="J29" s="985"/>
      <c r="K29" s="984"/>
      <c r="L29" s="978"/>
      <c r="M29" s="980"/>
      <c r="N29" s="983"/>
      <c r="O29" s="990"/>
      <c r="P29" s="981"/>
      <c r="Q29" s="979"/>
      <c r="R29" s="978"/>
      <c r="S29" s="980"/>
      <c r="T29" s="979"/>
      <c r="U29" s="978"/>
      <c r="V29" s="727"/>
      <c r="W29" s="977"/>
      <c r="X29" s="976"/>
    </row>
    <row r="30" spans="1:24" ht="15.75" x14ac:dyDescent="0.25">
      <c r="A30" s="989">
        <f t="shared" si="2"/>
        <v>16</v>
      </c>
      <c r="B30" s="998" t="s">
        <v>109</v>
      </c>
      <c r="C30" s="992"/>
      <c r="D30" s="992"/>
      <c r="E30" s="986"/>
      <c r="F30" s="986">
        <f t="shared" si="0"/>
        <v>21</v>
      </c>
      <c r="G30" s="984">
        <v>5</v>
      </c>
      <c r="H30" s="984">
        <v>8</v>
      </c>
      <c r="I30" s="984">
        <v>8</v>
      </c>
      <c r="J30" s="985" t="s">
        <v>860</v>
      </c>
      <c r="K30" s="984"/>
      <c r="L30" s="978"/>
      <c r="M30" s="980"/>
      <c r="N30" s="983"/>
      <c r="O30" s="982"/>
      <c r="P30" s="1001"/>
      <c r="Q30" s="979">
        <v>5</v>
      </c>
      <c r="R30" s="978">
        <v>1.6</v>
      </c>
      <c r="S30" s="980"/>
      <c r="T30" s="979"/>
      <c r="U30" s="978"/>
      <c r="V30" s="727"/>
      <c r="W30" s="977"/>
      <c r="X30" s="976"/>
    </row>
    <row r="31" spans="1:24" ht="15.75" x14ac:dyDescent="0.25">
      <c r="A31" s="989">
        <f t="shared" si="2"/>
        <v>17</v>
      </c>
      <c r="B31" s="998" t="s">
        <v>254</v>
      </c>
      <c r="C31" s="992"/>
      <c r="D31" s="992"/>
      <c r="E31" s="986"/>
      <c r="F31" s="986">
        <f t="shared" si="0"/>
        <v>7</v>
      </c>
      <c r="G31" s="984">
        <v>3.5</v>
      </c>
      <c r="H31" s="984">
        <v>4</v>
      </c>
      <c r="I31" s="984"/>
      <c r="J31" s="985"/>
      <c r="K31" s="984"/>
      <c r="L31" s="978"/>
      <c r="M31" s="980"/>
      <c r="N31" s="983"/>
      <c r="O31" s="990"/>
      <c r="P31" s="981"/>
      <c r="Q31" s="979">
        <v>3</v>
      </c>
      <c r="R31" s="978"/>
      <c r="S31" s="980"/>
      <c r="T31" s="979"/>
      <c r="U31" s="978"/>
      <c r="V31" s="727"/>
      <c r="W31" s="977"/>
      <c r="X31" s="976"/>
    </row>
    <row r="32" spans="1:24" ht="15.75" x14ac:dyDescent="0.25">
      <c r="A32" s="989">
        <f t="shared" si="2"/>
        <v>18</v>
      </c>
      <c r="B32" s="998" t="s">
        <v>23</v>
      </c>
      <c r="C32" s="998"/>
      <c r="D32" s="998"/>
      <c r="E32" s="995"/>
      <c r="F32" s="986">
        <f t="shared" si="0"/>
        <v>7</v>
      </c>
      <c r="G32" s="984">
        <v>5</v>
      </c>
      <c r="H32" s="984">
        <v>7</v>
      </c>
      <c r="I32" s="984"/>
      <c r="J32" s="985"/>
      <c r="K32" s="984"/>
      <c r="L32" s="978"/>
      <c r="M32" s="980" t="s">
        <v>557</v>
      </c>
      <c r="N32" s="983"/>
      <c r="O32" s="990"/>
      <c r="P32" s="981"/>
      <c r="Q32" s="979"/>
      <c r="R32" s="978"/>
      <c r="S32" s="980"/>
      <c r="T32" s="979"/>
      <c r="U32" s="978"/>
      <c r="V32" s="727"/>
      <c r="W32" s="977"/>
      <c r="X32" s="976"/>
    </row>
    <row r="33" spans="1:24" ht="15.75" x14ac:dyDescent="0.25">
      <c r="A33" s="989">
        <f t="shared" si="2"/>
        <v>19</v>
      </c>
      <c r="B33" s="998" t="s">
        <v>26</v>
      </c>
      <c r="C33" s="992"/>
      <c r="D33" s="992"/>
      <c r="E33" s="986"/>
      <c r="F33" s="986">
        <f t="shared" si="0"/>
        <v>3</v>
      </c>
      <c r="G33" s="984">
        <v>2</v>
      </c>
      <c r="H33" s="984">
        <v>3</v>
      </c>
      <c r="I33" s="984"/>
      <c r="J33" s="985"/>
      <c r="K33" s="984"/>
      <c r="L33" s="978"/>
      <c r="M33" s="980"/>
      <c r="N33" s="983"/>
      <c r="O33" s="990"/>
      <c r="P33" s="981"/>
      <c r="Q33" s="979"/>
      <c r="R33" s="978"/>
      <c r="S33" s="980"/>
      <c r="T33" s="979"/>
      <c r="U33" s="978"/>
      <c r="V33" s="727"/>
      <c r="W33" s="977"/>
      <c r="X33" s="976"/>
    </row>
    <row r="34" spans="1:24" ht="15.75" x14ac:dyDescent="0.25">
      <c r="A34" s="989">
        <f t="shared" si="2"/>
        <v>20</v>
      </c>
      <c r="B34" s="998" t="s">
        <v>256</v>
      </c>
      <c r="C34" s="992"/>
      <c r="D34" s="992"/>
      <c r="E34" s="986"/>
      <c r="F34" s="986">
        <f t="shared" si="0"/>
        <v>2</v>
      </c>
      <c r="G34" s="984">
        <v>1.8</v>
      </c>
      <c r="H34" s="984">
        <v>2</v>
      </c>
      <c r="I34" s="984"/>
      <c r="J34" s="985"/>
      <c r="K34" s="984"/>
      <c r="L34" s="978"/>
      <c r="M34" s="980"/>
      <c r="N34" s="983"/>
      <c r="O34" s="990"/>
      <c r="P34" s="981"/>
      <c r="Q34" s="979"/>
      <c r="R34" s="978"/>
      <c r="S34" s="980"/>
      <c r="T34" s="979"/>
      <c r="U34" s="978"/>
      <c r="V34" s="727"/>
      <c r="W34" s="977"/>
      <c r="X34" s="976"/>
    </row>
    <row r="35" spans="1:24" ht="15.75" x14ac:dyDescent="0.25">
      <c r="A35" s="989">
        <f t="shared" si="2"/>
        <v>21</v>
      </c>
      <c r="B35" s="998" t="s">
        <v>403</v>
      </c>
      <c r="C35" s="992"/>
      <c r="D35" s="992"/>
      <c r="E35" s="986"/>
      <c r="F35" s="986">
        <f t="shared" si="0"/>
        <v>27</v>
      </c>
      <c r="G35" s="984">
        <v>6</v>
      </c>
      <c r="H35" s="984">
        <v>8</v>
      </c>
      <c r="I35" s="984">
        <v>16</v>
      </c>
      <c r="J35" s="985" t="s">
        <v>860</v>
      </c>
      <c r="K35" s="984"/>
      <c r="L35" s="978"/>
      <c r="M35" s="980" t="s">
        <v>865</v>
      </c>
      <c r="N35" s="983"/>
      <c r="O35" s="990"/>
      <c r="P35" s="981"/>
      <c r="Q35" s="979">
        <v>3</v>
      </c>
      <c r="R35" s="978"/>
      <c r="S35" s="980"/>
      <c r="T35" s="979"/>
      <c r="U35" s="978"/>
      <c r="V35" s="727"/>
      <c r="W35" s="977"/>
      <c r="X35" s="976"/>
    </row>
    <row r="36" spans="1:24" ht="15.75" x14ac:dyDescent="0.25">
      <c r="A36" s="989">
        <f t="shared" si="2"/>
        <v>22</v>
      </c>
      <c r="B36" s="996" t="s">
        <v>261</v>
      </c>
      <c r="C36" s="998"/>
      <c r="D36" s="996"/>
      <c r="E36" s="995"/>
      <c r="F36" s="986">
        <f t="shared" si="0"/>
        <v>8</v>
      </c>
      <c r="G36" s="984">
        <v>5</v>
      </c>
      <c r="H36" s="984">
        <v>8</v>
      </c>
      <c r="I36" s="984"/>
      <c r="J36" s="985"/>
      <c r="K36" s="984"/>
      <c r="L36" s="978"/>
      <c r="M36" s="980"/>
      <c r="N36" s="983"/>
      <c r="O36" s="990"/>
      <c r="P36" s="981"/>
      <c r="Q36" s="979"/>
      <c r="R36" s="978"/>
      <c r="S36" s="980"/>
      <c r="T36" s="979"/>
      <c r="U36" s="978"/>
      <c r="V36" s="727"/>
      <c r="W36" s="977"/>
      <c r="X36" s="976"/>
    </row>
    <row r="37" spans="1:24" ht="15.75" x14ac:dyDescent="0.25">
      <c r="A37" s="989">
        <f t="shared" si="2"/>
        <v>23</v>
      </c>
      <c r="B37" s="998" t="s">
        <v>34</v>
      </c>
      <c r="C37" s="992"/>
      <c r="D37" s="992"/>
      <c r="E37" s="986"/>
      <c r="F37" s="986">
        <f t="shared" si="0"/>
        <v>12</v>
      </c>
      <c r="G37" s="984">
        <v>6</v>
      </c>
      <c r="H37" s="984">
        <v>12</v>
      </c>
      <c r="I37" s="984"/>
      <c r="J37" s="985"/>
      <c r="K37" s="984"/>
      <c r="L37" s="1005"/>
      <c r="M37" s="1004"/>
      <c r="N37" s="1003"/>
      <c r="O37" s="1009"/>
      <c r="P37" s="1002"/>
      <c r="Q37" s="979"/>
      <c r="R37" s="978"/>
      <c r="S37" s="980"/>
      <c r="T37" s="979"/>
      <c r="U37" s="978"/>
      <c r="V37" s="727"/>
      <c r="W37" s="977"/>
      <c r="X37" s="976"/>
    </row>
    <row r="38" spans="1:24" ht="15.75" x14ac:dyDescent="0.25">
      <c r="A38" s="989">
        <f t="shared" si="2"/>
        <v>24</v>
      </c>
      <c r="B38" s="998" t="s">
        <v>111</v>
      </c>
      <c r="C38" s="992"/>
      <c r="D38" s="992"/>
      <c r="E38" s="986"/>
      <c r="F38" s="986">
        <f t="shared" si="0"/>
        <v>8</v>
      </c>
      <c r="G38" s="984">
        <v>5</v>
      </c>
      <c r="H38" s="984">
        <v>8</v>
      </c>
      <c r="I38" s="984"/>
      <c r="J38" s="985"/>
      <c r="K38" s="984"/>
      <c r="L38" s="1005"/>
      <c r="M38" s="1004"/>
      <c r="N38" s="1003"/>
      <c r="O38" s="1009"/>
      <c r="P38" s="1002"/>
      <c r="Q38" s="979"/>
      <c r="R38" s="978"/>
      <c r="S38" s="980"/>
      <c r="T38" s="979"/>
      <c r="U38" s="978"/>
      <c r="V38" s="727"/>
      <c r="W38" s="977"/>
      <c r="X38" s="976"/>
    </row>
    <row r="39" spans="1:24" ht="15.75" x14ac:dyDescent="0.25">
      <c r="A39" s="989">
        <f t="shared" si="2"/>
        <v>25</v>
      </c>
      <c r="B39" s="998" t="s">
        <v>404</v>
      </c>
      <c r="C39" s="992"/>
      <c r="D39" s="992"/>
      <c r="E39" s="986"/>
      <c r="F39" s="986">
        <f t="shared" si="0"/>
        <v>2</v>
      </c>
      <c r="G39" s="984">
        <v>2</v>
      </c>
      <c r="H39" s="984">
        <v>2</v>
      </c>
      <c r="I39" s="984"/>
      <c r="J39" s="985" t="s">
        <v>778</v>
      </c>
      <c r="K39" s="984"/>
      <c r="L39" s="978"/>
      <c r="M39" s="980"/>
      <c r="N39" s="983"/>
      <c r="O39" s="990"/>
      <c r="P39" s="1001"/>
      <c r="Q39" s="979"/>
      <c r="R39" s="978"/>
      <c r="S39" s="980"/>
      <c r="T39" s="979"/>
      <c r="U39" s="978"/>
      <c r="V39" s="727"/>
      <c r="W39" s="977"/>
      <c r="X39" s="976"/>
    </row>
    <row r="40" spans="1:24" ht="15.75" x14ac:dyDescent="0.25">
      <c r="A40" s="989">
        <f t="shared" si="2"/>
        <v>26</v>
      </c>
      <c r="B40" s="998" t="s">
        <v>262</v>
      </c>
      <c r="C40" s="992"/>
      <c r="D40" s="992"/>
      <c r="E40" s="986"/>
      <c r="F40" s="986">
        <f t="shared" si="0"/>
        <v>2</v>
      </c>
      <c r="G40" s="984">
        <v>1</v>
      </c>
      <c r="H40" s="984">
        <v>2</v>
      </c>
      <c r="I40" s="984"/>
      <c r="J40" s="985" t="s">
        <v>778</v>
      </c>
      <c r="K40" s="984"/>
      <c r="L40" s="978"/>
      <c r="M40" s="980"/>
      <c r="N40" s="983"/>
      <c r="O40" s="990"/>
      <c r="P40" s="981"/>
      <c r="Q40" s="979"/>
      <c r="R40" s="978"/>
      <c r="S40" s="980"/>
      <c r="T40" s="979"/>
      <c r="U40" s="978"/>
      <c r="V40" s="727"/>
      <c r="W40" s="977"/>
      <c r="X40" s="976"/>
    </row>
    <row r="41" spans="1:24" ht="15.75" x14ac:dyDescent="0.25">
      <c r="A41" s="989">
        <f t="shared" si="2"/>
        <v>27</v>
      </c>
      <c r="B41" s="998" t="s">
        <v>264</v>
      </c>
      <c r="C41" s="992"/>
      <c r="D41" s="992"/>
      <c r="E41" s="986"/>
      <c r="F41" s="986">
        <f t="shared" si="0"/>
        <v>2</v>
      </c>
      <c r="G41" s="984">
        <v>0.5</v>
      </c>
      <c r="H41" s="984">
        <v>2</v>
      </c>
      <c r="I41" s="984"/>
      <c r="J41" s="985" t="s">
        <v>151</v>
      </c>
      <c r="K41" s="984"/>
      <c r="L41" s="978"/>
      <c r="M41" s="980"/>
      <c r="N41" s="983"/>
      <c r="O41" s="990"/>
      <c r="P41" s="981"/>
      <c r="Q41" s="979"/>
      <c r="R41" s="978"/>
      <c r="S41" s="980"/>
      <c r="T41" s="979"/>
      <c r="U41" s="978"/>
      <c r="V41" s="727"/>
      <c r="W41" s="977"/>
      <c r="X41" s="976"/>
    </row>
    <row r="42" spans="1:24" ht="15.75" x14ac:dyDescent="0.25">
      <c r="A42" s="989">
        <f t="shared" si="2"/>
        <v>28</v>
      </c>
      <c r="B42" s="998" t="s">
        <v>864</v>
      </c>
      <c r="C42" s="992"/>
      <c r="D42" s="992"/>
      <c r="E42" s="986"/>
      <c r="F42" s="986">
        <f t="shared" si="0"/>
        <v>2</v>
      </c>
      <c r="G42" s="984"/>
      <c r="H42" s="984"/>
      <c r="I42" s="984"/>
      <c r="J42" s="985"/>
      <c r="K42" s="984"/>
      <c r="L42" s="978"/>
      <c r="M42" s="980"/>
      <c r="N42" s="983"/>
      <c r="O42" s="982"/>
      <c r="P42" s="981"/>
      <c r="Q42" s="979">
        <v>2</v>
      </c>
      <c r="R42" s="978"/>
      <c r="S42" s="980" t="s">
        <v>863</v>
      </c>
      <c r="T42" s="979"/>
      <c r="U42" s="978"/>
      <c r="V42" s="727"/>
      <c r="W42" s="977"/>
      <c r="X42" s="976"/>
    </row>
    <row r="43" spans="1:24" ht="15.75" x14ac:dyDescent="0.25">
      <c r="A43" s="989">
        <f t="shared" si="2"/>
        <v>29</v>
      </c>
      <c r="B43" s="998" t="s">
        <v>112</v>
      </c>
      <c r="C43" s="992"/>
      <c r="D43" s="992"/>
      <c r="E43" s="986"/>
      <c r="F43" s="986">
        <f t="shared" si="0"/>
        <v>1</v>
      </c>
      <c r="G43" s="984">
        <v>0.5</v>
      </c>
      <c r="H43" s="984">
        <v>1</v>
      </c>
      <c r="I43" s="984"/>
      <c r="J43" s="985" t="s">
        <v>746</v>
      </c>
      <c r="K43" s="984"/>
      <c r="L43" s="978"/>
      <c r="M43" s="980"/>
      <c r="N43" s="983"/>
      <c r="O43" s="990"/>
      <c r="P43" s="981"/>
      <c r="Q43" s="979"/>
      <c r="R43" s="978"/>
      <c r="S43" s="980"/>
      <c r="T43" s="979"/>
      <c r="U43" s="978"/>
      <c r="V43" s="727"/>
      <c r="W43" s="977"/>
      <c r="X43" s="976"/>
    </row>
    <row r="44" spans="1:24" ht="15.75" x14ac:dyDescent="0.25">
      <c r="A44" s="989"/>
      <c r="B44" s="998" t="s">
        <v>265</v>
      </c>
      <c r="C44" s="992"/>
      <c r="D44" s="992"/>
      <c r="E44" s="986"/>
      <c r="F44" s="986">
        <f t="shared" si="0"/>
        <v>2</v>
      </c>
      <c r="G44" s="984">
        <v>0.5</v>
      </c>
      <c r="H44" s="984">
        <v>1</v>
      </c>
      <c r="I44" s="984"/>
      <c r="J44" s="985" t="s">
        <v>746</v>
      </c>
      <c r="K44" s="984"/>
      <c r="L44" s="978"/>
      <c r="M44" s="980"/>
      <c r="N44" s="983"/>
      <c r="O44" s="990"/>
      <c r="P44" s="981"/>
      <c r="Q44" s="979">
        <v>1</v>
      </c>
      <c r="R44" s="978" t="s">
        <v>151</v>
      </c>
      <c r="S44" s="980"/>
      <c r="T44" s="979"/>
      <c r="U44" s="978"/>
      <c r="V44" s="727"/>
      <c r="W44" s="977"/>
      <c r="X44" s="976"/>
    </row>
    <row r="45" spans="1:24" ht="15.75" x14ac:dyDescent="0.25">
      <c r="A45" s="989"/>
      <c r="B45" s="998" t="s">
        <v>38</v>
      </c>
      <c r="C45" s="992"/>
      <c r="D45" s="992"/>
      <c r="E45" s="986"/>
      <c r="F45" s="986">
        <f t="shared" ref="F45:F76" si="3">H45+I45+K45+Q45</f>
        <v>5</v>
      </c>
      <c r="G45" s="984">
        <v>2</v>
      </c>
      <c r="H45" s="984">
        <v>2</v>
      </c>
      <c r="I45" s="984"/>
      <c r="J45" s="985"/>
      <c r="K45" s="984"/>
      <c r="L45" s="978"/>
      <c r="M45" s="980"/>
      <c r="N45" s="983"/>
      <c r="O45" s="990"/>
      <c r="P45" s="981"/>
      <c r="Q45" s="979">
        <v>3</v>
      </c>
      <c r="R45" s="978"/>
      <c r="S45" s="980"/>
      <c r="T45" s="979"/>
      <c r="U45" s="978"/>
      <c r="V45" s="727"/>
      <c r="W45" s="977"/>
      <c r="X45" s="976"/>
    </row>
    <row r="46" spans="1:24" ht="15.75" x14ac:dyDescent="0.25">
      <c r="A46" s="989"/>
      <c r="B46" s="998" t="s">
        <v>267</v>
      </c>
      <c r="C46" s="992"/>
      <c r="D46" s="992"/>
      <c r="E46" s="986"/>
      <c r="F46" s="986">
        <f t="shared" si="3"/>
        <v>1</v>
      </c>
      <c r="G46" s="984">
        <v>0.5</v>
      </c>
      <c r="H46" s="984">
        <v>1</v>
      </c>
      <c r="I46" s="984"/>
      <c r="J46" s="985" t="s">
        <v>151</v>
      </c>
      <c r="K46" s="984"/>
      <c r="L46" s="978"/>
      <c r="M46" s="980"/>
      <c r="N46" s="983"/>
      <c r="O46" s="990"/>
      <c r="P46" s="981"/>
      <c r="Q46" s="979"/>
      <c r="R46" s="978"/>
      <c r="S46" s="980"/>
      <c r="T46" s="979"/>
      <c r="U46" s="978"/>
      <c r="V46" s="727"/>
      <c r="W46" s="977"/>
      <c r="X46" s="976"/>
    </row>
    <row r="47" spans="1:24" ht="15.75" x14ac:dyDescent="0.25">
      <c r="A47" s="989">
        <f>A43+1</f>
        <v>30</v>
      </c>
      <c r="B47" s="998" t="s">
        <v>194</v>
      </c>
      <c r="C47" s="992"/>
      <c r="D47" s="992"/>
      <c r="E47" s="986"/>
      <c r="F47" s="986">
        <f t="shared" si="3"/>
        <v>2</v>
      </c>
      <c r="G47" s="984">
        <v>1</v>
      </c>
      <c r="H47" s="984">
        <v>2</v>
      </c>
      <c r="I47" s="984"/>
      <c r="J47" s="985"/>
      <c r="K47" s="984"/>
      <c r="L47" s="978"/>
      <c r="M47" s="980"/>
      <c r="N47" s="983"/>
      <c r="O47" s="982"/>
      <c r="P47" s="981"/>
      <c r="Q47" s="979"/>
      <c r="R47" s="978"/>
      <c r="S47" s="980"/>
      <c r="T47" s="979"/>
      <c r="U47" s="978"/>
      <c r="V47" s="727"/>
      <c r="W47" s="977"/>
      <c r="X47" s="976"/>
    </row>
    <row r="48" spans="1:24" ht="15.75" x14ac:dyDescent="0.25">
      <c r="A48" s="989">
        <f t="shared" ref="A48:A79" si="4">A47+1</f>
        <v>31</v>
      </c>
      <c r="B48" s="998" t="s">
        <v>195</v>
      </c>
      <c r="C48" s="992"/>
      <c r="D48" s="992"/>
      <c r="E48" s="986"/>
      <c r="F48" s="986">
        <f t="shared" si="3"/>
        <v>7</v>
      </c>
      <c r="G48" s="984">
        <v>2</v>
      </c>
      <c r="H48" s="984">
        <v>3</v>
      </c>
      <c r="I48" s="984">
        <v>4</v>
      </c>
      <c r="J48" s="985" t="s">
        <v>860</v>
      </c>
      <c r="K48" s="984"/>
      <c r="L48" s="978"/>
      <c r="M48" s="980"/>
      <c r="N48" s="983"/>
      <c r="O48" s="990"/>
      <c r="P48" s="981"/>
      <c r="Q48" s="979"/>
      <c r="R48" s="978"/>
      <c r="S48" s="980"/>
      <c r="T48" s="979"/>
      <c r="U48" s="978"/>
      <c r="V48" s="727"/>
      <c r="W48" s="977"/>
      <c r="X48" s="976"/>
    </row>
    <row r="49" spans="1:24" ht="15.75" x14ac:dyDescent="0.25">
      <c r="A49" s="989">
        <f t="shared" si="4"/>
        <v>32</v>
      </c>
      <c r="B49" s="998" t="s">
        <v>196</v>
      </c>
      <c r="C49" s="992"/>
      <c r="D49" s="992"/>
      <c r="E49" s="986"/>
      <c r="F49" s="986">
        <f t="shared" si="3"/>
        <v>2</v>
      </c>
      <c r="G49" s="984"/>
      <c r="H49" s="984"/>
      <c r="I49" s="984">
        <v>2</v>
      </c>
      <c r="J49" s="985" t="s">
        <v>860</v>
      </c>
      <c r="K49" s="984"/>
      <c r="L49" s="978"/>
      <c r="M49" s="980"/>
      <c r="N49" s="983"/>
      <c r="O49" s="982"/>
      <c r="P49" s="981"/>
      <c r="Q49" s="979"/>
      <c r="R49" s="978"/>
      <c r="S49" s="980"/>
      <c r="T49" s="979"/>
      <c r="U49" s="978"/>
      <c r="V49" s="727"/>
      <c r="W49" s="977"/>
      <c r="X49" s="976"/>
    </row>
    <row r="50" spans="1:24" ht="15.75" x14ac:dyDescent="0.25">
      <c r="A50" s="989">
        <f t="shared" si="4"/>
        <v>33</v>
      </c>
      <c r="B50" s="998" t="s">
        <v>198</v>
      </c>
      <c r="C50" s="992"/>
      <c r="D50" s="992"/>
      <c r="E50" s="986"/>
      <c r="F50" s="986">
        <f t="shared" si="3"/>
        <v>15</v>
      </c>
      <c r="G50" s="984">
        <v>3</v>
      </c>
      <c r="H50" s="984">
        <v>5</v>
      </c>
      <c r="I50" s="984">
        <v>10</v>
      </c>
      <c r="J50" s="985" t="s">
        <v>857</v>
      </c>
      <c r="K50" s="984"/>
      <c r="L50" s="978"/>
      <c r="M50" s="980"/>
      <c r="N50" s="983"/>
      <c r="O50" s="982"/>
      <c r="P50" s="981"/>
      <c r="Q50" s="979"/>
      <c r="R50" s="978"/>
      <c r="S50" s="980"/>
      <c r="T50" s="979"/>
      <c r="U50" s="978"/>
      <c r="V50" s="727"/>
      <c r="W50" s="977"/>
      <c r="X50" s="976"/>
    </row>
    <row r="51" spans="1:24" ht="15.75" x14ac:dyDescent="0.25">
      <c r="A51" s="989">
        <f t="shared" si="4"/>
        <v>34</v>
      </c>
      <c r="B51" s="996" t="s">
        <v>198</v>
      </c>
      <c r="C51" s="992"/>
      <c r="D51" s="987"/>
      <c r="E51" s="986"/>
      <c r="F51" s="986">
        <f t="shared" si="3"/>
        <v>10</v>
      </c>
      <c r="G51" s="984"/>
      <c r="H51" s="984"/>
      <c r="I51" s="984">
        <v>10</v>
      </c>
      <c r="J51" s="985"/>
      <c r="K51" s="984"/>
      <c r="L51" s="978"/>
      <c r="M51" s="980"/>
      <c r="N51" s="983"/>
      <c r="O51" s="982"/>
      <c r="P51" s="981"/>
      <c r="Q51" s="979"/>
      <c r="R51" s="978"/>
      <c r="S51" s="980"/>
      <c r="T51" s="979"/>
      <c r="U51" s="978"/>
      <c r="V51" s="727"/>
      <c r="W51" s="977"/>
      <c r="X51" s="976"/>
    </row>
    <row r="52" spans="1:24" ht="15.75" x14ac:dyDescent="0.25">
      <c r="A52" s="989">
        <f t="shared" si="4"/>
        <v>35</v>
      </c>
      <c r="B52" s="998" t="s">
        <v>199</v>
      </c>
      <c r="C52" s="992"/>
      <c r="D52" s="992"/>
      <c r="E52" s="986"/>
      <c r="F52" s="986">
        <f t="shared" si="3"/>
        <v>8</v>
      </c>
      <c r="G52" s="984">
        <v>2</v>
      </c>
      <c r="H52" s="984">
        <v>4</v>
      </c>
      <c r="I52" s="984">
        <v>4</v>
      </c>
      <c r="J52" s="985" t="s">
        <v>860</v>
      </c>
      <c r="K52" s="984"/>
      <c r="L52" s="978"/>
      <c r="M52" s="980"/>
      <c r="N52" s="983"/>
      <c r="O52" s="982"/>
      <c r="P52" s="981"/>
      <c r="Q52" s="979"/>
      <c r="R52" s="978"/>
      <c r="S52" s="980"/>
      <c r="T52" s="979"/>
      <c r="U52" s="978"/>
      <c r="V52" s="727"/>
      <c r="W52" s="999"/>
      <c r="X52" s="976"/>
    </row>
    <row r="53" spans="1:24" ht="15.75" x14ac:dyDescent="0.25">
      <c r="A53" s="989">
        <f t="shared" si="4"/>
        <v>36</v>
      </c>
      <c r="B53" s="998" t="s">
        <v>200</v>
      </c>
      <c r="C53" s="992"/>
      <c r="D53" s="992"/>
      <c r="E53" s="986"/>
      <c r="F53" s="986">
        <f t="shared" si="3"/>
        <v>8</v>
      </c>
      <c r="G53" s="984">
        <v>2</v>
      </c>
      <c r="H53" s="984">
        <v>4</v>
      </c>
      <c r="I53" s="984">
        <v>4</v>
      </c>
      <c r="J53" s="985" t="s">
        <v>860</v>
      </c>
      <c r="K53" s="984"/>
      <c r="L53" s="978"/>
      <c r="M53" s="980"/>
      <c r="N53" s="983"/>
      <c r="O53" s="990"/>
      <c r="P53" s="981"/>
      <c r="Q53" s="979"/>
      <c r="R53" s="978"/>
      <c r="S53" s="980"/>
      <c r="T53" s="979"/>
      <c r="U53" s="978"/>
      <c r="V53" s="727"/>
      <c r="W53" s="977"/>
      <c r="X53" s="976"/>
    </row>
    <row r="54" spans="1:24" ht="15.75" x14ac:dyDescent="0.25">
      <c r="A54" s="989">
        <f t="shared" si="4"/>
        <v>37</v>
      </c>
      <c r="B54" s="998" t="s">
        <v>201</v>
      </c>
      <c r="C54" s="992"/>
      <c r="D54" s="992"/>
      <c r="E54" s="986"/>
      <c r="F54" s="986">
        <f t="shared" si="3"/>
        <v>5</v>
      </c>
      <c r="G54" s="984">
        <v>1.2</v>
      </c>
      <c r="H54" s="984">
        <v>3</v>
      </c>
      <c r="I54" s="984">
        <v>2</v>
      </c>
      <c r="J54" s="985" t="s">
        <v>860</v>
      </c>
      <c r="K54" s="984"/>
      <c r="L54" s="978"/>
      <c r="M54" s="980"/>
      <c r="N54" s="983"/>
      <c r="O54" s="982"/>
      <c r="P54" s="981"/>
      <c r="Q54" s="979"/>
      <c r="R54" s="978"/>
      <c r="S54" s="980"/>
      <c r="T54" s="979"/>
      <c r="U54" s="978"/>
      <c r="V54" s="727"/>
      <c r="W54" s="977"/>
      <c r="X54" s="976"/>
    </row>
    <row r="55" spans="1:24" ht="15.75" x14ac:dyDescent="0.25">
      <c r="A55" s="989">
        <f t="shared" si="4"/>
        <v>38</v>
      </c>
      <c r="B55" s="998" t="s">
        <v>202</v>
      </c>
      <c r="C55" s="992"/>
      <c r="D55" s="992"/>
      <c r="E55" s="986"/>
      <c r="F55" s="986">
        <f t="shared" si="3"/>
        <v>11</v>
      </c>
      <c r="G55" s="984">
        <v>2</v>
      </c>
      <c r="H55" s="984">
        <v>5</v>
      </c>
      <c r="I55" s="984">
        <v>6</v>
      </c>
      <c r="J55" s="985" t="s">
        <v>860</v>
      </c>
      <c r="K55" s="984"/>
      <c r="L55" s="978"/>
      <c r="M55" s="980"/>
      <c r="N55" s="983"/>
      <c r="O55" s="982"/>
      <c r="P55" s="981"/>
      <c r="Q55" s="979"/>
      <c r="R55" s="978"/>
      <c r="S55" s="980"/>
      <c r="T55" s="979"/>
      <c r="U55" s="978"/>
      <c r="V55" s="727"/>
      <c r="W55" s="977"/>
      <c r="X55" s="976"/>
    </row>
    <row r="56" spans="1:24" ht="15.75" x14ac:dyDescent="0.25">
      <c r="A56" s="989">
        <f t="shared" si="4"/>
        <v>39</v>
      </c>
      <c r="B56" s="998" t="s">
        <v>456</v>
      </c>
      <c r="C56" s="992"/>
      <c r="D56" s="992"/>
      <c r="E56" s="986"/>
      <c r="F56" s="986">
        <f t="shared" si="3"/>
        <v>4</v>
      </c>
      <c r="G56" s="984">
        <v>0.5</v>
      </c>
      <c r="H56" s="984">
        <v>2</v>
      </c>
      <c r="I56" s="984"/>
      <c r="J56" s="985"/>
      <c r="K56" s="984"/>
      <c r="L56" s="978"/>
      <c r="M56" s="980"/>
      <c r="N56" s="983"/>
      <c r="O56" s="982"/>
      <c r="P56" s="981"/>
      <c r="Q56" s="979">
        <v>2</v>
      </c>
      <c r="R56" s="978"/>
      <c r="S56" s="980"/>
      <c r="T56" s="979"/>
      <c r="U56" s="978"/>
      <c r="V56" s="727"/>
      <c r="W56" s="977"/>
      <c r="X56" s="976"/>
    </row>
    <row r="57" spans="1:24" ht="15.75" x14ac:dyDescent="0.25">
      <c r="A57" s="989">
        <f t="shared" si="4"/>
        <v>40</v>
      </c>
      <c r="B57" s="998" t="s">
        <v>203</v>
      </c>
      <c r="C57" s="992"/>
      <c r="D57" s="992"/>
      <c r="E57" s="986"/>
      <c r="F57" s="986">
        <f t="shared" si="3"/>
        <v>3</v>
      </c>
      <c r="G57" s="984">
        <v>1</v>
      </c>
      <c r="H57" s="984">
        <v>3</v>
      </c>
      <c r="I57" s="984"/>
      <c r="J57" s="985"/>
      <c r="K57" s="984"/>
      <c r="L57" s="978"/>
      <c r="M57" s="980"/>
      <c r="N57" s="983"/>
      <c r="O57" s="982"/>
      <c r="P57" s="981"/>
      <c r="Q57" s="979"/>
      <c r="R57" s="978"/>
      <c r="S57" s="980"/>
      <c r="T57" s="979"/>
      <c r="U57" s="978"/>
      <c r="V57" s="727"/>
      <c r="W57" s="977"/>
      <c r="X57" s="976"/>
    </row>
    <row r="58" spans="1:24" ht="15.75" x14ac:dyDescent="0.25">
      <c r="A58" s="989">
        <f t="shared" si="4"/>
        <v>41</v>
      </c>
      <c r="B58" s="998" t="s">
        <v>407</v>
      </c>
      <c r="C58" s="992"/>
      <c r="D58" s="992"/>
      <c r="E58" s="986"/>
      <c r="F58" s="986">
        <f t="shared" si="3"/>
        <v>17</v>
      </c>
      <c r="G58" s="984">
        <v>2</v>
      </c>
      <c r="H58" s="984">
        <v>4</v>
      </c>
      <c r="I58" s="984">
        <v>8</v>
      </c>
      <c r="J58" s="985" t="s">
        <v>860</v>
      </c>
      <c r="K58" s="984"/>
      <c r="L58" s="978"/>
      <c r="M58" s="980"/>
      <c r="N58" s="983"/>
      <c r="O58" s="982"/>
      <c r="P58" s="981"/>
      <c r="Q58" s="979">
        <v>5</v>
      </c>
      <c r="R58" s="978"/>
      <c r="S58" s="980"/>
      <c r="T58" s="979"/>
      <c r="U58" s="978"/>
      <c r="V58" s="727"/>
      <c r="W58" s="977"/>
      <c r="X58" s="976"/>
    </row>
    <row r="59" spans="1:24" ht="15.75" x14ac:dyDescent="0.25">
      <c r="A59" s="989">
        <f t="shared" si="4"/>
        <v>42</v>
      </c>
      <c r="B59" s="998" t="s">
        <v>205</v>
      </c>
      <c r="C59" s="992"/>
      <c r="D59" s="992"/>
      <c r="E59" s="986"/>
      <c r="F59" s="986">
        <f t="shared" si="3"/>
        <v>20</v>
      </c>
      <c r="G59" s="984">
        <v>2</v>
      </c>
      <c r="H59" s="984">
        <v>3</v>
      </c>
      <c r="I59" s="984">
        <v>17</v>
      </c>
      <c r="J59" s="985" t="s">
        <v>860</v>
      </c>
      <c r="K59" s="984"/>
      <c r="L59" s="978"/>
      <c r="M59" s="980"/>
      <c r="N59" s="983"/>
      <c r="O59" s="982"/>
      <c r="P59" s="981"/>
      <c r="Q59" s="979"/>
      <c r="R59" s="978"/>
      <c r="S59" s="980"/>
      <c r="T59" s="979"/>
      <c r="U59" s="978"/>
      <c r="V59" s="727"/>
      <c r="W59" s="977"/>
      <c r="X59" s="976"/>
    </row>
    <row r="60" spans="1:24" ht="15.75" x14ac:dyDescent="0.25">
      <c r="A60" s="989">
        <f t="shared" si="4"/>
        <v>43</v>
      </c>
      <c r="B60" s="998" t="s">
        <v>743</v>
      </c>
      <c r="C60" s="992"/>
      <c r="D60" s="992"/>
      <c r="E60" s="986"/>
      <c r="F60" s="986">
        <f t="shared" si="3"/>
        <v>1</v>
      </c>
      <c r="G60" s="984">
        <v>0.5</v>
      </c>
      <c r="H60" s="984">
        <v>1</v>
      </c>
      <c r="I60" s="984"/>
      <c r="J60" s="985" t="s">
        <v>151</v>
      </c>
      <c r="K60" s="984"/>
      <c r="L60" s="978"/>
      <c r="M60" s="980"/>
      <c r="N60" s="983"/>
      <c r="O60" s="982"/>
      <c r="P60" s="981"/>
      <c r="Q60" s="979"/>
      <c r="R60" s="978"/>
      <c r="S60" s="980"/>
      <c r="T60" s="979"/>
      <c r="U60" s="978"/>
      <c r="V60" s="727"/>
      <c r="W60" s="977"/>
      <c r="X60" s="976"/>
    </row>
    <row r="61" spans="1:24" ht="15.75" customHeight="1" x14ac:dyDescent="0.25">
      <c r="A61" s="989">
        <f t="shared" si="4"/>
        <v>44</v>
      </c>
      <c r="B61" s="998" t="s">
        <v>278</v>
      </c>
      <c r="C61" s="992"/>
      <c r="D61" s="992"/>
      <c r="E61" s="986"/>
      <c r="F61" s="986">
        <f t="shared" si="3"/>
        <v>1</v>
      </c>
      <c r="G61" s="984"/>
      <c r="H61" s="984"/>
      <c r="I61" s="984"/>
      <c r="J61" s="985"/>
      <c r="K61" s="984">
        <v>1</v>
      </c>
      <c r="L61" s="978">
        <v>1</v>
      </c>
      <c r="M61" s="980"/>
      <c r="N61" s="983"/>
      <c r="O61" s="982"/>
      <c r="P61" s="981"/>
      <c r="Q61" s="979"/>
      <c r="R61" s="978"/>
      <c r="S61" s="980"/>
      <c r="T61" s="979"/>
      <c r="U61" s="978"/>
      <c r="V61" s="727"/>
      <c r="W61" s="977"/>
      <c r="X61" s="976"/>
    </row>
    <row r="62" spans="1:24" ht="17.25" customHeight="1" x14ac:dyDescent="0.25">
      <c r="A62" s="989">
        <f t="shared" si="4"/>
        <v>45</v>
      </c>
      <c r="B62" s="998" t="s">
        <v>280</v>
      </c>
      <c r="C62" s="992"/>
      <c r="D62" s="992"/>
      <c r="E62" s="986"/>
      <c r="F62" s="986">
        <f t="shared" si="3"/>
        <v>1</v>
      </c>
      <c r="G62" s="984"/>
      <c r="H62" s="984"/>
      <c r="I62" s="984"/>
      <c r="J62" s="985"/>
      <c r="K62" s="984"/>
      <c r="L62" s="978"/>
      <c r="M62" s="980"/>
      <c r="N62" s="983"/>
      <c r="O62" s="990"/>
      <c r="P62" s="981"/>
      <c r="Q62" s="979">
        <v>1</v>
      </c>
      <c r="R62" s="978"/>
      <c r="S62" s="980"/>
      <c r="T62" s="979"/>
      <c r="U62" s="978"/>
      <c r="V62" s="727"/>
      <c r="W62" s="977"/>
      <c r="X62" s="976"/>
    </row>
    <row r="63" spans="1:24" ht="15.75" x14ac:dyDescent="0.25">
      <c r="A63" s="989">
        <f t="shared" si="4"/>
        <v>46</v>
      </c>
      <c r="B63" s="998" t="s">
        <v>114</v>
      </c>
      <c r="C63" s="992"/>
      <c r="D63" s="992"/>
      <c r="E63" s="986"/>
      <c r="F63" s="986">
        <f t="shared" si="3"/>
        <v>5</v>
      </c>
      <c r="G63" s="984"/>
      <c r="H63" s="984"/>
      <c r="I63" s="984">
        <v>2</v>
      </c>
      <c r="J63" s="985" t="s">
        <v>739</v>
      </c>
      <c r="K63" s="984"/>
      <c r="L63" s="978"/>
      <c r="M63" s="980"/>
      <c r="N63" s="983"/>
      <c r="O63" s="990"/>
      <c r="P63" s="981"/>
      <c r="Q63" s="979">
        <v>3</v>
      </c>
      <c r="R63" s="978"/>
      <c r="S63" s="980"/>
      <c r="T63" s="979"/>
      <c r="U63" s="978"/>
      <c r="V63" s="727"/>
      <c r="W63" s="977"/>
      <c r="X63" s="976"/>
    </row>
    <row r="64" spans="1:24" ht="15.75" x14ac:dyDescent="0.25">
      <c r="A64" s="989">
        <f t="shared" si="4"/>
        <v>47</v>
      </c>
      <c r="B64" s="998" t="s">
        <v>409</v>
      </c>
      <c r="C64" s="998"/>
      <c r="D64" s="998"/>
      <c r="E64" s="995"/>
      <c r="F64" s="986">
        <f t="shared" si="3"/>
        <v>1</v>
      </c>
      <c r="G64" s="984"/>
      <c r="H64" s="984"/>
      <c r="I64" s="984">
        <v>1</v>
      </c>
      <c r="J64" s="985"/>
      <c r="K64" s="984"/>
      <c r="L64" s="978"/>
      <c r="M64" s="980"/>
      <c r="N64" s="983"/>
      <c r="O64" s="990"/>
      <c r="P64" s="981"/>
      <c r="Q64" s="979"/>
      <c r="R64" s="978"/>
      <c r="S64" s="980"/>
      <c r="T64" s="979"/>
      <c r="U64" s="978"/>
      <c r="V64" s="727"/>
      <c r="W64" s="977"/>
      <c r="X64" s="976"/>
    </row>
    <row r="65" spans="1:24" ht="15.75" x14ac:dyDescent="0.25">
      <c r="A65" s="989">
        <f t="shared" si="4"/>
        <v>48</v>
      </c>
      <c r="B65" s="998" t="s">
        <v>282</v>
      </c>
      <c r="C65" s="992"/>
      <c r="D65" s="992"/>
      <c r="E65" s="986"/>
      <c r="F65" s="986">
        <f t="shared" si="3"/>
        <v>2</v>
      </c>
      <c r="G65" s="984"/>
      <c r="H65" s="984"/>
      <c r="I65" s="984">
        <v>2</v>
      </c>
      <c r="J65" s="985" t="s">
        <v>778</v>
      </c>
      <c r="K65" s="984"/>
      <c r="L65" s="978"/>
      <c r="M65" s="980"/>
      <c r="N65" s="983"/>
      <c r="O65" s="990"/>
      <c r="P65" s="981"/>
      <c r="Q65" s="979"/>
      <c r="R65" s="978"/>
      <c r="S65" s="980"/>
      <c r="T65" s="979"/>
      <c r="U65" s="978"/>
      <c r="V65" s="727"/>
      <c r="W65" s="977"/>
      <c r="X65" s="976"/>
    </row>
    <row r="66" spans="1:24" ht="15.75" x14ac:dyDescent="0.25">
      <c r="A66" s="989">
        <f t="shared" si="4"/>
        <v>49</v>
      </c>
      <c r="B66" s="996" t="s">
        <v>208</v>
      </c>
      <c r="C66" s="992"/>
      <c r="D66" s="987"/>
      <c r="E66" s="986"/>
      <c r="F66" s="986">
        <f t="shared" si="3"/>
        <v>1</v>
      </c>
      <c r="G66" s="984">
        <v>0.5</v>
      </c>
      <c r="H66" s="984">
        <v>1</v>
      </c>
      <c r="I66" s="984"/>
      <c r="J66" s="985"/>
      <c r="K66" s="984"/>
      <c r="L66" s="978"/>
      <c r="M66" s="980"/>
      <c r="N66" s="983"/>
      <c r="O66" s="982"/>
      <c r="P66" s="981"/>
      <c r="Q66" s="979"/>
      <c r="R66" s="978"/>
      <c r="S66" s="980"/>
      <c r="T66" s="979"/>
      <c r="U66" s="978"/>
      <c r="V66" s="727"/>
      <c r="W66" s="977"/>
      <c r="X66" s="976"/>
    </row>
    <row r="67" spans="1:24" ht="15.75" x14ac:dyDescent="0.25">
      <c r="A67" s="989">
        <f t="shared" si="4"/>
        <v>50</v>
      </c>
      <c r="B67" s="998" t="s">
        <v>862</v>
      </c>
      <c r="C67" s="992"/>
      <c r="D67" s="992"/>
      <c r="E67" s="986"/>
      <c r="F67" s="986">
        <f t="shared" si="3"/>
        <v>2</v>
      </c>
      <c r="G67" s="984"/>
      <c r="H67" s="984"/>
      <c r="I67" s="984">
        <v>2</v>
      </c>
      <c r="J67" s="985" t="s">
        <v>778</v>
      </c>
      <c r="K67" s="984"/>
      <c r="L67" s="978"/>
      <c r="M67" s="980"/>
      <c r="N67" s="983"/>
      <c r="O67" s="990"/>
      <c r="P67" s="981"/>
      <c r="Q67" s="979"/>
      <c r="R67" s="978"/>
      <c r="S67" s="980"/>
      <c r="T67" s="979"/>
      <c r="U67" s="978"/>
      <c r="V67" s="727"/>
      <c r="W67" s="977"/>
      <c r="X67" s="976"/>
    </row>
    <row r="68" spans="1:24" ht="15.75" x14ac:dyDescent="0.25">
      <c r="A68" s="989">
        <f t="shared" si="4"/>
        <v>51</v>
      </c>
      <c r="B68" s="996" t="s">
        <v>462</v>
      </c>
      <c r="C68" s="987"/>
      <c r="D68" s="987"/>
      <c r="E68" s="986"/>
      <c r="F68" s="986">
        <f t="shared" si="3"/>
        <v>10</v>
      </c>
      <c r="G68" s="984"/>
      <c r="H68" s="984">
        <v>4</v>
      </c>
      <c r="I68" s="984"/>
      <c r="J68" s="985"/>
      <c r="K68" s="984"/>
      <c r="L68" s="978"/>
      <c r="M68" s="980"/>
      <c r="N68" s="983"/>
      <c r="O68" s="982"/>
      <c r="P68" s="981"/>
      <c r="Q68" s="979">
        <v>6</v>
      </c>
      <c r="R68" s="978"/>
      <c r="S68" s="980"/>
      <c r="T68" s="979"/>
      <c r="U68" s="978"/>
      <c r="V68" s="727"/>
      <c r="W68" s="977"/>
      <c r="X68" s="976"/>
    </row>
    <row r="69" spans="1:24" ht="15.75" x14ac:dyDescent="0.25">
      <c r="A69" s="989">
        <f t="shared" si="4"/>
        <v>52</v>
      </c>
      <c r="B69" s="996" t="s">
        <v>49</v>
      </c>
      <c r="C69" s="992"/>
      <c r="D69" s="987"/>
      <c r="E69" s="986"/>
      <c r="F69" s="986">
        <f t="shared" si="3"/>
        <v>8</v>
      </c>
      <c r="G69" s="984"/>
      <c r="H69" s="984">
        <v>4</v>
      </c>
      <c r="I69" s="984"/>
      <c r="J69" s="985"/>
      <c r="K69" s="984"/>
      <c r="L69" s="978"/>
      <c r="M69" s="980"/>
      <c r="N69" s="983"/>
      <c r="O69" s="982"/>
      <c r="P69" s="981"/>
      <c r="Q69" s="979">
        <v>4</v>
      </c>
      <c r="R69" s="978"/>
      <c r="S69" s="980"/>
      <c r="T69" s="979"/>
      <c r="U69" s="978"/>
      <c r="V69" s="727"/>
      <c r="W69" s="977"/>
      <c r="X69" s="976"/>
    </row>
    <row r="70" spans="1:24" ht="15.75" x14ac:dyDescent="0.25">
      <c r="A70" s="989">
        <f t="shared" si="4"/>
        <v>53</v>
      </c>
      <c r="B70" s="996" t="s">
        <v>283</v>
      </c>
      <c r="C70" s="987"/>
      <c r="D70" s="987"/>
      <c r="E70" s="986"/>
      <c r="F70" s="986">
        <f t="shared" si="3"/>
        <v>10</v>
      </c>
      <c r="G70" s="984"/>
      <c r="H70" s="984">
        <v>4</v>
      </c>
      <c r="I70" s="984"/>
      <c r="J70" s="985"/>
      <c r="K70" s="984"/>
      <c r="L70" s="978"/>
      <c r="M70" s="980"/>
      <c r="N70" s="983"/>
      <c r="O70" s="982"/>
      <c r="P70" s="981"/>
      <c r="Q70" s="979">
        <v>6</v>
      </c>
      <c r="R70" s="978"/>
      <c r="S70" s="980"/>
      <c r="T70" s="979"/>
      <c r="U70" s="978"/>
      <c r="V70" s="727"/>
      <c r="W70" s="977"/>
      <c r="X70" s="976"/>
    </row>
    <row r="71" spans="1:24" ht="15.75" x14ac:dyDescent="0.25">
      <c r="A71" s="989">
        <f t="shared" si="4"/>
        <v>54</v>
      </c>
      <c r="B71" s="996" t="s">
        <v>285</v>
      </c>
      <c r="C71" s="987"/>
      <c r="D71" s="987"/>
      <c r="E71" s="986"/>
      <c r="F71" s="986">
        <f t="shared" si="3"/>
        <v>6</v>
      </c>
      <c r="G71" s="984"/>
      <c r="H71" s="984"/>
      <c r="I71" s="984"/>
      <c r="J71" s="985"/>
      <c r="K71" s="984"/>
      <c r="L71" s="978"/>
      <c r="M71" s="980"/>
      <c r="N71" s="983"/>
      <c r="O71" s="982"/>
      <c r="P71" s="1001"/>
      <c r="Q71" s="979">
        <v>6</v>
      </c>
      <c r="R71" s="978"/>
      <c r="S71" s="980"/>
      <c r="T71" s="979"/>
      <c r="U71" s="978"/>
      <c r="V71" s="727"/>
      <c r="W71" s="977"/>
      <c r="X71" s="976"/>
    </row>
    <row r="72" spans="1:24" ht="15.75" x14ac:dyDescent="0.25">
      <c r="A72" s="989">
        <f t="shared" si="4"/>
        <v>55</v>
      </c>
      <c r="B72" s="996" t="s">
        <v>410</v>
      </c>
      <c r="C72" s="987"/>
      <c r="D72" s="996"/>
      <c r="E72" s="995"/>
      <c r="F72" s="986">
        <f t="shared" si="3"/>
        <v>6</v>
      </c>
      <c r="G72" s="984"/>
      <c r="H72" s="984">
        <v>6</v>
      </c>
      <c r="I72" s="984"/>
      <c r="J72" s="985"/>
      <c r="K72" s="984"/>
      <c r="L72" s="978"/>
      <c r="M72" s="980"/>
      <c r="N72" s="983"/>
      <c r="O72" s="982"/>
      <c r="P72" s="981"/>
      <c r="Q72" s="979"/>
      <c r="R72" s="978"/>
      <c r="S72" s="980"/>
      <c r="T72" s="979"/>
      <c r="U72" s="978"/>
      <c r="V72" s="727"/>
      <c r="W72" s="977"/>
      <c r="X72" s="976"/>
    </row>
    <row r="73" spans="1:24" ht="15.75" x14ac:dyDescent="0.25">
      <c r="A73" s="989">
        <f t="shared" si="4"/>
        <v>56</v>
      </c>
      <c r="B73" s="996" t="s">
        <v>51</v>
      </c>
      <c r="C73" s="987"/>
      <c r="D73" s="987"/>
      <c r="E73" s="986"/>
      <c r="F73" s="986">
        <f t="shared" si="3"/>
        <v>10</v>
      </c>
      <c r="G73" s="984"/>
      <c r="H73" s="984">
        <v>10</v>
      </c>
      <c r="I73" s="984"/>
      <c r="J73" s="985"/>
      <c r="K73" s="984"/>
      <c r="L73" s="978"/>
      <c r="M73" s="980"/>
      <c r="N73" s="983"/>
      <c r="O73" s="982"/>
      <c r="P73" s="981"/>
      <c r="Q73" s="979"/>
      <c r="R73" s="978"/>
      <c r="S73" s="980"/>
      <c r="T73" s="979"/>
      <c r="U73" s="978"/>
      <c r="V73" s="727"/>
      <c r="W73" s="977"/>
      <c r="X73" s="976"/>
    </row>
    <row r="74" spans="1:24" ht="15.75" x14ac:dyDescent="0.25">
      <c r="A74" s="989">
        <f t="shared" si="4"/>
        <v>57</v>
      </c>
      <c r="B74" s="998" t="s">
        <v>288</v>
      </c>
      <c r="C74" s="992"/>
      <c r="D74" s="992"/>
      <c r="E74" s="986"/>
      <c r="F74" s="986">
        <f t="shared" si="3"/>
        <v>3</v>
      </c>
      <c r="G74" s="984"/>
      <c r="H74" s="984"/>
      <c r="I74" s="984"/>
      <c r="J74" s="985"/>
      <c r="K74" s="984"/>
      <c r="L74" s="978"/>
      <c r="M74" s="980"/>
      <c r="N74" s="983"/>
      <c r="O74" s="990"/>
      <c r="P74" s="981"/>
      <c r="Q74" s="979">
        <v>3</v>
      </c>
      <c r="R74" s="978"/>
      <c r="S74" s="980"/>
      <c r="T74" s="979"/>
      <c r="U74" s="978"/>
      <c r="V74" s="727"/>
      <c r="W74" s="977"/>
      <c r="X74" s="976"/>
    </row>
    <row r="75" spans="1:24" ht="15.75" x14ac:dyDescent="0.25">
      <c r="A75" s="989">
        <f t="shared" si="4"/>
        <v>58</v>
      </c>
      <c r="B75" s="1007" t="s">
        <v>289</v>
      </c>
      <c r="C75" s="987"/>
      <c r="D75" s="987"/>
      <c r="E75" s="986"/>
      <c r="F75" s="986">
        <f t="shared" si="3"/>
        <v>20</v>
      </c>
      <c r="G75" s="984">
        <v>6</v>
      </c>
      <c r="H75" s="984">
        <v>8</v>
      </c>
      <c r="I75" s="984">
        <v>12</v>
      </c>
      <c r="J75" s="985" t="s">
        <v>860</v>
      </c>
      <c r="K75" s="984"/>
      <c r="L75" s="978"/>
      <c r="M75" s="980"/>
      <c r="N75" s="983"/>
      <c r="O75" s="982"/>
      <c r="P75" s="981"/>
      <c r="Q75" s="979"/>
      <c r="R75" s="978"/>
      <c r="S75" s="980"/>
      <c r="T75" s="979"/>
      <c r="U75" s="978"/>
      <c r="V75" s="727"/>
      <c r="W75" s="977"/>
      <c r="X75" s="976"/>
    </row>
    <row r="76" spans="1:24" ht="15.75" x14ac:dyDescent="0.25">
      <c r="A76" s="989">
        <f t="shared" si="4"/>
        <v>59</v>
      </c>
      <c r="B76" s="1007" t="s">
        <v>52</v>
      </c>
      <c r="C76" s="987"/>
      <c r="D76" s="987"/>
      <c r="E76" s="986"/>
      <c r="F76" s="986">
        <f t="shared" si="3"/>
        <v>9</v>
      </c>
      <c r="G76" s="984">
        <v>5</v>
      </c>
      <c r="H76" s="984">
        <v>6</v>
      </c>
      <c r="I76" s="984"/>
      <c r="J76" s="985"/>
      <c r="K76" s="984"/>
      <c r="L76" s="978"/>
      <c r="M76" s="980"/>
      <c r="N76" s="983"/>
      <c r="O76" s="982"/>
      <c r="P76" s="981"/>
      <c r="Q76" s="979">
        <v>3</v>
      </c>
      <c r="R76" s="978"/>
      <c r="S76" s="980"/>
      <c r="T76" s="979"/>
      <c r="U76" s="978"/>
      <c r="V76" s="727"/>
      <c r="W76" s="977"/>
      <c r="X76" s="976"/>
    </row>
    <row r="77" spans="1:24" ht="15.75" x14ac:dyDescent="0.25">
      <c r="A77" s="989">
        <f t="shared" si="4"/>
        <v>60</v>
      </c>
      <c r="B77" s="1007" t="s">
        <v>209</v>
      </c>
      <c r="C77" s="987"/>
      <c r="D77" s="987"/>
      <c r="E77" s="986"/>
      <c r="F77" s="986">
        <f t="shared" ref="F77:F108" si="5">H77+I77+K77+Q77</f>
        <v>9</v>
      </c>
      <c r="G77" s="984">
        <v>5</v>
      </c>
      <c r="H77" s="984">
        <v>7</v>
      </c>
      <c r="I77" s="984"/>
      <c r="J77" s="985"/>
      <c r="K77" s="984"/>
      <c r="L77" s="978"/>
      <c r="M77" s="980"/>
      <c r="N77" s="983"/>
      <c r="O77" s="982"/>
      <c r="P77" s="981"/>
      <c r="Q77" s="979">
        <v>2</v>
      </c>
      <c r="R77" s="978"/>
      <c r="S77" s="980"/>
      <c r="T77" s="979"/>
      <c r="U77" s="978"/>
      <c r="V77" s="727"/>
      <c r="W77" s="977"/>
      <c r="X77" s="976"/>
    </row>
    <row r="78" spans="1:24" ht="15.75" x14ac:dyDescent="0.25">
      <c r="A78" s="989">
        <f t="shared" si="4"/>
        <v>61</v>
      </c>
      <c r="B78" s="1007" t="s">
        <v>210</v>
      </c>
      <c r="C78" s="994"/>
      <c r="D78" s="994"/>
      <c r="E78" s="986"/>
      <c r="F78" s="986">
        <f t="shared" si="5"/>
        <v>10</v>
      </c>
      <c r="G78" s="984">
        <v>5</v>
      </c>
      <c r="H78" s="984">
        <v>6</v>
      </c>
      <c r="I78" s="984"/>
      <c r="J78" s="985"/>
      <c r="K78" s="984"/>
      <c r="L78" s="978"/>
      <c r="M78" s="980"/>
      <c r="N78" s="983"/>
      <c r="O78" s="982"/>
      <c r="P78" s="981"/>
      <c r="Q78" s="979">
        <v>4</v>
      </c>
      <c r="R78" s="978"/>
      <c r="S78" s="980"/>
      <c r="T78" s="979"/>
      <c r="U78" s="978"/>
      <c r="V78" s="727"/>
      <c r="W78" s="977"/>
      <c r="X78" s="976"/>
    </row>
    <row r="79" spans="1:24" ht="15.75" x14ac:dyDescent="0.25">
      <c r="A79" s="989">
        <f t="shared" si="4"/>
        <v>62</v>
      </c>
      <c r="B79" s="996" t="s">
        <v>211</v>
      </c>
      <c r="C79" s="987"/>
      <c r="D79" s="987"/>
      <c r="E79" s="986"/>
      <c r="F79" s="986">
        <f t="shared" si="5"/>
        <v>14</v>
      </c>
      <c r="G79" s="984">
        <v>8</v>
      </c>
      <c r="H79" s="984">
        <v>12</v>
      </c>
      <c r="I79" s="984"/>
      <c r="J79" s="985"/>
      <c r="K79" s="984"/>
      <c r="L79" s="978"/>
      <c r="M79" s="980"/>
      <c r="N79" s="983"/>
      <c r="O79" s="990"/>
      <c r="P79" s="981"/>
      <c r="Q79" s="979">
        <v>2</v>
      </c>
      <c r="R79" s="978"/>
      <c r="S79" s="980"/>
      <c r="T79" s="979"/>
      <c r="U79" s="978"/>
      <c r="V79" s="727"/>
      <c r="W79" s="977"/>
      <c r="X79" s="976"/>
    </row>
    <row r="80" spans="1:24" ht="15.75" x14ac:dyDescent="0.25">
      <c r="A80" s="989">
        <f t="shared" ref="A80:A111" si="6">A79+1</f>
        <v>63</v>
      </c>
      <c r="B80" s="998" t="s">
        <v>55</v>
      </c>
      <c r="C80" s="994"/>
      <c r="D80" s="994"/>
      <c r="E80" s="986"/>
      <c r="F80" s="986">
        <f t="shared" si="5"/>
        <v>15</v>
      </c>
      <c r="G80" s="984">
        <v>10</v>
      </c>
      <c r="H80" s="984">
        <v>11</v>
      </c>
      <c r="I80" s="984"/>
      <c r="J80" s="985"/>
      <c r="K80" s="984"/>
      <c r="L80" s="978"/>
      <c r="M80" s="980"/>
      <c r="N80" s="983"/>
      <c r="O80" s="982"/>
      <c r="P80" s="981"/>
      <c r="Q80" s="979">
        <v>4</v>
      </c>
      <c r="R80" s="978"/>
      <c r="S80" s="980"/>
      <c r="T80" s="979"/>
      <c r="U80" s="978"/>
      <c r="V80" s="727"/>
      <c r="W80" s="977"/>
      <c r="X80" s="976"/>
    </row>
    <row r="81" spans="1:24" ht="15.75" x14ac:dyDescent="0.25">
      <c r="A81" s="989">
        <f t="shared" si="6"/>
        <v>64</v>
      </c>
      <c r="B81" s="998" t="s">
        <v>292</v>
      </c>
      <c r="C81" s="992"/>
      <c r="D81" s="992"/>
      <c r="E81" s="986"/>
      <c r="F81" s="986">
        <f t="shared" si="5"/>
        <v>11</v>
      </c>
      <c r="G81" s="984"/>
      <c r="H81" s="984">
        <v>8</v>
      </c>
      <c r="I81" s="984"/>
      <c r="J81" s="985"/>
      <c r="K81" s="984"/>
      <c r="L81" s="978"/>
      <c r="M81" s="980"/>
      <c r="N81" s="983"/>
      <c r="O81" s="982"/>
      <c r="P81" s="981"/>
      <c r="Q81" s="979">
        <v>3</v>
      </c>
      <c r="R81" s="978"/>
      <c r="S81" s="980"/>
      <c r="T81" s="979"/>
      <c r="U81" s="978"/>
      <c r="V81" s="727"/>
      <c r="W81" s="977"/>
      <c r="X81" s="976"/>
    </row>
    <row r="82" spans="1:24" ht="15.75" x14ac:dyDescent="0.25">
      <c r="A82" s="989">
        <f t="shared" si="6"/>
        <v>65</v>
      </c>
      <c r="B82" s="996" t="s">
        <v>212</v>
      </c>
      <c r="C82" s="987"/>
      <c r="D82" s="987"/>
      <c r="E82" s="986"/>
      <c r="F82" s="986">
        <f t="shared" si="5"/>
        <v>14</v>
      </c>
      <c r="G82" s="984">
        <v>8</v>
      </c>
      <c r="H82" s="984">
        <v>12</v>
      </c>
      <c r="I82" s="984"/>
      <c r="J82" s="985"/>
      <c r="K82" s="984"/>
      <c r="L82" s="978"/>
      <c r="M82" s="980"/>
      <c r="N82" s="983"/>
      <c r="O82" s="990"/>
      <c r="P82" s="981"/>
      <c r="Q82" s="979">
        <v>2</v>
      </c>
      <c r="R82" s="978"/>
      <c r="S82" s="980"/>
      <c r="T82" s="979"/>
      <c r="U82" s="978"/>
      <c r="V82" s="727"/>
      <c r="W82" s="977"/>
      <c r="X82" s="976"/>
    </row>
    <row r="83" spans="1:24" ht="15.75" x14ac:dyDescent="0.25">
      <c r="A83" s="989">
        <f t="shared" si="6"/>
        <v>66</v>
      </c>
      <c r="B83" s="998" t="s">
        <v>664</v>
      </c>
      <c r="C83" s="992"/>
      <c r="D83" s="992"/>
      <c r="E83" s="986"/>
      <c r="F83" s="986">
        <f t="shared" si="5"/>
        <v>31</v>
      </c>
      <c r="G83" s="984">
        <v>5</v>
      </c>
      <c r="H83" s="984">
        <v>15</v>
      </c>
      <c r="I83" s="984">
        <v>8</v>
      </c>
      <c r="J83" s="985" t="s">
        <v>778</v>
      </c>
      <c r="K83" s="984">
        <v>8</v>
      </c>
      <c r="L83" s="978"/>
      <c r="M83" s="980" t="s">
        <v>778</v>
      </c>
      <c r="N83" s="983"/>
      <c r="O83" s="990"/>
      <c r="P83" s="981"/>
      <c r="Q83" s="979"/>
      <c r="R83" s="978"/>
      <c r="S83" s="980"/>
      <c r="T83" s="979"/>
      <c r="U83" s="978"/>
      <c r="V83" s="727"/>
      <c r="W83" s="977"/>
      <c r="X83" s="976"/>
    </row>
    <row r="84" spans="1:24" ht="15.75" x14ac:dyDescent="0.25">
      <c r="A84" s="989">
        <f t="shared" si="6"/>
        <v>67</v>
      </c>
      <c r="B84" s="996" t="s">
        <v>62</v>
      </c>
      <c r="C84" s="987"/>
      <c r="D84" s="987"/>
      <c r="E84" s="986"/>
      <c r="F84" s="986">
        <f t="shared" si="5"/>
        <v>10</v>
      </c>
      <c r="G84" s="984">
        <v>8</v>
      </c>
      <c r="H84" s="984">
        <v>10</v>
      </c>
      <c r="I84" s="984"/>
      <c r="J84" s="985"/>
      <c r="K84" s="984"/>
      <c r="L84" s="978"/>
      <c r="M84" s="980"/>
      <c r="N84" s="983"/>
      <c r="O84" s="982"/>
      <c r="P84" s="981"/>
      <c r="Q84" s="979"/>
      <c r="R84" s="978"/>
      <c r="S84" s="980"/>
      <c r="T84" s="979"/>
      <c r="U84" s="978"/>
      <c r="V84" s="727"/>
      <c r="W84" s="999"/>
      <c r="X84" s="976"/>
    </row>
    <row r="85" spans="1:24" ht="15.75" x14ac:dyDescent="0.25">
      <c r="A85" s="989">
        <f t="shared" si="6"/>
        <v>68</v>
      </c>
      <c r="B85" s="996" t="s">
        <v>294</v>
      </c>
      <c r="C85" s="987"/>
      <c r="D85" s="987"/>
      <c r="E85" s="986"/>
      <c r="F85" s="986">
        <f t="shared" si="5"/>
        <v>5</v>
      </c>
      <c r="G85" s="984">
        <v>3</v>
      </c>
      <c r="H85" s="984">
        <v>5</v>
      </c>
      <c r="I85" s="984"/>
      <c r="J85" s="985"/>
      <c r="K85" s="984"/>
      <c r="L85" s="978"/>
      <c r="M85" s="980"/>
      <c r="N85" s="983"/>
      <c r="O85" s="990"/>
      <c r="P85" s="981"/>
      <c r="Q85" s="979"/>
      <c r="R85" s="978"/>
      <c r="S85" s="980"/>
      <c r="T85" s="979"/>
      <c r="U85" s="978"/>
      <c r="V85" s="727"/>
      <c r="W85" s="977"/>
      <c r="X85" s="976"/>
    </row>
    <row r="86" spans="1:24" ht="15.75" x14ac:dyDescent="0.25">
      <c r="A86" s="989">
        <f t="shared" si="6"/>
        <v>69</v>
      </c>
      <c r="B86" s="996" t="s">
        <v>64</v>
      </c>
      <c r="C86" s="987"/>
      <c r="D86" s="987"/>
      <c r="E86" s="986"/>
      <c r="F86" s="986">
        <f t="shared" si="5"/>
        <v>8</v>
      </c>
      <c r="G86" s="984">
        <v>7</v>
      </c>
      <c r="H86" s="984">
        <v>8</v>
      </c>
      <c r="I86" s="984"/>
      <c r="J86" s="985"/>
      <c r="K86" s="984"/>
      <c r="L86" s="978"/>
      <c r="M86" s="980"/>
      <c r="N86" s="983"/>
      <c r="O86" s="982"/>
      <c r="P86" s="981"/>
      <c r="Q86" s="979"/>
      <c r="R86" s="978"/>
      <c r="S86" s="980"/>
      <c r="T86" s="979"/>
      <c r="U86" s="978"/>
      <c r="V86" s="727"/>
      <c r="W86" s="977"/>
      <c r="X86" s="976"/>
    </row>
    <row r="87" spans="1:24" ht="15.75" x14ac:dyDescent="0.25">
      <c r="A87" s="989">
        <f t="shared" si="6"/>
        <v>70</v>
      </c>
      <c r="B87" s="998" t="s">
        <v>213</v>
      </c>
      <c r="C87" s="992"/>
      <c r="D87" s="992"/>
      <c r="E87" s="986"/>
      <c r="F87" s="986">
        <f t="shared" si="5"/>
        <v>13</v>
      </c>
      <c r="G87" s="984">
        <v>1</v>
      </c>
      <c r="H87" s="984">
        <v>4</v>
      </c>
      <c r="I87" s="984">
        <v>8</v>
      </c>
      <c r="J87" s="985" t="s">
        <v>860</v>
      </c>
      <c r="K87" s="984">
        <v>1</v>
      </c>
      <c r="L87" s="978">
        <v>0.5</v>
      </c>
      <c r="M87" s="980" t="s">
        <v>151</v>
      </c>
      <c r="N87" s="983"/>
      <c r="O87" s="990"/>
      <c r="P87" s="981"/>
      <c r="Q87" s="979"/>
      <c r="R87" s="978"/>
      <c r="S87" s="980"/>
      <c r="T87" s="979"/>
      <c r="U87" s="978"/>
      <c r="V87" s="727"/>
      <c r="W87" s="977"/>
      <c r="X87" s="976"/>
    </row>
    <row r="88" spans="1:24" ht="15.75" x14ac:dyDescent="0.25">
      <c r="A88" s="989">
        <f t="shared" si="6"/>
        <v>71</v>
      </c>
      <c r="B88" s="998" t="s">
        <v>66</v>
      </c>
      <c r="C88" s="992"/>
      <c r="D88" s="992"/>
      <c r="E88" s="986"/>
      <c r="F88" s="986">
        <f t="shared" si="5"/>
        <v>14</v>
      </c>
      <c r="G88" s="984">
        <v>3</v>
      </c>
      <c r="H88" s="984">
        <v>5</v>
      </c>
      <c r="I88" s="984">
        <v>4</v>
      </c>
      <c r="J88" s="985" t="s">
        <v>860</v>
      </c>
      <c r="K88" s="984"/>
      <c r="L88" s="978"/>
      <c r="M88" s="980"/>
      <c r="N88" s="983"/>
      <c r="O88" s="990"/>
      <c r="P88" s="981"/>
      <c r="Q88" s="979">
        <v>5</v>
      </c>
      <c r="R88" s="978">
        <v>1.6</v>
      </c>
      <c r="S88" s="980"/>
      <c r="T88" s="979"/>
      <c r="U88" s="978"/>
      <c r="V88" s="727"/>
      <c r="W88" s="977"/>
      <c r="X88" s="976"/>
    </row>
    <row r="89" spans="1:24" ht="15.75" x14ac:dyDescent="0.25">
      <c r="A89" s="989">
        <f t="shared" si="6"/>
        <v>72</v>
      </c>
      <c r="B89" s="998" t="s">
        <v>226</v>
      </c>
      <c r="C89" s="992"/>
      <c r="D89" s="992"/>
      <c r="E89" s="986"/>
      <c r="F89" s="986">
        <f t="shared" si="5"/>
        <v>7</v>
      </c>
      <c r="G89" s="984">
        <v>2</v>
      </c>
      <c r="H89" s="984">
        <v>4</v>
      </c>
      <c r="I89" s="984"/>
      <c r="J89" s="985"/>
      <c r="K89" s="984"/>
      <c r="L89" s="978"/>
      <c r="M89" s="980"/>
      <c r="N89" s="983"/>
      <c r="O89" s="990"/>
      <c r="P89" s="981"/>
      <c r="Q89" s="979">
        <v>3</v>
      </c>
      <c r="R89" s="978">
        <v>0.5</v>
      </c>
      <c r="S89" s="980"/>
      <c r="T89" s="979"/>
      <c r="U89" s="978"/>
      <c r="V89" s="727"/>
      <c r="W89" s="977"/>
      <c r="X89" s="976"/>
    </row>
    <row r="90" spans="1:24" ht="15.75" x14ac:dyDescent="0.25">
      <c r="A90" s="989">
        <f t="shared" si="6"/>
        <v>73</v>
      </c>
      <c r="B90" s="998" t="s">
        <v>296</v>
      </c>
      <c r="C90" s="994"/>
      <c r="D90" s="992"/>
      <c r="E90" s="986"/>
      <c r="F90" s="986">
        <f t="shared" si="5"/>
        <v>2</v>
      </c>
      <c r="G90" s="984"/>
      <c r="H90" s="984"/>
      <c r="I90" s="984">
        <v>2</v>
      </c>
      <c r="J90" s="985" t="s">
        <v>778</v>
      </c>
      <c r="K90" s="984"/>
      <c r="L90" s="978"/>
      <c r="M90" s="980"/>
      <c r="N90" s="983"/>
      <c r="O90" s="982"/>
      <c r="P90" s="981"/>
      <c r="Q90" s="979"/>
      <c r="R90" s="978"/>
      <c r="S90" s="980"/>
      <c r="T90" s="979"/>
      <c r="U90" s="978"/>
      <c r="V90" s="727"/>
      <c r="W90" s="977"/>
      <c r="X90" s="976"/>
    </row>
    <row r="91" spans="1:24" ht="15.75" x14ac:dyDescent="0.25">
      <c r="A91" s="989">
        <f t="shared" si="6"/>
        <v>74</v>
      </c>
      <c r="B91" s="998" t="s">
        <v>298</v>
      </c>
      <c r="C91" s="992"/>
      <c r="D91" s="992"/>
      <c r="E91" s="986"/>
      <c r="F91" s="986">
        <f t="shared" si="5"/>
        <v>2</v>
      </c>
      <c r="G91" s="984"/>
      <c r="H91" s="984"/>
      <c r="I91" s="984">
        <v>2</v>
      </c>
      <c r="J91" s="1008" t="s">
        <v>778</v>
      </c>
      <c r="K91" s="984"/>
      <c r="L91" s="978"/>
      <c r="M91" s="980"/>
      <c r="N91" s="983"/>
      <c r="O91" s="982"/>
      <c r="P91" s="981"/>
      <c r="Q91" s="979"/>
      <c r="R91" s="978"/>
      <c r="S91" s="980"/>
      <c r="T91" s="979"/>
      <c r="U91" s="978"/>
      <c r="V91" s="727"/>
      <c r="W91" s="977"/>
      <c r="X91" s="976"/>
    </row>
    <row r="92" spans="1:24" ht="15.75" x14ac:dyDescent="0.25">
      <c r="A92" s="989">
        <f t="shared" si="6"/>
        <v>75</v>
      </c>
      <c r="B92" s="998" t="s">
        <v>299</v>
      </c>
      <c r="C92" s="992"/>
      <c r="D92" s="992"/>
      <c r="E92" s="986"/>
      <c r="F92" s="986">
        <f t="shared" si="5"/>
        <v>2</v>
      </c>
      <c r="G92" s="984"/>
      <c r="H92" s="984"/>
      <c r="I92" s="984">
        <v>2</v>
      </c>
      <c r="J92" s="985" t="s">
        <v>778</v>
      </c>
      <c r="K92" s="984"/>
      <c r="L92" s="978"/>
      <c r="M92" s="980"/>
      <c r="N92" s="983"/>
      <c r="O92" s="982"/>
      <c r="P92" s="981"/>
      <c r="Q92" s="979"/>
      <c r="R92" s="978"/>
      <c r="S92" s="980"/>
      <c r="T92" s="979"/>
      <c r="U92" s="978"/>
      <c r="V92" s="727"/>
      <c r="W92" s="999"/>
      <c r="X92" s="976"/>
    </row>
    <row r="93" spans="1:24" ht="15.75" x14ac:dyDescent="0.25">
      <c r="A93" s="989">
        <f t="shared" si="6"/>
        <v>76</v>
      </c>
      <c r="B93" s="998" t="s">
        <v>68</v>
      </c>
      <c r="C93" s="998"/>
      <c r="D93" s="998"/>
      <c r="E93" s="995"/>
      <c r="F93" s="986">
        <f t="shared" si="5"/>
        <v>12</v>
      </c>
      <c r="G93" s="984">
        <v>2</v>
      </c>
      <c r="H93" s="984">
        <v>4</v>
      </c>
      <c r="I93" s="984">
        <v>4</v>
      </c>
      <c r="J93" s="985" t="s">
        <v>860</v>
      </c>
      <c r="K93" s="984"/>
      <c r="L93" s="978"/>
      <c r="M93" s="980"/>
      <c r="N93" s="983"/>
      <c r="O93" s="990"/>
      <c r="P93" s="981"/>
      <c r="Q93" s="979">
        <v>4</v>
      </c>
      <c r="R93" s="978"/>
      <c r="S93" s="980"/>
      <c r="T93" s="979"/>
      <c r="U93" s="978"/>
      <c r="V93" s="727"/>
      <c r="W93" s="977"/>
      <c r="X93" s="976"/>
    </row>
    <row r="94" spans="1:24" ht="15.75" x14ac:dyDescent="0.25">
      <c r="A94" s="989">
        <f t="shared" si="6"/>
        <v>77</v>
      </c>
      <c r="B94" s="374" t="s">
        <v>301</v>
      </c>
      <c r="C94" s="367"/>
      <c r="D94" s="367"/>
      <c r="E94" s="991"/>
      <c r="F94" s="986">
        <f t="shared" si="5"/>
        <v>2</v>
      </c>
      <c r="G94" s="984"/>
      <c r="H94" s="984"/>
      <c r="I94" s="984"/>
      <c r="J94" s="985"/>
      <c r="K94" s="984"/>
      <c r="L94" s="978"/>
      <c r="M94" s="980"/>
      <c r="N94" s="983"/>
      <c r="O94" s="990"/>
      <c r="P94" s="981"/>
      <c r="Q94" s="979">
        <v>2</v>
      </c>
      <c r="R94" s="978"/>
      <c r="S94" s="980"/>
      <c r="T94" s="979"/>
      <c r="U94" s="978"/>
      <c r="V94" s="983"/>
      <c r="W94" s="990"/>
      <c r="X94" s="981"/>
    </row>
    <row r="95" spans="1:24" ht="15.75" x14ac:dyDescent="0.25">
      <c r="A95" s="989">
        <f t="shared" si="6"/>
        <v>78</v>
      </c>
      <c r="B95" s="998" t="s">
        <v>120</v>
      </c>
      <c r="C95" s="992"/>
      <c r="D95" s="992"/>
      <c r="E95" s="986"/>
      <c r="F95" s="986">
        <f t="shared" si="5"/>
        <v>8</v>
      </c>
      <c r="G95" s="984">
        <v>8</v>
      </c>
      <c r="H95" s="984">
        <v>8</v>
      </c>
      <c r="I95" s="984"/>
      <c r="J95" s="985"/>
      <c r="K95" s="984"/>
      <c r="L95" s="978"/>
      <c r="M95" s="980"/>
      <c r="N95" s="983"/>
      <c r="O95" s="982"/>
      <c r="P95" s="981"/>
      <c r="Q95" s="979"/>
      <c r="R95" s="978"/>
      <c r="S95" s="980"/>
      <c r="T95" s="979"/>
      <c r="U95" s="978"/>
      <c r="V95" s="727"/>
      <c r="W95" s="977"/>
      <c r="X95" s="976"/>
    </row>
    <row r="96" spans="1:24" ht="15.75" x14ac:dyDescent="0.25">
      <c r="A96" s="989">
        <f t="shared" si="6"/>
        <v>79</v>
      </c>
      <c r="B96" s="998" t="s">
        <v>71</v>
      </c>
      <c r="C96" s="992"/>
      <c r="D96" s="992"/>
      <c r="E96" s="986"/>
      <c r="F96" s="986">
        <f t="shared" si="5"/>
        <v>8</v>
      </c>
      <c r="G96" s="984">
        <v>8</v>
      </c>
      <c r="H96" s="984">
        <v>8</v>
      </c>
      <c r="I96" s="984"/>
      <c r="J96" s="985"/>
      <c r="K96" s="984"/>
      <c r="L96" s="978"/>
      <c r="M96" s="980"/>
      <c r="N96" s="983"/>
      <c r="O96" s="982"/>
      <c r="P96" s="981"/>
      <c r="Q96" s="979"/>
      <c r="R96" s="978"/>
      <c r="S96" s="980"/>
      <c r="T96" s="979"/>
      <c r="U96" s="978"/>
      <c r="V96" s="727"/>
      <c r="W96" s="977"/>
      <c r="X96" s="976"/>
    </row>
    <row r="97" spans="1:24" ht="15.75" x14ac:dyDescent="0.25">
      <c r="A97" s="989">
        <f t="shared" si="6"/>
        <v>80</v>
      </c>
      <c r="B97" s="998" t="s">
        <v>72</v>
      </c>
      <c r="C97" s="992"/>
      <c r="D97" s="992"/>
      <c r="E97" s="986"/>
      <c r="F97" s="986">
        <f t="shared" si="5"/>
        <v>5</v>
      </c>
      <c r="G97" s="984">
        <v>5</v>
      </c>
      <c r="H97" s="984">
        <v>5</v>
      </c>
      <c r="I97" s="984"/>
      <c r="J97" s="985"/>
      <c r="K97" s="984"/>
      <c r="L97" s="978"/>
      <c r="M97" s="980"/>
      <c r="N97" s="983"/>
      <c r="O97" s="982"/>
      <c r="P97" s="981"/>
      <c r="Q97" s="979"/>
      <c r="R97" s="978"/>
      <c r="S97" s="980"/>
      <c r="T97" s="979"/>
      <c r="U97" s="978"/>
      <c r="V97" s="727"/>
      <c r="W97" s="977"/>
      <c r="X97" s="976"/>
    </row>
    <row r="98" spans="1:24" ht="15.75" x14ac:dyDescent="0.25">
      <c r="A98" s="989">
        <f t="shared" si="6"/>
        <v>81</v>
      </c>
      <c r="B98" s="374" t="s">
        <v>123</v>
      </c>
      <c r="C98" s="367"/>
      <c r="D98" s="367"/>
      <c r="E98" s="991"/>
      <c r="F98" s="986">
        <f t="shared" si="5"/>
        <v>20</v>
      </c>
      <c r="G98" s="984">
        <v>10</v>
      </c>
      <c r="H98" s="984">
        <v>20</v>
      </c>
      <c r="I98" s="984"/>
      <c r="J98" s="985"/>
      <c r="K98" s="984"/>
      <c r="L98" s="978"/>
      <c r="M98" s="980"/>
      <c r="N98" s="983"/>
      <c r="O98" s="990"/>
      <c r="P98" s="981"/>
      <c r="Q98" s="979"/>
      <c r="R98" s="978"/>
      <c r="S98" s="980"/>
      <c r="T98" s="979"/>
      <c r="U98" s="978"/>
      <c r="V98" s="983"/>
      <c r="W98" s="990"/>
      <c r="X98" s="981"/>
    </row>
    <row r="99" spans="1:24" ht="15.75" x14ac:dyDescent="0.25">
      <c r="A99" s="989">
        <f t="shared" si="6"/>
        <v>82</v>
      </c>
      <c r="B99" s="998" t="s">
        <v>125</v>
      </c>
      <c r="C99" s="994"/>
      <c r="D99" s="992"/>
      <c r="E99" s="986"/>
      <c r="F99" s="986">
        <f t="shared" si="5"/>
        <v>4</v>
      </c>
      <c r="G99" s="984">
        <v>4</v>
      </c>
      <c r="H99" s="984">
        <v>4</v>
      </c>
      <c r="I99" s="984"/>
      <c r="J99" s="985"/>
      <c r="K99" s="984"/>
      <c r="L99" s="978"/>
      <c r="M99" s="980"/>
      <c r="N99" s="983"/>
      <c r="O99" s="982"/>
      <c r="P99" s="981"/>
      <c r="Q99" s="979"/>
      <c r="R99" s="978"/>
      <c r="S99" s="980"/>
      <c r="T99" s="979"/>
      <c r="U99" s="978"/>
      <c r="V99" s="727"/>
      <c r="W99" s="977"/>
      <c r="X99" s="976"/>
    </row>
    <row r="100" spans="1:24" ht="15.75" x14ac:dyDescent="0.25">
      <c r="A100" s="989">
        <f t="shared" si="6"/>
        <v>83</v>
      </c>
      <c r="B100" s="998" t="s">
        <v>132</v>
      </c>
      <c r="C100" s="992"/>
      <c r="D100" s="992"/>
      <c r="E100" s="986"/>
      <c r="F100" s="986">
        <f t="shared" si="5"/>
        <v>4</v>
      </c>
      <c r="G100" s="984">
        <v>4</v>
      </c>
      <c r="H100" s="984">
        <v>4</v>
      </c>
      <c r="I100" s="984"/>
      <c r="J100" s="985"/>
      <c r="K100" s="984"/>
      <c r="L100" s="978"/>
      <c r="M100" s="980"/>
      <c r="N100" s="983"/>
      <c r="O100" s="982"/>
      <c r="P100" s="981"/>
      <c r="Q100" s="979"/>
      <c r="R100" s="978"/>
      <c r="S100" s="980"/>
      <c r="T100" s="979"/>
      <c r="U100" s="978"/>
      <c r="V100" s="727"/>
      <c r="W100" s="977"/>
      <c r="X100" s="976"/>
    </row>
    <row r="101" spans="1:24" ht="15.75" x14ac:dyDescent="0.25">
      <c r="A101" s="989">
        <f t="shared" si="6"/>
        <v>84</v>
      </c>
      <c r="B101" s="374" t="s">
        <v>129</v>
      </c>
      <c r="C101" s="367"/>
      <c r="D101" s="367"/>
      <c r="E101" s="991"/>
      <c r="F101" s="986">
        <f t="shared" si="5"/>
        <v>2</v>
      </c>
      <c r="G101" s="984">
        <v>2</v>
      </c>
      <c r="H101" s="984">
        <v>2</v>
      </c>
      <c r="I101" s="984"/>
      <c r="J101" s="985"/>
      <c r="K101" s="984"/>
      <c r="L101" s="978"/>
      <c r="M101" s="980"/>
      <c r="N101" s="983"/>
      <c r="O101" s="990"/>
      <c r="P101" s="981"/>
      <c r="Q101" s="979"/>
      <c r="R101" s="978"/>
      <c r="S101" s="980"/>
      <c r="T101" s="979"/>
      <c r="U101" s="978"/>
      <c r="V101" s="983"/>
      <c r="W101" s="990"/>
      <c r="X101" s="981"/>
    </row>
    <row r="102" spans="1:24" ht="15.75" x14ac:dyDescent="0.25">
      <c r="A102" s="989">
        <f t="shared" si="6"/>
        <v>85</v>
      </c>
      <c r="B102" s="374" t="s">
        <v>415</v>
      </c>
      <c r="C102" s="367"/>
      <c r="D102" s="367"/>
      <c r="E102" s="991"/>
      <c r="F102" s="986">
        <f t="shared" si="5"/>
        <v>2</v>
      </c>
      <c r="G102" s="984">
        <v>2</v>
      </c>
      <c r="H102" s="984">
        <v>2</v>
      </c>
      <c r="I102" s="984"/>
      <c r="J102" s="985"/>
      <c r="K102" s="984"/>
      <c r="L102" s="978"/>
      <c r="M102" s="980"/>
      <c r="N102" s="983"/>
      <c r="O102" s="990"/>
      <c r="P102" s="981"/>
      <c r="Q102" s="979"/>
      <c r="R102" s="978"/>
      <c r="S102" s="980"/>
      <c r="T102" s="979"/>
      <c r="U102" s="978"/>
      <c r="V102" s="983"/>
      <c r="W102" s="990"/>
      <c r="X102" s="981"/>
    </row>
    <row r="103" spans="1:24" ht="15.75" x14ac:dyDescent="0.25">
      <c r="A103" s="989">
        <f t="shared" si="6"/>
        <v>86</v>
      </c>
      <c r="B103" s="998" t="s">
        <v>131</v>
      </c>
      <c r="C103" s="992"/>
      <c r="D103" s="992"/>
      <c r="E103" s="986"/>
      <c r="F103" s="986">
        <f t="shared" si="5"/>
        <v>5</v>
      </c>
      <c r="G103" s="984">
        <v>5</v>
      </c>
      <c r="H103" s="984">
        <v>5</v>
      </c>
      <c r="I103" s="984"/>
      <c r="J103" s="985"/>
      <c r="K103" s="984"/>
      <c r="L103" s="978"/>
      <c r="M103" s="980"/>
      <c r="N103" s="983"/>
      <c r="O103" s="982"/>
      <c r="P103" s="981"/>
      <c r="Q103" s="979"/>
      <c r="R103" s="978"/>
      <c r="S103" s="980"/>
      <c r="T103" s="979"/>
      <c r="U103" s="978"/>
      <c r="V103" s="727"/>
      <c r="W103" s="977"/>
      <c r="X103" s="976"/>
    </row>
    <row r="104" spans="1:24" ht="15.75" x14ac:dyDescent="0.25">
      <c r="A104" s="989">
        <f t="shared" si="6"/>
        <v>87</v>
      </c>
      <c r="B104" s="998" t="s">
        <v>474</v>
      </c>
      <c r="C104" s="992"/>
      <c r="D104" s="992"/>
      <c r="E104" s="986"/>
      <c r="F104" s="986">
        <f t="shared" si="5"/>
        <v>12</v>
      </c>
      <c r="G104" s="984">
        <v>6</v>
      </c>
      <c r="H104" s="984">
        <v>3</v>
      </c>
      <c r="I104" s="984">
        <v>4</v>
      </c>
      <c r="J104" s="985"/>
      <c r="K104" s="984"/>
      <c r="L104" s="978"/>
      <c r="M104" s="980"/>
      <c r="N104" s="983"/>
      <c r="O104" s="990"/>
      <c r="P104" s="981"/>
      <c r="Q104" s="979">
        <v>5</v>
      </c>
      <c r="R104" s="978"/>
      <c r="S104" s="980" t="s">
        <v>859</v>
      </c>
      <c r="T104" s="979"/>
      <c r="U104" s="978"/>
      <c r="V104" s="727"/>
      <c r="W104" s="977"/>
      <c r="X104" s="976"/>
    </row>
    <row r="105" spans="1:24" ht="15.75" x14ac:dyDescent="0.25">
      <c r="A105" s="997">
        <f t="shared" si="6"/>
        <v>88</v>
      </c>
      <c r="B105" s="1007" t="s">
        <v>475</v>
      </c>
      <c r="C105" s="994"/>
      <c r="D105" s="1007"/>
      <c r="E105" s="995"/>
      <c r="F105" s="986">
        <f t="shared" si="5"/>
        <v>5</v>
      </c>
      <c r="G105" s="984">
        <v>2</v>
      </c>
      <c r="H105" s="984">
        <v>5</v>
      </c>
      <c r="I105" s="984"/>
      <c r="J105" s="985"/>
      <c r="K105" s="984"/>
      <c r="L105" s="978"/>
      <c r="M105" s="980"/>
      <c r="N105" s="983"/>
      <c r="O105" s="982"/>
      <c r="P105" s="981"/>
      <c r="Q105" s="979"/>
      <c r="R105" s="978"/>
      <c r="S105" s="980"/>
      <c r="T105" s="979"/>
      <c r="U105" s="978"/>
      <c r="V105" s="727"/>
      <c r="W105" s="977"/>
      <c r="X105" s="976"/>
    </row>
    <row r="106" spans="1:24" ht="15.75" x14ac:dyDescent="0.25">
      <c r="A106" s="989">
        <f t="shared" si="6"/>
        <v>89</v>
      </c>
      <c r="B106" s="374" t="s">
        <v>416</v>
      </c>
      <c r="C106" s="367"/>
      <c r="D106" s="367"/>
      <c r="E106" s="991"/>
      <c r="F106" s="986">
        <f t="shared" si="5"/>
        <v>30</v>
      </c>
      <c r="G106" s="984">
        <v>7</v>
      </c>
      <c r="H106" s="984">
        <v>20</v>
      </c>
      <c r="I106" s="984">
        <v>10</v>
      </c>
      <c r="J106" s="985"/>
      <c r="K106" s="984"/>
      <c r="L106" s="978"/>
      <c r="M106" s="980"/>
      <c r="N106" s="983"/>
      <c r="O106" s="990"/>
      <c r="P106" s="981"/>
      <c r="Q106" s="979"/>
      <c r="R106" s="978"/>
      <c r="S106" s="980"/>
      <c r="T106" s="979"/>
      <c r="U106" s="978"/>
      <c r="V106" s="983"/>
      <c r="W106" s="990"/>
      <c r="X106" s="981"/>
    </row>
    <row r="107" spans="1:24" ht="15.75" x14ac:dyDescent="0.25">
      <c r="A107" s="989">
        <f t="shared" si="6"/>
        <v>90</v>
      </c>
      <c r="B107" s="374" t="s">
        <v>861</v>
      </c>
      <c r="C107" s="367"/>
      <c r="D107" s="367"/>
      <c r="E107" s="991"/>
      <c r="F107" s="986">
        <f t="shared" si="5"/>
        <v>20</v>
      </c>
      <c r="G107" s="984">
        <v>10</v>
      </c>
      <c r="H107" s="984">
        <v>20</v>
      </c>
      <c r="I107" s="984"/>
      <c r="J107" s="985"/>
      <c r="K107" s="984"/>
      <c r="L107" s="978"/>
      <c r="M107" s="980"/>
      <c r="N107" s="983"/>
      <c r="O107" s="990"/>
      <c r="P107" s="981"/>
      <c r="Q107" s="979"/>
      <c r="R107" s="978"/>
      <c r="S107" s="980"/>
      <c r="T107" s="979"/>
      <c r="U107" s="978"/>
      <c r="V107" s="983"/>
      <c r="W107" s="990"/>
      <c r="X107" s="981"/>
    </row>
    <row r="108" spans="1:24" ht="15.75" x14ac:dyDescent="0.25">
      <c r="A108" s="989">
        <f t="shared" si="6"/>
        <v>91</v>
      </c>
      <c r="B108" s="998" t="s">
        <v>134</v>
      </c>
      <c r="C108" s="994"/>
      <c r="D108" s="992"/>
      <c r="E108" s="986"/>
      <c r="F108" s="986">
        <f t="shared" si="5"/>
        <v>7</v>
      </c>
      <c r="G108" s="984"/>
      <c r="H108" s="984"/>
      <c r="I108" s="984">
        <v>4</v>
      </c>
      <c r="J108" s="985"/>
      <c r="K108" s="984"/>
      <c r="L108" s="978"/>
      <c r="M108" s="980"/>
      <c r="N108" s="983"/>
      <c r="O108" s="982"/>
      <c r="P108" s="981"/>
      <c r="Q108" s="979">
        <v>3</v>
      </c>
      <c r="R108" s="978"/>
      <c r="S108" s="980"/>
      <c r="T108" s="979"/>
      <c r="U108" s="978"/>
      <c r="V108" s="727"/>
      <c r="W108" s="977"/>
      <c r="X108" s="976"/>
    </row>
    <row r="109" spans="1:24" ht="15.75" x14ac:dyDescent="0.25">
      <c r="A109" s="989">
        <f t="shared" si="6"/>
        <v>92</v>
      </c>
      <c r="B109" s="998" t="s">
        <v>302</v>
      </c>
      <c r="C109" s="992"/>
      <c r="D109" s="992"/>
      <c r="E109" s="986"/>
      <c r="F109" s="986">
        <f t="shared" ref="F109:F140" si="7">H109+I109+K109+Q109</f>
        <v>2</v>
      </c>
      <c r="G109" s="984"/>
      <c r="H109" s="984"/>
      <c r="I109" s="984">
        <v>2</v>
      </c>
      <c r="J109" s="985" t="s">
        <v>778</v>
      </c>
      <c r="K109" s="984"/>
      <c r="L109" s="978"/>
      <c r="M109" s="980"/>
      <c r="N109" s="983"/>
      <c r="O109" s="982"/>
      <c r="P109" s="981"/>
      <c r="Q109" s="979"/>
      <c r="R109" s="978"/>
      <c r="S109" s="980"/>
      <c r="T109" s="979"/>
      <c r="U109" s="978"/>
      <c r="V109" s="727"/>
      <c r="W109" s="977"/>
      <c r="X109" s="976"/>
    </row>
    <row r="110" spans="1:24" ht="15.75" x14ac:dyDescent="0.25">
      <c r="A110" s="989">
        <f t="shared" si="6"/>
        <v>93</v>
      </c>
      <c r="B110" s="998" t="s">
        <v>75</v>
      </c>
      <c r="C110" s="992"/>
      <c r="D110" s="992"/>
      <c r="E110" s="986"/>
      <c r="F110" s="986">
        <f t="shared" si="7"/>
        <v>2</v>
      </c>
      <c r="G110" s="984">
        <v>2.5</v>
      </c>
      <c r="H110" s="984">
        <v>2</v>
      </c>
      <c r="I110" s="984"/>
      <c r="J110" s="985"/>
      <c r="K110" s="984"/>
      <c r="L110" s="978"/>
      <c r="M110" s="980"/>
      <c r="N110" s="983"/>
      <c r="O110" s="990"/>
      <c r="P110" s="981"/>
      <c r="Q110" s="979"/>
      <c r="R110" s="978"/>
      <c r="S110" s="980"/>
      <c r="T110" s="979"/>
      <c r="U110" s="978"/>
      <c r="V110" s="727"/>
      <c r="W110" s="977"/>
      <c r="X110" s="976"/>
    </row>
    <row r="111" spans="1:24" ht="15.75" x14ac:dyDescent="0.25">
      <c r="A111" s="989">
        <f t="shared" si="6"/>
        <v>94</v>
      </c>
      <c r="B111" s="998" t="s">
        <v>417</v>
      </c>
      <c r="C111" s="992"/>
      <c r="D111" s="992"/>
      <c r="E111" s="986"/>
      <c r="F111" s="986">
        <f t="shared" si="7"/>
        <v>5</v>
      </c>
      <c r="G111" s="984">
        <v>2</v>
      </c>
      <c r="H111" s="984">
        <v>3</v>
      </c>
      <c r="I111" s="990">
        <v>2</v>
      </c>
      <c r="J111" s="1006" t="s">
        <v>858</v>
      </c>
      <c r="K111" s="984"/>
      <c r="L111" s="978"/>
      <c r="M111" s="980"/>
      <c r="N111" s="983"/>
      <c r="O111" s="990"/>
      <c r="P111" s="981"/>
      <c r="Q111" s="979"/>
      <c r="R111" s="978"/>
      <c r="S111" s="980"/>
      <c r="T111" s="979"/>
      <c r="U111" s="978"/>
      <c r="V111" s="727"/>
      <c r="W111" s="977"/>
      <c r="X111" s="976"/>
    </row>
    <row r="112" spans="1:24" ht="15.75" x14ac:dyDescent="0.25">
      <c r="A112" s="989">
        <f t="shared" ref="A112:A143" si="8">A111+1</f>
        <v>95</v>
      </c>
      <c r="B112" s="998" t="s">
        <v>77</v>
      </c>
      <c r="C112" s="992"/>
      <c r="D112" s="992"/>
      <c r="E112" s="986"/>
      <c r="F112" s="986">
        <f t="shared" si="7"/>
        <v>4</v>
      </c>
      <c r="G112" s="984">
        <v>2</v>
      </c>
      <c r="H112" s="984">
        <v>2</v>
      </c>
      <c r="I112" s="984"/>
      <c r="J112" s="985"/>
      <c r="K112" s="984">
        <v>2</v>
      </c>
      <c r="L112" s="978">
        <v>1.5</v>
      </c>
      <c r="M112" s="980"/>
      <c r="N112" s="983"/>
      <c r="O112" s="990"/>
      <c r="P112" s="981"/>
      <c r="Q112" s="979"/>
      <c r="R112" s="978"/>
      <c r="S112" s="980"/>
      <c r="T112" s="979"/>
      <c r="U112" s="978"/>
      <c r="V112" s="727"/>
      <c r="W112" s="977"/>
      <c r="X112" s="976"/>
    </row>
    <row r="113" spans="1:24" ht="15.75" x14ac:dyDescent="0.25">
      <c r="A113" s="989">
        <f t="shared" si="8"/>
        <v>96</v>
      </c>
      <c r="B113" s="998" t="s">
        <v>78</v>
      </c>
      <c r="C113" s="992"/>
      <c r="D113" s="992"/>
      <c r="E113" s="986"/>
      <c r="F113" s="986">
        <f t="shared" si="7"/>
        <v>37</v>
      </c>
      <c r="G113" s="984"/>
      <c r="H113" s="984"/>
      <c r="I113" s="990">
        <v>28</v>
      </c>
      <c r="J113" s="1006"/>
      <c r="K113" s="984">
        <v>3</v>
      </c>
      <c r="L113" s="1005">
        <v>2</v>
      </c>
      <c r="M113" s="1004" t="s">
        <v>805</v>
      </c>
      <c r="N113" s="1003"/>
      <c r="O113" s="982"/>
      <c r="P113" s="1002"/>
      <c r="Q113" s="979">
        <v>6</v>
      </c>
      <c r="R113" s="978"/>
      <c r="S113" s="980"/>
      <c r="T113" s="979"/>
      <c r="U113" s="978"/>
      <c r="V113" s="727"/>
      <c r="W113" s="977"/>
      <c r="X113" s="976"/>
    </row>
    <row r="114" spans="1:24" ht="15.75" x14ac:dyDescent="0.25">
      <c r="A114" s="989">
        <f t="shared" si="8"/>
        <v>97</v>
      </c>
      <c r="B114" s="998" t="s">
        <v>304</v>
      </c>
      <c r="C114" s="992"/>
      <c r="D114" s="992"/>
      <c r="E114" s="986"/>
      <c r="F114" s="986">
        <f t="shared" si="7"/>
        <v>2</v>
      </c>
      <c r="G114" s="984"/>
      <c r="H114" s="984"/>
      <c r="I114" s="984"/>
      <c r="J114" s="985"/>
      <c r="K114" s="984"/>
      <c r="L114" s="978"/>
      <c r="M114" s="980"/>
      <c r="N114" s="983"/>
      <c r="O114" s="982"/>
      <c r="P114" s="981"/>
      <c r="Q114" s="979">
        <v>2</v>
      </c>
      <c r="R114" s="978"/>
      <c r="S114" s="980"/>
      <c r="T114" s="979"/>
      <c r="U114" s="978"/>
      <c r="V114" s="727"/>
      <c r="W114" s="977"/>
      <c r="X114" s="976"/>
    </row>
    <row r="115" spans="1:24" ht="15.75" x14ac:dyDescent="0.25">
      <c r="A115" s="989">
        <f t="shared" si="8"/>
        <v>98</v>
      </c>
      <c r="B115" s="374" t="s">
        <v>136</v>
      </c>
      <c r="C115" s="367"/>
      <c r="D115" s="367"/>
      <c r="E115" s="991"/>
      <c r="F115" s="986">
        <f t="shared" si="7"/>
        <v>10</v>
      </c>
      <c r="G115" s="984"/>
      <c r="H115" s="984">
        <v>6</v>
      </c>
      <c r="I115" s="984"/>
      <c r="J115" s="985"/>
      <c r="K115" s="984"/>
      <c r="L115" s="978"/>
      <c r="M115" s="980"/>
      <c r="N115" s="983"/>
      <c r="O115" s="990"/>
      <c r="P115" s="981"/>
      <c r="Q115" s="979">
        <v>4</v>
      </c>
      <c r="R115" s="978"/>
      <c r="S115" s="980"/>
      <c r="T115" s="979"/>
      <c r="U115" s="978"/>
      <c r="V115" s="983"/>
      <c r="W115" s="990"/>
      <c r="X115" s="981"/>
    </row>
    <row r="116" spans="1:24" ht="15.75" x14ac:dyDescent="0.25">
      <c r="A116" s="989">
        <f t="shared" si="8"/>
        <v>99</v>
      </c>
      <c r="B116" s="998" t="s">
        <v>80</v>
      </c>
      <c r="C116" s="992"/>
      <c r="D116" s="992"/>
      <c r="E116" s="986"/>
      <c r="F116" s="986">
        <f t="shared" si="7"/>
        <v>0</v>
      </c>
      <c r="G116" s="984">
        <v>1</v>
      </c>
      <c r="H116" s="984"/>
      <c r="I116" s="984"/>
      <c r="J116" s="985"/>
      <c r="K116" s="984"/>
      <c r="L116" s="978"/>
      <c r="M116" s="980"/>
      <c r="N116" s="983"/>
      <c r="O116" s="982"/>
      <c r="P116" s="981"/>
      <c r="Q116" s="979"/>
      <c r="R116" s="978"/>
      <c r="S116" s="980"/>
      <c r="T116" s="979"/>
      <c r="U116" s="978"/>
      <c r="V116" s="727"/>
      <c r="W116" s="977"/>
      <c r="X116" s="976"/>
    </row>
    <row r="117" spans="1:24" ht="15.75" x14ac:dyDescent="0.25">
      <c r="A117" s="989">
        <f t="shared" si="8"/>
        <v>100</v>
      </c>
      <c r="B117" s="998" t="s">
        <v>306</v>
      </c>
      <c r="C117" s="992"/>
      <c r="D117" s="992"/>
      <c r="E117" s="986"/>
      <c r="F117" s="986">
        <f t="shared" si="7"/>
        <v>13</v>
      </c>
      <c r="G117" s="984">
        <v>2</v>
      </c>
      <c r="H117" s="984">
        <v>4</v>
      </c>
      <c r="I117" s="984">
        <v>9</v>
      </c>
      <c r="J117" s="985" t="s">
        <v>860</v>
      </c>
      <c r="K117" s="984"/>
      <c r="L117" s="978"/>
      <c r="M117" s="980"/>
      <c r="N117" s="983"/>
      <c r="O117" s="982"/>
      <c r="P117" s="981"/>
      <c r="Q117" s="979"/>
      <c r="R117" s="978"/>
      <c r="S117" s="980"/>
      <c r="T117" s="979"/>
      <c r="U117" s="978"/>
      <c r="V117" s="727"/>
      <c r="W117" s="977"/>
      <c r="X117" s="976"/>
    </row>
    <row r="118" spans="1:24" ht="15.75" x14ac:dyDescent="0.25">
      <c r="A118" s="989">
        <f t="shared" si="8"/>
        <v>101</v>
      </c>
      <c r="B118" s="998" t="s">
        <v>141</v>
      </c>
      <c r="C118" s="992"/>
      <c r="D118" s="992"/>
      <c r="E118" s="986"/>
      <c r="F118" s="986">
        <f t="shared" si="7"/>
        <v>2</v>
      </c>
      <c r="G118" s="984"/>
      <c r="H118" s="984"/>
      <c r="I118" s="984"/>
      <c r="J118" s="985"/>
      <c r="K118" s="984"/>
      <c r="L118" s="978"/>
      <c r="M118" s="980"/>
      <c r="N118" s="983"/>
      <c r="O118" s="982"/>
      <c r="P118" s="981"/>
      <c r="Q118" s="979">
        <v>2</v>
      </c>
      <c r="R118" s="978"/>
      <c r="S118" s="980"/>
      <c r="T118" s="979"/>
      <c r="U118" s="978"/>
      <c r="V118" s="727"/>
      <c r="W118" s="977"/>
      <c r="X118" s="976"/>
    </row>
    <row r="119" spans="1:24" ht="15.75" x14ac:dyDescent="0.25">
      <c r="A119" s="989">
        <f t="shared" si="8"/>
        <v>102</v>
      </c>
      <c r="B119" s="998" t="s">
        <v>218</v>
      </c>
      <c r="C119" s="992"/>
      <c r="D119" s="992"/>
      <c r="E119" s="986"/>
      <c r="F119" s="986">
        <f t="shared" si="7"/>
        <v>5</v>
      </c>
      <c r="G119" s="984"/>
      <c r="H119" s="984"/>
      <c r="I119" s="984"/>
      <c r="J119" s="985"/>
      <c r="K119" s="984"/>
      <c r="L119" s="978"/>
      <c r="M119" s="980"/>
      <c r="N119" s="983"/>
      <c r="O119" s="982"/>
      <c r="P119" s="981"/>
      <c r="Q119" s="979">
        <v>5</v>
      </c>
      <c r="R119" s="978"/>
      <c r="S119" s="980"/>
      <c r="T119" s="979"/>
      <c r="U119" s="978"/>
      <c r="V119" s="727"/>
      <c r="W119" s="977"/>
      <c r="X119" s="976"/>
    </row>
    <row r="120" spans="1:24" ht="15.75" x14ac:dyDescent="0.25">
      <c r="A120" s="989">
        <f t="shared" si="8"/>
        <v>103</v>
      </c>
      <c r="B120" s="998" t="s">
        <v>81</v>
      </c>
      <c r="C120" s="992"/>
      <c r="D120" s="992"/>
      <c r="E120" s="986"/>
      <c r="F120" s="986">
        <f t="shared" si="7"/>
        <v>10</v>
      </c>
      <c r="G120" s="984"/>
      <c r="H120" s="984"/>
      <c r="I120" s="984"/>
      <c r="J120" s="985"/>
      <c r="K120" s="984"/>
      <c r="L120" s="978"/>
      <c r="M120" s="980"/>
      <c r="N120" s="983"/>
      <c r="O120" s="982"/>
      <c r="P120" s="981"/>
      <c r="Q120" s="979">
        <v>10</v>
      </c>
      <c r="R120" s="978"/>
      <c r="S120" s="980" t="s">
        <v>859</v>
      </c>
      <c r="T120" s="979"/>
      <c r="U120" s="978"/>
      <c r="V120" s="727"/>
      <c r="W120" s="999"/>
      <c r="X120" s="976"/>
    </row>
    <row r="121" spans="1:24" ht="15.75" x14ac:dyDescent="0.25">
      <c r="A121" s="989">
        <f t="shared" si="8"/>
        <v>104</v>
      </c>
      <c r="B121" s="998" t="s">
        <v>308</v>
      </c>
      <c r="C121" s="992"/>
      <c r="D121" s="992"/>
      <c r="E121" s="986"/>
      <c r="F121" s="986">
        <f t="shared" si="7"/>
        <v>3</v>
      </c>
      <c r="G121" s="984"/>
      <c r="H121" s="984"/>
      <c r="I121" s="984">
        <v>2</v>
      </c>
      <c r="J121" s="985" t="s">
        <v>778</v>
      </c>
      <c r="K121" s="984">
        <v>1</v>
      </c>
      <c r="L121" s="978"/>
      <c r="M121" s="980"/>
      <c r="N121" s="983"/>
      <c r="O121" s="982"/>
      <c r="P121" s="1001"/>
      <c r="Q121" s="979"/>
      <c r="R121" s="978"/>
      <c r="S121" s="980"/>
      <c r="T121" s="979"/>
      <c r="U121" s="978"/>
      <c r="V121" s="727"/>
      <c r="W121" s="977"/>
      <c r="X121" s="976"/>
    </row>
    <row r="122" spans="1:24" ht="15.75" x14ac:dyDescent="0.25">
      <c r="A122" s="989">
        <f t="shared" si="8"/>
        <v>105</v>
      </c>
      <c r="B122" s="374" t="s">
        <v>143</v>
      </c>
      <c r="C122" s="992"/>
      <c r="D122" s="374"/>
      <c r="E122" s="1000"/>
      <c r="F122" s="986">
        <f t="shared" si="7"/>
        <v>13</v>
      </c>
      <c r="G122" s="984">
        <v>5</v>
      </c>
      <c r="H122" s="984">
        <v>3</v>
      </c>
      <c r="I122" s="984">
        <v>5</v>
      </c>
      <c r="J122" s="985"/>
      <c r="K122" s="984"/>
      <c r="L122" s="978"/>
      <c r="M122" s="980"/>
      <c r="N122" s="983"/>
      <c r="O122" s="990"/>
      <c r="P122" s="981"/>
      <c r="Q122" s="979">
        <v>5</v>
      </c>
      <c r="R122" s="978"/>
      <c r="S122" s="980"/>
      <c r="T122" s="979"/>
      <c r="U122" s="978"/>
      <c r="V122" s="727"/>
      <c r="W122" s="999"/>
      <c r="X122" s="976"/>
    </row>
    <row r="123" spans="1:24" ht="15.75" x14ac:dyDescent="0.25">
      <c r="A123" s="989">
        <f t="shared" si="8"/>
        <v>106</v>
      </c>
      <c r="B123" s="998" t="s">
        <v>144</v>
      </c>
      <c r="C123" s="992"/>
      <c r="D123" s="992"/>
      <c r="E123" s="986"/>
      <c r="F123" s="986">
        <f t="shared" si="7"/>
        <v>26</v>
      </c>
      <c r="G123" s="984">
        <v>9</v>
      </c>
      <c r="H123" s="984">
        <v>18</v>
      </c>
      <c r="I123" s="984"/>
      <c r="J123" s="985"/>
      <c r="K123" s="984"/>
      <c r="L123" s="978"/>
      <c r="M123" s="980"/>
      <c r="N123" s="983"/>
      <c r="O123" s="982"/>
      <c r="P123" s="981"/>
      <c r="Q123" s="979">
        <v>8</v>
      </c>
      <c r="R123" s="978"/>
      <c r="S123" s="980"/>
      <c r="T123" s="979"/>
      <c r="U123" s="978"/>
      <c r="V123" s="727"/>
      <c r="W123" s="977"/>
      <c r="X123" s="976"/>
    </row>
    <row r="124" spans="1:24" ht="15.75" x14ac:dyDescent="0.25">
      <c r="A124" s="989">
        <f t="shared" si="8"/>
        <v>107</v>
      </c>
      <c r="B124" s="374" t="s">
        <v>146</v>
      </c>
      <c r="C124" s="367"/>
      <c r="D124" s="367"/>
      <c r="E124" s="991"/>
      <c r="F124" s="986">
        <f t="shared" si="7"/>
        <v>15</v>
      </c>
      <c r="G124" s="984">
        <v>7</v>
      </c>
      <c r="H124" s="984">
        <v>15</v>
      </c>
      <c r="I124" s="984"/>
      <c r="J124" s="985"/>
      <c r="K124" s="984"/>
      <c r="L124" s="978"/>
      <c r="M124" s="980"/>
      <c r="N124" s="983"/>
      <c r="O124" s="990"/>
      <c r="P124" s="981"/>
      <c r="Q124" s="979"/>
      <c r="R124" s="978"/>
      <c r="S124" s="980"/>
      <c r="T124" s="979"/>
      <c r="U124" s="978"/>
      <c r="V124" s="983"/>
      <c r="W124" s="990"/>
      <c r="X124" s="981"/>
    </row>
    <row r="125" spans="1:24" ht="15.75" x14ac:dyDescent="0.25">
      <c r="A125" s="989">
        <f t="shared" si="8"/>
        <v>108</v>
      </c>
      <c r="B125" s="998" t="s">
        <v>83</v>
      </c>
      <c r="C125" s="992"/>
      <c r="D125" s="992"/>
      <c r="E125" s="986"/>
      <c r="F125" s="986">
        <f t="shared" si="7"/>
        <v>18</v>
      </c>
      <c r="G125" s="984">
        <v>8</v>
      </c>
      <c r="H125" s="984">
        <v>18</v>
      </c>
      <c r="I125" s="984"/>
      <c r="J125" s="985"/>
      <c r="K125" s="984"/>
      <c r="L125" s="978"/>
      <c r="M125" s="980"/>
      <c r="N125" s="983"/>
      <c r="O125" s="990"/>
      <c r="P125" s="981"/>
      <c r="Q125" s="979"/>
      <c r="R125" s="978"/>
      <c r="S125" s="980"/>
      <c r="T125" s="979"/>
      <c r="U125" s="978"/>
      <c r="V125" s="727"/>
      <c r="W125" s="977"/>
      <c r="X125" s="976"/>
    </row>
    <row r="126" spans="1:24" ht="15.75" x14ac:dyDescent="0.25">
      <c r="A126" s="989">
        <f t="shared" si="8"/>
        <v>109</v>
      </c>
      <c r="B126" s="998" t="s">
        <v>310</v>
      </c>
      <c r="C126" s="992"/>
      <c r="D126" s="992"/>
      <c r="E126" s="986"/>
      <c r="F126" s="986">
        <f t="shared" si="7"/>
        <v>2</v>
      </c>
      <c r="G126" s="984"/>
      <c r="H126" s="984"/>
      <c r="I126" s="984">
        <v>2</v>
      </c>
      <c r="J126" s="985" t="s">
        <v>778</v>
      </c>
      <c r="K126" s="984"/>
      <c r="L126" s="978"/>
      <c r="M126" s="980"/>
      <c r="N126" s="983"/>
      <c r="O126" s="982"/>
      <c r="P126" s="981"/>
      <c r="Q126" s="979"/>
      <c r="R126" s="978"/>
      <c r="S126" s="980"/>
      <c r="T126" s="979"/>
      <c r="U126" s="978"/>
      <c r="V126" s="727"/>
      <c r="W126" s="977"/>
      <c r="X126" s="976"/>
    </row>
    <row r="127" spans="1:24" ht="15.75" x14ac:dyDescent="0.25">
      <c r="A127" s="989">
        <f t="shared" si="8"/>
        <v>110</v>
      </c>
      <c r="B127" s="998" t="s">
        <v>311</v>
      </c>
      <c r="C127" s="992"/>
      <c r="D127" s="992"/>
      <c r="E127" s="986"/>
      <c r="F127" s="986">
        <f t="shared" si="7"/>
        <v>2</v>
      </c>
      <c r="G127" s="984"/>
      <c r="H127" s="984"/>
      <c r="I127" s="984">
        <v>2</v>
      </c>
      <c r="J127" s="985" t="s">
        <v>778</v>
      </c>
      <c r="K127" s="984"/>
      <c r="L127" s="978"/>
      <c r="M127" s="980"/>
      <c r="N127" s="983"/>
      <c r="O127" s="982"/>
      <c r="P127" s="981"/>
      <c r="Q127" s="979"/>
      <c r="R127" s="978"/>
      <c r="S127" s="980"/>
      <c r="T127" s="979"/>
      <c r="U127" s="978"/>
      <c r="V127" s="727"/>
      <c r="W127" s="977"/>
      <c r="X127" s="976"/>
    </row>
    <row r="128" spans="1:24" ht="15.75" x14ac:dyDescent="0.25">
      <c r="A128" s="989">
        <f t="shared" si="8"/>
        <v>111</v>
      </c>
      <c r="B128" s="998" t="s">
        <v>838</v>
      </c>
      <c r="C128" s="992"/>
      <c r="D128" s="992"/>
      <c r="E128" s="986"/>
      <c r="F128" s="986">
        <f t="shared" si="7"/>
        <v>3</v>
      </c>
      <c r="G128" s="984">
        <v>1.5</v>
      </c>
      <c r="H128" s="984">
        <v>3</v>
      </c>
      <c r="I128" s="984"/>
      <c r="J128" s="985"/>
      <c r="K128" s="984"/>
      <c r="L128" s="978"/>
      <c r="M128" s="980"/>
      <c r="N128" s="983"/>
      <c r="O128" s="990"/>
      <c r="P128" s="981"/>
      <c r="Q128" s="979"/>
      <c r="R128" s="978"/>
      <c r="S128" s="980"/>
      <c r="T128" s="979"/>
      <c r="U128" s="978"/>
      <c r="V128" s="727"/>
      <c r="W128" s="999"/>
      <c r="X128" s="976"/>
    </row>
    <row r="129" spans="1:25" ht="15.75" x14ac:dyDescent="0.25">
      <c r="A129" s="989">
        <f t="shared" si="8"/>
        <v>112</v>
      </c>
      <c r="B129" s="998" t="s">
        <v>312</v>
      </c>
      <c r="C129" s="992"/>
      <c r="D129" s="992"/>
      <c r="E129" s="986"/>
      <c r="F129" s="986">
        <f t="shared" si="7"/>
        <v>11</v>
      </c>
      <c r="G129" s="984"/>
      <c r="H129" s="984">
        <v>4</v>
      </c>
      <c r="I129" s="984">
        <v>2</v>
      </c>
      <c r="J129" s="985" t="s">
        <v>858</v>
      </c>
      <c r="K129" s="984">
        <v>2</v>
      </c>
      <c r="L129" s="978">
        <v>10</v>
      </c>
      <c r="M129" s="980"/>
      <c r="N129" s="983"/>
      <c r="O129" s="990"/>
      <c r="P129" s="981"/>
      <c r="Q129" s="979">
        <v>3</v>
      </c>
      <c r="R129" s="978"/>
      <c r="S129" s="980"/>
      <c r="T129" s="979"/>
      <c r="U129" s="978"/>
      <c r="V129" s="727"/>
      <c r="W129" s="977"/>
      <c r="X129" s="976"/>
    </row>
    <row r="130" spans="1:25" ht="15.75" x14ac:dyDescent="0.25">
      <c r="A130" s="989">
        <f t="shared" si="8"/>
        <v>113</v>
      </c>
      <c r="B130" s="996" t="s">
        <v>418</v>
      </c>
      <c r="C130" s="987"/>
      <c r="D130" s="987"/>
      <c r="E130" s="986"/>
      <c r="F130" s="986">
        <f t="shared" si="7"/>
        <v>9</v>
      </c>
      <c r="G130" s="984">
        <v>5</v>
      </c>
      <c r="H130" s="984">
        <v>4</v>
      </c>
      <c r="I130" s="984">
        <v>5</v>
      </c>
      <c r="J130" s="985"/>
      <c r="K130" s="984"/>
      <c r="L130" s="978"/>
      <c r="M130" s="980"/>
      <c r="N130" s="983"/>
      <c r="O130" s="982"/>
      <c r="P130" s="981"/>
      <c r="Q130" s="979"/>
      <c r="R130" s="978"/>
      <c r="S130" s="980"/>
      <c r="T130" s="979"/>
      <c r="U130" s="978"/>
      <c r="V130" s="727"/>
      <c r="W130" s="977"/>
      <c r="X130" s="976"/>
    </row>
    <row r="131" spans="1:25" ht="15.75" x14ac:dyDescent="0.25">
      <c r="A131" s="989">
        <f t="shared" si="8"/>
        <v>114</v>
      </c>
      <c r="B131" s="998" t="s">
        <v>482</v>
      </c>
      <c r="C131" s="992"/>
      <c r="D131" s="992"/>
      <c r="E131" s="986"/>
      <c r="F131" s="986">
        <f t="shared" si="7"/>
        <v>10</v>
      </c>
      <c r="G131" s="984">
        <v>2</v>
      </c>
      <c r="H131" s="984">
        <v>4</v>
      </c>
      <c r="I131" s="984"/>
      <c r="J131" s="985"/>
      <c r="K131" s="984"/>
      <c r="L131" s="978"/>
      <c r="M131" s="980"/>
      <c r="N131" s="983"/>
      <c r="O131" s="990"/>
      <c r="P131" s="981"/>
      <c r="Q131" s="979">
        <v>6</v>
      </c>
      <c r="R131" s="978"/>
      <c r="S131" s="980"/>
      <c r="T131" s="979"/>
      <c r="U131" s="978"/>
      <c r="V131" s="727"/>
      <c r="W131" s="977"/>
      <c r="X131" s="976"/>
    </row>
    <row r="132" spans="1:25" ht="15.75" x14ac:dyDescent="0.25">
      <c r="A132" s="989">
        <f t="shared" si="8"/>
        <v>115</v>
      </c>
      <c r="B132" s="996" t="s">
        <v>93</v>
      </c>
      <c r="C132" s="992"/>
      <c r="D132" s="987"/>
      <c r="E132" s="986"/>
      <c r="F132" s="986">
        <f t="shared" si="7"/>
        <v>8</v>
      </c>
      <c r="G132" s="984">
        <v>5</v>
      </c>
      <c r="H132" s="984">
        <v>6</v>
      </c>
      <c r="I132" s="984"/>
      <c r="J132" s="985"/>
      <c r="K132" s="984"/>
      <c r="L132" s="978"/>
      <c r="M132" s="980"/>
      <c r="N132" s="983"/>
      <c r="O132" s="990"/>
      <c r="P132" s="981"/>
      <c r="Q132" s="979">
        <v>2</v>
      </c>
      <c r="R132" s="978"/>
      <c r="S132" s="980"/>
      <c r="T132" s="979"/>
      <c r="U132" s="978"/>
      <c r="V132" s="727"/>
      <c r="W132" s="977"/>
      <c r="X132" s="976"/>
    </row>
    <row r="133" spans="1:25" ht="15.75" x14ac:dyDescent="0.25">
      <c r="A133" s="989">
        <f t="shared" si="8"/>
        <v>116</v>
      </c>
      <c r="B133" s="996" t="s">
        <v>220</v>
      </c>
      <c r="C133" s="992"/>
      <c r="D133" s="987"/>
      <c r="E133" s="986"/>
      <c r="F133" s="986">
        <f t="shared" si="7"/>
        <v>7</v>
      </c>
      <c r="G133" s="984">
        <v>4</v>
      </c>
      <c r="H133" s="984">
        <v>5</v>
      </c>
      <c r="I133" s="984"/>
      <c r="J133" s="985"/>
      <c r="K133" s="984"/>
      <c r="L133" s="978"/>
      <c r="M133" s="980"/>
      <c r="N133" s="983"/>
      <c r="O133" s="982"/>
      <c r="P133" s="981"/>
      <c r="Q133" s="979">
        <v>2</v>
      </c>
      <c r="R133" s="978"/>
      <c r="S133" s="980"/>
      <c r="T133" s="979"/>
      <c r="U133" s="978"/>
      <c r="V133" s="727"/>
      <c r="W133" s="977"/>
      <c r="X133" s="976"/>
    </row>
    <row r="134" spans="1:25" ht="15.75" x14ac:dyDescent="0.25">
      <c r="A134" s="989">
        <f t="shared" si="8"/>
        <v>117</v>
      </c>
      <c r="B134" s="996" t="s">
        <v>86</v>
      </c>
      <c r="C134" s="992"/>
      <c r="D134" s="987"/>
      <c r="E134" s="986"/>
      <c r="F134" s="986">
        <f t="shared" si="7"/>
        <v>8</v>
      </c>
      <c r="G134" s="984">
        <v>5</v>
      </c>
      <c r="H134" s="984">
        <v>6</v>
      </c>
      <c r="I134" s="984"/>
      <c r="J134" s="985"/>
      <c r="K134" s="984"/>
      <c r="L134" s="978"/>
      <c r="M134" s="980"/>
      <c r="N134" s="983"/>
      <c r="O134" s="990"/>
      <c r="P134" s="981"/>
      <c r="Q134" s="979">
        <v>2</v>
      </c>
      <c r="R134" s="978"/>
      <c r="S134" s="980"/>
      <c r="T134" s="979"/>
      <c r="U134" s="978"/>
      <c r="V134" s="727"/>
      <c r="W134" s="977"/>
      <c r="X134" s="976"/>
    </row>
    <row r="135" spans="1:25" ht="15.75" x14ac:dyDescent="0.25">
      <c r="A135" s="989">
        <f t="shared" si="8"/>
        <v>118</v>
      </c>
      <c r="B135" s="996" t="s">
        <v>89</v>
      </c>
      <c r="C135" s="987"/>
      <c r="D135" s="996"/>
      <c r="E135" s="995"/>
      <c r="F135" s="986">
        <f t="shared" si="7"/>
        <v>8</v>
      </c>
      <c r="G135" s="984">
        <v>5</v>
      </c>
      <c r="H135" s="984">
        <v>6</v>
      </c>
      <c r="I135" s="984"/>
      <c r="J135" s="985"/>
      <c r="K135" s="984"/>
      <c r="L135" s="978"/>
      <c r="M135" s="980"/>
      <c r="N135" s="983"/>
      <c r="O135" s="990"/>
      <c r="P135" s="981"/>
      <c r="Q135" s="979">
        <v>2</v>
      </c>
      <c r="R135" s="978"/>
      <c r="S135" s="980"/>
      <c r="T135" s="979"/>
      <c r="U135" s="978"/>
      <c r="V135" s="727"/>
      <c r="W135" s="977"/>
      <c r="X135" s="976"/>
    </row>
    <row r="136" spans="1:25" ht="15.75" x14ac:dyDescent="0.25">
      <c r="A136" s="989">
        <f t="shared" si="8"/>
        <v>119</v>
      </c>
      <c r="B136" s="996" t="s">
        <v>90</v>
      </c>
      <c r="C136" s="987"/>
      <c r="D136" s="987"/>
      <c r="E136" s="986"/>
      <c r="F136" s="986">
        <f t="shared" si="7"/>
        <v>3</v>
      </c>
      <c r="G136" s="984">
        <v>4</v>
      </c>
      <c r="H136" s="984">
        <v>3</v>
      </c>
      <c r="I136" s="984"/>
      <c r="J136" s="985"/>
      <c r="K136" s="984"/>
      <c r="L136" s="978"/>
      <c r="M136" s="980"/>
      <c r="N136" s="983"/>
      <c r="O136" s="990"/>
      <c r="P136" s="981"/>
      <c r="Q136" s="979"/>
      <c r="R136" s="978"/>
      <c r="S136" s="980"/>
      <c r="T136" s="979"/>
      <c r="U136" s="978"/>
      <c r="V136" s="727"/>
      <c r="W136" s="977"/>
      <c r="X136" s="976"/>
    </row>
    <row r="137" spans="1:25" ht="15.75" x14ac:dyDescent="0.25">
      <c r="A137" s="989">
        <f t="shared" si="8"/>
        <v>120</v>
      </c>
      <c r="B137" s="996" t="s">
        <v>92</v>
      </c>
      <c r="C137" s="987"/>
      <c r="D137" s="987"/>
      <c r="E137" s="986"/>
      <c r="F137" s="986">
        <f t="shared" si="7"/>
        <v>12</v>
      </c>
      <c r="G137" s="984">
        <v>8</v>
      </c>
      <c r="H137" s="984">
        <v>12</v>
      </c>
      <c r="I137" s="984"/>
      <c r="J137" s="985"/>
      <c r="K137" s="984"/>
      <c r="L137" s="978"/>
      <c r="M137" s="980"/>
      <c r="N137" s="983"/>
      <c r="O137" s="982"/>
      <c r="P137" s="981"/>
      <c r="Q137" s="979"/>
      <c r="R137" s="978"/>
      <c r="S137" s="980"/>
      <c r="T137" s="979"/>
      <c r="U137" s="978"/>
      <c r="V137" s="727"/>
      <c r="W137" s="977"/>
      <c r="X137" s="976"/>
    </row>
    <row r="138" spans="1:25" ht="15.75" x14ac:dyDescent="0.25">
      <c r="A138" s="997">
        <f t="shared" si="8"/>
        <v>121</v>
      </c>
      <c r="B138" s="996" t="s">
        <v>221</v>
      </c>
      <c r="C138" s="992"/>
      <c r="D138" s="996"/>
      <c r="E138" s="995"/>
      <c r="F138" s="986">
        <f t="shared" si="7"/>
        <v>8</v>
      </c>
      <c r="G138" s="984">
        <v>5</v>
      </c>
      <c r="H138" s="984">
        <v>8</v>
      </c>
      <c r="I138" s="984"/>
      <c r="J138" s="985"/>
      <c r="K138" s="984"/>
      <c r="L138" s="978"/>
      <c r="M138" s="980"/>
      <c r="N138" s="983"/>
      <c r="O138" s="982"/>
      <c r="P138" s="981"/>
      <c r="Q138" s="979"/>
      <c r="R138" s="978"/>
      <c r="S138" s="980"/>
      <c r="T138" s="979"/>
      <c r="U138" s="978"/>
      <c r="V138" s="727"/>
      <c r="W138" s="977"/>
      <c r="X138" s="976"/>
    </row>
    <row r="139" spans="1:25" ht="15.75" x14ac:dyDescent="0.25">
      <c r="A139" s="989">
        <f t="shared" si="8"/>
        <v>122</v>
      </c>
      <c r="B139" s="374" t="s">
        <v>484</v>
      </c>
      <c r="C139" s="367"/>
      <c r="D139" s="367"/>
      <c r="E139" s="991"/>
      <c r="F139" s="986">
        <f t="shared" si="7"/>
        <v>4</v>
      </c>
      <c r="G139" s="984"/>
      <c r="H139" s="984">
        <v>4</v>
      </c>
      <c r="I139" s="984"/>
      <c r="J139" s="985"/>
      <c r="K139" s="984"/>
      <c r="L139" s="978"/>
      <c r="M139" s="980"/>
      <c r="N139" s="983"/>
      <c r="O139" s="990"/>
      <c r="P139" s="981"/>
      <c r="Q139" s="979"/>
      <c r="R139" s="978"/>
      <c r="S139" s="980"/>
      <c r="T139" s="979"/>
      <c r="U139" s="978"/>
      <c r="V139" s="983"/>
      <c r="W139" s="990"/>
      <c r="X139" s="981"/>
    </row>
    <row r="140" spans="1:25" ht="15.75" x14ac:dyDescent="0.25">
      <c r="A140" s="989">
        <f t="shared" si="8"/>
        <v>123</v>
      </c>
      <c r="B140" s="374" t="s">
        <v>148</v>
      </c>
      <c r="C140" s="367"/>
      <c r="D140" s="367"/>
      <c r="E140" s="991"/>
      <c r="F140" s="986">
        <f t="shared" si="7"/>
        <v>30</v>
      </c>
      <c r="G140" s="984"/>
      <c r="H140" s="984">
        <v>6</v>
      </c>
      <c r="I140" s="984"/>
      <c r="J140" s="985"/>
      <c r="K140" s="984"/>
      <c r="L140" s="978"/>
      <c r="M140" s="980"/>
      <c r="N140" s="983"/>
      <c r="O140" s="990"/>
      <c r="P140" s="981"/>
      <c r="Q140" s="979">
        <v>24</v>
      </c>
      <c r="R140" s="978"/>
      <c r="S140" s="980"/>
      <c r="T140" s="979">
        <v>24</v>
      </c>
      <c r="U140" s="978"/>
      <c r="V140" s="983"/>
      <c r="W140" s="990"/>
      <c r="X140" s="981"/>
      <c r="Y140" t="s">
        <v>854</v>
      </c>
    </row>
    <row r="141" spans="1:25" ht="15.75" x14ac:dyDescent="0.25">
      <c r="A141" s="989">
        <f t="shared" si="8"/>
        <v>124</v>
      </c>
      <c r="B141" s="394" t="s">
        <v>150</v>
      </c>
      <c r="C141" s="367"/>
      <c r="D141" s="367"/>
      <c r="E141" s="991"/>
      <c r="F141" s="986">
        <f t="shared" ref="F141:F158" si="9">H141+I141+K141+Q141</f>
        <v>28</v>
      </c>
      <c r="G141" s="984"/>
      <c r="H141" s="984">
        <v>4</v>
      </c>
      <c r="I141" s="984"/>
      <c r="J141" s="985"/>
      <c r="K141" s="984"/>
      <c r="L141" s="978"/>
      <c r="M141" s="980"/>
      <c r="N141" s="983"/>
      <c r="O141" s="990"/>
      <c r="P141" s="981"/>
      <c r="Q141" s="979">
        <v>24</v>
      </c>
      <c r="R141" s="978"/>
      <c r="S141" s="980"/>
      <c r="T141" s="979">
        <v>24</v>
      </c>
      <c r="U141" s="978"/>
      <c r="V141" s="983"/>
      <c r="W141" s="990"/>
      <c r="X141" s="981"/>
      <c r="Y141" t="s">
        <v>854</v>
      </c>
    </row>
    <row r="142" spans="1:25" ht="15.75" x14ac:dyDescent="0.25">
      <c r="A142" s="989">
        <f t="shared" si="8"/>
        <v>125</v>
      </c>
      <c r="B142" s="394" t="s">
        <v>716</v>
      </c>
      <c r="C142" s="367"/>
      <c r="D142" s="367"/>
      <c r="E142" s="991"/>
      <c r="F142" s="986">
        <f t="shared" si="9"/>
        <v>36</v>
      </c>
      <c r="G142" s="984"/>
      <c r="H142" s="984">
        <v>6</v>
      </c>
      <c r="I142" s="984"/>
      <c r="J142" s="985"/>
      <c r="K142" s="984"/>
      <c r="L142" s="978"/>
      <c r="M142" s="980"/>
      <c r="N142" s="983"/>
      <c r="O142" s="990"/>
      <c r="P142" s="981"/>
      <c r="Q142" s="979">
        <v>30</v>
      </c>
      <c r="R142" s="978"/>
      <c r="S142" s="980"/>
      <c r="T142" s="979">
        <v>30</v>
      </c>
      <c r="U142" s="978"/>
      <c r="V142" s="983"/>
      <c r="W142" s="990"/>
      <c r="X142" s="981"/>
      <c r="Y142" t="s">
        <v>854</v>
      </c>
    </row>
    <row r="143" spans="1:25" ht="15.75" x14ac:dyDescent="0.25">
      <c r="A143" s="989">
        <f t="shared" si="8"/>
        <v>126</v>
      </c>
      <c r="B143" s="394" t="s">
        <v>420</v>
      </c>
      <c r="C143" s="367"/>
      <c r="D143" s="367"/>
      <c r="E143" s="991"/>
      <c r="F143" s="986">
        <f t="shared" si="9"/>
        <v>33</v>
      </c>
      <c r="G143" s="984"/>
      <c r="H143" s="984">
        <v>8</v>
      </c>
      <c r="I143" s="984"/>
      <c r="J143" s="985"/>
      <c r="K143" s="984"/>
      <c r="L143" s="978"/>
      <c r="M143" s="980"/>
      <c r="N143" s="983"/>
      <c r="O143" s="990"/>
      <c r="P143" s="981"/>
      <c r="Q143" s="979">
        <v>25</v>
      </c>
      <c r="R143" s="978"/>
      <c r="S143" s="980"/>
      <c r="T143" s="979">
        <v>15</v>
      </c>
      <c r="U143" s="978"/>
      <c r="V143" s="983"/>
      <c r="W143" s="990"/>
      <c r="X143" s="981"/>
      <c r="Y143" t="s">
        <v>854</v>
      </c>
    </row>
    <row r="144" spans="1:25" ht="15.75" x14ac:dyDescent="0.25">
      <c r="A144" s="989">
        <f t="shared" ref="A144:A158" si="10">A143+1</f>
        <v>127</v>
      </c>
      <c r="B144" s="993" t="s">
        <v>486</v>
      </c>
      <c r="C144" s="992"/>
      <c r="D144" s="992"/>
      <c r="E144" s="986"/>
      <c r="F144" s="986">
        <f t="shared" si="9"/>
        <v>12</v>
      </c>
      <c r="G144" s="984"/>
      <c r="H144" s="984"/>
      <c r="I144" s="984">
        <v>12</v>
      </c>
      <c r="J144" s="985" t="s">
        <v>857</v>
      </c>
      <c r="K144" s="984"/>
      <c r="L144" s="978"/>
      <c r="M144" s="980" t="s">
        <v>856</v>
      </c>
      <c r="N144" s="983"/>
      <c r="O144" s="982"/>
      <c r="P144" s="981"/>
      <c r="Q144" s="979"/>
      <c r="R144" s="978"/>
      <c r="S144" s="980"/>
      <c r="T144" s="979"/>
      <c r="U144" s="978"/>
      <c r="V144" s="727"/>
      <c r="W144" s="977"/>
      <c r="X144" s="976"/>
    </row>
    <row r="145" spans="1:25" ht="15.75" x14ac:dyDescent="0.25">
      <c r="A145" s="989">
        <f t="shared" si="10"/>
        <v>128</v>
      </c>
      <c r="B145" s="993" t="s">
        <v>855</v>
      </c>
      <c r="C145" s="992"/>
      <c r="D145" s="992"/>
      <c r="E145" s="986"/>
      <c r="F145" s="986">
        <f t="shared" si="9"/>
        <v>15</v>
      </c>
      <c r="G145" s="984">
        <v>12</v>
      </c>
      <c r="H145" s="984">
        <v>15</v>
      </c>
      <c r="I145" s="984"/>
      <c r="J145" s="985"/>
      <c r="K145" s="984"/>
      <c r="L145" s="978"/>
      <c r="M145" s="980"/>
      <c r="N145" s="983"/>
      <c r="O145" s="982"/>
      <c r="P145" s="981"/>
      <c r="Q145" s="979"/>
      <c r="R145" s="978"/>
      <c r="S145" s="980"/>
      <c r="T145" s="979"/>
      <c r="U145" s="978"/>
      <c r="V145" s="727"/>
      <c r="W145" s="977"/>
      <c r="X145" s="976"/>
    </row>
    <row r="146" spans="1:25" ht="15.75" x14ac:dyDescent="0.25">
      <c r="A146" s="989">
        <f t="shared" si="10"/>
        <v>129</v>
      </c>
      <c r="B146" s="993" t="s">
        <v>152</v>
      </c>
      <c r="C146" s="994"/>
      <c r="D146" s="992"/>
      <c r="E146" s="986"/>
      <c r="F146" s="986">
        <f t="shared" si="9"/>
        <v>40</v>
      </c>
      <c r="G146" s="984">
        <v>30</v>
      </c>
      <c r="H146" s="984">
        <v>30</v>
      </c>
      <c r="I146" s="984"/>
      <c r="J146" s="985"/>
      <c r="K146" s="984"/>
      <c r="L146" s="978"/>
      <c r="M146" s="980"/>
      <c r="N146" s="983"/>
      <c r="O146" s="982"/>
      <c r="P146" s="981"/>
      <c r="Q146" s="979">
        <v>10</v>
      </c>
      <c r="R146" s="978"/>
      <c r="S146" s="980"/>
      <c r="T146" s="979"/>
      <c r="U146" s="978"/>
      <c r="V146" s="727"/>
      <c r="W146" s="977"/>
      <c r="X146" s="976"/>
    </row>
    <row r="147" spans="1:25" ht="15.75" x14ac:dyDescent="0.25">
      <c r="A147" s="989">
        <f t="shared" si="10"/>
        <v>130</v>
      </c>
      <c r="B147" s="993" t="s">
        <v>96</v>
      </c>
      <c r="C147" s="994"/>
      <c r="D147" s="994"/>
      <c r="E147" s="986"/>
      <c r="F147" s="986">
        <f t="shared" si="9"/>
        <v>5</v>
      </c>
      <c r="G147" s="984">
        <v>5</v>
      </c>
      <c r="H147" s="984">
        <v>5</v>
      </c>
      <c r="I147" s="984"/>
      <c r="J147" s="985"/>
      <c r="K147" s="984"/>
      <c r="L147" s="978"/>
      <c r="M147" s="980"/>
      <c r="N147" s="983"/>
      <c r="O147" s="982"/>
      <c r="P147" s="981"/>
      <c r="Q147" s="979"/>
      <c r="R147" s="978"/>
      <c r="S147" s="980"/>
      <c r="T147" s="979"/>
      <c r="U147" s="978"/>
      <c r="V147" s="727"/>
      <c r="W147" s="977"/>
      <c r="X147" s="976"/>
    </row>
    <row r="148" spans="1:25" ht="15.75" x14ac:dyDescent="0.25">
      <c r="A148" s="989">
        <f t="shared" si="10"/>
        <v>131</v>
      </c>
      <c r="B148" s="394" t="s">
        <v>740</v>
      </c>
      <c r="C148" s="367"/>
      <c r="D148" s="367"/>
      <c r="E148" s="991"/>
      <c r="F148" s="986">
        <f t="shared" si="9"/>
        <v>15</v>
      </c>
      <c r="G148" s="984"/>
      <c r="H148" s="984">
        <v>3</v>
      </c>
      <c r="I148" s="984"/>
      <c r="J148" s="985"/>
      <c r="K148" s="984"/>
      <c r="L148" s="978"/>
      <c r="M148" s="980"/>
      <c r="N148" s="983"/>
      <c r="O148" s="990"/>
      <c r="P148" s="981"/>
      <c r="Q148" s="979">
        <v>12</v>
      </c>
      <c r="R148" s="978"/>
      <c r="S148" s="980"/>
      <c r="T148" s="979">
        <v>12</v>
      </c>
      <c r="U148" s="978"/>
      <c r="V148" s="983"/>
      <c r="W148" s="990"/>
      <c r="X148" s="981"/>
      <c r="Y148" t="s">
        <v>854</v>
      </c>
    </row>
    <row r="149" spans="1:25" ht="15.75" x14ac:dyDescent="0.25">
      <c r="A149" s="989">
        <f t="shared" si="10"/>
        <v>132</v>
      </c>
      <c r="B149" s="394" t="s">
        <v>724</v>
      </c>
      <c r="C149" s="367"/>
      <c r="D149" s="367"/>
      <c r="E149" s="991"/>
      <c r="F149" s="986">
        <f t="shared" si="9"/>
        <v>4</v>
      </c>
      <c r="G149" s="984"/>
      <c r="H149" s="984">
        <v>4</v>
      </c>
      <c r="I149" s="984"/>
      <c r="J149" s="985"/>
      <c r="K149" s="984"/>
      <c r="L149" s="978"/>
      <c r="M149" s="980"/>
      <c r="N149" s="983"/>
      <c r="O149" s="990"/>
      <c r="P149" s="981"/>
      <c r="Q149" s="979"/>
      <c r="R149" s="978"/>
      <c r="S149" s="980"/>
      <c r="T149" s="979"/>
      <c r="U149" s="978"/>
      <c r="V149" s="983"/>
      <c r="W149" s="990"/>
      <c r="X149" s="981"/>
    </row>
    <row r="150" spans="1:25" ht="15.75" x14ac:dyDescent="0.25">
      <c r="A150" s="989">
        <f t="shared" si="10"/>
        <v>133</v>
      </c>
      <c r="B150" s="394" t="s">
        <v>156</v>
      </c>
      <c r="C150" s="367"/>
      <c r="D150" s="367"/>
      <c r="E150" s="991"/>
      <c r="F150" s="986">
        <f t="shared" si="9"/>
        <v>22</v>
      </c>
      <c r="G150" s="984"/>
      <c r="H150" s="984">
        <v>4</v>
      </c>
      <c r="I150" s="984"/>
      <c r="J150" s="985"/>
      <c r="K150" s="984"/>
      <c r="L150" s="978"/>
      <c r="M150" s="980"/>
      <c r="N150" s="983"/>
      <c r="O150" s="990"/>
      <c r="P150" s="981"/>
      <c r="Q150" s="979">
        <v>18</v>
      </c>
      <c r="R150" s="978"/>
      <c r="S150" s="980"/>
      <c r="T150" s="979">
        <v>18</v>
      </c>
      <c r="U150" s="978"/>
      <c r="V150" s="983"/>
      <c r="W150" s="990"/>
      <c r="X150" s="981"/>
      <c r="Y150" t="s">
        <v>854</v>
      </c>
    </row>
    <row r="151" spans="1:25" ht="15.75" x14ac:dyDescent="0.25">
      <c r="A151" s="989">
        <f t="shared" si="10"/>
        <v>134</v>
      </c>
      <c r="B151" s="988" t="s">
        <v>158</v>
      </c>
      <c r="C151" s="987"/>
      <c r="D151" s="987"/>
      <c r="E151" s="986"/>
      <c r="F151" s="986">
        <f t="shared" si="9"/>
        <v>11</v>
      </c>
      <c r="G151" s="984">
        <v>10</v>
      </c>
      <c r="H151" s="984">
        <v>11</v>
      </c>
      <c r="I151" s="984"/>
      <c r="J151" s="985"/>
      <c r="K151" s="984"/>
      <c r="L151" s="978"/>
      <c r="M151" s="980"/>
      <c r="N151" s="983"/>
      <c r="O151" s="982"/>
      <c r="P151" s="981"/>
      <c r="Q151" s="979"/>
      <c r="R151" s="978"/>
      <c r="S151" s="980"/>
      <c r="T151" s="979"/>
      <c r="U151" s="978"/>
      <c r="V151" s="727"/>
      <c r="W151" s="977"/>
      <c r="X151" s="976"/>
    </row>
    <row r="152" spans="1:25" ht="15.75" x14ac:dyDescent="0.25">
      <c r="A152" s="989">
        <f t="shared" si="10"/>
        <v>135</v>
      </c>
      <c r="B152" s="394" t="s">
        <v>159</v>
      </c>
      <c r="C152" s="367"/>
      <c r="D152" s="367"/>
      <c r="E152" s="991"/>
      <c r="F152" s="986">
        <f t="shared" si="9"/>
        <v>3</v>
      </c>
      <c r="G152" s="984"/>
      <c r="H152" s="984">
        <v>3</v>
      </c>
      <c r="I152" s="984"/>
      <c r="J152" s="985"/>
      <c r="K152" s="984"/>
      <c r="L152" s="978"/>
      <c r="M152" s="980"/>
      <c r="N152" s="983"/>
      <c r="O152" s="990"/>
      <c r="P152" s="981"/>
      <c r="Q152" s="979"/>
      <c r="R152" s="978"/>
      <c r="S152" s="980"/>
      <c r="T152" s="979"/>
      <c r="U152" s="978"/>
      <c r="V152" s="983"/>
      <c r="W152" s="990"/>
      <c r="X152" s="981"/>
    </row>
    <row r="153" spans="1:25" ht="15.75" x14ac:dyDescent="0.25">
      <c r="A153" s="989">
        <f t="shared" si="10"/>
        <v>136</v>
      </c>
      <c r="B153" s="993" t="s">
        <v>160</v>
      </c>
      <c r="C153" s="992"/>
      <c r="D153" s="992"/>
      <c r="E153" s="986"/>
      <c r="F153" s="986">
        <f t="shared" si="9"/>
        <v>4</v>
      </c>
      <c r="G153" s="984"/>
      <c r="H153" s="984"/>
      <c r="I153" s="984"/>
      <c r="J153" s="985"/>
      <c r="K153" s="984"/>
      <c r="L153" s="978"/>
      <c r="M153" s="980"/>
      <c r="N153" s="983"/>
      <c r="O153" s="982"/>
      <c r="P153" s="981"/>
      <c r="Q153" s="979">
        <v>4</v>
      </c>
      <c r="R153" s="978"/>
      <c r="S153" s="980"/>
      <c r="T153" s="979"/>
      <c r="U153" s="978"/>
      <c r="V153" s="727"/>
      <c r="W153" s="977"/>
      <c r="X153" s="976"/>
    </row>
    <row r="154" spans="1:25" ht="15.75" x14ac:dyDescent="0.25">
      <c r="A154" s="989">
        <f t="shared" si="10"/>
        <v>137</v>
      </c>
      <c r="B154" s="394" t="s">
        <v>850</v>
      </c>
      <c r="C154" s="367"/>
      <c r="D154" s="367"/>
      <c r="E154" s="991"/>
      <c r="F154" s="986">
        <f t="shared" si="9"/>
        <v>4</v>
      </c>
      <c r="G154" s="984"/>
      <c r="H154" s="984">
        <v>4</v>
      </c>
      <c r="I154" s="984"/>
      <c r="J154" s="985"/>
      <c r="K154" s="984"/>
      <c r="L154" s="978"/>
      <c r="M154" s="980"/>
      <c r="N154" s="983"/>
      <c r="O154" s="990"/>
      <c r="P154" s="981"/>
      <c r="Q154" s="979"/>
      <c r="R154" s="978"/>
      <c r="S154" s="980"/>
      <c r="T154" s="979"/>
      <c r="U154" s="978"/>
      <c r="V154" s="983"/>
      <c r="W154" s="990"/>
      <c r="X154" s="981"/>
    </row>
    <row r="155" spans="1:25" ht="15.75" x14ac:dyDescent="0.25">
      <c r="A155" s="989">
        <f t="shared" si="10"/>
        <v>138</v>
      </c>
      <c r="B155" s="988" t="s">
        <v>164</v>
      </c>
      <c r="C155" s="987"/>
      <c r="D155" s="987"/>
      <c r="E155" s="986"/>
      <c r="F155" s="986">
        <f t="shared" si="9"/>
        <v>18</v>
      </c>
      <c r="G155" s="984">
        <v>7</v>
      </c>
      <c r="H155" s="984">
        <v>8</v>
      </c>
      <c r="I155" s="984">
        <v>8</v>
      </c>
      <c r="J155" s="985"/>
      <c r="K155" s="984"/>
      <c r="L155" s="978"/>
      <c r="M155" s="980"/>
      <c r="N155" s="983"/>
      <c r="O155" s="982"/>
      <c r="P155" s="981"/>
      <c r="Q155" s="979">
        <v>2</v>
      </c>
      <c r="R155" s="978">
        <v>1.5</v>
      </c>
      <c r="S155" s="980"/>
      <c r="T155" s="979"/>
      <c r="U155" s="978"/>
      <c r="V155" s="727"/>
      <c r="W155" s="977"/>
      <c r="X155" s="976"/>
    </row>
    <row r="156" spans="1:25" ht="15.75" x14ac:dyDescent="0.25">
      <c r="A156" s="989">
        <f t="shared" si="10"/>
        <v>139</v>
      </c>
      <c r="B156" s="394" t="s">
        <v>728</v>
      </c>
      <c r="C156" s="367"/>
      <c r="D156" s="367"/>
      <c r="E156" s="991"/>
      <c r="F156" s="986">
        <f t="shared" si="9"/>
        <v>6</v>
      </c>
      <c r="G156" s="984"/>
      <c r="H156" s="984">
        <v>6</v>
      </c>
      <c r="I156" s="984"/>
      <c r="J156" s="985"/>
      <c r="K156" s="984"/>
      <c r="L156" s="978"/>
      <c r="M156" s="980"/>
      <c r="N156" s="983"/>
      <c r="O156" s="990"/>
      <c r="P156" s="981"/>
      <c r="Q156" s="979"/>
      <c r="R156" s="978"/>
      <c r="S156" s="980"/>
      <c r="T156" s="979"/>
      <c r="U156" s="978"/>
      <c r="V156" s="983"/>
      <c r="W156" s="990"/>
      <c r="X156" s="981"/>
    </row>
    <row r="157" spans="1:25" ht="15.75" x14ac:dyDescent="0.25">
      <c r="A157" s="989">
        <f t="shared" si="10"/>
        <v>140</v>
      </c>
      <c r="B157" s="394" t="s">
        <v>730</v>
      </c>
      <c r="C157" s="367"/>
      <c r="D157" s="367"/>
      <c r="E157" s="991"/>
      <c r="F157" s="986">
        <f t="shared" si="9"/>
        <v>28</v>
      </c>
      <c r="G157" s="984"/>
      <c r="H157" s="984">
        <v>10</v>
      </c>
      <c r="I157" s="984"/>
      <c r="J157" s="985"/>
      <c r="K157" s="984"/>
      <c r="L157" s="978"/>
      <c r="M157" s="980"/>
      <c r="N157" s="983"/>
      <c r="O157" s="990"/>
      <c r="P157" s="981"/>
      <c r="Q157" s="979">
        <v>18</v>
      </c>
      <c r="R157" s="978"/>
      <c r="S157" s="980"/>
      <c r="T157" s="979">
        <v>18</v>
      </c>
      <c r="U157" s="978"/>
      <c r="V157" s="983"/>
      <c r="W157" s="990"/>
      <c r="X157" s="981"/>
      <c r="Y157" t="s">
        <v>854</v>
      </c>
    </row>
    <row r="158" spans="1:25" ht="16.5" thickBot="1" x14ac:dyDescent="0.3">
      <c r="A158" s="989">
        <f t="shared" si="10"/>
        <v>141</v>
      </c>
      <c r="B158" s="988" t="s">
        <v>421</v>
      </c>
      <c r="C158" s="987"/>
      <c r="D158" s="987"/>
      <c r="E158" s="986"/>
      <c r="F158" s="986">
        <f t="shared" si="9"/>
        <v>22</v>
      </c>
      <c r="G158" s="984"/>
      <c r="H158" s="984">
        <v>10</v>
      </c>
      <c r="I158" s="984">
        <v>10</v>
      </c>
      <c r="J158" s="985"/>
      <c r="K158" s="984"/>
      <c r="L158" s="978"/>
      <c r="M158" s="980"/>
      <c r="N158" s="983"/>
      <c r="O158" s="982"/>
      <c r="P158" s="981"/>
      <c r="Q158" s="979">
        <v>2</v>
      </c>
      <c r="R158" s="978"/>
      <c r="S158" s="980"/>
      <c r="T158" s="979"/>
      <c r="U158" s="978"/>
      <c r="V158" s="727"/>
      <c r="W158" s="977"/>
      <c r="X158" s="976"/>
    </row>
    <row r="159" spans="1:25" ht="16.5" thickBot="1" x14ac:dyDescent="0.3">
      <c r="A159" s="975"/>
      <c r="B159" s="974" t="s">
        <v>223</v>
      </c>
      <c r="C159" s="974" t="s">
        <v>853</v>
      </c>
      <c r="D159" s="974"/>
      <c r="E159" s="973">
        <f>SUM(E13:E158)</f>
        <v>0</v>
      </c>
      <c r="F159" s="973">
        <f>SUM(F13:F158)</f>
        <v>1338</v>
      </c>
      <c r="G159" s="967">
        <f>SUM(G13:G158)</f>
        <v>396.1</v>
      </c>
      <c r="H159" s="967"/>
      <c r="I159" s="967">
        <f>SUM(I13:I158)</f>
        <v>280</v>
      </c>
      <c r="J159" s="972"/>
      <c r="K159" s="967">
        <f>SUM(K13:K158)</f>
        <v>18</v>
      </c>
      <c r="L159" s="967">
        <f>SUM(L13:L158)</f>
        <v>15</v>
      </c>
      <c r="M159" s="966">
        <f>SUM(M13:M158)</f>
        <v>0</v>
      </c>
      <c r="N159" s="971">
        <f>SUM(N13:N158)</f>
        <v>0</v>
      </c>
      <c r="O159" s="970">
        <f>SUM(O13:O158)</f>
        <v>0</v>
      </c>
      <c r="P159" s="969"/>
      <c r="Q159" s="968">
        <f t="shared" ref="Q159:W159" si="11">SUM(Q13:Q158)</f>
        <v>350</v>
      </c>
      <c r="R159" s="967">
        <f t="shared" si="11"/>
        <v>7.1</v>
      </c>
      <c r="S159" s="967">
        <f t="shared" si="11"/>
        <v>0</v>
      </c>
      <c r="T159" s="967">
        <f t="shared" si="11"/>
        <v>141</v>
      </c>
      <c r="U159" s="966">
        <f t="shared" si="11"/>
        <v>0</v>
      </c>
      <c r="V159" s="965">
        <f t="shared" si="11"/>
        <v>0</v>
      </c>
      <c r="W159" s="964">
        <f t="shared" si="11"/>
        <v>0</v>
      </c>
      <c r="X159" s="963"/>
    </row>
    <row r="160" spans="1:25" ht="16.5" thickBot="1" x14ac:dyDescent="0.3">
      <c r="A160" s="960"/>
      <c r="B160" s="960"/>
      <c r="C160" s="960"/>
      <c r="D160" s="94"/>
      <c r="E160" s="94"/>
      <c r="F160" s="960">
        <f>SUBTOTAL(9,F13:F158)</f>
        <v>1338</v>
      </c>
      <c r="G160" s="960">
        <f>SUBTOTAL(9,G13:G158)</f>
        <v>396.1</v>
      </c>
      <c r="H160" s="960"/>
      <c r="I160" s="960">
        <f>SUBTOTAL(9,I13:I158)</f>
        <v>280</v>
      </c>
      <c r="J160" s="962"/>
      <c r="K160" s="960">
        <f>SUBTOTAL(9,K13:K158)</f>
        <v>18</v>
      </c>
      <c r="L160" s="960">
        <f>SUBTOTAL(9,L13:L158)</f>
        <v>15</v>
      </c>
      <c r="M160" s="960">
        <f>SUBTOTAL(9,M13:M158)</f>
        <v>0</v>
      </c>
      <c r="N160" s="961"/>
      <c r="O160" s="961"/>
      <c r="P160" s="961"/>
      <c r="Q160" s="960">
        <f>SUBTOTAL(9,Q13:Q158)</f>
        <v>350</v>
      </c>
      <c r="R160" s="960">
        <f>SUBTOTAL(9,R13:R158)</f>
        <v>7.1</v>
      </c>
      <c r="S160" s="960">
        <f>SUBTOTAL(9,S13:S158)</f>
        <v>0</v>
      </c>
      <c r="T160" s="960">
        <f>SUBTOTAL(9,T13:T158)</f>
        <v>141</v>
      </c>
      <c r="U160" s="960">
        <f>SUBTOTAL(9,U13:U158)</f>
        <v>0</v>
      </c>
      <c r="V160" s="938"/>
      <c r="W160" s="938"/>
      <c r="X160" s="938"/>
    </row>
    <row r="161" spans="1:25" ht="16.5" thickBot="1" x14ac:dyDescent="0.3">
      <c r="A161" s="955"/>
      <c r="B161" s="956"/>
      <c r="C161" s="954"/>
      <c r="D161" s="956"/>
      <c r="E161" s="956"/>
      <c r="F161" s="959">
        <f>Q160+K160+I160</f>
        <v>648</v>
      </c>
      <c r="G161" s="959">
        <f>G160</f>
        <v>396.1</v>
      </c>
      <c r="H161" s="956"/>
      <c r="I161" s="956"/>
      <c r="J161" s="958"/>
      <c r="K161" s="956"/>
      <c r="L161" s="954"/>
      <c r="M161" s="956"/>
      <c r="N161" s="957"/>
      <c r="O161" s="957"/>
      <c r="P161" s="957"/>
      <c r="Q161" s="955"/>
      <c r="R161" s="954"/>
      <c r="S161" s="956"/>
      <c r="T161" s="955"/>
      <c r="U161" s="954"/>
      <c r="V161" s="938"/>
      <c r="W161" s="938"/>
      <c r="X161" s="938"/>
    </row>
    <row r="162" spans="1:25" ht="16.5" hidden="1" thickBot="1" x14ac:dyDescent="0.3">
      <c r="A162" s="950"/>
      <c r="B162" s="950"/>
      <c r="C162" s="950"/>
      <c r="D162" s="94"/>
      <c r="E162" s="94"/>
      <c r="F162" s="953">
        <f>Q159+K159+I159</f>
        <v>648</v>
      </c>
      <c r="G162" s="952">
        <f>SUM(G13:G158)</f>
        <v>396.1</v>
      </c>
      <c r="H162" s="739"/>
      <c r="I162" s="950"/>
      <c r="J162" s="951"/>
      <c r="K162" s="950"/>
      <c r="L162" s="950"/>
      <c r="M162" s="94"/>
      <c r="N162" s="757"/>
      <c r="O162" s="757"/>
      <c r="P162" s="757"/>
      <c r="Q162" s="950"/>
      <c r="R162" s="949"/>
      <c r="T162" s="949"/>
      <c r="U162" s="949"/>
      <c r="V162" s="938"/>
      <c r="W162" s="938"/>
      <c r="X162" s="938"/>
    </row>
    <row r="163" spans="1:25" ht="16.5" thickBot="1" x14ac:dyDescent="0.3">
      <c r="A163" s="739"/>
      <c r="B163" s="945"/>
      <c r="C163" s="945"/>
      <c r="D163" s="945"/>
      <c r="E163" s="943"/>
      <c r="F163" s="948" t="s">
        <v>852</v>
      </c>
      <c r="G163" s="947" t="s">
        <v>851</v>
      </c>
      <c r="H163" s="946"/>
      <c r="I163" s="943"/>
      <c r="J163" s="942"/>
      <c r="K163" s="940"/>
      <c r="L163" s="940"/>
      <c r="M163" s="940"/>
      <c r="N163" s="941"/>
      <c r="O163" s="941"/>
      <c r="P163" s="941"/>
      <c r="Q163" s="940"/>
      <c r="R163" s="939"/>
      <c r="S163" s="939"/>
      <c r="V163" s="938"/>
      <c r="W163" s="938"/>
      <c r="X163" s="938"/>
    </row>
    <row r="164" spans="1:25" ht="16.5" thickBot="1" x14ac:dyDescent="0.3">
      <c r="A164" s="739"/>
      <c r="B164" s="945"/>
      <c r="C164" s="945"/>
      <c r="D164" s="945"/>
      <c r="E164" s="943"/>
      <c r="F164" s="944"/>
      <c r="G164" s="943"/>
      <c r="H164" s="943"/>
      <c r="I164" s="943"/>
      <c r="J164" s="942"/>
      <c r="K164" s="940"/>
      <c r="L164" s="940"/>
      <c r="M164" s="940"/>
      <c r="N164" s="941"/>
      <c r="O164" s="941"/>
      <c r="P164" s="941"/>
      <c r="Q164" s="940"/>
      <c r="R164" s="939"/>
      <c r="S164" s="939"/>
      <c r="V164" s="938"/>
      <c r="W164" s="938"/>
      <c r="X164" s="938"/>
    </row>
    <row r="165" spans="1:25" ht="15.75" x14ac:dyDescent="0.25">
      <c r="A165" s="94"/>
      <c r="B165" s="94" t="s">
        <v>167</v>
      </c>
      <c r="C165" s="94"/>
      <c r="D165" s="94"/>
      <c r="E165" s="568"/>
      <c r="F165" s="568"/>
      <c r="G165" s="568" t="s">
        <v>318</v>
      </c>
      <c r="H165" s="568"/>
      <c r="I165" s="568"/>
      <c r="J165" s="937"/>
      <c r="K165" s="568"/>
      <c r="L165" s="94"/>
      <c r="M165" s="94"/>
      <c r="N165" s="1654" t="s">
        <v>179</v>
      </c>
      <c r="O165" s="1655"/>
      <c r="P165" s="1655"/>
      <c r="Q165" s="739"/>
      <c r="R165" s="485"/>
      <c r="S165" s="485"/>
      <c r="T165" s="485"/>
      <c r="U165" s="485"/>
      <c r="V165" s="1670" t="s">
        <v>179</v>
      </c>
      <c r="W165" s="1670"/>
      <c r="X165" s="1670"/>
      <c r="Y165" s="485"/>
    </row>
    <row r="166" spans="1:25" x14ac:dyDescent="0.2">
      <c r="J166" s="936"/>
      <c r="N166" s="1657"/>
      <c r="O166" s="1658"/>
      <c r="P166" s="1658"/>
      <c r="Q166" s="485"/>
      <c r="R166" s="485"/>
      <c r="S166" s="485"/>
      <c r="T166" s="485"/>
      <c r="U166" s="485"/>
      <c r="V166" s="1670"/>
      <c r="W166" s="1670"/>
      <c r="X166" s="1670"/>
      <c r="Y166" s="485"/>
    </row>
    <row r="167" spans="1:25" x14ac:dyDescent="0.2">
      <c r="Q167" s="485"/>
      <c r="R167" s="485"/>
      <c r="S167" s="485"/>
      <c r="T167" s="485"/>
      <c r="U167" s="485"/>
      <c r="V167" s="485"/>
      <c r="W167" s="485"/>
      <c r="X167" s="485"/>
      <c r="Y167" s="485"/>
    </row>
    <row r="168" spans="1:25" x14ac:dyDescent="0.2">
      <c r="B168">
        <f>1338*510</f>
        <v>682380</v>
      </c>
    </row>
  </sheetData>
  <autoFilter ref="A12:U159"/>
  <mergeCells count="22">
    <mergeCell ref="V9:X10"/>
    <mergeCell ref="N165:P166"/>
    <mergeCell ref="V165:X166"/>
    <mergeCell ref="T9:U9"/>
    <mergeCell ref="T10:U10"/>
    <mergeCell ref="S9:S11"/>
    <mergeCell ref="K1:R4"/>
    <mergeCell ref="K10:L10"/>
    <mergeCell ref="A6:R6"/>
    <mergeCell ref="A7:R7"/>
    <mergeCell ref="A9:A11"/>
    <mergeCell ref="B9:B11"/>
    <mergeCell ref="K9:L9"/>
    <mergeCell ref="Q9:R10"/>
    <mergeCell ref="I9:I10"/>
    <mergeCell ref="D9:D11"/>
    <mergeCell ref="F9:F10"/>
    <mergeCell ref="C9:C11"/>
    <mergeCell ref="N9:P10"/>
    <mergeCell ref="G9:H10"/>
    <mergeCell ref="J9:J11"/>
    <mergeCell ref="M9:M11"/>
  </mergeCells>
  <pageMargins left="0.74803149606299213" right="0.55118110236220474" top="0.78740157480314965" bottom="0.39370078740157483" header="0.51181102362204722" footer="0.51181102362204722"/>
  <pageSetup paperSize="9" scale="64" fitToHeight="10" orientation="portrait" r:id="rId1"/>
  <headerFooter differentFirst="1">
    <firstHeader>&amp;R"Утверждаю"
Генеральный директор
 ООО"ЖКС г.Ломоносова"
_____________Соловьев И.Е.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K104"/>
  <sheetViews>
    <sheetView topLeftCell="A13" zoomScaleNormal="100" workbookViewId="0">
      <selection activeCell="F108" sqref="F108"/>
    </sheetView>
  </sheetViews>
  <sheetFormatPr defaultRowHeight="12.75" x14ac:dyDescent="0.2"/>
  <cols>
    <col min="1" max="1" width="5.28515625" customWidth="1"/>
    <col min="2" max="2" width="23.5703125" customWidth="1"/>
    <col min="3" max="3" width="9.42578125" customWidth="1"/>
    <col min="4" max="4" width="9.5703125" customWidth="1"/>
    <col min="5" max="5" width="9.28515625" customWidth="1"/>
    <col min="6" max="6" width="13.5703125" customWidth="1"/>
    <col min="7" max="7" width="9.7109375" customWidth="1"/>
    <col min="8" max="8" width="9.5703125" customWidth="1"/>
    <col min="9" max="9" width="26" customWidth="1"/>
    <col min="10" max="10" width="34.7109375" hidden="1" customWidth="1"/>
    <col min="245" max="245" width="5.28515625" customWidth="1"/>
    <col min="246" max="246" width="27.85546875" customWidth="1"/>
    <col min="247" max="247" width="9.42578125" customWidth="1"/>
    <col min="248" max="248" width="9.5703125" customWidth="1"/>
    <col min="249" max="249" width="9.7109375" customWidth="1"/>
    <col min="250" max="250" width="9.5703125" customWidth="1"/>
    <col min="251" max="251" width="9.28515625" customWidth="1"/>
    <col min="252" max="252" width="0" hidden="1" customWidth="1"/>
    <col min="253" max="254" width="9.7109375" customWidth="1"/>
    <col min="255" max="255" width="12.28515625" customWidth="1"/>
    <col min="256" max="256" width="28.42578125" customWidth="1"/>
    <col min="257" max="257" width="34.7109375" customWidth="1"/>
    <col min="258" max="258" width="25.85546875" customWidth="1"/>
    <col min="259" max="259" width="10.140625" customWidth="1"/>
    <col min="260" max="262" width="9.140625" customWidth="1"/>
    <col min="263" max="263" width="15.85546875" customWidth="1"/>
    <col min="501" max="501" width="5.28515625" customWidth="1"/>
    <col min="502" max="502" width="27.85546875" customWidth="1"/>
    <col min="503" max="503" width="9.42578125" customWidth="1"/>
    <col min="504" max="504" width="9.5703125" customWidth="1"/>
    <col min="505" max="505" width="9.7109375" customWidth="1"/>
    <col min="506" max="506" width="9.5703125" customWidth="1"/>
    <col min="507" max="507" width="9.28515625" customWidth="1"/>
    <col min="508" max="508" width="0" hidden="1" customWidth="1"/>
    <col min="509" max="510" width="9.7109375" customWidth="1"/>
    <col min="511" max="511" width="12.28515625" customWidth="1"/>
    <col min="512" max="512" width="28.42578125" customWidth="1"/>
    <col min="513" max="513" width="34.7109375" customWidth="1"/>
    <col min="514" max="514" width="25.85546875" customWidth="1"/>
    <col min="515" max="515" width="10.140625" customWidth="1"/>
    <col min="516" max="518" width="9.140625" customWidth="1"/>
    <col min="519" max="519" width="15.85546875" customWidth="1"/>
    <col min="757" max="757" width="5.28515625" customWidth="1"/>
    <col min="758" max="758" width="27.85546875" customWidth="1"/>
    <col min="759" max="759" width="9.42578125" customWidth="1"/>
    <col min="760" max="760" width="9.5703125" customWidth="1"/>
    <col min="761" max="761" width="9.7109375" customWidth="1"/>
    <col min="762" max="762" width="9.5703125" customWidth="1"/>
    <col min="763" max="763" width="9.28515625" customWidth="1"/>
    <col min="764" max="764" width="0" hidden="1" customWidth="1"/>
    <col min="765" max="766" width="9.7109375" customWidth="1"/>
    <col min="767" max="767" width="12.28515625" customWidth="1"/>
    <col min="768" max="768" width="28.42578125" customWidth="1"/>
    <col min="769" max="769" width="34.7109375" customWidth="1"/>
    <col min="770" max="770" width="25.85546875" customWidth="1"/>
    <col min="771" max="771" width="10.140625" customWidth="1"/>
    <col min="772" max="774" width="9.140625" customWidth="1"/>
    <col min="775" max="775" width="15.85546875" customWidth="1"/>
    <col min="1013" max="1013" width="5.28515625" customWidth="1"/>
    <col min="1014" max="1014" width="27.85546875" customWidth="1"/>
    <col min="1015" max="1015" width="9.42578125" customWidth="1"/>
    <col min="1016" max="1016" width="9.5703125" customWidth="1"/>
    <col min="1017" max="1017" width="9.7109375" customWidth="1"/>
    <col min="1018" max="1018" width="9.5703125" customWidth="1"/>
    <col min="1019" max="1019" width="9.28515625" customWidth="1"/>
    <col min="1020" max="1020" width="0" hidden="1" customWidth="1"/>
    <col min="1021" max="1022" width="9.7109375" customWidth="1"/>
    <col min="1023" max="1023" width="12.28515625" customWidth="1"/>
    <col min="1024" max="1024" width="28.42578125" customWidth="1"/>
    <col min="1025" max="1025" width="34.7109375" customWidth="1"/>
    <col min="1026" max="1026" width="25.85546875" customWidth="1"/>
    <col min="1027" max="1027" width="10.140625" customWidth="1"/>
    <col min="1028" max="1030" width="9.140625" customWidth="1"/>
    <col min="1031" max="1031" width="15.85546875" customWidth="1"/>
    <col min="1269" max="1269" width="5.28515625" customWidth="1"/>
    <col min="1270" max="1270" width="27.85546875" customWidth="1"/>
    <col min="1271" max="1271" width="9.42578125" customWidth="1"/>
    <col min="1272" max="1272" width="9.5703125" customWidth="1"/>
    <col min="1273" max="1273" width="9.7109375" customWidth="1"/>
    <col min="1274" max="1274" width="9.5703125" customWidth="1"/>
    <col min="1275" max="1275" width="9.28515625" customWidth="1"/>
    <col min="1276" max="1276" width="0" hidden="1" customWidth="1"/>
    <col min="1277" max="1278" width="9.7109375" customWidth="1"/>
    <col min="1279" max="1279" width="12.28515625" customWidth="1"/>
    <col min="1280" max="1280" width="28.42578125" customWidth="1"/>
    <col min="1281" max="1281" width="34.7109375" customWidth="1"/>
    <col min="1282" max="1282" width="25.85546875" customWidth="1"/>
    <col min="1283" max="1283" width="10.140625" customWidth="1"/>
    <col min="1284" max="1286" width="9.140625" customWidth="1"/>
    <col min="1287" max="1287" width="15.85546875" customWidth="1"/>
    <col min="1525" max="1525" width="5.28515625" customWidth="1"/>
    <col min="1526" max="1526" width="27.85546875" customWidth="1"/>
    <col min="1527" max="1527" width="9.42578125" customWidth="1"/>
    <col min="1528" max="1528" width="9.5703125" customWidth="1"/>
    <col min="1529" max="1529" width="9.7109375" customWidth="1"/>
    <col min="1530" max="1530" width="9.5703125" customWidth="1"/>
    <col min="1531" max="1531" width="9.28515625" customWidth="1"/>
    <col min="1532" max="1532" width="0" hidden="1" customWidth="1"/>
    <col min="1533" max="1534" width="9.7109375" customWidth="1"/>
    <col min="1535" max="1535" width="12.28515625" customWidth="1"/>
    <col min="1536" max="1536" width="28.42578125" customWidth="1"/>
    <col min="1537" max="1537" width="34.7109375" customWidth="1"/>
    <col min="1538" max="1538" width="25.85546875" customWidth="1"/>
    <col min="1539" max="1539" width="10.140625" customWidth="1"/>
    <col min="1540" max="1542" width="9.140625" customWidth="1"/>
    <col min="1543" max="1543" width="15.85546875" customWidth="1"/>
    <col min="1781" max="1781" width="5.28515625" customWidth="1"/>
    <col min="1782" max="1782" width="27.85546875" customWidth="1"/>
    <col min="1783" max="1783" width="9.42578125" customWidth="1"/>
    <col min="1784" max="1784" width="9.5703125" customWidth="1"/>
    <col min="1785" max="1785" width="9.7109375" customWidth="1"/>
    <col min="1786" max="1786" width="9.5703125" customWidth="1"/>
    <col min="1787" max="1787" width="9.28515625" customWidth="1"/>
    <col min="1788" max="1788" width="0" hidden="1" customWidth="1"/>
    <col min="1789" max="1790" width="9.7109375" customWidth="1"/>
    <col min="1791" max="1791" width="12.28515625" customWidth="1"/>
    <col min="1792" max="1792" width="28.42578125" customWidth="1"/>
    <col min="1793" max="1793" width="34.7109375" customWidth="1"/>
    <col min="1794" max="1794" width="25.85546875" customWidth="1"/>
    <col min="1795" max="1795" width="10.140625" customWidth="1"/>
    <col min="1796" max="1798" width="9.140625" customWidth="1"/>
    <col min="1799" max="1799" width="15.85546875" customWidth="1"/>
    <col min="2037" max="2037" width="5.28515625" customWidth="1"/>
    <col min="2038" max="2038" width="27.85546875" customWidth="1"/>
    <col min="2039" max="2039" width="9.42578125" customWidth="1"/>
    <col min="2040" max="2040" width="9.5703125" customWidth="1"/>
    <col min="2041" max="2041" width="9.7109375" customWidth="1"/>
    <col min="2042" max="2042" width="9.5703125" customWidth="1"/>
    <col min="2043" max="2043" width="9.28515625" customWidth="1"/>
    <col min="2044" max="2044" width="0" hidden="1" customWidth="1"/>
    <col min="2045" max="2046" width="9.7109375" customWidth="1"/>
    <col min="2047" max="2047" width="12.28515625" customWidth="1"/>
    <col min="2048" max="2048" width="28.42578125" customWidth="1"/>
    <col min="2049" max="2049" width="34.7109375" customWidth="1"/>
    <col min="2050" max="2050" width="25.85546875" customWidth="1"/>
    <col min="2051" max="2051" width="10.140625" customWidth="1"/>
    <col min="2052" max="2054" width="9.140625" customWidth="1"/>
    <col min="2055" max="2055" width="15.85546875" customWidth="1"/>
    <col min="2293" max="2293" width="5.28515625" customWidth="1"/>
    <col min="2294" max="2294" width="27.85546875" customWidth="1"/>
    <col min="2295" max="2295" width="9.42578125" customWidth="1"/>
    <col min="2296" max="2296" width="9.5703125" customWidth="1"/>
    <col min="2297" max="2297" width="9.7109375" customWidth="1"/>
    <col min="2298" max="2298" width="9.5703125" customWidth="1"/>
    <col min="2299" max="2299" width="9.28515625" customWidth="1"/>
    <col min="2300" max="2300" width="0" hidden="1" customWidth="1"/>
    <col min="2301" max="2302" width="9.7109375" customWidth="1"/>
    <col min="2303" max="2303" width="12.28515625" customWidth="1"/>
    <col min="2304" max="2304" width="28.42578125" customWidth="1"/>
    <col min="2305" max="2305" width="34.7109375" customWidth="1"/>
    <col min="2306" max="2306" width="25.85546875" customWidth="1"/>
    <col min="2307" max="2307" width="10.140625" customWidth="1"/>
    <col min="2308" max="2310" width="9.140625" customWidth="1"/>
    <col min="2311" max="2311" width="15.85546875" customWidth="1"/>
    <col min="2549" max="2549" width="5.28515625" customWidth="1"/>
    <col min="2550" max="2550" width="27.85546875" customWidth="1"/>
    <col min="2551" max="2551" width="9.42578125" customWidth="1"/>
    <col min="2552" max="2552" width="9.5703125" customWidth="1"/>
    <col min="2553" max="2553" width="9.7109375" customWidth="1"/>
    <col min="2554" max="2554" width="9.5703125" customWidth="1"/>
    <col min="2555" max="2555" width="9.28515625" customWidth="1"/>
    <col min="2556" max="2556" width="0" hidden="1" customWidth="1"/>
    <col min="2557" max="2558" width="9.7109375" customWidth="1"/>
    <col min="2559" max="2559" width="12.28515625" customWidth="1"/>
    <col min="2560" max="2560" width="28.42578125" customWidth="1"/>
    <col min="2561" max="2561" width="34.7109375" customWidth="1"/>
    <col min="2562" max="2562" width="25.85546875" customWidth="1"/>
    <col min="2563" max="2563" width="10.140625" customWidth="1"/>
    <col min="2564" max="2566" width="9.140625" customWidth="1"/>
    <col min="2567" max="2567" width="15.85546875" customWidth="1"/>
    <col min="2805" max="2805" width="5.28515625" customWidth="1"/>
    <col min="2806" max="2806" width="27.85546875" customWidth="1"/>
    <col min="2807" max="2807" width="9.42578125" customWidth="1"/>
    <col min="2808" max="2808" width="9.5703125" customWidth="1"/>
    <col min="2809" max="2809" width="9.7109375" customWidth="1"/>
    <col min="2810" max="2810" width="9.5703125" customWidth="1"/>
    <col min="2811" max="2811" width="9.28515625" customWidth="1"/>
    <col min="2812" max="2812" width="0" hidden="1" customWidth="1"/>
    <col min="2813" max="2814" width="9.7109375" customWidth="1"/>
    <col min="2815" max="2815" width="12.28515625" customWidth="1"/>
    <col min="2816" max="2816" width="28.42578125" customWidth="1"/>
    <col min="2817" max="2817" width="34.7109375" customWidth="1"/>
    <col min="2818" max="2818" width="25.85546875" customWidth="1"/>
    <col min="2819" max="2819" width="10.140625" customWidth="1"/>
    <col min="2820" max="2822" width="9.140625" customWidth="1"/>
    <col min="2823" max="2823" width="15.85546875" customWidth="1"/>
    <col min="3061" max="3061" width="5.28515625" customWidth="1"/>
    <col min="3062" max="3062" width="27.85546875" customWidth="1"/>
    <col min="3063" max="3063" width="9.42578125" customWidth="1"/>
    <col min="3064" max="3064" width="9.5703125" customWidth="1"/>
    <col min="3065" max="3065" width="9.7109375" customWidth="1"/>
    <col min="3066" max="3066" width="9.5703125" customWidth="1"/>
    <col min="3067" max="3067" width="9.28515625" customWidth="1"/>
    <col min="3068" max="3068" width="0" hidden="1" customWidth="1"/>
    <col min="3069" max="3070" width="9.7109375" customWidth="1"/>
    <col min="3071" max="3071" width="12.28515625" customWidth="1"/>
    <col min="3072" max="3072" width="28.42578125" customWidth="1"/>
    <col min="3073" max="3073" width="34.7109375" customWidth="1"/>
    <col min="3074" max="3074" width="25.85546875" customWidth="1"/>
    <col min="3075" max="3075" width="10.140625" customWidth="1"/>
    <col min="3076" max="3078" width="9.140625" customWidth="1"/>
    <col min="3079" max="3079" width="15.85546875" customWidth="1"/>
    <col min="3317" max="3317" width="5.28515625" customWidth="1"/>
    <col min="3318" max="3318" width="27.85546875" customWidth="1"/>
    <col min="3319" max="3319" width="9.42578125" customWidth="1"/>
    <col min="3320" max="3320" width="9.5703125" customWidth="1"/>
    <col min="3321" max="3321" width="9.7109375" customWidth="1"/>
    <col min="3322" max="3322" width="9.5703125" customWidth="1"/>
    <col min="3323" max="3323" width="9.28515625" customWidth="1"/>
    <col min="3324" max="3324" width="0" hidden="1" customWidth="1"/>
    <col min="3325" max="3326" width="9.7109375" customWidth="1"/>
    <col min="3327" max="3327" width="12.28515625" customWidth="1"/>
    <col min="3328" max="3328" width="28.42578125" customWidth="1"/>
    <col min="3329" max="3329" width="34.7109375" customWidth="1"/>
    <col min="3330" max="3330" width="25.85546875" customWidth="1"/>
    <col min="3331" max="3331" width="10.140625" customWidth="1"/>
    <col min="3332" max="3334" width="9.140625" customWidth="1"/>
    <col min="3335" max="3335" width="15.85546875" customWidth="1"/>
    <col min="3573" max="3573" width="5.28515625" customWidth="1"/>
    <col min="3574" max="3574" width="27.85546875" customWidth="1"/>
    <col min="3575" max="3575" width="9.42578125" customWidth="1"/>
    <col min="3576" max="3576" width="9.5703125" customWidth="1"/>
    <col min="3577" max="3577" width="9.7109375" customWidth="1"/>
    <col min="3578" max="3578" width="9.5703125" customWidth="1"/>
    <col min="3579" max="3579" width="9.28515625" customWidth="1"/>
    <col min="3580" max="3580" width="0" hidden="1" customWidth="1"/>
    <col min="3581" max="3582" width="9.7109375" customWidth="1"/>
    <col min="3583" max="3583" width="12.28515625" customWidth="1"/>
    <col min="3584" max="3584" width="28.42578125" customWidth="1"/>
    <col min="3585" max="3585" width="34.7109375" customWidth="1"/>
    <col min="3586" max="3586" width="25.85546875" customWidth="1"/>
    <col min="3587" max="3587" width="10.140625" customWidth="1"/>
    <col min="3588" max="3590" width="9.140625" customWidth="1"/>
    <col min="3591" max="3591" width="15.85546875" customWidth="1"/>
    <col min="3829" max="3829" width="5.28515625" customWidth="1"/>
    <col min="3830" max="3830" width="27.85546875" customWidth="1"/>
    <col min="3831" max="3831" width="9.42578125" customWidth="1"/>
    <col min="3832" max="3832" width="9.5703125" customWidth="1"/>
    <col min="3833" max="3833" width="9.7109375" customWidth="1"/>
    <col min="3834" max="3834" width="9.5703125" customWidth="1"/>
    <col min="3835" max="3835" width="9.28515625" customWidth="1"/>
    <col min="3836" max="3836" width="0" hidden="1" customWidth="1"/>
    <col min="3837" max="3838" width="9.7109375" customWidth="1"/>
    <col min="3839" max="3839" width="12.28515625" customWidth="1"/>
    <col min="3840" max="3840" width="28.42578125" customWidth="1"/>
    <col min="3841" max="3841" width="34.7109375" customWidth="1"/>
    <col min="3842" max="3842" width="25.85546875" customWidth="1"/>
    <col min="3843" max="3843" width="10.140625" customWidth="1"/>
    <col min="3844" max="3846" width="9.140625" customWidth="1"/>
    <col min="3847" max="3847" width="15.85546875" customWidth="1"/>
    <col min="4085" max="4085" width="5.28515625" customWidth="1"/>
    <col min="4086" max="4086" width="27.85546875" customWidth="1"/>
    <col min="4087" max="4087" width="9.42578125" customWidth="1"/>
    <col min="4088" max="4088" width="9.5703125" customWidth="1"/>
    <col min="4089" max="4089" width="9.7109375" customWidth="1"/>
    <col min="4090" max="4090" width="9.5703125" customWidth="1"/>
    <col min="4091" max="4091" width="9.28515625" customWidth="1"/>
    <col min="4092" max="4092" width="0" hidden="1" customWidth="1"/>
    <col min="4093" max="4094" width="9.7109375" customWidth="1"/>
    <col min="4095" max="4095" width="12.28515625" customWidth="1"/>
    <col min="4096" max="4096" width="28.42578125" customWidth="1"/>
    <col min="4097" max="4097" width="34.7109375" customWidth="1"/>
    <col min="4098" max="4098" width="25.85546875" customWidth="1"/>
    <col min="4099" max="4099" width="10.140625" customWidth="1"/>
    <col min="4100" max="4102" width="9.140625" customWidth="1"/>
    <col min="4103" max="4103" width="15.85546875" customWidth="1"/>
    <col min="4341" max="4341" width="5.28515625" customWidth="1"/>
    <col min="4342" max="4342" width="27.85546875" customWidth="1"/>
    <col min="4343" max="4343" width="9.42578125" customWidth="1"/>
    <col min="4344" max="4344" width="9.5703125" customWidth="1"/>
    <col min="4345" max="4345" width="9.7109375" customWidth="1"/>
    <col min="4346" max="4346" width="9.5703125" customWidth="1"/>
    <col min="4347" max="4347" width="9.28515625" customWidth="1"/>
    <col min="4348" max="4348" width="0" hidden="1" customWidth="1"/>
    <col min="4349" max="4350" width="9.7109375" customWidth="1"/>
    <col min="4351" max="4351" width="12.28515625" customWidth="1"/>
    <col min="4352" max="4352" width="28.42578125" customWidth="1"/>
    <col min="4353" max="4353" width="34.7109375" customWidth="1"/>
    <col min="4354" max="4354" width="25.85546875" customWidth="1"/>
    <col min="4355" max="4355" width="10.140625" customWidth="1"/>
    <col min="4356" max="4358" width="9.140625" customWidth="1"/>
    <col min="4359" max="4359" width="15.85546875" customWidth="1"/>
    <col min="4597" max="4597" width="5.28515625" customWidth="1"/>
    <col min="4598" max="4598" width="27.85546875" customWidth="1"/>
    <col min="4599" max="4599" width="9.42578125" customWidth="1"/>
    <col min="4600" max="4600" width="9.5703125" customWidth="1"/>
    <col min="4601" max="4601" width="9.7109375" customWidth="1"/>
    <col min="4602" max="4602" width="9.5703125" customWidth="1"/>
    <col min="4603" max="4603" width="9.28515625" customWidth="1"/>
    <col min="4604" max="4604" width="0" hidden="1" customWidth="1"/>
    <col min="4605" max="4606" width="9.7109375" customWidth="1"/>
    <col min="4607" max="4607" width="12.28515625" customWidth="1"/>
    <col min="4608" max="4608" width="28.42578125" customWidth="1"/>
    <col min="4609" max="4609" width="34.7109375" customWidth="1"/>
    <col min="4610" max="4610" width="25.85546875" customWidth="1"/>
    <col min="4611" max="4611" width="10.140625" customWidth="1"/>
    <col min="4612" max="4614" width="9.140625" customWidth="1"/>
    <col min="4615" max="4615" width="15.85546875" customWidth="1"/>
    <col min="4853" max="4853" width="5.28515625" customWidth="1"/>
    <col min="4854" max="4854" width="27.85546875" customWidth="1"/>
    <col min="4855" max="4855" width="9.42578125" customWidth="1"/>
    <col min="4856" max="4856" width="9.5703125" customWidth="1"/>
    <col min="4857" max="4857" width="9.7109375" customWidth="1"/>
    <col min="4858" max="4858" width="9.5703125" customWidth="1"/>
    <col min="4859" max="4859" width="9.28515625" customWidth="1"/>
    <col min="4860" max="4860" width="0" hidden="1" customWidth="1"/>
    <col min="4861" max="4862" width="9.7109375" customWidth="1"/>
    <col min="4863" max="4863" width="12.28515625" customWidth="1"/>
    <col min="4864" max="4864" width="28.42578125" customWidth="1"/>
    <col min="4865" max="4865" width="34.7109375" customWidth="1"/>
    <col min="4866" max="4866" width="25.85546875" customWidth="1"/>
    <col min="4867" max="4867" width="10.140625" customWidth="1"/>
    <col min="4868" max="4870" width="9.140625" customWidth="1"/>
    <col min="4871" max="4871" width="15.85546875" customWidth="1"/>
    <col min="5109" max="5109" width="5.28515625" customWidth="1"/>
    <col min="5110" max="5110" width="27.85546875" customWidth="1"/>
    <col min="5111" max="5111" width="9.42578125" customWidth="1"/>
    <col min="5112" max="5112" width="9.5703125" customWidth="1"/>
    <col min="5113" max="5113" width="9.7109375" customWidth="1"/>
    <col min="5114" max="5114" width="9.5703125" customWidth="1"/>
    <col min="5115" max="5115" width="9.28515625" customWidth="1"/>
    <col min="5116" max="5116" width="0" hidden="1" customWidth="1"/>
    <col min="5117" max="5118" width="9.7109375" customWidth="1"/>
    <col min="5119" max="5119" width="12.28515625" customWidth="1"/>
    <col min="5120" max="5120" width="28.42578125" customWidth="1"/>
    <col min="5121" max="5121" width="34.7109375" customWidth="1"/>
    <col min="5122" max="5122" width="25.85546875" customWidth="1"/>
    <col min="5123" max="5123" width="10.140625" customWidth="1"/>
    <col min="5124" max="5126" width="9.140625" customWidth="1"/>
    <col min="5127" max="5127" width="15.85546875" customWidth="1"/>
    <col min="5365" max="5365" width="5.28515625" customWidth="1"/>
    <col min="5366" max="5366" width="27.85546875" customWidth="1"/>
    <col min="5367" max="5367" width="9.42578125" customWidth="1"/>
    <col min="5368" max="5368" width="9.5703125" customWidth="1"/>
    <col min="5369" max="5369" width="9.7109375" customWidth="1"/>
    <col min="5370" max="5370" width="9.5703125" customWidth="1"/>
    <col min="5371" max="5371" width="9.28515625" customWidth="1"/>
    <col min="5372" max="5372" width="0" hidden="1" customWidth="1"/>
    <col min="5373" max="5374" width="9.7109375" customWidth="1"/>
    <col min="5375" max="5375" width="12.28515625" customWidth="1"/>
    <col min="5376" max="5376" width="28.42578125" customWidth="1"/>
    <col min="5377" max="5377" width="34.7109375" customWidth="1"/>
    <col min="5378" max="5378" width="25.85546875" customWidth="1"/>
    <col min="5379" max="5379" width="10.140625" customWidth="1"/>
    <col min="5380" max="5382" width="9.140625" customWidth="1"/>
    <col min="5383" max="5383" width="15.85546875" customWidth="1"/>
    <col min="5621" max="5621" width="5.28515625" customWidth="1"/>
    <col min="5622" max="5622" width="27.85546875" customWidth="1"/>
    <col min="5623" max="5623" width="9.42578125" customWidth="1"/>
    <col min="5624" max="5624" width="9.5703125" customWidth="1"/>
    <col min="5625" max="5625" width="9.7109375" customWidth="1"/>
    <col min="5626" max="5626" width="9.5703125" customWidth="1"/>
    <col min="5627" max="5627" width="9.28515625" customWidth="1"/>
    <col min="5628" max="5628" width="0" hidden="1" customWidth="1"/>
    <col min="5629" max="5630" width="9.7109375" customWidth="1"/>
    <col min="5631" max="5631" width="12.28515625" customWidth="1"/>
    <col min="5632" max="5632" width="28.42578125" customWidth="1"/>
    <col min="5633" max="5633" width="34.7109375" customWidth="1"/>
    <col min="5634" max="5634" width="25.85546875" customWidth="1"/>
    <col min="5635" max="5635" width="10.140625" customWidth="1"/>
    <col min="5636" max="5638" width="9.140625" customWidth="1"/>
    <col min="5639" max="5639" width="15.85546875" customWidth="1"/>
    <col min="5877" max="5877" width="5.28515625" customWidth="1"/>
    <col min="5878" max="5878" width="27.85546875" customWidth="1"/>
    <col min="5879" max="5879" width="9.42578125" customWidth="1"/>
    <col min="5880" max="5880" width="9.5703125" customWidth="1"/>
    <col min="5881" max="5881" width="9.7109375" customWidth="1"/>
    <col min="5882" max="5882" width="9.5703125" customWidth="1"/>
    <col min="5883" max="5883" width="9.28515625" customWidth="1"/>
    <col min="5884" max="5884" width="0" hidden="1" customWidth="1"/>
    <col min="5885" max="5886" width="9.7109375" customWidth="1"/>
    <col min="5887" max="5887" width="12.28515625" customWidth="1"/>
    <col min="5888" max="5888" width="28.42578125" customWidth="1"/>
    <col min="5889" max="5889" width="34.7109375" customWidth="1"/>
    <col min="5890" max="5890" width="25.85546875" customWidth="1"/>
    <col min="5891" max="5891" width="10.140625" customWidth="1"/>
    <col min="5892" max="5894" width="9.140625" customWidth="1"/>
    <col min="5895" max="5895" width="15.85546875" customWidth="1"/>
    <col min="6133" max="6133" width="5.28515625" customWidth="1"/>
    <col min="6134" max="6134" width="27.85546875" customWidth="1"/>
    <col min="6135" max="6135" width="9.42578125" customWidth="1"/>
    <col min="6136" max="6136" width="9.5703125" customWidth="1"/>
    <col min="6137" max="6137" width="9.7109375" customWidth="1"/>
    <col min="6138" max="6138" width="9.5703125" customWidth="1"/>
    <col min="6139" max="6139" width="9.28515625" customWidth="1"/>
    <col min="6140" max="6140" width="0" hidden="1" customWidth="1"/>
    <col min="6141" max="6142" width="9.7109375" customWidth="1"/>
    <col min="6143" max="6143" width="12.28515625" customWidth="1"/>
    <col min="6144" max="6144" width="28.42578125" customWidth="1"/>
    <col min="6145" max="6145" width="34.7109375" customWidth="1"/>
    <col min="6146" max="6146" width="25.85546875" customWidth="1"/>
    <col min="6147" max="6147" width="10.140625" customWidth="1"/>
    <col min="6148" max="6150" width="9.140625" customWidth="1"/>
    <col min="6151" max="6151" width="15.85546875" customWidth="1"/>
    <col min="6389" max="6389" width="5.28515625" customWidth="1"/>
    <col min="6390" max="6390" width="27.85546875" customWidth="1"/>
    <col min="6391" max="6391" width="9.42578125" customWidth="1"/>
    <col min="6392" max="6392" width="9.5703125" customWidth="1"/>
    <col min="6393" max="6393" width="9.7109375" customWidth="1"/>
    <col min="6394" max="6394" width="9.5703125" customWidth="1"/>
    <col min="6395" max="6395" width="9.28515625" customWidth="1"/>
    <col min="6396" max="6396" width="0" hidden="1" customWidth="1"/>
    <col min="6397" max="6398" width="9.7109375" customWidth="1"/>
    <col min="6399" max="6399" width="12.28515625" customWidth="1"/>
    <col min="6400" max="6400" width="28.42578125" customWidth="1"/>
    <col min="6401" max="6401" width="34.7109375" customWidth="1"/>
    <col min="6402" max="6402" width="25.85546875" customWidth="1"/>
    <col min="6403" max="6403" width="10.140625" customWidth="1"/>
    <col min="6404" max="6406" width="9.140625" customWidth="1"/>
    <col min="6407" max="6407" width="15.85546875" customWidth="1"/>
    <col min="6645" max="6645" width="5.28515625" customWidth="1"/>
    <col min="6646" max="6646" width="27.85546875" customWidth="1"/>
    <col min="6647" max="6647" width="9.42578125" customWidth="1"/>
    <col min="6648" max="6648" width="9.5703125" customWidth="1"/>
    <col min="6649" max="6649" width="9.7109375" customWidth="1"/>
    <col min="6650" max="6650" width="9.5703125" customWidth="1"/>
    <col min="6651" max="6651" width="9.28515625" customWidth="1"/>
    <col min="6652" max="6652" width="0" hidden="1" customWidth="1"/>
    <col min="6653" max="6654" width="9.7109375" customWidth="1"/>
    <col min="6655" max="6655" width="12.28515625" customWidth="1"/>
    <col min="6656" max="6656" width="28.42578125" customWidth="1"/>
    <col min="6657" max="6657" width="34.7109375" customWidth="1"/>
    <col min="6658" max="6658" width="25.85546875" customWidth="1"/>
    <col min="6659" max="6659" width="10.140625" customWidth="1"/>
    <col min="6660" max="6662" width="9.140625" customWidth="1"/>
    <col min="6663" max="6663" width="15.85546875" customWidth="1"/>
    <col min="6901" max="6901" width="5.28515625" customWidth="1"/>
    <col min="6902" max="6902" width="27.85546875" customWidth="1"/>
    <col min="6903" max="6903" width="9.42578125" customWidth="1"/>
    <col min="6904" max="6904" width="9.5703125" customWidth="1"/>
    <col min="6905" max="6905" width="9.7109375" customWidth="1"/>
    <col min="6906" max="6906" width="9.5703125" customWidth="1"/>
    <col min="6907" max="6907" width="9.28515625" customWidth="1"/>
    <col min="6908" max="6908" width="0" hidden="1" customWidth="1"/>
    <col min="6909" max="6910" width="9.7109375" customWidth="1"/>
    <col min="6911" max="6911" width="12.28515625" customWidth="1"/>
    <col min="6912" max="6912" width="28.42578125" customWidth="1"/>
    <col min="6913" max="6913" width="34.7109375" customWidth="1"/>
    <col min="6914" max="6914" width="25.85546875" customWidth="1"/>
    <col min="6915" max="6915" width="10.140625" customWidth="1"/>
    <col min="6916" max="6918" width="9.140625" customWidth="1"/>
    <col min="6919" max="6919" width="15.85546875" customWidth="1"/>
    <col min="7157" max="7157" width="5.28515625" customWidth="1"/>
    <col min="7158" max="7158" width="27.85546875" customWidth="1"/>
    <col min="7159" max="7159" width="9.42578125" customWidth="1"/>
    <col min="7160" max="7160" width="9.5703125" customWidth="1"/>
    <col min="7161" max="7161" width="9.7109375" customWidth="1"/>
    <col min="7162" max="7162" width="9.5703125" customWidth="1"/>
    <col min="7163" max="7163" width="9.28515625" customWidth="1"/>
    <col min="7164" max="7164" width="0" hidden="1" customWidth="1"/>
    <col min="7165" max="7166" width="9.7109375" customWidth="1"/>
    <col min="7167" max="7167" width="12.28515625" customWidth="1"/>
    <col min="7168" max="7168" width="28.42578125" customWidth="1"/>
    <col min="7169" max="7169" width="34.7109375" customWidth="1"/>
    <col min="7170" max="7170" width="25.85546875" customWidth="1"/>
    <col min="7171" max="7171" width="10.140625" customWidth="1"/>
    <col min="7172" max="7174" width="9.140625" customWidth="1"/>
    <col min="7175" max="7175" width="15.85546875" customWidth="1"/>
    <col min="7413" max="7413" width="5.28515625" customWidth="1"/>
    <col min="7414" max="7414" width="27.85546875" customWidth="1"/>
    <col min="7415" max="7415" width="9.42578125" customWidth="1"/>
    <col min="7416" max="7416" width="9.5703125" customWidth="1"/>
    <col min="7417" max="7417" width="9.7109375" customWidth="1"/>
    <col min="7418" max="7418" width="9.5703125" customWidth="1"/>
    <col min="7419" max="7419" width="9.28515625" customWidth="1"/>
    <col min="7420" max="7420" width="0" hidden="1" customWidth="1"/>
    <col min="7421" max="7422" width="9.7109375" customWidth="1"/>
    <col min="7423" max="7423" width="12.28515625" customWidth="1"/>
    <col min="7424" max="7424" width="28.42578125" customWidth="1"/>
    <col min="7425" max="7425" width="34.7109375" customWidth="1"/>
    <col min="7426" max="7426" width="25.85546875" customWidth="1"/>
    <col min="7427" max="7427" width="10.140625" customWidth="1"/>
    <col min="7428" max="7430" width="9.140625" customWidth="1"/>
    <col min="7431" max="7431" width="15.85546875" customWidth="1"/>
    <col min="7669" max="7669" width="5.28515625" customWidth="1"/>
    <col min="7670" max="7670" width="27.85546875" customWidth="1"/>
    <col min="7671" max="7671" width="9.42578125" customWidth="1"/>
    <col min="7672" max="7672" width="9.5703125" customWidth="1"/>
    <col min="7673" max="7673" width="9.7109375" customWidth="1"/>
    <col min="7674" max="7674" width="9.5703125" customWidth="1"/>
    <col min="7675" max="7675" width="9.28515625" customWidth="1"/>
    <col min="7676" max="7676" width="0" hidden="1" customWidth="1"/>
    <col min="7677" max="7678" width="9.7109375" customWidth="1"/>
    <col min="7679" max="7679" width="12.28515625" customWidth="1"/>
    <col min="7680" max="7680" width="28.42578125" customWidth="1"/>
    <col min="7681" max="7681" width="34.7109375" customWidth="1"/>
    <col min="7682" max="7682" width="25.85546875" customWidth="1"/>
    <col min="7683" max="7683" width="10.140625" customWidth="1"/>
    <col min="7684" max="7686" width="9.140625" customWidth="1"/>
    <col min="7687" max="7687" width="15.85546875" customWidth="1"/>
    <col min="7925" max="7925" width="5.28515625" customWidth="1"/>
    <col min="7926" max="7926" width="27.85546875" customWidth="1"/>
    <col min="7927" max="7927" width="9.42578125" customWidth="1"/>
    <col min="7928" max="7928" width="9.5703125" customWidth="1"/>
    <col min="7929" max="7929" width="9.7109375" customWidth="1"/>
    <col min="7930" max="7930" width="9.5703125" customWidth="1"/>
    <col min="7931" max="7931" width="9.28515625" customWidth="1"/>
    <col min="7932" max="7932" width="0" hidden="1" customWidth="1"/>
    <col min="7933" max="7934" width="9.7109375" customWidth="1"/>
    <col min="7935" max="7935" width="12.28515625" customWidth="1"/>
    <col min="7936" max="7936" width="28.42578125" customWidth="1"/>
    <col min="7937" max="7937" width="34.7109375" customWidth="1"/>
    <col min="7938" max="7938" width="25.85546875" customWidth="1"/>
    <col min="7939" max="7939" width="10.140625" customWidth="1"/>
    <col min="7940" max="7942" width="9.140625" customWidth="1"/>
    <col min="7943" max="7943" width="15.85546875" customWidth="1"/>
    <col min="8181" max="8181" width="5.28515625" customWidth="1"/>
    <col min="8182" max="8182" width="27.85546875" customWidth="1"/>
    <col min="8183" max="8183" width="9.42578125" customWidth="1"/>
    <col min="8184" max="8184" width="9.5703125" customWidth="1"/>
    <col min="8185" max="8185" width="9.7109375" customWidth="1"/>
    <col min="8186" max="8186" width="9.5703125" customWidth="1"/>
    <col min="8187" max="8187" width="9.28515625" customWidth="1"/>
    <col min="8188" max="8188" width="0" hidden="1" customWidth="1"/>
    <col min="8189" max="8190" width="9.7109375" customWidth="1"/>
    <col min="8191" max="8191" width="12.28515625" customWidth="1"/>
    <col min="8192" max="8192" width="28.42578125" customWidth="1"/>
    <col min="8193" max="8193" width="34.7109375" customWidth="1"/>
    <col min="8194" max="8194" width="25.85546875" customWidth="1"/>
    <col min="8195" max="8195" width="10.140625" customWidth="1"/>
    <col min="8196" max="8198" width="9.140625" customWidth="1"/>
    <col min="8199" max="8199" width="15.85546875" customWidth="1"/>
    <col min="8437" max="8437" width="5.28515625" customWidth="1"/>
    <col min="8438" max="8438" width="27.85546875" customWidth="1"/>
    <col min="8439" max="8439" width="9.42578125" customWidth="1"/>
    <col min="8440" max="8440" width="9.5703125" customWidth="1"/>
    <col min="8441" max="8441" width="9.7109375" customWidth="1"/>
    <col min="8442" max="8442" width="9.5703125" customWidth="1"/>
    <col min="8443" max="8443" width="9.28515625" customWidth="1"/>
    <col min="8444" max="8444" width="0" hidden="1" customWidth="1"/>
    <col min="8445" max="8446" width="9.7109375" customWidth="1"/>
    <col min="8447" max="8447" width="12.28515625" customWidth="1"/>
    <col min="8448" max="8448" width="28.42578125" customWidth="1"/>
    <col min="8449" max="8449" width="34.7109375" customWidth="1"/>
    <col min="8450" max="8450" width="25.85546875" customWidth="1"/>
    <col min="8451" max="8451" width="10.140625" customWidth="1"/>
    <col min="8452" max="8454" width="9.140625" customWidth="1"/>
    <col min="8455" max="8455" width="15.85546875" customWidth="1"/>
    <col min="8693" max="8693" width="5.28515625" customWidth="1"/>
    <col min="8694" max="8694" width="27.85546875" customWidth="1"/>
    <col min="8695" max="8695" width="9.42578125" customWidth="1"/>
    <col min="8696" max="8696" width="9.5703125" customWidth="1"/>
    <col min="8697" max="8697" width="9.7109375" customWidth="1"/>
    <col min="8698" max="8698" width="9.5703125" customWidth="1"/>
    <col min="8699" max="8699" width="9.28515625" customWidth="1"/>
    <col min="8700" max="8700" width="0" hidden="1" customWidth="1"/>
    <col min="8701" max="8702" width="9.7109375" customWidth="1"/>
    <col min="8703" max="8703" width="12.28515625" customWidth="1"/>
    <col min="8704" max="8704" width="28.42578125" customWidth="1"/>
    <col min="8705" max="8705" width="34.7109375" customWidth="1"/>
    <col min="8706" max="8706" width="25.85546875" customWidth="1"/>
    <col min="8707" max="8707" width="10.140625" customWidth="1"/>
    <col min="8708" max="8710" width="9.140625" customWidth="1"/>
    <col min="8711" max="8711" width="15.85546875" customWidth="1"/>
    <col min="8949" max="8949" width="5.28515625" customWidth="1"/>
    <col min="8950" max="8950" width="27.85546875" customWidth="1"/>
    <col min="8951" max="8951" width="9.42578125" customWidth="1"/>
    <col min="8952" max="8952" width="9.5703125" customWidth="1"/>
    <col min="8953" max="8953" width="9.7109375" customWidth="1"/>
    <col min="8954" max="8954" width="9.5703125" customWidth="1"/>
    <col min="8955" max="8955" width="9.28515625" customWidth="1"/>
    <col min="8956" max="8956" width="0" hidden="1" customWidth="1"/>
    <col min="8957" max="8958" width="9.7109375" customWidth="1"/>
    <col min="8959" max="8959" width="12.28515625" customWidth="1"/>
    <col min="8960" max="8960" width="28.42578125" customWidth="1"/>
    <col min="8961" max="8961" width="34.7109375" customWidth="1"/>
    <col min="8962" max="8962" width="25.85546875" customWidth="1"/>
    <col min="8963" max="8963" width="10.140625" customWidth="1"/>
    <col min="8964" max="8966" width="9.140625" customWidth="1"/>
    <col min="8967" max="8967" width="15.85546875" customWidth="1"/>
    <col min="9205" max="9205" width="5.28515625" customWidth="1"/>
    <col min="9206" max="9206" width="27.85546875" customWidth="1"/>
    <col min="9207" max="9207" width="9.42578125" customWidth="1"/>
    <col min="9208" max="9208" width="9.5703125" customWidth="1"/>
    <col min="9209" max="9209" width="9.7109375" customWidth="1"/>
    <col min="9210" max="9210" width="9.5703125" customWidth="1"/>
    <col min="9211" max="9211" width="9.28515625" customWidth="1"/>
    <col min="9212" max="9212" width="0" hidden="1" customWidth="1"/>
    <col min="9213" max="9214" width="9.7109375" customWidth="1"/>
    <col min="9215" max="9215" width="12.28515625" customWidth="1"/>
    <col min="9216" max="9216" width="28.42578125" customWidth="1"/>
    <col min="9217" max="9217" width="34.7109375" customWidth="1"/>
    <col min="9218" max="9218" width="25.85546875" customWidth="1"/>
    <col min="9219" max="9219" width="10.140625" customWidth="1"/>
    <col min="9220" max="9222" width="9.140625" customWidth="1"/>
    <col min="9223" max="9223" width="15.85546875" customWidth="1"/>
    <col min="9461" max="9461" width="5.28515625" customWidth="1"/>
    <col min="9462" max="9462" width="27.85546875" customWidth="1"/>
    <col min="9463" max="9463" width="9.42578125" customWidth="1"/>
    <col min="9464" max="9464" width="9.5703125" customWidth="1"/>
    <col min="9465" max="9465" width="9.7109375" customWidth="1"/>
    <col min="9466" max="9466" width="9.5703125" customWidth="1"/>
    <col min="9467" max="9467" width="9.28515625" customWidth="1"/>
    <col min="9468" max="9468" width="0" hidden="1" customWidth="1"/>
    <col min="9469" max="9470" width="9.7109375" customWidth="1"/>
    <col min="9471" max="9471" width="12.28515625" customWidth="1"/>
    <col min="9472" max="9472" width="28.42578125" customWidth="1"/>
    <col min="9473" max="9473" width="34.7109375" customWidth="1"/>
    <col min="9474" max="9474" width="25.85546875" customWidth="1"/>
    <col min="9475" max="9475" width="10.140625" customWidth="1"/>
    <col min="9476" max="9478" width="9.140625" customWidth="1"/>
    <col min="9479" max="9479" width="15.85546875" customWidth="1"/>
    <col min="9717" max="9717" width="5.28515625" customWidth="1"/>
    <col min="9718" max="9718" width="27.85546875" customWidth="1"/>
    <col min="9719" max="9719" width="9.42578125" customWidth="1"/>
    <col min="9720" max="9720" width="9.5703125" customWidth="1"/>
    <col min="9721" max="9721" width="9.7109375" customWidth="1"/>
    <col min="9722" max="9722" width="9.5703125" customWidth="1"/>
    <col min="9723" max="9723" width="9.28515625" customWidth="1"/>
    <col min="9724" max="9724" width="0" hidden="1" customWidth="1"/>
    <col min="9725" max="9726" width="9.7109375" customWidth="1"/>
    <col min="9727" max="9727" width="12.28515625" customWidth="1"/>
    <col min="9728" max="9728" width="28.42578125" customWidth="1"/>
    <col min="9729" max="9729" width="34.7109375" customWidth="1"/>
    <col min="9730" max="9730" width="25.85546875" customWidth="1"/>
    <col min="9731" max="9731" width="10.140625" customWidth="1"/>
    <col min="9732" max="9734" width="9.140625" customWidth="1"/>
    <col min="9735" max="9735" width="15.85546875" customWidth="1"/>
    <col min="9973" max="9973" width="5.28515625" customWidth="1"/>
    <col min="9974" max="9974" width="27.85546875" customWidth="1"/>
    <col min="9975" max="9975" width="9.42578125" customWidth="1"/>
    <col min="9976" max="9976" width="9.5703125" customWidth="1"/>
    <col min="9977" max="9977" width="9.7109375" customWidth="1"/>
    <col min="9978" max="9978" width="9.5703125" customWidth="1"/>
    <col min="9979" max="9979" width="9.28515625" customWidth="1"/>
    <col min="9980" max="9980" width="0" hidden="1" customWidth="1"/>
    <col min="9981" max="9982" width="9.7109375" customWidth="1"/>
    <col min="9983" max="9983" width="12.28515625" customWidth="1"/>
    <col min="9984" max="9984" width="28.42578125" customWidth="1"/>
    <col min="9985" max="9985" width="34.7109375" customWidth="1"/>
    <col min="9986" max="9986" width="25.85546875" customWidth="1"/>
    <col min="9987" max="9987" width="10.140625" customWidth="1"/>
    <col min="9988" max="9990" width="9.140625" customWidth="1"/>
    <col min="9991" max="9991" width="15.85546875" customWidth="1"/>
    <col min="10229" max="10229" width="5.28515625" customWidth="1"/>
    <col min="10230" max="10230" width="27.85546875" customWidth="1"/>
    <col min="10231" max="10231" width="9.42578125" customWidth="1"/>
    <col min="10232" max="10232" width="9.5703125" customWidth="1"/>
    <col min="10233" max="10233" width="9.7109375" customWidth="1"/>
    <col min="10234" max="10234" width="9.5703125" customWidth="1"/>
    <col min="10235" max="10235" width="9.28515625" customWidth="1"/>
    <col min="10236" max="10236" width="0" hidden="1" customWidth="1"/>
    <col min="10237" max="10238" width="9.7109375" customWidth="1"/>
    <col min="10239" max="10239" width="12.28515625" customWidth="1"/>
    <col min="10240" max="10240" width="28.42578125" customWidth="1"/>
    <col min="10241" max="10241" width="34.7109375" customWidth="1"/>
    <col min="10242" max="10242" width="25.85546875" customWidth="1"/>
    <col min="10243" max="10243" width="10.140625" customWidth="1"/>
    <col min="10244" max="10246" width="9.140625" customWidth="1"/>
    <col min="10247" max="10247" width="15.85546875" customWidth="1"/>
    <col min="10485" max="10485" width="5.28515625" customWidth="1"/>
    <col min="10486" max="10486" width="27.85546875" customWidth="1"/>
    <col min="10487" max="10487" width="9.42578125" customWidth="1"/>
    <col min="10488" max="10488" width="9.5703125" customWidth="1"/>
    <col min="10489" max="10489" width="9.7109375" customWidth="1"/>
    <col min="10490" max="10490" width="9.5703125" customWidth="1"/>
    <col min="10491" max="10491" width="9.28515625" customWidth="1"/>
    <col min="10492" max="10492" width="0" hidden="1" customWidth="1"/>
    <col min="10493" max="10494" width="9.7109375" customWidth="1"/>
    <col min="10495" max="10495" width="12.28515625" customWidth="1"/>
    <col min="10496" max="10496" width="28.42578125" customWidth="1"/>
    <col min="10497" max="10497" width="34.7109375" customWidth="1"/>
    <col min="10498" max="10498" width="25.85546875" customWidth="1"/>
    <col min="10499" max="10499" width="10.140625" customWidth="1"/>
    <col min="10500" max="10502" width="9.140625" customWidth="1"/>
    <col min="10503" max="10503" width="15.85546875" customWidth="1"/>
    <col min="10741" max="10741" width="5.28515625" customWidth="1"/>
    <col min="10742" max="10742" width="27.85546875" customWidth="1"/>
    <col min="10743" max="10743" width="9.42578125" customWidth="1"/>
    <col min="10744" max="10744" width="9.5703125" customWidth="1"/>
    <col min="10745" max="10745" width="9.7109375" customWidth="1"/>
    <col min="10746" max="10746" width="9.5703125" customWidth="1"/>
    <col min="10747" max="10747" width="9.28515625" customWidth="1"/>
    <col min="10748" max="10748" width="0" hidden="1" customWidth="1"/>
    <col min="10749" max="10750" width="9.7109375" customWidth="1"/>
    <col min="10751" max="10751" width="12.28515625" customWidth="1"/>
    <col min="10752" max="10752" width="28.42578125" customWidth="1"/>
    <col min="10753" max="10753" width="34.7109375" customWidth="1"/>
    <col min="10754" max="10754" width="25.85546875" customWidth="1"/>
    <col min="10755" max="10755" width="10.140625" customWidth="1"/>
    <col min="10756" max="10758" width="9.140625" customWidth="1"/>
    <col min="10759" max="10759" width="15.85546875" customWidth="1"/>
    <col min="10997" max="10997" width="5.28515625" customWidth="1"/>
    <col min="10998" max="10998" width="27.85546875" customWidth="1"/>
    <col min="10999" max="10999" width="9.42578125" customWidth="1"/>
    <col min="11000" max="11000" width="9.5703125" customWidth="1"/>
    <col min="11001" max="11001" width="9.7109375" customWidth="1"/>
    <col min="11002" max="11002" width="9.5703125" customWidth="1"/>
    <col min="11003" max="11003" width="9.28515625" customWidth="1"/>
    <col min="11004" max="11004" width="0" hidden="1" customWidth="1"/>
    <col min="11005" max="11006" width="9.7109375" customWidth="1"/>
    <col min="11007" max="11007" width="12.28515625" customWidth="1"/>
    <col min="11008" max="11008" width="28.42578125" customWidth="1"/>
    <col min="11009" max="11009" width="34.7109375" customWidth="1"/>
    <col min="11010" max="11010" width="25.85546875" customWidth="1"/>
    <col min="11011" max="11011" width="10.140625" customWidth="1"/>
    <col min="11012" max="11014" width="9.140625" customWidth="1"/>
    <col min="11015" max="11015" width="15.85546875" customWidth="1"/>
    <col min="11253" max="11253" width="5.28515625" customWidth="1"/>
    <col min="11254" max="11254" width="27.85546875" customWidth="1"/>
    <col min="11255" max="11255" width="9.42578125" customWidth="1"/>
    <col min="11256" max="11256" width="9.5703125" customWidth="1"/>
    <col min="11257" max="11257" width="9.7109375" customWidth="1"/>
    <col min="11258" max="11258" width="9.5703125" customWidth="1"/>
    <col min="11259" max="11259" width="9.28515625" customWidth="1"/>
    <col min="11260" max="11260" width="0" hidden="1" customWidth="1"/>
    <col min="11261" max="11262" width="9.7109375" customWidth="1"/>
    <col min="11263" max="11263" width="12.28515625" customWidth="1"/>
    <col min="11264" max="11264" width="28.42578125" customWidth="1"/>
    <col min="11265" max="11265" width="34.7109375" customWidth="1"/>
    <col min="11266" max="11266" width="25.85546875" customWidth="1"/>
    <col min="11267" max="11267" width="10.140625" customWidth="1"/>
    <col min="11268" max="11270" width="9.140625" customWidth="1"/>
    <col min="11271" max="11271" width="15.85546875" customWidth="1"/>
    <col min="11509" max="11509" width="5.28515625" customWidth="1"/>
    <col min="11510" max="11510" width="27.85546875" customWidth="1"/>
    <col min="11511" max="11511" width="9.42578125" customWidth="1"/>
    <col min="11512" max="11512" width="9.5703125" customWidth="1"/>
    <col min="11513" max="11513" width="9.7109375" customWidth="1"/>
    <col min="11514" max="11514" width="9.5703125" customWidth="1"/>
    <col min="11515" max="11515" width="9.28515625" customWidth="1"/>
    <col min="11516" max="11516" width="0" hidden="1" customWidth="1"/>
    <col min="11517" max="11518" width="9.7109375" customWidth="1"/>
    <col min="11519" max="11519" width="12.28515625" customWidth="1"/>
    <col min="11520" max="11520" width="28.42578125" customWidth="1"/>
    <col min="11521" max="11521" width="34.7109375" customWidth="1"/>
    <col min="11522" max="11522" width="25.85546875" customWidth="1"/>
    <col min="11523" max="11523" width="10.140625" customWidth="1"/>
    <col min="11524" max="11526" width="9.140625" customWidth="1"/>
    <col min="11527" max="11527" width="15.85546875" customWidth="1"/>
    <col min="11765" max="11765" width="5.28515625" customWidth="1"/>
    <col min="11766" max="11766" width="27.85546875" customWidth="1"/>
    <col min="11767" max="11767" width="9.42578125" customWidth="1"/>
    <col min="11768" max="11768" width="9.5703125" customWidth="1"/>
    <col min="11769" max="11769" width="9.7109375" customWidth="1"/>
    <col min="11770" max="11770" width="9.5703125" customWidth="1"/>
    <col min="11771" max="11771" width="9.28515625" customWidth="1"/>
    <col min="11772" max="11772" width="0" hidden="1" customWidth="1"/>
    <col min="11773" max="11774" width="9.7109375" customWidth="1"/>
    <col min="11775" max="11775" width="12.28515625" customWidth="1"/>
    <col min="11776" max="11776" width="28.42578125" customWidth="1"/>
    <col min="11777" max="11777" width="34.7109375" customWidth="1"/>
    <col min="11778" max="11778" width="25.85546875" customWidth="1"/>
    <col min="11779" max="11779" width="10.140625" customWidth="1"/>
    <col min="11780" max="11782" width="9.140625" customWidth="1"/>
    <col min="11783" max="11783" width="15.85546875" customWidth="1"/>
    <col min="12021" max="12021" width="5.28515625" customWidth="1"/>
    <col min="12022" max="12022" width="27.85546875" customWidth="1"/>
    <col min="12023" max="12023" width="9.42578125" customWidth="1"/>
    <col min="12024" max="12024" width="9.5703125" customWidth="1"/>
    <col min="12025" max="12025" width="9.7109375" customWidth="1"/>
    <col min="12026" max="12026" width="9.5703125" customWidth="1"/>
    <col min="12027" max="12027" width="9.28515625" customWidth="1"/>
    <col min="12028" max="12028" width="0" hidden="1" customWidth="1"/>
    <col min="12029" max="12030" width="9.7109375" customWidth="1"/>
    <col min="12031" max="12031" width="12.28515625" customWidth="1"/>
    <col min="12032" max="12032" width="28.42578125" customWidth="1"/>
    <col min="12033" max="12033" width="34.7109375" customWidth="1"/>
    <col min="12034" max="12034" width="25.85546875" customWidth="1"/>
    <col min="12035" max="12035" width="10.140625" customWidth="1"/>
    <col min="12036" max="12038" width="9.140625" customWidth="1"/>
    <col min="12039" max="12039" width="15.85546875" customWidth="1"/>
    <col min="12277" max="12277" width="5.28515625" customWidth="1"/>
    <col min="12278" max="12278" width="27.85546875" customWidth="1"/>
    <col min="12279" max="12279" width="9.42578125" customWidth="1"/>
    <col min="12280" max="12280" width="9.5703125" customWidth="1"/>
    <col min="12281" max="12281" width="9.7109375" customWidth="1"/>
    <col min="12282" max="12282" width="9.5703125" customWidth="1"/>
    <col min="12283" max="12283" width="9.28515625" customWidth="1"/>
    <col min="12284" max="12284" width="0" hidden="1" customWidth="1"/>
    <col min="12285" max="12286" width="9.7109375" customWidth="1"/>
    <col min="12287" max="12287" width="12.28515625" customWidth="1"/>
    <col min="12288" max="12288" width="28.42578125" customWidth="1"/>
    <col min="12289" max="12289" width="34.7109375" customWidth="1"/>
    <col min="12290" max="12290" width="25.85546875" customWidth="1"/>
    <col min="12291" max="12291" width="10.140625" customWidth="1"/>
    <col min="12292" max="12294" width="9.140625" customWidth="1"/>
    <col min="12295" max="12295" width="15.85546875" customWidth="1"/>
    <col min="12533" max="12533" width="5.28515625" customWidth="1"/>
    <col min="12534" max="12534" width="27.85546875" customWidth="1"/>
    <col min="12535" max="12535" width="9.42578125" customWidth="1"/>
    <col min="12536" max="12536" width="9.5703125" customWidth="1"/>
    <col min="12537" max="12537" width="9.7109375" customWidth="1"/>
    <col min="12538" max="12538" width="9.5703125" customWidth="1"/>
    <col min="12539" max="12539" width="9.28515625" customWidth="1"/>
    <col min="12540" max="12540" width="0" hidden="1" customWidth="1"/>
    <col min="12541" max="12542" width="9.7109375" customWidth="1"/>
    <col min="12543" max="12543" width="12.28515625" customWidth="1"/>
    <col min="12544" max="12544" width="28.42578125" customWidth="1"/>
    <col min="12545" max="12545" width="34.7109375" customWidth="1"/>
    <col min="12546" max="12546" width="25.85546875" customWidth="1"/>
    <col min="12547" max="12547" width="10.140625" customWidth="1"/>
    <col min="12548" max="12550" width="9.140625" customWidth="1"/>
    <col min="12551" max="12551" width="15.85546875" customWidth="1"/>
    <col min="12789" max="12789" width="5.28515625" customWidth="1"/>
    <col min="12790" max="12790" width="27.85546875" customWidth="1"/>
    <col min="12791" max="12791" width="9.42578125" customWidth="1"/>
    <col min="12792" max="12792" width="9.5703125" customWidth="1"/>
    <col min="12793" max="12793" width="9.7109375" customWidth="1"/>
    <col min="12794" max="12794" width="9.5703125" customWidth="1"/>
    <col min="12795" max="12795" width="9.28515625" customWidth="1"/>
    <col min="12796" max="12796" width="0" hidden="1" customWidth="1"/>
    <col min="12797" max="12798" width="9.7109375" customWidth="1"/>
    <col min="12799" max="12799" width="12.28515625" customWidth="1"/>
    <col min="12800" max="12800" width="28.42578125" customWidth="1"/>
    <col min="12801" max="12801" width="34.7109375" customWidth="1"/>
    <col min="12802" max="12802" width="25.85546875" customWidth="1"/>
    <col min="12803" max="12803" width="10.140625" customWidth="1"/>
    <col min="12804" max="12806" width="9.140625" customWidth="1"/>
    <col min="12807" max="12807" width="15.85546875" customWidth="1"/>
    <col min="13045" max="13045" width="5.28515625" customWidth="1"/>
    <col min="13046" max="13046" width="27.85546875" customWidth="1"/>
    <col min="13047" max="13047" width="9.42578125" customWidth="1"/>
    <col min="13048" max="13048" width="9.5703125" customWidth="1"/>
    <col min="13049" max="13049" width="9.7109375" customWidth="1"/>
    <col min="13050" max="13050" width="9.5703125" customWidth="1"/>
    <col min="13051" max="13051" width="9.28515625" customWidth="1"/>
    <col min="13052" max="13052" width="0" hidden="1" customWidth="1"/>
    <col min="13053" max="13054" width="9.7109375" customWidth="1"/>
    <col min="13055" max="13055" width="12.28515625" customWidth="1"/>
    <col min="13056" max="13056" width="28.42578125" customWidth="1"/>
    <col min="13057" max="13057" width="34.7109375" customWidth="1"/>
    <col min="13058" max="13058" width="25.85546875" customWidth="1"/>
    <col min="13059" max="13059" width="10.140625" customWidth="1"/>
    <col min="13060" max="13062" width="9.140625" customWidth="1"/>
    <col min="13063" max="13063" width="15.85546875" customWidth="1"/>
    <col min="13301" max="13301" width="5.28515625" customWidth="1"/>
    <col min="13302" max="13302" width="27.85546875" customWidth="1"/>
    <col min="13303" max="13303" width="9.42578125" customWidth="1"/>
    <col min="13304" max="13304" width="9.5703125" customWidth="1"/>
    <col min="13305" max="13305" width="9.7109375" customWidth="1"/>
    <col min="13306" max="13306" width="9.5703125" customWidth="1"/>
    <col min="13307" max="13307" width="9.28515625" customWidth="1"/>
    <col min="13308" max="13308" width="0" hidden="1" customWidth="1"/>
    <col min="13309" max="13310" width="9.7109375" customWidth="1"/>
    <col min="13311" max="13311" width="12.28515625" customWidth="1"/>
    <col min="13312" max="13312" width="28.42578125" customWidth="1"/>
    <col min="13313" max="13313" width="34.7109375" customWidth="1"/>
    <col min="13314" max="13314" width="25.85546875" customWidth="1"/>
    <col min="13315" max="13315" width="10.140625" customWidth="1"/>
    <col min="13316" max="13318" width="9.140625" customWidth="1"/>
    <col min="13319" max="13319" width="15.85546875" customWidth="1"/>
    <col min="13557" max="13557" width="5.28515625" customWidth="1"/>
    <col min="13558" max="13558" width="27.85546875" customWidth="1"/>
    <col min="13559" max="13559" width="9.42578125" customWidth="1"/>
    <col min="13560" max="13560" width="9.5703125" customWidth="1"/>
    <col min="13561" max="13561" width="9.7109375" customWidth="1"/>
    <col min="13562" max="13562" width="9.5703125" customWidth="1"/>
    <col min="13563" max="13563" width="9.28515625" customWidth="1"/>
    <col min="13564" max="13564" width="0" hidden="1" customWidth="1"/>
    <col min="13565" max="13566" width="9.7109375" customWidth="1"/>
    <col min="13567" max="13567" width="12.28515625" customWidth="1"/>
    <col min="13568" max="13568" width="28.42578125" customWidth="1"/>
    <col min="13569" max="13569" width="34.7109375" customWidth="1"/>
    <col min="13570" max="13570" width="25.85546875" customWidth="1"/>
    <col min="13571" max="13571" width="10.140625" customWidth="1"/>
    <col min="13572" max="13574" width="9.140625" customWidth="1"/>
    <col min="13575" max="13575" width="15.85546875" customWidth="1"/>
    <col min="13813" max="13813" width="5.28515625" customWidth="1"/>
    <col min="13814" max="13814" width="27.85546875" customWidth="1"/>
    <col min="13815" max="13815" width="9.42578125" customWidth="1"/>
    <col min="13816" max="13816" width="9.5703125" customWidth="1"/>
    <col min="13817" max="13817" width="9.7109375" customWidth="1"/>
    <col min="13818" max="13818" width="9.5703125" customWidth="1"/>
    <col min="13819" max="13819" width="9.28515625" customWidth="1"/>
    <col min="13820" max="13820" width="0" hidden="1" customWidth="1"/>
    <col min="13821" max="13822" width="9.7109375" customWidth="1"/>
    <col min="13823" max="13823" width="12.28515625" customWidth="1"/>
    <col min="13824" max="13824" width="28.42578125" customWidth="1"/>
    <col min="13825" max="13825" width="34.7109375" customWidth="1"/>
    <col min="13826" max="13826" width="25.85546875" customWidth="1"/>
    <col min="13827" max="13827" width="10.140625" customWidth="1"/>
    <col min="13828" max="13830" width="9.140625" customWidth="1"/>
    <col min="13831" max="13831" width="15.85546875" customWidth="1"/>
    <col min="14069" max="14069" width="5.28515625" customWidth="1"/>
    <col min="14070" max="14070" width="27.85546875" customWidth="1"/>
    <col min="14071" max="14071" width="9.42578125" customWidth="1"/>
    <col min="14072" max="14072" width="9.5703125" customWidth="1"/>
    <col min="14073" max="14073" width="9.7109375" customWidth="1"/>
    <col min="14074" max="14074" width="9.5703125" customWidth="1"/>
    <col min="14075" max="14075" width="9.28515625" customWidth="1"/>
    <col min="14076" max="14076" width="0" hidden="1" customWidth="1"/>
    <col min="14077" max="14078" width="9.7109375" customWidth="1"/>
    <col min="14079" max="14079" width="12.28515625" customWidth="1"/>
    <col min="14080" max="14080" width="28.42578125" customWidth="1"/>
    <col min="14081" max="14081" width="34.7109375" customWidth="1"/>
    <col min="14082" max="14082" width="25.85546875" customWidth="1"/>
    <col min="14083" max="14083" width="10.140625" customWidth="1"/>
    <col min="14084" max="14086" width="9.140625" customWidth="1"/>
    <col min="14087" max="14087" width="15.85546875" customWidth="1"/>
    <col min="14325" max="14325" width="5.28515625" customWidth="1"/>
    <col min="14326" max="14326" width="27.85546875" customWidth="1"/>
    <col min="14327" max="14327" width="9.42578125" customWidth="1"/>
    <col min="14328" max="14328" width="9.5703125" customWidth="1"/>
    <col min="14329" max="14329" width="9.7109375" customWidth="1"/>
    <col min="14330" max="14330" width="9.5703125" customWidth="1"/>
    <col min="14331" max="14331" width="9.28515625" customWidth="1"/>
    <col min="14332" max="14332" width="0" hidden="1" customWidth="1"/>
    <col min="14333" max="14334" width="9.7109375" customWidth="1"/>
    <col min="14335" max="14335" width="12.28515625" customWidth="1"/>
    <col min="14336" max="14336" width="28.42578125" customWidth="1"/>
    <col min="14337" max="14337" width="34.7109375" customWidth="1"/>
    <col min="14338" max="14338" width="25.85546875" customWidth="1"/>
    <col min="14339" max="14339" width="10.140625" customWidth="1"/>
    <col min="14340" max="14342" width="9.140625" customWidth="1"/>
    <col min="14343" max="14343" width="15.85546875" customWidth="1"/>
    <col min="14581" max="14581" width="5.28515625" customWidth="1"/>
    <col min="14582" max="14582" width="27.85546875" customWidth="1"/>
    <col min="14583" max="14583" width="9.42578125" customWidth="1"/>
    <col min="14584" max="14584" width="9.5703125" customWidth="1"/>
    <col min="14585" max="14585" width="9.7109375" customWidth="1"/>
    <col min="14586" max="14586" width="9.5703125" customWidth="1"/>
    <col min="14587" max="14587" width="9.28515625" customWidth="1"/>
    <col min="14588" max="14588" width="0" hidden="1" customWidth="1"/>
    <col min="14589" max="14590" width="9.7109375" customWidth="1"/>
    <col min="14591" max="14591" width="12.28515625" customWidth="1"/>
    <col min="14592" max="14592" width="28.42578125" customWidth="1"/>
    <col min="14593" max="14593" width="34.7109375" customWidth="1"/>
    <col min="14594" max="14594" width="25.85546875" customWidth="1"/>
    <col min="14595" max="14595" width="10.140625" customWidth="1"/>
    <col min="14596" max="14598" width="9.140625" customWidth="1"/>
    <col min="14599" max="14599" width="15.85546875" customWidth="1"/>
    <col min="14837" max="14837" width="5.28515625" customWidth="1"/>
    <col min="14838" max="14838" width="27.85546875" customWidth="1"/>
    <col min="14839" max="14839" width="9.42578125" customWidth="1"/>
    <col min="14840" max="14840" width="9.5703125" customWidth="1"/>
    <col min="14841" max="14841" width="9.7109375" customWidth="1"/>
    <col min="14842" max="14842" width="9.5703125" customWidth="1"/>
    <col min="14843" max="14843" width="9.28515625" customWidth="1"/>
    <col min="14844" max="14844" width="0" hidden="1" customWidth="1"/>
    <col min="14845" max="14846" width="9.7109375" customWidth="1"/>
    <col min="14847" max="14847" width="12.28515625" customWidth="1"/>
    <col min="14848" max="14848" width="28.42578125" customWidth="1"/>
    <col min="14849" max="14849" width="34.7109375" customWidth="1"/>
    <col min="14850" max="14850" width="25.85546875" customWidth="1"/>
    <col min="14851" max="14851" width="10.140625" customWidth="1"/>
    <col min="14852" max="14854" width="9.140625" customWidth="1"/>
    <col min="14855" max="14855" width="15.85546875" customWidth="1"/>
    <col min="15093" max="15093" width="5.28515625" customWidth="1"/>
    <col min="15094" max="15094" width="27.85546875" customWidth="1"/>
    <col min="15095" max="15095" width="9.42578125" customWidth="1"/>
    <col min="15096" max="15096" width="9.5703125" customWidth="1"/>
    <col min="15097" max="15097" width="9.7109375" customWidth="1"/>
    <col min="15098" max="15098" width="9.5703125" customWidth="1"/>
    <col min="15099" max="15099" width="9.28515625" customWidth="1"/>
    <col min="15100" max="15100" width="0" hidden="1" customWidth="1"/>
    <col min="15101" max="15102" width="9.7109375" customWidth="1"/>
    <col min="15103" max="15103" width="12.28515625" customWidth="1"/>
    <col min="15104" max="15104" width="28.42578125" customWidth="1"/>
    <col min="15105" max="15105" width="34.7109375" customWidth="1"/>
    <col min="15106" max="15106" width="25.85546875" customWidth="1"/>
    <col min="15107" max="15107" width="10.140625" customWidth="1"/>
    <col min="15108" max="15110" width="9.140625" customWidth="1"/>
    <col min="15111" max="15111" width="15.85546875" customWidth="1"/>
    <col min="15349" max="15349" width="5.28515625" customWidth="1"/>
    <col min="15350" max="15350" width="27.85546875" customWidth="1"/>
    <col min="15351" max="15351" width="9.42578125" customWidth="1"/>
    <col min="15352" max="15352" width="9.5703125" customWidth="1"/>
    <col min="15353" max="15353" width="9.7109375" customWidth="1"/>
    <col min="15354" max="15354" width="9.5703125" customWidth="1"/>
    <col min="15355" max="15355" width="9.28515625" customWidth="1"/>
    <col min="15356" max="15356" width="0" hidden="1" customWidth="1"/>
    <col min="15357" max="15358" width="9.7109375" customWidth="1"/>
    <col min="15359" max="15359" width="12.28515625" customWidth="1"/>
    <col min="15360" max="15360" width="28.42578125" customWidth="1"/>
    <col min="15361" max="15361" width="34.7109375" customWidth="1"/>
    <col min="15362" max="15362" width="25.85546875" customWidth="1"/>
    <col min="15363" max="15363" width="10.140625" customWidth="1"/>
    <col min="15364" max="15366" width="9.140625" customWidth="1"/>
    <col min="15367" max="15367" width="15.85546875" customWidth="1"/>
    <col min="15605" max="15605" width="5.28515625" customWidth="1"/>
    <col min="15606" max="15606" width="27.85546875" customWidth="1"/>
    <col min="15607" max="15607" width="9.42578125" customWidth="1"/>
    <col min="15608" max="15608" width="9.5703125" customWidth="1"/>
    <col min="15609" max="15609" width="9.7109375" customWidth="1"/>
    <col min="15610" max="15610" width="9.5703125" customWidth="1"/>
    <col min="15611" max="15611" width="9.28515625" customWidth="1"/>
    <col min="15612" max="15612" width="0" hidden="1" customWidth="1"/>
    <col min="15613" max="15614" width="9.7109375" customWidth="1"/>
    <col min="15615" max="15615" width="12.28515625" customWidth="1"/>
    <col min="15616" max="15616" width="28.42578125" customWidth="1"/>
    <col min="15617" max="15617" width="34.7109375" customWidth="1"/>
    <col min="15618" max="15618" width="25.85546875" customWidth="1"/>
    <col min="15619" max="15619" width="10.140625" customWidth="1"/>
    <col min="15620" max="15622" width="9.140625" customWidth="1"/>
    <col min="15623" max="15623" width="15.85546875" customWidth="1"/>
    <col min="15861" max="15861" width="5.28515625" customWidth="1"/>
    <col min="15862" max="15862" width="27.85546875" customWidth="1"/>
    <col min="15863" max="15863" width="9.42578125" customWidth="1"/>
    <col min="15864" max="15864" width="9.5703125" customWidth="1"/>
    <col min="15865" max="15865" width="9.7109375" customWidth="1"/>
    <col min="15866" max="15866" width="9.5703125" customWidth="1"/>
    <col min="15867" max="15867" width="9.28515625" customWidth="1"/>
    <col min="15868" max="15868" width="0" hidden="1" customWidth="1"/>
    <col min="15869" max="15870" width="9.7109375" customWidth="1"/>
    <col min="15871" max="15871" width="12.28515625" customWidth="1"/>
    <col min="15872" max="15872" width="28.42578125" customWidth="1"/>
    <col min="15873" max="15873" width="34.7109375" customWidth="1"/>
    <col min="15874" max="15874" width="25.85546875" customWidth="1"/>
    <col min="15875" max="15875" width="10.140625" customWidth="1"/>
    <col min="15876" max="15878" width="9.140625" customWidth="1"/>
    <col min="15879" max="15879" width="15.85546875" customWidth="1"/>
    <col min="16117" max="16117" width="5.28515625" customWidth="1"/>
    <col min="16118" max="16118" width="27.85546875" customWidth="1"/>
    <col min="16119" max="16119" width="9.42578125" customWidth="1"/>
    <col min="16120" max="16120" width="9.5703125" customWidth="1"/>
    <col min="16121" max="16121" width="9.7109375" customWidth="1"/>
    <col min="16122" max="16122" width="9.5703125" customWidth="1"/>
    <col min="16123" max="16123" width="9.28515625" customWidth="1"/>
    <col min="16124" max="16124" width="0" hidden="1" customWidth="1"/>
    <col min="16125" max="16126" width="9.7109375" customWidth="1"/>
    <col min="16127" max="16127" width="12.28515625" customWidth="1"/>
    <col min="16128" max="16128" width="28.42578125" customWidth="1"/>
    <col min="16129" max="16129" width="34.7109375" customWidth="1"/>
    <col min="16130" max="16130" width="25.85546875" customWidth="1"/>
    <col min="16131" max="16131" width="10.140625" customWidth="1"/>
    <col min="16132" max="16134" width="9.140625" customWidth="1"/>
    <col min="16135" max="16135" width="15.85546875" customWidth="1"/>
  </cols>
  <sheetData>
    <row r="1" spans="1:11" ht="15.75" x14ac:dyDescent="0.25">
      <c r="F1" s="1396" t="s">
        <v>494</v>
      </c>
      <c r="G1" s="1396"/>
      <c r="H1" s="1396"/>
      <c r="I1" s="1396"/>
      <c r="J1" s="1216" t="s">
        <v>0</v>
      </c>
    </row>
    <row r="2" spans="1:11" ht="15.75" x14ac:dyDescent="0.25">
      <c r="F2" s="1396" t="s">
        <v>1</v>
      </c>
      <c r="G2" s="1396"/>
      <c r="H2" s="1396"/>
      <c r="I2" s="1396"/>
      <c r="J2" s="1216" t="s">
        <v>1</v>
      </c>
    </row>
    <row r="3" spans="1:11" ht="15.75" x14ac:dyDescent="0.25">
      <c r="F3" s="1396" t="s">
        <v>171</v>
      </c>
      <c r="G3" s="1396"/>
      <c r="H3" s="1396"/>
      <c r="I3" s="1396"/>
      <c r="J3" s="1216" t="s">
        <v>171</v>
      </c>
    </row>
    <row r="4" spans="1:11" ht="15.75" x14ac:dyDescent="0.25">
      <c r="F4" s="1396" t="s">
        <v>921</v>
      </c>
      <c r="G4" s="1396"/>
      <c r="H4" s="1396"/>
      <c r="I4" s="1396"/>
      <c r="J4" s="1216" t="s">
        <v>667</v>
      </c>
    </row>
    <row r="6" spans="1:11" ht="18" customHeight="1" x14ac:dyDescent="0.25">
      <c r="A6" s="1397" t="s">
        <v>668</v>
      </c>
      <c r="B6" s="1397"/>
      <c r="C6" s="1397"/>
      <c r="D6" s="1397"/>
      <c r="E6" s="1397"/>
      <c r="F6" s="1397"/>
      <c r="G6" s="1397"/>
      <c r="H6" s="1397"/>
      <c r="I6" s="1397"/>
      <c r="J6" s="1397"/>
      <c r="K6" s="98"/>
    </row>
    <row r="7" spans="1:11" ht="15.75" x14ac:dyDescent="0.25">
      <c r="A7" s="1395" t="s">
        <v>669</v>
      </c>
      <c r="B7" s="1395"/>
      <c r="C7" s="1395"/>
      <c r="D7" s="1395"/>
      <c r="E7" s="1395"/>
      <c r="F7" s="1395"/>
      <c r="G7" s="1395"/>
      <c r="H7" s="1395"/>
      <c r="I7" s="1395"/>
      <c r="J7" s="1395"/>
    </row>
    <row r="8" spans="1:11" ht="16.5" thickBot="1" x14ac:dyDescent="0.3">
      <c r="A8" s="1185"/>
      <c r="B8" s="1185"/>
      <c r="C8" s="1185"/>
      <c r="D8" s="1185"/>
      <c r="E8" s="1185"/>
      <c r="F8" s="1185"/>
      <c r="G8" s="1185"/>
      <c r="H8" s="1185"/>
      <c r="I8" s="1185"/>
      <c r="J8" s="1185"/>
    </row>
    <row r="9" spans="1:11" ht="19.5" customHeight="1" x14ac:dyDescent="0.25">
      <c r="A9" s="1383" t="s">
        <v>2</v>
      </c>
      <c r="B9" s="1385" t="s">
        <v>3</v>
      </c>
      <c r="C9" s="1387" t="s">
        <v>4</v>
      </c>
      <c r="D9" s="1389" t="s">
        <v>5</v>
      </c>
      <c r="E9" s="1391" t="s">
        <v>7</v>
      </c>
      <c r="F9" s="1392"/>
      <c r="G9" s="1393" t="s">
        <v>8</v>
      </c>
      <c r="H9" s="1394"/>
      <c r="I9" s="1379" t="s">
        <v>9</v>
      </c>
      <c r="J9" s="1186"/>
    </row>
    <row r="10" spans="1:11" ht="38.25" customHeight="1" thickBot="1" x14ac:dyDescent="0.25">
      <c r="A10" s="1384"/>
      <c r="B10" s="1386"/>
      <c r="C10" s="1388"/>
      <c r="D10" s="1390"/>
      <c r="E10" s="4" t="s">
        <v>10</v>
      </c>
      <c r="F10" s="3" t="s">
        <v>11</v>
      </c>
      <c r="G10" s="5" t="s">
        <v>10</v>
      </c>
      <c r="H10" s="1285" t="s">
        <v>11</v>
      </c>
      <c r="I10" s="1380"/>
      <c r="J10" s="1187"/>
    </row>
    <row r="11" spans="1:11" ht="15.75" customHeight="1" thickBot="1" x14ac:dyDescent="0.25">
      <c r="A11" s="7"/>
      <c r="B11" s="8" t="s">
        <v>12</v>
      </c>
      <c r="C11" s="9"/>
      <c r="D11" s="10"/>
      <c r="E11" s="12"/>
      <c r="F11" s="11"/>
      <c r="G11" s="13"/>
      <c r="H11" s="1286"/>
      <c r="I11" s="1292"/>
      <c r="J11" s="1188"/>
    </row>
    <row r="12" spans="1:11" ht="15.75" customHeight="1" x14ac:dyDescent="0.2">
      <c r="A12" s="15">
        <f t="shared" ref="A12:A57" si="0">A11+1</f>
        <v>1</v>
      </c>
      <c r="B12" s="16" t="s">
        <v>13</v>
      </c>
      <c r="C12" s="17" t="s">
        <v>14</v>
      </c>
      <c r="D12" s="482">
        <v>30</v>
      </c>
      <c r="E12" s="18">
        <f t="shared" ref="E12:E57" si="1">D12/1000</f>
        <v>0.03</v>
      </c>
      <c r="F12" s="19">
        <f>E12*220</f>
        <v>6.6</v>
      </c>
      <c r="G12" s="20"/>
      <c r="H12" s="239"/>
      <c r="I12" s="1293" t="s">
        <v>15</v>
      </c>
      <c r="J12" s="1189" t="s">
        <v>16</v>
      </c>
    </row>
    <row r="13" spans="1:11" ht="15.75" customHeight="1" x14ac:dyDescent="0.2">
      <c r="A13" s="15">
        <f t="shared" si="0"/>
        <v>2</v>
      </c>
      <c r="B13" s="22" t="s">
        <v>17</v>
      </c>
      <c r="C13" s="23" t="s">
        <v>14</v>
      </c>
      <c r="D13" s="24">
        <v>30</v>
      </c>
      <c r="E13" s="18">
        <f t="shared" si="1"/>
        <v>0.03</v>
      </c>
      <c r="F13" s="26">
        <f>E13*220</f>
        <v>6.6</v>
      </c>
      <c r="G13" s="27"/>
      <c r="H13" s="1280"/>
      <c r="I13" s="1294" t="s">
        <v>18</v>
      </c>
      <c r="J13" s="1190" t="s">
        <v>19</v>
      </c>
      <c r="K13" s="28"/>
    </row>
    <row r="14" spans="1:11" ht="15.75" customHeight="1" x14ac:dyDescent="0.2">
      <c r="A14" s="15">
        <f t="shared" si="0"/>
        <v>3</v>
      </c>
      <c r="B14" s="29" t="s">
        <v>20</v>
      </c>
      <c r="C14" s="30" t="s">
        <v>14</v>
      </c>
      <c r="D14" s="31">
        <v>20</v>
      </c>
      <c r="E14" s="32">
        <f t="shared" si="1"/>
        <v>0.02</v>
      </c>
      <c r="F14" s="26">
        <f t="shared" ref="F14:F15" si="2">E14*220</f>
        <v>4.4000000000000004</v>
      </c>
      <c r="G14" s="34"/>
      <c r="H14" s="1281"/>
      <c r="I14" s="1295" t="s">
        <v>15</v>
      </c>
      <c r="J14" s="1191" t="s">
        <v>16</v>
      </c>
      <c r="K14" s="28"/>
    </row>
    <row r="15" spans="1:11" ht="15.75" customHeight="1" x14ac:dyDescent="0.2">
      <c r="A15" s="15">
        <f t="shared" si="0"/>
        <v>4</v>
      </c>
      <c r="B15" s="29" t="s">
        <v>21</v>
      </c>
      <c r="C15" s="30" t="s">
        <v>14</v>
      </c>
      <c r="D15" s="31">
        <v>10</v>
      </c>
      <c r="E15" s="32">
        <f t="shared" si="1"/>
        <v>0.01</v>
      </c>
      <c r="F15" s="26">
        <f t="shared" si="2"/>
        <v>2.2000000000000002</v>
      </c>
      <c r="G15" s="34"/>
      <c r="H15" s="1281"/>
      <c r="I15" s="1295" t="s">
        <v>15</v>
      </c>
      <c r="J15" s="1192" t="s">
        <v>16</v>
      </c>
      <c r="K15" s="28"/>
    </row>
    <row r="16" spans="1:11" ht="15.75" customHeight="1" x14ac:dyDescent="0.2">
      <c r="A16" s="15">
        <f t="shared" si="0"/>
        <v>5</v>
      </c>
      <c r="B16" s="29" t="s">
        <v>22</v>
      </c>
      <c r="C16" s="30" t="s">
        <v>14</v>
      </c>
      <c r="D16" s="31">
        <v>100</v>
      </c>
      <c r="E16" s="32"/>
      <c r="F16" s="26"/>
      <c r="G16" s="34">
        <v>0.1</v>
      </c>
      <c r="H16" s="1281">
        <v>22</v>
      </c>
      <c r="I16" s="1295" t="s">
        <v>15</v>
      </c>
      <c r="J16" s="1192" t="s">
        <v>16</v>
      </c>
      <c r="K16" s="28"/>
    </row>
    <row r="17" spans="1:11" ht="15.75" customHeight="1" x14ac:dyDescent="0.2">
      <c r="A17" s="15">
        <f t="shared" si="0"/>
        <v>6</v>
      </c>
      <c r="B17" s="29" t="s">
        <v>23</v>
      </c>
      <c r="C17" s="30" t="s">
        <v>14</v>
      </c>
      <c r="D17" s="31">
        <v>10</v>
      </c>
      <c r="E17" s="32">
        <f t="shared" si="1"/>
        <v>0.01</v>
      </c>
      <c r="F17" s="26">
        <f t="shared" ref="F17:F19" si="3">E17*940</f>
        <v>9.4</v>
      </c>
      <c r="G17" s="34"/>
      <c r="H17" s="1281"/>
      <c r="I17" s="1296" t="s">
        <v>24</v>
      </c>
      <c r="J17" s="1193" t="s">
        <v>25</v>
      </c>
      <c r="K17" s="28"/>
    </row>
    <row r="18" spans="1:11" ht="15.75" customHeight="1" x14ac:dyDescent="0.2">
      <c r="A18" s="15">
        <f t="shared" si="0"/>
        <v>7</v>
      </c>
      <c r="B18" s="29" t="s">
        <v>26</v>
      </c>
      <c r="C18" s="30" t="s">
        <v>14</v>
      </c>
      <c r="D18" s="31">
        <v>2</v>
      </c>
      <c r="E18" s="32">
        <f t="shared" si="1"/>
        <v>2E-3</v>
      </c>
      <c r="F18" s="26">
        <f t="shared" si="3"/>
        <v>1.8800000000000001</v>
      </c>
      <c r="G18" s="34"/>
      <c r="H18" s="1281"/>
      <c r="I18" s="1295" t="s">
        <v>27</v>
      </c>
      <c r="J18" s="1191" t="s">
        <v>28</v>
      </c>
      <c r="K18" s="28"/>
    </row>
    <row r="19" spans="1:11" ht="15.75" customHeight="1" x14ac:dyDescent="0.2">
      <c r="A19" s="15">
        <f t="shared" si="0"/>
        <v>8</v>
      </c>
      <c r="B19" s="29" t="s">
        <v>29</v>
      </c>
      <c r="C19" s="30" t="s">
        <v>14</v>
      </c>
      <c r="D19" s="31">
        <v>2</v>
      </c>
      <c r="E19" s="32">
        <f t="shared" si="1"/>
        <v>2E-3</v>
      </c>
      <c r="F19" s="26">
        <f t="shared" si="3"/>
        <v>1.8800000000000001</v>
      </c>
      <c r="G19" s="34"/>
      <c r="H19" s="1281"/>
      <c r="I19" s="1295" t="s">
        <v>27</v>
      </c>
      <c r="J19" s="1191" t="s">
        <v>30</v>
      </c>
      <c r="K19" s="28"/>
    </row>
    <row r="20" spans="1:11" ht="15.75" customHeight="1" x14ac:dyDescent="0.2">
      <c r="A20" s="15">
        <f t="shared" si="0"/>
        <v>9</v>
      </c>
      <c r="B20" s="29" t="s">
        <v>31</v>
      </c>
      <c r="C20" s="30" t="s">
        <v>14</v>
      </c>
      <c r="D20" s="31">
        <v>40</v>
      </c>
      <c r="E20" s="32">
        <f t="shared" si="1"/>
        <v>0.04</v>
      </c>
      <c r="F20" s="26">
        <f>E20*220</f>
        <v>8.8000000000000007</v>
      </c>
      <c r="G20" s="34"/>
      <c r="H20" s="1281"/>
      <c r="I20" s="1296" t="s">
        <v>32</v>
      </c>
      <c r="J20" s="1193" t="s">
        <v>33</v>
      </c>
      <c r="K20" s="28"/>
    </row>
    <row r="21" spans="1:11" ht="15.75" customHeight="1" x14ac:dyDescent="0.2">
      <c r="A21" s="15">
        <f t="shared" si="0"/>
        <v>10</v>
      </c>
      <c r="B21" s="29" t="s">
        <v>34</v>
      </c>
      <c r="C21" s="30" t="s">
        <v>14</v>
      </c>
      <c r="D21" s="31">
        <v>20</v>
      </c>
      <c r="E21" s="32">
        <f t="shared" si="1"/>
        <v>0.02</v>
      </c>
      <c r="F21" s="26">
        <f>E21*220</f>
        <v>4.4000000000000004</v>
      </c>
      <c r="G21" s="34"/>
      <c r="H21" s="1281"/>
      <c r="I21" s="1296" t="s">
        <v>24</v>
      </c>
      <c r="J21" s="1193" t="s">
        <v>16</v>
      </c>
      <c r="K21" s="28"/>
    </row>
    <row r="22" spans="1:11" ht="15.75" customHeight="1" x14ac:dyDescent="0.2">
      <c r="A22" s="15">
        <f t="shared" si="0"/>
        <v>11</v>
      </c>
      <c r="B22" s="29" t="s">
        <v>35</v>
      </c>
      <c r="C22" s="30" t="s">
        <v>14</v>
      </c>
      <c r="D22" s="31">
        <v>30</v>
      </c>
      <c r="E22" s="32">
        <f t="shared" si="1"/>
        <v>0.03</v>
      </c>
      <c r="F22" s="26">
        <f>E22*220</f>
        <v>6.6</v>
      </c>
      <c r="G22" s="34"/>
      <c r="H22" s="1281"/>
      <c r="I22" s="1295" t="s">
        <v>18</v>
      </c>
      <c r="J22" s="1194" t="s">
        <v>36</v>
      </c>
      <c r="K22" s="28"/>
    </row>
    <row r="23" spans="1:11" ht="15.75" customHeight="1" x14ac:dyDescent="0.2">
      <c r="A23" s="15">
        <f t="shared" si="0"/>
        <v>12</v>
      </c>
      <c r="B23" s="29" t="s">
        <v>38</v>
      </c>
      <c r="C23" s="30" t="s">
        <v>14</v>
      </c>
      <c r="D23" s="31">
        <v>20</v>
      </c>
      <c r="E23" s="32">
        <f t="shared" si="1"/>
        <v>0.02</v>
      </c>
      <c r="F23" s="26">
        <f>E23*940</f>
        <v>18.8</v>
      </c>
      <c r="G23" s="34"/>
      <c r="H23" s="1281"/>
      <c r="I23" s="1296" t="s">
        <v>15</v>
      </c>
      <c r="J23" s="816" t="s">
        <v>39</v>
      </c>
      <c r="K23" s="28"/>
    </row>
    <row r="24" spans="1:11" ht="15.75" customHeight="1" x14ac:dyDescent="0.2">
      <c r="A24" s="15">
        <f t="shared" si="0"/>
        <v>13</v>
      </c>
      <c r="B24" s="29" t="s">
        <v>492</v>
      </c>
      <c r="C24" s="30" t="s">
        <v>14</v>
      </c>
      <c r="D24" s="31">
        <v>25</v>
      </c>
      <c r="E24" s="32">
        <f t="shared" si="1"/>
        <v>2.5000000000000001E-2</v>
      </c>
      <c r="F24" s="26">
        <f>E24*940</f>
        <v>23.5</v>
      </c>
      <c r="G24" s="34"/>
      <c r="H24" s="1281"/>
      <c r="I24" s="1296" t="s">
        <v>922</v>
      </c>
      <c r="J24" s="816" t="s">
        <v>665</v>
      </c>
      <c r="K24" s="28"/>
    </row>
    <row r="25" spans="1:11" ht="15.75" customHeight="1" x14ac:dyDescent="0.2">
      <c r="A25" s="15">
        <f t="shared" si="0"/>
        <v>14</v>
      </c>
      <c r="B25" s="29" t="s">
        <v>40</v>
      </c>
      <c r="C25" s="30" t="s">
        <v>14</v>
      </c>
      <c r="D25" s="31">
        <v>70</v>
      </c>
      <c r="E25" s="32"/>
      <c r="F25" s="26"/>
      <c r="G25" s="34">
        <v>7.0000000000000007E-2</v>
      </c>
      <c r="H25" s="1281">
        <v>65.800000000000011</v>
      </c>
      <c r="I25" s="1295" t="s">
        <v>41</v>
      </c>
      <c r="J25" s="1194" t="s">
        <v>42</v>
      </c>
      <c r="K25" s="28"/>
    </row>
    <row r="26" spans="1:11" ht="15.75" customHeight="1" x14ac:dyDescent="0.2">
      <c r="A26" s="15">
        <f t="shared" si="0"/>
        <v>15</v>
      </c>
      <c r="B26" s="1215" t="s">
        <v>43</v>
      </c>
      <c r="C26" s="30" t="s">
        <v>14</v>
      </c>
      <c r="D26" s="31">
        <v>250</v>
      </c>
      <c r="E26" s="32"/>
      <c r="F26" s="26"/>
      <c r="G26" s="34">
        <v>0.25</v>
      </c>
      <c r="H26" s="1281">
        <v>351</v>
      </c>
      <c r="I26" s="1295" t="s">
        <v>879</v>
      </c>
      <c r="J26" s="1195" t="s">
        <v>882</v>
      </c>
      <c r="K26" s="28"/>
    </row>
    <row r="27" spans="1:11" ht="15.75" customHeight="1" x14ac:dyDescent="0.2">
      <c r="A27" s="15">
        <f t="shared" si="0"/>
        <v>16</v>
      </c>
      <c r="B27" s="29" t="s">
        <v>44</v>
      </c>
      <c r="C27" s="30" t="s">
        <v>14</v>
      </c>
      <c r="D27" s="31">
        <v>20</v>
      </c>
      <c r="E27" s="32">
        <f t="shared" si="1"/>
        <v>0.02</v>
      </c>
      <c r="F27" s="26">
        <f>E27*220</f>
        <v>4.4000000000000004</v>
      </c>
      <c r="G27" s="34"/>
      <c r="H27" s="1281"/>
      <c r="I27" s="1296" t="s">
        <v>32</v>
      </c>
      <c r="J27" s="1193" t="s">
        <v>45</v>
      </c>
      <c r="K27" s="28"/>
    </row>
    <row r="28" spans="1:11" ht="15.75" customHeight="1" x14ac:dyDescent="0.2">
      <c r="A28" s="15">
        <f t="shared" si="0"/>
        <v>17</v>
      </c>
      <c r="B28" s="29" t="s">
        <v>46</v>
      </c>
      <c r="C28" s="30" t="s">
        <v>14</v>
      </c>
      <c r="D28" s="31">
        <v>10</v>
      </c>
      <c r="E28" s="32">
        <f t="shared" si="1"/>
        <v>0.01</v>
      </c>
      <c r="F28" s="26">
        <f>E28*940</f>
        <v>9.4</v>
      </c>
      <c r="G28" s="34"/>
      <c r="H28" s="1281"/>
      <c r="I28" s="1296" t="s">
        <v>47</v>
      </c>
      <c r="J28" s="1196" t="s">
        <v>48</v>
      </c>
      <c r="K28" s="28"/>
    </row>
    <row r="29" spans="1:11" ht="15.75" customHeight="1" x14ac:dyDescent="0.2">
      <c r="A29" s="15">
        <f t="shared" si="0"/>
        <v>18</v>
      </c>
      <c r="B29" s="29" t="s">
        <v>49</v>
      </c>
      <c r="C29" s="30" t="s">
        <v>14</v>
      </c>
      <c r="D29" s="31">
        <v>15</v>
      </c>
      <c r="E29" s="32">
        <f t="shared" si="1"/>
        <v>1.4999999999999999E-2</v>
      </c>
      <c r="F29" s="26">
        <f>E29*940</f>
        <v>14.1</v>
      </c>
      <c r="G29" s="34"/>
      <c r="H29" s="1281"/>
      <c r="I29" s="1296" t="s">
        <v>24</v>
      </c>
      <c r="J29" s="1193" t="s">
        <v>50</v>
      </c>
      <c r="K29" s="28"/>
    </row>
    <row r="30" spans="1:11" ht="15.75" customHeight="1" x14ac:dyDescent="0.2">
      <c r="A30" s="15">
        <f t="shared" si="0"/>
        <v>19</v>
      </c>
      <c r="B30" s="29" t="s">
        <v>51</v>
      </c>
      <c r="C30" s="30" t="s">
        <v>14</v>
      </c>
      <c r="D30" s="31">
        <v>40</v>
      </c>
      <c r="E30" s="32"/>
      <c r="F30" s="26"/>
      <c r="G30" s="34">
        <v>0.04</v>
      </c>
      <c r="H30" s="1281">
        <v>8.8000000000000007</v>
      </c>
      <c r="I30" s="1296" t="s">
        <v>15</v>
      </c>
      <c r="J30" s="1193" t="s">
        <v>16</v>
      </c>
      <c r="K30" s="28"/>
    </row>
    <row r="31" spans="1:11" ht="24" customHeight="1" x14ac:dyDescent="0.2">
      <c r="A31" s="15">
        <f t="shared" si="0"/>
        <v>20</v>
      </c>
      <c r="B31" s="29" t="s">
        <v>52</v>
      </c>
      <c r="C31" s="30" t="s">
        <v>14</v>
      </c>
      <c r="D31" s="31">
        <v>80</v>
      </c>
      <c r="E31" s="32">
        <f t="shared" si="1"/>
        <v>0.08</v>
      </c>
      <c r="F31" s="26">
        <f>E31*220</f>
        <v>17.600000000000001</v>
      </c>
      <c r="G31" s="34"/>
      <c r="H31" s="1281"/>
      <c r="I31" s="1296" t="s">
        <v>53</v>
      </c>
      <c r="J31" s="1193" t="s">
        <v>54</v>
      </c>
      <c r="K31" s="28"/>
    </row>
    <row r="32" spans="1:11" ht="15.75" customHeight="1" x14ac:dyDescent="0.2">
      <c r="A32" s="15">
        <f t="shared" si="0"/>
        <v>21</v>
      </c>
      <c r="B32" s="29" t="s">
        <v>55</v>
      </c>
      <c r="C32" s="30" t="s">
        <v>14</v>
      </c>
      <c r="D32" s="31">
        <v>10</v>
      </c>
      <c r="E32" s="32">
        <f t="shared" si="1"/>
        <v>0.01</v>
      </c>
      <c r="F32" s="26">
        <f>E32*940</f>
        <v>9.4</v>
      </c>
      <c r="G32" s="34"/>
      <c r="H32" s="1281"/>
      <c r="I32" s="1296" t="s">
        <v>24</v>
      </c>
      <c r="J32" s="1193"/>
      <c r="K32" s="28"/>
    </row>
    <row r="33" spans="1:11" ht="15.75" customHeight="1" x14ac:dyDescent="0.2">
      <c r="A33" s="15">
        <f t="shared" si="0"/>
        <v>22</v>
      </c>
      <c r="B33" s="29" t="s">
        <v>56</v>
      </c>
      <c r="C33" s="30" t="s">
        <v>14</v>
      </c>
      <c r="D33" s="31">
        <v>20</v>
      </c>
      <c r="E33" s="32">
        <f t="shared" si="1"/>
        <v>0.02</v>
      </c>
      <c r="F33" s="26">
        <f>E33*940</f>
        <v>18.8</v>
      </c>
      <c r="G33" s="34"/>
      <c r="H33" s="1281"/>
      <c r="I33" s="1296" t="s">
        <v>24</v>
      </c>
      <c r="J33" s="1193" t="s">
        <v>57</v>
      </c>
      <c r="K33" s="28"/>
    </row>
    <row r="34" spans="1:11" ht="15.75" customHeight="1" x14ac:dyDescent="0.2">
      <c r="A34" s="15">
        <f t="shared" si="0"/>
        <v>23</v>
      </c>
      <c r="B34" s="29" t="s">
        <v>58</v>
      </c>
      <c r="C34" s="30" t="s">
        <v>14</v>
      </c>
      <c r="D34" s="31">
        <v>50</v>
      </c>
      <c r="E34" s="32">
        <f t="shared" si="1"/>
        <v>0.05</v>
      </c>
      <c r="F34" s="26">
        <f>E34*220</f>
        <v>11</v>
      </c>
      <c r="G34" s="34"/>
      <c r="H34" s="1281"/>
      <c r="I34" s="1296" t="s">
        <v>32</v>
      </c>
      <c r="J34" s="1193" t="s">
        <v>59</v>
      </c>
      <c r="K34" s="28"/>
    </row>
    <row r="35" spans="1:11" ht="15.75" customHeight="1" x14ac:dyDescent="0.2">
      <c r="A35" s="15">
        <f t="shared" si="0"/>
        <v>24</v>
      </c>
      <c r="B35" s="29" t="s">
        <v>664</v>
      </c>
      <c r="C35" s="30" t="s">
        <v>14</v>
      </c>
      <c r="D35" s="31">
        <v>50</v>
      </c>
      <c r="E35" s="32"/>
      <c r="F35" s="26"/>
      <c r="G35" s="34">
        <v>0.05</v>
      </c>
      <c r="H35" s="1281">
        <v>47</v>
      </c>
      <c r="I35" s="1296" t="s">
        <v>60</v>
      </c>
      <c r="J35" s="1196" t="s">
        <v>61</v>
      </c>
      <c r="K35" s="28"/>
    </row>
    <row r="36" spans="1:11" ht="15.75" customHeight="1" x14ac:dyDescent="0.2">
      <c r="A36" s="15">
        <f t="shared" si="0"/>
        <v>25</v>
      </c>
      <c r="B36" s="29" t="s">
        <v>62</v>
      </c>
      <c r="C36" s="30" t="s">
        <v>14</v>
      </c>
      <c r="D36" s="31">
        <v>10</v>
      </c>
      <c r="E36" s="32">
        <f t="shared" si="1"/>
        <v>0.01</v>
      </c>
      <c r="F36" s="26">
        <f>E36*940</f>
        <v>9.4</v>
      </c>
      <c r="G36" s="34"/>
      <c r="H36" s="1281"/>
      <c r="I36" s="1296" t="s">
        <v>24</v>
      </c>
      <c r="J36" s="1196" t="s">
        <v>63</v>
      </c>
      <c r="K36" s="28"/>
    </row>
    <row r="37" spans="1:11" ht="15.75" customHeight="1" x14ac:dyDescent="0.2">
      <c r="A37" s="15">
        <f t="shared" si="0"/>
        <v>26</v>
      </c>
      <c r="B37" s="29" t="s">
        <v>64</v>
      </c>
      <c r="C37" s="30" t="s">
        <v>14</v>
      </c>
      <c r="D37" s="31">
        <v>6</v>
      </c>
      <c r="E37" s="32">
        <f t="shared" si="1"/>
        <v>6.0000000000000001E-3</v>
      </c>
      <c r="F37" s="26">
        <f>E37*940</f>
        <v>5.64</v>
      </c>
      <c r="G37" s="34"/>
      <c r="H37" s="1281"/>
      <c r="I37" s="1296" t="s">
        <v>15</v>
      </c>
      <c r="J37" s="1191" t="s">
        <v>65</v>
      </c>
      <c r="K37" s="28"/>
    </row>
    <row r="38" spans="1:11" ht="15.75" customHeight="1" x14ac:dyDescent="0.2">
      <c r="A38" s="15">
        <f t="shared" si="0"/>
        <v>27</v>
      </c>
      <c r="B38" s="37" t="s">
        <v>66</v>
      </c>
      <c r="C38" s="30" t="s">
        <v>14</v>
      </c>
      <c r="D38" s="31">
        <v>20</v>
      </c>
      <c r="E38" s="32">
        <f t="shared" si="1"/>
        <v>0.02</v>
      </c>
      <c r="F38" s="26">
        <f>E38*220</f>
        <v>4.4000000000000004</v>
      </c>
      <c r="G38" s="34"/>
      <c r="H38" s="1281"/>
      <c r="I38" s="1296" t="s">
        <v>15</v>
      </c>
      <c r="J38" s="1191" t="s">
        <v>16</v>
      </c>
      <c r="K38" s="28"/>
    </row>
    <row r="39" spans="1:11" ht="15.75" customHeight="1" x14ac:dyDescent="0.2">
      <c r="A39" s="15">
        <f t="shared" si="0"/>
        <v>28</v>
      </c>
      <c r="B39" s="37" t="s">
        <v>67</v>
      </c>
      <c r="C39" s="30" t="s">
        <v>14</v>
      </c>
      <c r="D39" s="31">
        <v>40</v>
      </c>
      <c r="E39" s="32">
        <f t="shared" si="1"/>
        <v>0.04</v>
      </c>
      <c r="F39" s="26">
        <f>E39*220</f>
        <v>8.8000000000000007</v>
      </c>
      <c r="G39" s="34"/>
      <c r="H39" s="1281"/>
      <c r="I39" s="1296" t="s">
        <v>32</v>
      </c>
      <c r="J39" s="1193" t="s">
        <v>50</v>
      </c>
      <c r="K39" s="28"/>
    </row>
    <row r="40" spans="1:11" ht="15.75" customHeight="1" x14ac:dyDescent="0.2">
      <c r="A40" s="15">
        <f t="shared" si="0"/>
        <v>29</v>
      </c>
      <c r="B40" s="37" t="s">
        <v>68</v>
      </c>
      <c r="C40" s="30" t="s">
        <v>14</v>
      </c>
      <c r="D40" s="31">
        <v>20</v>
      </c>
      <c r="E40" s="32">
        <f t="shared" si="1"/>
        <v>0.02</v>
      </c>
      <c r="F40" s="26">
        <f>E40*220</f>
        <v>4.4000000000000004</v>
      </c>
      <c r="G40" s="34"/>
      <c r="H40" s="1281"/>
      <c r="I40" s="1296" t="s">
        <v>15</v>
      </c>
      <c r="J40" s="1193" t="s">
        <v>16</v>
      </c>
      <c r="K40" s="28"/>
    </row>
    <row r="41" spans="1:11" ht="15.75" customHeight="1" x14ac:dyDescent="0.2">
      <c r="A41" s="15">
        <f t="shared" si="0"/>
        <v>30</v>
      </c>
      <c r="B41" s="36" t="s">
        <v>69</v>
      </c>
      <c r="C41" s="30" t="s">
        <v>14</v>
      </c>
      <c r="D41" s="31">
        <v>45</v>
      </c>
      <c r="E41" s="32"/>
      <c r="F41" s="26"/>
      <c r="G41" s="34">
        <v>4.4999999999999998E-2</v>
      </c>
      <c r="H41" s="1281">
        <v>42.3</v>
      </c>
      <c r="I41" s="1295" t="s">
        <v>27</v>
      </c>
      <c r="J41" s="1197"/>
      <c r="K41" s="28"/>
    </row>
    <row r="42" spans="1:11" ht="15.75" customHeight="1" x14ac:dyDescent="0.2">
      <c r="A42" s="15">
        <f t="shared" si="0"/>
        <v>31</v>
      </c>
      <c r="B42" s="36" t="s">
        <v>70</v>
      </c>
      <c r="C42" s="30" t="s">
        <v>14</v>
      </c>
      <c r="D42" s="31">
        <v>45</v>
      </c>
      <c r="E42" s="32"/>
      <c r="F42" s="26"/>
      <c r="G42" s="34">
        <v>4.4999999999999998E-2</v>
      </c>
      <c r="H42" s="1281">
        <v>42.3</v>
      </c>
      <c r="I42" s="1295" t="s">
        <v>27</v>
      </c>
      <c r="J42" s="1191"/>
      <c r="K42" s="28"/>
    </row>
    <row r="43" spans="1:11" ht="15.75" customHeight="1" x14ac:dyDescent="0.2">
      <c r="A43" s="15">
        <f t="shared" si="0"/>
        <v>32</v>
      </c>
      <c r="B43" s="29" t="s">
        <v>71</v>
      </c>
      <c r="C43" s="30" t="s">
        <v>14</v>
      </c>
      <c r="D43" s="31">
        <v>20</v>
      </c>
      <c r="E43" s="32">
        <f t="shared" si="1"/>
        <v>0.02</v>
      </c>
      <c r="F43" s="26">
        <f>E43*220</f>
        <v>4.4000000000000004</v>
      </c>
      <c r="G43" s="34"/>
      <c r="H43" s="1281"/>
      <c r="I43" s="1295" t="s">
        <v>24</v>
      </c>
      <c r="J43" s="1191" t="s">
        <v>16</v>
      </c>
      <c r="K43" s="28"/>
    </row>
    <row r="44" spans="1:11" ht="15.75" customHeight="1" x14ac:dyDescent="0.2">
      <c r="A44" s="15">
        <f t="shared" si="0"/>
        <v>33</v>
      </c>
      <c r="B44" s="29" t="s">
        <v>72</v>
      </c>
      <c r="C44" s="30" t="s">
        <v>14</v>
      </c>
      <c r="D44" s="31">
        <v>30</v>
      </c>
      <c r="E44" s="32">
        <f t="shared" si="1"/>
        <v>0.03</v>
      </c>
      <c r="F44" s="26">
        <f>E44*940</f>
        <v>28.2</v>
      </c>
      <c r="G44" s="34"/>
      <c r="H44" s="1281"/>
      <c r="I44" s="1296" t="s">
        <v>24</v>
      </c>
      <c r="J44" s="1198"/>
      <c r="K44" s="28"/>
    </row>
    <row r="45" spans="1:11" ht="22.5" customHeight="1" x14ac:dyDescent="0.2">
      <c r="A45" s="15">
        <f t="shared" si="0"/>
        <v>34</v>
      </c>
      <c r="B45" s="29" t="s">
        <v>73</v>
      </c>
      <c r="C45" s="30" t="s">
        <v>14</v>
      </c>
      <c r="D45" s="31">
        <v>65</v>
      </c>
      <c r="E45" s="32">
        <f t="shared" si="1"/>
        <v>6.5000000000000002E-2</v>
      </c>
      <c r="F45" s="26">
        <f>E45*220</f>
        <v>14.3</v>
      </c>
      <c r="G45" s="34"/>
      <c r="H45" s="1281"/>
      <c r="I45" s="1296" t="s">
        <v>74</v>
      </c>
      <c r="J45" s="1193" t="s">
        <v>880</v>
      </c>
      <c r="K45" s="28"/>
    </row>
    <row r="46" spans="1:11" ht="15.75" customHeight="1" x14ac:dyDescent="0.2">
      <c r="A46" s="15">
        <f t="shared" si="0"/>
        <v>35</v>
      </c>
      <c r="B46" s="22" t="s">
        <v>75</v>
      </c>
      <c r="C46" s="23" t="s">
        <v>14</v>
      </c>
      <c r="D46" s="24">
        <v>8</v>
      </c>
      <c r="E46" s="18">
        <f t="shared" si="1"/>
        <v>8.0000000000000002E-3</v>
      </c>
      <c r="F46" s="26">
        <f>E46*940</f>
        <v>7.5200000000000005</v>
      </c>
      <c r="G46" s="27"/>
      <c r="H46" s="1280"/>
      <c r="I46" s="1297" t="s">
        <v>76</v>
      </c>
      <c r="J46" s="1191"/>
      <c r="K46" s="28"/>
    </row>
    <row r="47" spans="1:11" ht="15.75" customHeight="1" x14ac:dyDescent="0.2">
      <c r="A47" s="15">
        <f t="shared" si="0"/>
        <v>36</v>
      </c>
      <c r="B47" s="29" t="s">
        <v>78</v>
      </c>
      <c r="C47" s="30" t="s">
        <v>14</v>
      </c>
      <c r="D47" s="31">
        <v>5</v>
      </c>
      <c r="E47" s="32">
        <f t="shared" si="1"/>
        <v>5.0000000000000001E-3</v>
      </c>
      <c r="F47" s="26">
        <f>E47*940</f>
        <v>4.7</v>
      </c>
      <c r="G47" s="34"/>
      <c r="H47" s="1281"/>
      <c r="I47" s="1296" t="s">
        <v>47</v>
      </c>
      <c r="J47" s="1193" t="s">
        <v>79</v>
      </c>
      <c r="K47" s="28"/>
    </row>
    <row r="48" spans="1:11" ht="15.75" customHeight="1" x14ac:dyDescent="0.2">
      <c r="A48" s="15">
        <f t="shared" si="0"/>
        <v>37</v>
      </c>
      <c r="B48" s="29" t="s">
        <v>80</v>
      </c>
      <c r="C48" s="30" t="s">
        <v>14</v>
      </c>
      <c r="D48" s="31">
        <v>50</v>
      </c>
      <c r="E48" s="32"/>
      <c r="F48" s="26"/>
      <c r="G48" s="34">
        <v>0.05</v>
      </c>
      <c r="H48" s="1281">
        <v>47</v>
      </c>
      <c r="I48" s="1296" t="s">
        <v>15</v>
      </c>
      <c r="J48" s="1193" t="s">
        <v>57</v>
      </c>
      <c r="K48" s="28"/>
    </row>
    <row r="49" spans="1:11" ht="15.75" customHeight="1" x14ac:dyDescent="0.2">
      <c r="A49" s="15">
        <f t="shared" si="0"/>
        <v>38</v>
      </c>
      <c r="B49" s="29" t="s">
        <v>81</v>
      </c>
      <c r="C49" s="30" t="s">
        <v>14</v>
      </c>
      <c r="D49" s="31">
        <v>20</v>
      </c>
      <c r="E49" s="32">
        <f t="shared" si="1"/>
        <v>0.02</v>
      </c>
      <c r="F49" s="26">
        <f>E49*940</f>
        <v>18.8</v>
      </c>
      <c r="G49" s="34"/>
      <c r="H49" s="1281"/>
      <c r="I49" s="1296" t="s">
        <v>24</v>
      </c>
      <c r="J49" s="1193" t="s">
        <v>82</v>
      </c>
      <c r="K49" s="28"/>
    </row>
    <row r="50" spans="1:11" ht="15.75" customHeight="1" x14ac:dyDescent="0.2">
      <c r="A50" s="15">
        <f t="shared" si="0"/>
        <v>39</v>
      </c>
      <c r="B50" s="29" t="s">
        <v>85</v>
      </c>
      <c r="C50" s="30" t="s">
        <v>14</v>
      </c>
      <c r="D50" s="31">
        <v>50</v>
      </c>
      <c r="E50" s="32">
        <f t="shared" si="1"/>
        <v>0.05</v>
      </c>
      <c r="F50" s="26">
        <f>E50*220</f>
        <v>11</v>
      </c>
      <c r="G50" s="34"/>
      <c r="H50" s="1281"/>
      <c r="I50" s="1296" t="s">
        <v>32</v>
      </c>
      <c r="J50" s="1193"/>
      <c r="K50" s="28"/>
    </row>
    <row r="51" spans="1:11" ht="15.75" customHeight="1" x14ac:dyDescent="0.2">
      <c r="A51" s="15">
        <f t="shared" si="0"/>
        <v>40</v>
      </c>
      <c r="B51" s="29" t="s">
        <v>86</v>
      </c>
      <c r="C51" s="30" t="s">
        <v>14</v>
      </c>
      <c r="D51" s="31">
        <v>40</v>
      </c>
      <c r="E51" s="32">
        <f t="shared" si="1"/>
        <v>0.04</v>
      </c>
      <c r="F51" s="26">
        <f>E51*220</f>
        <v>8.8000000000000007</v>
      </c>
      <c r="G51" s="34"/>
      <c r="H51" s="1281"/>
      <c r="I51" s="1296" t="s">
        <v>32</v>
      </c>
      <c r="J51" s="1193" t="s">
        <v>87</v>
      </c>
      <c r="K51" s="28"/>
    </row>
    <row r="52" spans="1:11" ht="15.75" customHeight="1" x14ac:dyDescent="0.2">
      <c r="A52" s="15">
        <f t="shared" si="0"/>
        <v>41</v>
      </c>
      <c r="B52" s="29" t="s">
        <v>89</v>
      </c>
      <c r="C52" s="30" t="s">
        <v>14</v>
      </c>
      <c r="D52" s="31">
        <v>100</v>
      </c>
      <c r="E52" s="32"/>
      <c r="F52" s="26"/>
      <c r="G52" s="34">
        <v>0.1</v>
      </c>
      <c r="H52" s="1281">
        <v>22</v>
      </c>
      <c r="I52" s="1295" t="s">
        <v>15</v>
      </c>
      <c r="J52" s="1191" t="s">
        <v>16</v>
      </c>
      <c r="K52" s="28"/>
    </row>
    <row r="53" spans="1:11" ht="15.75" customHeight="1" x14ac:dyDescent="0.2">
      <c r="A53" s="15">
        <f t="shared" si="0"/>
        <v>42</v>
      </c>
      <c r="B53" s="39" t="s">
        <v>90</v>
      </c>
      <c r="C53" s="40" t="s">
        <v>14</v>
      </c>
      <c r="D53" s="41">
        <v>20</v>
      </c>
      <c r="E53" s="32">
        <f t="shared" si="1"/>
        <v>0.02</v>
      </c>
      <c r="F53" s="26">
        <f>E53*220</f>
        <v>4.4000000000000004</v>
      </c>
      <c r="G53" s="34"/>
      <c r="H53" s="1281"/>
      <c r="I53" s="1296" t="s">
        <v>18</v>
      </c>
      <c r="J53" s="1193" t="s">
        <v>91</v>
      </c>
      <c r="K53" s="28"/>
    </row>
    <row r="54" spans="1:11" ht="15.75" customHeight="1" x14ac:dyDescent="0.2">
      <c r="A54" s="15">
        <f t="shared" si="0"/>
        <v>43</v>
      </c>
      <c r="B54" s="39" t="s">
        <v>93</v>
      </c>
      <c r="C54" s="42" t="s">
        <v>14</v>
      </c>
      <c r="D54" s="43">
        <v>10</v>
      </c>
      <c r="E54" s="18">
        <f t="shared" si="1"/>
        <v>0.01</v>
      </c>
      <c r="F54" s="26">
        <f>E54*940</f>
        <v>9.4</v>
      </c>
      <c r="G54" s="45"/>
      <c r="H54" s="1287"/>
      <c r="I54" s="1298" t="s">
        <v>94</v>
      </c>
      <c r="J54" s="1199" t="s">
        <v>95</v>
      </c>
      <c r="K54" s="28"/>
    </row>
    <row r="55" spans="1:11" ht="15.75" customHeight="1" x14ac:dyDescent="0.2">
      <c r="A55" s="15">
        <f t="shared" si="0"/>
        <v>44</v>
      </c>
      <c r="B55" s="46" t="s">
        <v>96</v>
      </c>
      <c r="C55" s="47" t="s">
        <v>14</v>
      </c>
      <c r="D55" s="48">
        <v>20</v>
      </c>
      <c r="E55" s="18">
        <f t="shared" si="1"/>
        <v>0.02</v>
      </c>
      <c r="F55" s="26">
        <f>E55*940</f>
        <v>18.8</v>
      </c>
      <c r="G55" s="45"/>
      <c r="H55" s="1287"/>
      <c r="I55" s="1298" t="s">
        <v>60</v>
      </c>
      <c r="J55" s="1199" t="s">
        <v>97</v>
      </c>
      <c r="K55" s="28"/>
    </row>
    <row r="56" spans="1:11" ht="15.75" customHeight="1" x14ac:dyDescent="0.2">
      <c r="A56" s="15">
        <f t="shared" si="0"/>
        <v>45</v>
      </c>
      <c r="B56" s="29" t="s">
        <v>99</v>
      </c>
      <c r="C56" s="47" t="s">
        <v>14</v>
      </c>
      <c r="D56" s="48">
        <v>50</v>
      </c>
      <c r="E56" s="18"/>
      <c r="F56" s="26"/>
      <c r="G56" s="45">
        <v>0.05</v>
      </c>
      <c r="H56" s="1287">
        <v>11</v>
      </c>
      <c r="I56" s="1298" t="s">
        <v>15</v>
      </c>
      <c r="J56" s="1199" t="s">
        <v>16</v>
      </c>
      <c r="K56" s="28"/>
    </row>
    <row r="57" spans="1:11" ht="15.75" customHeight="1" thickBot="1" x14ac:dyDescent="0.25">
      <c r="A57" s="15">
        <f t="shared" si="0"/>
        <v>46</v>
      </c>
      <c r="B57" s="49" t="s">
        <v>100</v>
      </c>
      <c r="C57" s="50" t="s">
        <v>14</v>
      </c>
      <c r="D57" s="51">
        <v>6</v>
      </c>
      <c r="E57" s="18">
        <f t="shared" si="1"/>
        <v>6.0000000000000001E-3</v>
      </c>
      <c r="F57" s="26">
        <f>E57*940</f>
        <v>5.64</v>
      </c>
      <c r="G57" s="52"/>
      <c r="H57" s="1288"/>
      <c r="I57" s="1299" t="s">
        <v>15</v>
      </c>
      <c r="J57" s="1200" t="s">
        <v>59</v>
      </c>
      <c r="K57" s="28"/>
    </row>
    <row r="58" spans="1:11" ht="17.100000000000001" customHeight="1" thickBot="1" x14ac:dyDescent="0.25">
      <c r="A58" s="54"/>
      <c r="B58" s="1381" t="s">
        <v>101</v>
      </c>
      <c r="C58" s="1382"/>
      <c r="D58" s="55">
        <f>SUM(D12:D57)</f>
        <v>1634</v>
      </c>
      <c r="E58" s="56">
        <f>SUM(E12:E57)</f>
        <v>0.83400000000000019</v>
      </c>
      <c r="F58" s="481">
        <f>SUM(F12:F57)</f>
        <v>348.35999999999996</v>
      </c>
      <c r="G58" s="59">
        <f>SUM(G13:G57)</f>
        <v>0.80000000000000016</v>
      </c>
      <c r="H58" s="1283">
        <f>SUM(H13:H57)</f>
        <v>659.19999999999993</v>
      </c>
      <c r="I58" s="1300"/>
      <c r="J58" s="1201"/>
      <c r="K58" s="28"/>
    </row>
    <row r="59" spans="1:11" ht="17.100000000000001" customHeight="1" thickBot="1" x14ac:dyDescent="0.25">
      <c r="A59" s="54"/>
      <c r="B59" s="60" t="s">
        <v>102</v>
      </c>
      <c r="C59" s="1169"/>
      <c r="D59" s="55"/>
      <c r="E59" s="56"/>
      <c r="F59" s="57"/>
      <c r="G59" s="59"/>
      <c r="H59" s="1283"/>
      <c r="I59" s="1300"/>
      <c r="J59" s="1201"/>
      <c r="K59" s="28"/>
    </row>
    <row r="60" spans="1:11" ht="15.75" customHeight="1" x14ac:dyDescent="0.2">
      <c r="A60" s="483">
        <v>1</v>
      </c>
      <c r="B60" s="22" t="s">
        <v>103</v>
      </c>
      <c r="C60" s="23" t="s">
        <v>104</v>
      </c>
      <c r="D60" s="24">
        <v>20</v>
      </c>
      <c r="E60" s="18">
        <f t="shared" ref="E60:E98" si="4">D60/1000</f>
        <v>0.02</v>
      </c>
      <c r="F60" s="1280">
        <f>E60*980</f>
        <v>19.600000000000001</v>
      </c>
      <c r="G60" s="1284"/>
      <c r="H60" s="1289"/>
      <c r="I60" s="1301" t="s">
        <v>47</v>
      </c>
      <c r="J60" s="1202" t="s">
        <v>105</v>
      </c>
      <c r="K60" s="28"/>
    </row>
    <row r="61" spans="1:11" ht="15.75" customHeight="1" x14ac:dyDescent="0.2">
      <c r="A61" s="61">
        <f>A60+1</f>
        <v>2</v>
      </c>
      <c r="B61" s="29" t="s">
        <v>106</v>
      </c>
      <c r="C61" s="30" t="s">
        <v>104</v>
      </c>
      <c r="D61" s="31">
        <v>20</v>
      </c>
      <c r="E61" s="32">
        <f t="shared" si="4"/>
        <v>0.02</v>
      </c>
      <c r="F61" s="1280">
        <f t="shared" ref="F61:F98" si="5">E61*980</f>
        <v>19.600000000000001</v>
      </c>
      <c r="G61" s="32"/>
      <c r="H61" s="1281"/>
      <c r="I61" s="1296" t="s">
        <v>47</v>
      </c>
      <c r="J61" s="1191" t="s">
        <v>107</v>
      </c>
      <c r="K61" s="28"/>
    </row>
    <row r="62" spans="1:11" ht="15.75" customHeight="1" x14ac:dyDescent="0.2">
      <c r="A62" s="61">
        <f t="shared" ref="A62:A98" si="6">A61+1</f>
        <v>3</v>
      </c>
      <c r="B62" s="29" t="s">
        <v>22</v>
      </c>
      <c r="C62" s="30" t="s">
        <v>104</v>
      </c>
      <c r="D62" s="31">
        <v>30</v>
      </c>
      <c r="E62" s="18">
        <f t="shared" si="4"/>
        <v>0.03</v>
      </c>
      <c r="F62" s="1280">
        <f t="shared" si="5"/>
        <v>29.4</v>
      </c>
      <c r="G62" s="32"/>
      <c r="H62" s="1281"/>
      <c r="I62" s="1296" t="s">
        <v>47</v>
      </c>
      <c r="J62" s="1191" t="s">
        <v>108</v>
      </c>
      <c r="K62" s="28"/>
    </row>
    <row r="63" spans="1:11" ht="15.75" customHeight="1" x14ac:dyDescent="0.2">
      <c r="A63" s="61">
        <f t="shared" si="6"/>
        <v>4</v>
      </c>
      <c r="B63" s="29" t="s">
        <v>109</v>
      </c>
      <c r="C63" s="30" t="s">
        <v>104</v>
      </c>
      <c r="D63" s="31">
        <v>25</v>
      </c>
      <c r="E63" s="18">
        <f t="shared" si="4"/>
        <v>2.5000000000000001E-2</v>
      </c>
      <c r="F63" s="1280">
        <f t="shared" si="5"/>
        <v>24.5</v>
      </c>
      <c r="G63" s="32"/>
      <c r="H63" s="1281"/>
      <c r="I63" s="1296" t="s">
        <v>47</v>
      </c>
      <c r="J63" s="816" t="s">
        <v>110</v>
      </c>
      <c r="K63" s="28"/>
    </row>
    <row r="64" spans="1:11" ht="15.75" customHeight="1" x14ac:dyDescent="0.2">
      <c r="A64" s="61">
        <f t="shared" si="6"/>
        <v>5</v>
      </c>
      <c r="B64" s="29" t="s">
        <v>111</v>
      </c>
      <c r="C64" s="30" t="s">
        <v>104</v>
      </c>
      <c r="D64" s="31">
        <v>30</v>
      </c>
      <c r="E64" s="18">
        <f t="shared" si="4"/>
        <v>0.03</v>
      </c>
      <c r="F64" s="1280">
        <f t="shared" si="5"/>
        <v>29.4</v>
      </c>
      <c r="G64" s="32"/>
      <c r="H64" s="1281"/>
      <c r="I64" s="1296" t="s">
        <v>47</v>
      </c>
      <c r="J64" s="1191" t="s">
        <v>107</v>
      </c>
      <c r="K64" s="28"/>
    </row>
    <row r="65" spans="1:11" ht="15.75" customHeight="1" x14ac:dyDescent="0.2">
      <c r="A65" s="61">
        <f t="shared" si="6"/>
        <v>6</v>
      </c>
      <c r="B65" s="29" t="s">
        <v>43</v>
      </c>
      <c r="C65" s="30" t="s">
        <v>104</v>
      </c>
      <c r="D65" s="31">
        <v>80</v>
      </c>
      <c r="E65" s="18"/>
      <c r="F65" s="1280"/>
      <c r="G65" s="32">
        <v>0.08</v>
      </c>
      <c r="H65" s="1281">
        <v>78.400000000000006</v>
      </c>
      <c r="I65" s="1296" t="s">
        <v>47</v>
      </c>
      <c r="J65" s="1198" t="s">
        <v>113</v>
      </c>
      <c r="K65" s="28"/>
    </row>
    <row r="66" spans="1:11" s="62" customFormat="1" ht="15.75" customHeight="1" x14ac:dyDescent="0.2">
      <c r="A66" s="61">
        <f t="shared" si="6"/>
        <v>7</v>
      </c>
      <c r="B66" s="29" t="s">
        <v>114</v>
      </c>
      <c r="C66" s="30" t="s">
        <v>104</v>
      </c>
      <c r="D66" s="31">
        <v>20</v>
      </c>
      <c r="E66" s="18">
        <f t="shared" si="4"/>
        <v>0.02</v>
      </c>
      <c r="F66" s="1280">
        <f t="shared" si="5"/>
        <v>19.600000000000001</v>
      </c>
      <c r="G66" s="32"/>
      <c r="H66" s="1281"/>
      <c r="I66" s="1296" t="s">
        <v>47</v>
      </c>
      <c r="J66" s="1194" t="s">
        <v>115</v>
      </c>
      <c r="K66" s="28"/>
    </row>
    <row r="67" spans="1:11" ht="15.75" customHeight="1" x14ac:dyDescent="0.2">
      <c r="A67" s="61">
        <f t="shared" si="6"/>
        <v>8</v>
      </c>
      <c r="B67" s="29" t="s">
        <v>55</v>
      </c>
      <c r="C67" s="30" t="s">
        <v>104</v>
      </c>
      <c r="D67" s="31">
        <v>25</v>
      </c>
      <c r="E67" s="32">
        <f t="shared" si="4"/>
        <v>2.5000000000000001E-2</v>
      </c>
      <c r="F67" s="1281">
        <f t="shared" si="5"/>
        <v>24.5</v>
      </c>
      <c r="G67" s="32"/>
      <c r="H67" s="1281"/>
      <c r="I67" s="1296" t="s">
        <v>47</v>
      </c>
      <c r="J67" s="1198" t="s">
        <v>36</v>
      </c>
      <c r="K67" s="28"/>
    </row>
    <row r="68" spans="1:11" ht="15.75" customHeight="1" x14ac:dyDescent="0.2">
      <c r="A68" s="61">
        <f t="shared" si="6"/>
        <v>9</v>
      </c>
      <c r="B68" s="29" t="s">
        <v>664</v>
      </c>
      <c r="C68" s="30" t="s">
        <v>104</v>
      </c>
      <c r="D68" s="31">
        <v>30</v>
      </c>
      <c r="E68" s="18">
        <f t="shared" si="4"/>
        <v>0.03</v>
      </c>
      <c r="F68" s="1280">
        <f t="shared" si="5"/>
        <v>29.4</v>
      </c>
      <c r="G68" s="32"/>
      <c r="H68" s="1281"/>
      <c r="I68" s="1296" t="s">
        <v>47</v>
      </c>
      <c r="J68" s="1198" t="s">
        <v>61</v>
      </c>
      <c r="K68" s="28"/>
    </row>
    <row r="69" spans="1:11" ht="15.75" customHeight="1" x14ac:dyDescent="0.2">
      <c r="A69" s="61">
        <f t="shared" si="6"/>
        <v>10</v>
      </c>
      <c r="B69" s="29" t="s">
        <v>116</v>
      </c>
      <c r="C69" s="30" t="s">
        <v>104</v>
      </c>
      <c r="D69" s="31">
        <v>30</v>
      </c>
      <c r="E69" s="18">
        <f t="shared" si="4"/>
        <v>0.03</v>
      </c>
      <c r="F69" s="1280">
        <f t="shared" si="5"/>
        <v>29.4</v>
      </c>
      <c r="G69" s="32"/>
      <c r="H69" s="1281"/>
      <c r="I69" s="1296" t="s">
        <v>47</v>
      </c>
      <c r="J69" s="1191" t="s">
        <v>117</v>
      </c>
      <c r="K69" s="28"/>
    </row>
    <row r="70" spans="1:11" ht="15.75" customHeight="1" x14ac:dyDescent="0.2">
      <c r="A70" s="61">
        <f t="shared" si="6"/>
        <v>11</v>
      </c>
      <c r="B70" s="29" t="s">
        <v>118</v>
      </c>
      <c r="C70" s="30" t="s">
        <v>104</v>
      </c>
      <c r="D70" s="31">
        <v>30</v>
      </c>
      <c r="E70" s="18">
        <f t="shared" si="4"/>
        <v>0.03</v>
      </c>
      <c r="F70" s="1280">
        <f t="shared" si="5"/>
        <v>29.4</v>
      </c>
      <c r="G70" s="32"/>
      <c r="H70" s="1281"/>
      <c r="I70" s="1296" t="s">
        <v>47</v>
      </c>
      <c r="J70" s="1191"/>
      <c r="K70" s="28"/>
    </row>
    <row r="71" spans="1:11" ht="15.75" customHeight="1" x14ac:dyDescent="0.2">
      <c r="A71" s="61">
        <f t="shared" si="6"/>
        <v>12</v>
      </c>
      <c r="B71" s="29" t="s">
        <v>120</v>
      </c>
      <c r="C71" s="30" t="s">
        <v>104</v>
      </c>
      <c r="D71" s="31">
        <v>40</v>
      </c>
      <c r="E71" s="18"/>
      <c r="F71" s="1280"/>
      <c r="G71" s="32">
        <v>0.04</v>
      </c>
      <c r="H71" s="1281">
        <v>39.200000000000003</v>
      </c>
      <c r="I71" s="1296" t="s">
        <v>47</v>
      </c>
      <c r="J71" s="1181" t="s">
        <v>121</v>
      </c>
      <c r="K71" s="28"/>
    </row>
    <row r="72" spans="1:11" ht="15.75" customHeight="1" x14ac:dyDescent="0.2">
      <c r="A72" s="61">
        <f t="shared" si="6"/>
        <v>13</v>
      </c>
      <c r="B72" s="29" t="s">
        <v>71</v>
      </c>
      <c r="C72" s="30" t="s">
        <v>104</v>
      </c>
      <c r="D72" s="31">
        <v>30</v>
      </c>
      <c r="E72" s="18">
        <f t="shared" si="4"/>
        <v>0.03</v>
      </c>
      <c r="F72" s="1280">
        <f t="shared" si="5"/>
        <v>29.4</v>
      </c>
      <c r="G72" s="32"/>
      <c r="H72" s="1281"/>
      <c r="I72" s="1296" t="s">
        <v>47</v>
      </c>
      <c r="J72" s="1181" t="s">
        <v>122</v>
      </c>
      <c r="K72" s="28"/>
    </row>
    <row r="73" spans="1:11" ht="15.75" customHeight="1" x14ac:dyDescent="0.2">
      <c r="A73" s="61">
        <f t="shared" si="6"/>
        <v>14</v>
      </c>
      <c r="B73" s="29" t="s">
        <v>72</v>
      </c>
      <c r="C73" s="30" t="s">
        <v>104</v>
      </c>
      <c r="D73" s="31">
        <v>30</v>
      </c>
      <c r="E73" s="18">
        <f t="shared" si="4"/>
        <v>0.03</v>
      </c>
      <c r="F73" s="1280">
        <f t="shared" si="5"/>
        <v>29.4</v>
      </c>
      <c r="G73" s="32"/>
      <c r="H73" s="1281"/>
      <c r="I73" s="1296" t="s">
        <v>47</v>
      </c>
      <c r="J73" s="1181"/>
      <c r="K73" s="28"/>
    </row>
    <row r="74" spans="1:11" ht="15.75" customHeight="1" x14ac:dyDescent="0.2">
      <c r="A74" s="61">
        <f t="shared" si="6"/>
        <v>15</v>
      </c>
      <c r="B74" s="29" t="s">
        <v>123</v>
      </c>
      <c r="C74" s="30" t="s">
        <v>104</v>
      </c>
      <c r="D74" s="31">
        <v>50</v>
      </c>
      <c r="E74" s="18"/>
      <c r="F74" s="1280"/>
      <c r="G74" s="32">
        <v>0.05</v>
      </c>
      <c r="H74" s="1281">
        <v>49</v>
      </c>
      <c r="I74" s="1296" t="s">
        <v>47</v>
      </c>
      <c r="J74" s="1191" t="s">
        <v>124</v>
      </c>
      <c r="K74" s="28"/>
    </row>
    <row r="75" spans="1:11" ht="15.75" customHeight="1" x14ac:dyDescent="0.2">
      <c r="A75" s="61">
        <f t="shared" si="6"/>
        <v>16</v>
      </c>
      <c r="B75" s="29" t="s">
        <v>125</v>
      </c>
      <c r="C75" s="30" t="s">
        <v>104</v>
      </c>
      <c r="D75" s="31">
        <v>56</v>
      </c>
      <c r="E75" s="18"/>
      <c r="F75" s="1280"/>
      <c r="G75" s="32">
        <v>5.6000000000000001E-2</v>
      </c>
      <c r="H75" s="1281">
        <v>54.88</v>
      </c>
      <c r="I75" s="1296" t="s">
        <v>47</v>
      </c>
      <c r="J75" s="1198" t="s">
        <v>126</v>
      </c>
      <c r="K75" s="28"/>
    </row>
    <row r="76" spans="1:11" ht="15.75" customHeight="1" x14ac:dyDescent="0.2">
      <c r="A76" s="61">
        <f t="shared" si="6"/>
        <v>17</v>
      </c>
      <c r="B76" s="29" t="s">
        <v>127</v>
      </c>
      <c r="C76" s="30" t="s">
        <v>104</v>
      </c>
      <c r="D76" s="31">
        <v>50</v>
      </c>
      <c r="E76" s="18"/>
      <c r="F76" s="1280"/>
      <c r="G76" s="32">
        <v>0.05</v>
      </c>
      <c r="H76" s="1281">
        <v>49</v>
      </c>
      <c r="I76" s="1296" t="s">
        <v>47</v>
      </c>
      <c r="J76" s="1191" t="s">
        <v>128</v>
      </c>
      <c r="K76" s="28"/>
    </row>
    <row r="77" spans="1:11" ht="15.75" customHeight="1" x14ac:dyDescent="0.2">
      <c r="A77" s="61">
        <f t="shared" si="6"/>
        <v>18</v>
      </c>
      <c r="B77" s="29" t="s">
        <v>129</v>
      </c>
      <c r="C77" s="30" t="s">
        <v>104</v>
      </c>
      <c r="D77" s="31">
        <v>40</v>
      </c>
      <c r="E77" s="18"/>
      <c r="F77" s="1280"/>
      <c r="G77" s="32">
        <v>0.04</v>
      </c>
      <c r="H77" s="1281">
        <v>39.200000000000003</v>
      </c>
      <c r="I77" s="1296" t="s">
        <v>47</v>
      </c>
      <c r="J77" s="1198" t="s">
        <v>130</v>
      </c>
      <c r="K77" s="28"/>
    </row>
    <row r="78" spans="1:11" ht="15.75" customHeight="1" x14ac:dyDescent="0.2">
      <c r="A78" s="1180">
        <f t="shared" si="6"/>
        <v>19</v>
      </c>
      <c r="B78" s="1182" t="s">
        <v>131</v>
      </c>
      <c r="C78" s="1183" t="s">
        <v>104</v>
      </c>
      <c r="D78" s="1184">
        <v>30</v>
      </c>
      <c r="E78" s="33">
        <f t="shared" si="4"/>
        <v>0.03</v>
      </c>
      <c r="F78" s="1281">
        <f t="shared" si="5"/>
        <v>29.4</v>
      </c>
      <c r="G78" s="32"/>
      <c r="H78" s="1281"/>
      <c r="I78" s="1296" t="s">
        <v>47</v>
      </c>
      <c r="J78" s="1181"/>
      <c r="K78" s="28"/>
    </row>
    <row r="79" spans="1:11" ht="15.75" customHeight="1" x14ac:dyDescent="0.2">
      <c r="A79" s="61">
        <f t="shared" si="6"/>
        <v>20</v>
      </c>
      <c r="B79" s="29" t="s">
        <v>132</v>
      </c>
      <c r="C79" s="30" t="s">
        <v>104</v>
      </c>
      <c r="D79" s="31">
        <v>40</v>
      </c>
      <c r="E79" s="18"/>
      <c r="F79" s="1280"/>
      <c r="G79" s="32">
        <v>0.04</v>
      </c>
      <c r="H79" s="1281">
        <v>39.200000000000003</v>
      </c>
      <c r="I79" s="1296" t="s">
        <v>47</v>
      </c>
      <c r="J79" s="1198" t="s">
        <v>133</v>
      </c>
      <c r="K79" s="28"/>
    </row>
    <row r="80" spans="1:11" ht="15.75" customHeight="1" x14ac:dyDescent="0.2">
      <c r="A80" s="61">
        <f t="shared" si="6"/>
        <v>21</v>
      </c>
      <c r="B80" s="29" t="s">
        <v>78</v>
      </c>
      <c r="C80" s="30" t="s">
        <v>104</v>
      </c>
      <c r="D80" s="31">
        <v>40</v>
      </c>
      <c r="E80" s="18"/>
      <c r="F80" s="1280"/>
      <c r="G80" s="32">
        <v>0.04</v>
      </c>
      <c r="H80" s="1281">
        <v>39.200000000000003</v>
      </c>
      <c r="I80" s="1296" t="s">
        <v>47</v>
      </c>
      <c r="J80" s="1198" t="s">
        <v>135</v>
      </c>
      <c r="K80" s="28"/>
    </row>
    <row r="81" spans="1:11" s="62" customFormat="1" ht="15.75" customHeight="1" x14ac:dyDescent="0.2">
      <c r="A81" s="61">
        <f t="shared" si="6"/>
        <v>22</v>
      </c>
      <c r="B81" s="29" t="s">
        <v>136</v>
      </c>
      <c r="C81" s="30" t="s">
        <v>104</v>
      </c>
      <c r="D81" s="31">
        <v>20</v>
      </c>
      <c r="E81" s="18">
        <f t="shared" si="4"/>
        <v>0.02</v>
      </c>
      <c r="F81" s="1280">
        <f t="shared" si="5"/>
        <v>19.600000000000001</v>
      </c>
      <c r="G81" s="32"/>
      <c r="H81" s="1281"/>
      <c r="I81" s="1296" t="s">
        <v>24</v>
      </c>
      <c r="J81" s="1191" t="s">
        <v>137</v>
      </c>
      <c r="K81" s="28"/>
    </row>
    <row r="82" spans="1:11" ht="15.75" customHeight="1" x14ac:dyDescent="0.2">
      <c r="A82" s="61">
        <f t="shared" si="6"/>
        <v>23</v>
      </c>
      <c r="B82" s="29" t="s">
        <v>80</v>
      </c>
      <c r="C82" s="30" t="s">
        <v>104</v>
      </c>
      <c r="D82" s="31">
        <v>25</v>
      </c>
      <c r="E82" s="18">
        <f t="shared" si="4"/>
        <v>2.5000000000000001E-2</v>
      </c>
      <c r="F82" s="1280">
        <f t="shared" si="5"/>
        <v>24.5</v>
      </c>
      <c r="G82" s="32"/>
      <c r="H82" s="1281"/>
      <c r="I82" s="1296" t="s">
        <v>47</v>
      </c>
      <c r="J82" s="1181" t="s">
        <v>138</v>
      </c>
      <c r="K82" s="28"/>
    </row>
    <row r="83" spans="1:11" ht="15.75" customHeight="1" x14ac:dyDescent="0.2">
      <c r="A83" s="61">
        <f t="shared" si="6"/>
        <v>24</v>
      </c>
      <c r="B83" s="29" t="s">
        <v>139</v>
      </c>
      <c r="C83" s="30" t="s">
        <v>104</v>
      </c>
      <c r="D83" s="31">
        <v>20</v>
      </c>
      <c r="E83" s="18">
        <f t="shared" si="4"/>
        <v>0.02</v>
      </c>
      <c r="F83" s="1280">
        <f t="shared" si="5"/>
        <v>19.600000000000001</v>
      </c>
      <c r="G83" s="32"/>
      <c r="H83" s="1281"/>
      <c r="I83" s="1296" t="s">
        <v>47</v>
      </c>
      <c r="J83" s="1198" t="s">
        <v>140</v>
      </c>
      <c r="K83" s="28"/>
    </row>
    <row r="84" spans="1:11" ht="15.75" customHeight="1" x14ac:dyDescent="0.2">
      <c r="A84" s="61">
        <f t="shared" si="6"/>
        <v>25</v>
      </c>
      <c r="B84" s="29" t="s">
        <v>141</v>
      </c>
      <c r="C84" s="30" t="s">
        <v>104</v>
      </c>
      <c r="D84" s="31">
        <v>60</v>
      </c>
      <c r="E84" s="18"/>
      <c r="F84" s="1280"/>
      <c r="G84" s="32">
        <v>0.06</v>
      </c>
      <c r="H84" s="1281">
        <v>58.8</v>
      </c>
      <c r="I84" s="1296" t="s">
        <v>47</v>
      </c>
      <c r="J84" s="1198" t="s">
        <v>142</v>
      </c>
      <c r="K84" s="28"/>
    </row>
    <row r="85" spans="1:11" ht="15.75" customHeight="1" x14ac:dyDescent="0.2">
      <c r="A85" s="61">
        <f t="shared" si="6"/>
        <v>26</v>
      </c>
      <c r="B85" s="29" t="s">
        <v>81</v>
      </c>
      <c r="C85" s="30" t="s">
        <v>104</v>
      </c>
      <c r="D85" s="31">
        <v>60</v>
      </c>
      <c r="E85" s="18"/>
      <c r="F85" s="1280"/>
      <c r="G85" s="32">
        <v>0.06</v>
      </c>
      <c r="H85" s="1281">
        <v>58.8</v>
      </c>
      <c r="I85" s="1296" t="s">
        <v>47</v>
      </c>
      <c r="J85" s="1191" t="s">
        <v>82</v>
      </c>
      <c r="K85" s="28"/>
    </row>
    <row r="86" spans="1:11" ht="15.75" customHeight="1" x14ac:dyDescent="0.2">
      <c r="A86" s="61">
        <f t="shared" si="6"/>
        <v>27</v>
      </c>
      <c r="B86" s="29" t="s">
        <v>143</v>
      </c>
      <c r="C86" s="30" t="s">
        <v>104</v>
      </c>
      <c r="D86" s="31">
        <v>40</v>
      </c>
      <c r="E86" s="18"/>
      <c r="F86" s="1280"/>
      <c r="G86" s="32">
        <v>0.04</v>
      </c>
      <c r="H86" s="1281">
        <v>39.200000000000003</v>
      </c>
      <c r="I86" s="1296" t="s">
        <v>47</v>
      </c>
      <c r="J86" s="1191" t="s">
        <v>19</v>
      </c>
      <c r="K86" s="28"/>
    </row>
    <row r="87" spans="1:11" ht="15.75" customHeight="1" x14ac:dyDescent="0.2">
      <c r="A87" s="61">
        <f t="shared" si="6"/>
        <v>28</v>
      </c>
      <c r="B87" s="29" t="s">
        <v>144</v>
      </c>
      <c r="C87" s="30" t="s">
        <v>104</v>
      </c>
      <c r="D87" s="31">
        <v>80</v>
      </c>
      <c r="E87" s="18"/>
      <c r="F87" s="1280"/>
      <c r="G87" s="32">
        <v>0.08</v>
      </c>
      <c r="H87" s="1281">
        <v>78.400000000000006</v>
      </c>
      <c r="I87" s="1296" t="s">
        <v>47</v>
      </c>
      <c r="J87" s="1198" t="s">
        <v>145</v>
      </c>
      <c r="K87" s="28"/>
    </row>
    <row r="88" spans="1:11" ht="15.75" customHeight="1" x14ac:dyDescent="0.2">
      <c r="A88" s="61">
        <f t="shared" si="6"/>
        <v>29</v>
      </c>
      <c r="B88" s="29" t="s">
        <v>146</v>
      </c>
      <c r="C88" s="30" t="s">
        <v>104</v>
      </c>
      <c r="D88" s="31">
        <v>20</v>
      </c>
      <c r="E88" s="18">
        <f t="shared" si="4"/>
        <v>0.02</v>
      </c>
      <c r="F88" s="1280">
        <f t="shared" si="5"/>
        <v>19.600000000000001</v>
      </c>
      <c r="G88" s="32"/>
      <c r="H88" s="1281"/>
      <c r="I88" s="1296" t="s">
        <v>47</v>
      </c>
      <c r="J88" s="1191" t="s">
        <v>147</v>
      </c>
      <c r="K88" s="28"/>
    </row>
    <row r="89" spans="1:11" ht="15.75" customHeight="1" x14ac:dyDescent="0.2">
      <c r="A89" s="61">
        <f t="shared" si="6"/>
        <v>30</v>
      </c>
      <c r="B89" s="29" t="s">
        <v>148</v>
      </c>
      <c r="C89" s="30" t="s">
        <v>104</v>
      </c>
      <c r="D89" s="31">
        <v>40</v>
      </c>
      <c r="E89" s="18"/>
      <c r="F89" s="1280"/>
      <c r="G89" s="32">
        <v>0.04</v>
      </c>
      <c r="H89" s="1281">
        <v>39.200000000000003</v>
      </c>
      <c r="I89" s="1296" t="s">
        <v>47</v>
      </c>
      <c r="J89" s="1191" t="s">
        <v>149</v>
      </c>
      <c r="K89" s="28"/>
    </row>
    <row r="90" spans="1:11" ht="15.75" customHeight="1" x14ac:dyDescent="0.2">
      <c r="A90" s="61">
        <f t="shared" si="6"/>
        <v>31</v>
      </c>
      <c r="B90" s="29" t="s">
        <v>150</v>
      </c>
      <c r="C90" s="30" t="s">
        <v>104</v>
      </c>
      <c r="D90" s="31">
        <v>30</v>
      </c>
      <c r="E90" s="18">
        <f t="shared" si="4"/>
        <v>0.03</v>
      </c>
      <c r="F90" s="1280">
        <f t="shared" si="5"/>
        <v>29.4</v>
      </c>
      <c r="G90" s="32"/>
      <c r="H90" s="1281"/>
      <c r="I90" s="1296" t="s">
        <v>47</v>
      </c>
      <c r="J90" s="1191" t="s">
        <v>151</v>
      </c>
      <c r="K90" s="28"/>
    </row>
    <row r="91" spans="1:11" ht="15.75" customHeight="1" x14ac:dyDescent="0.2">
      <c r="A91" s="61">
        <f t="shared" si="6"/>
        <v>32</v>
      </c>
      <c r="B91" s="29" t="s">
        <v>152</v>
      </c>
      <c r="C91" s="30" t="s">
        <v>104</v>
      </c>
      <c r="D91" s="31">
        <v>25</v>
      </c>
      <c r="E91" s="18">
        <f t="shared" si="4"/>
        <v>2.5000000000000001E-2</v>
      </c>
      <c r="F91" s="1280">
        <f t="shared" si="5"/>
        <v>24.5</v>
      </c>
      <c r="G91" s="32"/>
      <c r="H91" s="1281"/>
      <c r="I91" s="1296" t="s">
        <v>47</v>
      </c>
      <c r="J91" s="816" t="s">
        <v>153</v>
      </c>
      <c r="K91" s="28"/>
    </row>
    <row r="92" spans="1:11" ht="15.75" customHeight="1" x14ac:dyDescent="0.2">
      <c r="A92" s="61">
        <f t="shared" si="6"/>
        <v>33</v>
      </c>
      <c r="B92" s="29" t="s">
        <v>96</v>
      </c>
      <c r="C92" s="30" t="s">
        <v>104</v>
      </c>
      <c r="D92" s="31">
        <v>20</v>
      </c>
      <c r="E92" s="18">
        <f t="shared" si="4"/>
        <v>0.02</v>
      </c>
      <c r="F92" s="1280">
        <f t="shared" si="5"/>
        <v>19.600000000000001</v>
      </c>
      <c r="G92" s="32"/>
      <c r="H92" s="1281"/>
      <c r="I92" s="1296" t="s">
        <v>47</v>
      </c>
      <c r="J92" s="816" t="s">
        <v>97</v>
      </c>
      <c r="K92" s="28"/>
    </row>
    <row r="93" spans="1:11" ht="15.75" customHeight="1" x14ac:dyDescent="0.2">
      <c r="A93" s="61">
        <f t="shared" si="6"/>
        <v>34</v>
      </c>
      <c r="B93" s="29" t="s">
        <v>154</v>
      </c>
      <c r="C93" s="30" t="s">
        <v>104</v>
      </c>
      <c r="D93" s="31">
        <v>40</v>
      </c>
      <c r="E93" s="18"/>
      <c r="F93" s="1280"/>
      <c r="G93" s="32">
        <v>0.04</v>
      </c>
      <c r="H93" s="1281">
        <v>39.200000000000003</v>
      </c>
      <c r="I93" s="1296" t="s">
        <v>47</v>
      </c>
      <c r="J93" s="1191" t="s">
        <v>155</v>
      </c>
      <c r="K93" s="28"/>
    </row>
    <row r="94" spans="1:11" ht="15.75" customHeight="1" x14ac:dyDescent="0.2">
      <c r="A94" s="61">
        <f t="shared" si="6"/>
        <v>35</v>
      </c>
      <c r="B94" s="29" t="s">
        <v>156</v>
      </c>
      <c r="C94" s="30" t="s">
        <v>104</v>
      </c>
      <c r="D94" s="31">
        <v>20</v>
      </c>
      <c r="E94" s="32">
        <f t="shared" si="4"/>
        <v>0.02</v>
      </c>
      <c r="F94" s="1281">
        <f t="shared" si="5"/>
        <v>19.600000000000001</v>
      </c>
      <c r="G94" s="32"/>
      <c r="H94" s="1281"/>
      <c r="I94" s="1296" t="s">
        <v>47</v>
      </c>
      <c r="J94" s="816" t="s">
        <v>157</v>
      </c>
      <c r="K94" s="28"/>
    </row>
    <row r="95" spans="1:11" ht="15.75" customHeight="1" x14ac:dyDescent="0.2">
      <c r="A95" s="61">
        <f t="shared" si="6"/>
        <v>36</v>
      </c>
      <c r="B95" s="29" t="s">
        <v>158</v>
      </c>
      <c r="C95" s="30" t="s">
        <v>104</v>
      </c>
      <c r="D95" s="31">
        <v>60</v>
      </c>
      <c r="E95" s="32"/>
      <c r="F95" s="1281"/>
      <c r="G95" s="32">
        <v>0.06</v>
      </c>
      <c r="H95" s="1281">
        <v>58.8</v>
      </c>
      <c r="I95" s="1296" t="s">
        <v>47</v>
      </c>
      <c r="J95" s="816" t="s">
        <v>666</v>
      </c>
      <c r="K95" s="28"/>
    </row>
    <row r="96" spans="1:11" ht="15.75" customHeight="1" x14ac:dyDescent="0.2">
      <c r="A96" s="1304">
        <f t="shared" si="6"/>
        <v>37</v>
      </c>
      <c r="B96" s="1305" t="s">
        <v>159</v>
      </c>
      <c r="C96" s="1306" t="s">
        <v>104</v>
      </c>
      <c r="D96" s="1307">
        <v>40</v>
      </c>
      <c r="E96" s="25"/>
      <c r="F96" s="1280"/>
      <c r="G96" s="18">
        <v>0.04</v>
      </c>
      <c r="H96" s="1280">
        <v>39.200000000000003</v>
      </c>
      <c r="I96" s="1294" t="s">
        <v>47</v>
      </c>
      <c r="J96" s="1198" t="s">
        <v>110</v>
      </c>
      <c r="K96" s="28"/>
    </row>
    <row r="97" spans="1:11" ht="15.75" customHeight="1" x14ac:dyDescent="0.2">
      <c r="A97" s="61">
        <f t="shared" si="6"/>
        <v>38</v>
      </c>
      <c r="B97" s="29" t="s">
        <v>160</v>
      </c>
      <c r="C97" s="30" t="s">
        <v>104</v>
      </c>
      <c r="D97" s="31">
        <v>20</v>
      </c>
      <c r="E97" s="18">
        <f t="shared" si="4"/>
        <v>0.02</v>
      </c>
      <c r="F97" s="1280">
        <f t="shared" si="5"/>
        <v>19.600000000000001</v>
      </c>
      <c r="G97" s="32"/>
      <c r="H97" s="1281"/>
      <c r="I97" s="1296" t="s">
        <v>47</v>
      </c>
      <c r="J97" s="1198" t="s">
        <v>161</v>
      </c>
      <c r="K97" s="28"/>
    </row>
    <row r="98" spans="1:11" ht="15.75" customHeight="1" thickBot="1" x14ac:dyDescent="0.25">
      <c r="A98" s="61">
        <f t="shared" si="6"/>
        <v>39</v>
      </c>
      <c r="B98" s="29" t="s">
        <v>162</v>
      </c>
      <c r="C98" s="30" t="s">
        <v>104</v>
      </c>
      <c r="D98" s="31">
        <v>20</v>
      </c>
      <c r="E98" s="18">
        <f t="shared" si="4"/>
        <v>0.02</v>
      </c>
      <c r="F98" s="1282">
        <f t="shared" si="5"/>
        <v>19.600000000000001</v>
      </c>
      <c r="G98" s="32"/>
      <c r="H98" s="1281"/>
      <c r="I98" s="1296" t="s">
        <v>47</v>
      </c>
      <c r="J98" s="1191" t="s">
        <v>163</v>
      </c>
      <c r="K98" s="28"/>
    </row>
    <row r="99" spans="1:11" ht="17.100000000000001" customHeight="1" thickBot="1" x14ac:dyDescent="0.25">
      <c r="A99" s="63"/>
      <c r="B99" s="64" t="s">
        <v>165</v>
      </c>
      <c r="C99" s="65"/>
      <c r="D99" s="66">
        <f>SUM(D60:D98)</f>
        <v>1386</v>
      </c>
      <c r="E99" s="1066">
        <f>SUM(E60:E98)</f>
        <v>0.57000000000000028</v>
      </c>
      <c r="F99" s="1066">
        <f>SUM(F60:F98)</f>
        <v>558.6</v>
      </c>
      <c r="G99" s="67">
        <f>SUM(G60:G98)</f>
        <v>0.81600000000000006</v>
      </c>
      <c r="H99" s="1290">
        <f>SUM(H60:H98)</f>
        <v>799.68000000000006</v>
      </c>
      <c r="I99" s="1302"/>
      <c r="J99" s="1203"/>
      <c r="K99" s="28"/>
    </row>
    <row r="100" spans="1:11" ht="17.100000000000001" customHeight="1" thickBot="1" x14ac:dyDescent="0.25">
      <c r="A100" s="70"/>
      <c r="B100" s="1381" t="s">
        <v>166</v>
      </c>
      <c r="C100" s="1382"/>
      <c r="D100" s="71">
        <f>D99+D58</f>
        <v>3020</v>
      </c>
      <c r="E100" s="56">
        <f>E99+E58</f>
        <v>1.4040000000000004</v>
      </c>
      <c r="F100" s="1283">
        <f>F99+F58</f>
        <v>906.96</v>
      </c>
      <c r="G100" s="56">
        <f>G99+G58</f>
        <v>1.6160000000000001</v>
      </c>
      <c r="H100" s="1291">
        <f>H99+H58</f>
        <v>1458.88</v>
      </c>
      <c r="I100" s="1303"/>
      <c r="J100" s="1204"/>
      <c r="K100" s="28"/>
    </row>
    <row r="101" spans="1:11" x14ac:dyDescent="0.2">
      <c r="B101" s="1"/>
      <c r="C101" s="1"/>
      <c r="D101" s="1"/>
    </row>
    <row r="102" spans="1:11" x14ac:dyDescent="0.2">
      <c r="B102" s="1"/>
      <c r="C102" s="1"/>
      <c r="D102" s="1"/>
    </row>
    <row r="104" spans="1:11" ht="15.75" x14ac:dyDescent="0.25">
      <c r="B104" s="94" t="s">
        <v>317</v>
      </c>
      <c r="C104" s="94"/>
      <c r="D104" s="94"/>
      <c r="E104" s="94"/>
      <c r="F104" s="94"/>
      <c r="G104" s="94"/>
      <c r="H104" s="94"/>
      <c r="I104" s="94" t="s">
        <v>168</v>
      </c>
    </row>
  </sheetData>
  <autoFilter ref="A9:K100">
    <filterColumn colId="4" showButton="0"/>
    <filterColumn colId="6" showButton="0"/>
  </autoFilter>
  <dataConsolidate/>
  <mergeCells count="15">
    <mergeCell ref="A7:J7"/>
    <mergeCell ref="F1:I1"/>
    <mergeCell ref="F2:I2"/>
    <mergeCell ref="F3:I3"/>
    <mergeCell ref="F4:I4"/>
    <mergeCell ref="A6:J6"/>
    <mergeCell ref="I9:I10"/>
    <mergeCell ref="B58:C58"/>
    <mergeCell ref="B100:C100"/>
    <mergeCell ref="A9:A10"/>
    <mergeCell ref="B9:B10"/>
    <mergeCell ref="C9:C10"/>
    <mergeCell ref="D9:D10"/>
    <mergeCell ref="E9:F9"/>
    <mergeCell ref="G9:H9"/>
  </mergeCells>
  <pageMargins left="0.59055118110236227" right="0.19685039370078741" top="0.59055118110236227" bottom="0.59055118110236227" header="0" footer="0"/>
  <pageSetup paperSize="9" fitToWidth="0" fitToHeight="0" orientation="portrait" r:id="rId1"/>
  <headerFooter differentFirst="1"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A1:K104"/>
  <sheetViews>
    <sheetView topLeftCell="A71" zoomScaleNormal="100" workbookViewId="0">
      <selection activeCell="D104" sqref="D104"/>
    </sheetView>
  </sheetViews>
  <sheetFormatPr defaultRowHeight="12.75" x14ac:dyDescent="0.2"/>
  <cols>
    <col min="1" max="1" width="5.28515625" customWidth="1"/>
    <col min="2" max="2" width="23.5703125" customWidth="1"/>
    <col min="3" max="3" width="9.42578125" customWidth="1"/>
    <col min="4" max="4" width="9.5703125" customWidth="1"/>
    <col min="5" max="5" width="9.28515625" customWidth="1"/>
    <col min="6" max="6" width="13.5703125" customWidth="1"/>
    <col min="7" max="7" width="9.7109375" hidden="1" customWidth="1"/>
    <col min="8" max="8" width="8.85546875" hidden="1" customWidth="1"/>
    <col min="9" max="9" width="26" customWidth="1"/>
    <col min="10" max="10" width="34.7109375" hidden="1" customWidth="1"/>
    <col min="248" max="248" width="5.28515625" customWidth="1"/>
    <col min="249" max="249" width="27.85546875" customWidth="1"/>
    <col min="250" max="250" width="9.42578125" customWidth="1"/>
    <col min="251" max="251" width="9.5703125" customWidth="1"/>
    <col min="252" max="252" width="9.7109375" customWidth="1"/>
    <col min="253" max="253" width="9.5703125" customWidth="1"/>
    <col min="254" max="254" width="9.28515625" customWidth="1"/>
    <col min="255" max="255" width="0" hidden="1" customWidth="1"/>
    <col min="256" max="257" width="9.7109375" customWidth="1"/>
    <col min="258" max="258" width="12.28515625" customWidth="1"/>
    <col min="259" max="259" width="28.42578125" customWidth="1"/>
    <col min="260" max="260" width="34.7109375" customWidth="1"/>
    <col min="261" max="261" width="25.85546875" customWidth="1"/>
    <col min="262" max="262" width="10.140625" customWidth="1"/>
    <col min="263" max="265" width="9.140625" customWidth="1"/>
    <col min="266" max="266" width="15.85546875" customWidth="1"/>
    <col min="504" max="504" width="5.28515625" customWidth="1"/>
    <col min="505" max="505" width="27.85546875" customWidth="1"/>
    <col min="506" max="506" width="9.42578125" customWidth="1"/>
    <col min="507" max="507" width="9.5703125" customWidth="1"/>
    <col min="508" max="508" width="9.7109375" customWidth="1"/>
    <col min="509" max="509" width="9.5703125" customWidth="1"/>
    <col min="510" max="510" width="9.28515625" customWidth="1"/>
    <col min="511" max="511" width="0" hidden="1" customWidth="1"/>
    <col min="512" max="513" width="9.7109375" customWidth="1"/>
    <col min="514" max="514" width="12.28515625" customWidth="1"/>
    <col min="515" max="515" width="28.42578125" customWidth="1"/>
    <col min="516" max="516" width="34.7109375" customWidth="1"/>
    <col min="517" max="517" width="25.85546875" customWidth="1"/>
    <col min="518" max="518" width="10.140625" customWidth="1"/>
    <col min="519" max="521" width="9.140625" customWidth="1"/>
    <col min="522" max="522" width="15.85546875" customWidth="1"/>
    <col min="760" max="760" width="5.28515625" customWidth="1"/>
    <col min="761" max="761" width="27.85546875" customWidth="1"/>
    <col min="762" max="762" width="9.42578125" customWidth="1"/>
    <col min="763" max="763" width="9.5703125" customWidth="1"/>
    <col min="764" max="764" width="9.7109375" customWidth="1"/>
    <col min="765" max="765" width="9.5703125" customWidth="1"/>
    <col min="766" max="766" width="9.28515625" customWidth="1"/>
    <col min="767" max="767" width="0" hidden="1" customWidth="1"/>
    <col min="768" max="769" width="9.7109375" customWidth="1"/>
    <col min="770" max="770" width="12.28515625" customWidth="1"/>
    <col min="771" max="771" width="28.42578125" customWidth="1"/>
    <col min="772" max="772" width="34.7109375" customWidth="1"/>
    <col min="773" max="773" width="25.85546875" customWidth="1"/>
    <col min="774" max="774" width="10.140625" customWidth="1"/>
    <col min="775" max="777" width="9.140625" customWidth="1"/>
    <col min="778" max="778" width="15.85546875" customWidth="1"/>
    <col min="1016" max="1016" width="5.28515625" customWidth="1"/>
    <col min="1017" max="1017" width="27.85546875" customWidth="1"/>
    <col min="1018" max="1018" width="9.42578125" customWidth="1"/>
    <col min="1019" max="1019" width="9.5703125" customWidth="1"/>
    <col min="1020" max="1020" width="9.7109375" customWidth="1"/>
    <col min="1021" max="1021" width="9.5703125" customWidth="1"/>
    <col min="1022" max="1022" width="9.28515625" customWidth="1"/>
    <col min="1023" max="1023" width="0" hidden="1" customWidth="1"/>
    <col min="1024" max="1025" width="9.7109375" customWidth="1"/>
    <col min="1026" max="1026" width="12.28515625" customWidth="1"/>
    <col min="1027" max="1027" width="28.42578125" customWidth="1"/>
    <col min="1028" max="1028" width="34.7109375" customWidth="1"/>
    <col min="1029" max="1029" width="25.85546875" customWidth="1"/>
    <col min="1030" max="1030" width="10.140625" customWidth="1"/>
    <col min="1031" max="1033" width="9.140625" customWidth="1"/>
    <col min="1034" max="1034" width="15.85546875" customWidth="1"/>
    <col min="1272" max="1272" width="5.28515625" customWidth="1"/>
    <col min="1273" max="1273" width="27.85546875" customWidth="1"/>
    <col min="1274" max="1274" width="9.42578125" customWidth="1"/>
    <col min="1275" max="1275" width="9.5703125" customWidth="1"/>
    <col min="1276" max="1276" width="9.7109375" customWidth="1"/>
    <col min="1277" max="1277" width="9.5703125" customWidth="1"/>
    <col min="1278" max="1278" width="9.28515625" customWidth="1"/>
    <col min="1279" max="1279" width="0" hidden="1" customWidth="1"/>
    <col min="1280" max="1281" width="9.7109375" customWidth="1"/>
    <col min="1282" max="1282" width="12.28515625" customWidth="1"/>
    <col min="1283" max="1283" width="28.42578125" customWidth="1"/>
    <col min="1284" max="1284" width="34.7109375" customWidth="1"/>
    <col min="1285" max="1285" width="25.85546875" customWidth="1"/>
    <col min="1286" max="1286" width="10.140625" customWidth="1"/>
    <col min="1287" max="1289" width="9.140625" customWidth="1"/>
    <col min="1290" max="1290" width="15.85546875" customWidth="1"/>
    <col min="1528" max="1528" width="5.28515625" customWidth="1"/>
    <col min="1529" max="1529" width="27.85546875" customWidth="1"/>
    <col min="1530" max="1530" width="9.42578125" customWidth="1"/>
    <col min="1531" max="1531" width="9.5703125" customWidth="1"/>
    <col min="1532" max="1532" width="9.7109375" customWidth="1"/>
    <col min="1533" max="1533" width="9.5703125" customWidth="1"/>
    <col min="1534" max="1534" width="9.28515625" customWidth="1"/>
    <col min="1535" max="1535" width="0" hidden="1" customWidth="1"/>
    <col min="1536" max="1537" width="9.7109375" customWidth="1"/>
    <col min="1538" max="1538" width="12.28515625" customWidth="1"/>
    <col min="1539" max="1539" width="28.42578125" customWidth="1"/>
    <col min="1540" max="1540" width="34.7109375" customWidth="1"/>
    <col min="1541" max="1541" width="25.85546875" customWidth="1"/>
    <col min="1542" max="1542" width="10.140625" customWidth="1"/>
    <col min="1543" max="1545" width="9.140625" customWidth="1"/>
    <col min="1546" max="1546" width="15.85546875" customWidth="1"/>
    <col min="1784" max="1784" width="5.28515625" customWidth="1"/>
    <col min="1785" max="1785" width="27.85546875" customWidth="1"/>
    <col min="1786" max="1786" width="9.42578125" customWidth="1"/>
    <col min="1787" max="1787" width="9.5703125" customWidth="1"/>
    <col min="1788" max="1788" width="9.7109375" customWidth="1"/>
    <col min="1789" max="1789" width="9.5703125" customWidth="1"/>
    <col min="1790" max="1790" width="9.28515625" customWidth="1"/>
    <col min="1791" max="1791" width="0" hidden="1" customWidth="1"/>
    <col min="1792" max="1793" width="9.7109375" customWidth="1"/>
    <col min="1794" max="1794" width="12.28515625" customWidth="1"/>
    <col min="1795" max="1795" width="28.42578125" customWidth="1"/>
    <col min="1796" max="1796" width="34.7109375" customWidth="1"/>
    <col min="1797" max="1797" width="25.85546875" customWidth="1"/>
    <col min="1798" max="1798" width="10.140625" customWidth="1"/>
    <col min="1799" max="1801" width="9.140625" customWidth="1"/>
    <col min="1802" max="1802" width="15.85546875" customWidth="1"/>
    <col min="2040" max="2040" width="5.28515625" customWidth="1"/>
    <col min="2041" max="2041" width="27.85546875" customWidth="1"/>
    <col min="2042" max="2042" width="9.42578125" customWidth="1"/>
    <col min="2043" max="2043" width="9.5703125" customWidth="1"/>
    <col min="2044" max="2044" width="9.7109375" customWidth="1"/>
    <col min="2045" max="2045" width="9.5703125" customWidth="1"/>
    <col min="2046" max="2046" width="9.28515625" customWidth="1"/>
    <col min="2047" max="2047" width="0" hidden="1" customWidth="1"/>
    <col min="2048" max="2049" width="9.7109375" customWidth="1"/>
    <col min="2050" max="2050" width="12.28515625" customWidth="1"/>
    <col min="2051" max="2051" width="28.42578125" customWidth="1"/>
    <col min="2052" max="2052" width="34.7109375" customWidth="1"/>
    <col min="2053" max="2053" width="25.85546875" customWidth="1"/>
    <col min="2054" max="2054" width="10.140625" customWidth="1"/>
    <col min="2055" max="2057" width="9.140625" customWidth="1"/>
    <col min="2058" max="2058" width="15.85546875" customWidth="1"/>
    <col min="2296" max="2296" width="5.28515625" customWidth="1"/>
    <col min="2297" max="2297" width="27.85546875" customWidth="1"/>
    <col min="2298" max="2298" width="9.42578125" customWidth="1"/>
    <col min="2299" max="2299" width="9.5703125" customWidth="1"/>
    <col min="2300" max="2300" width="9.7109375" customWidth="1"/>
    <col min="2301" max="2301" width="9.5703125" customWidth="1"/>
    <col min="2302" max="2302" width="9.28515625" customWidth="1"/>
    <col min="2303" max="2303" width="0" hidden="1" customWidth="1"/>
    <col min="2304" max="2305" width="9.7109375" customWidth="1"/>
    <col min="2306" max="2306" width="12.28515625" customWidth="1"/>
    <col min="2307" max="2307" width="28.42578125" customWidth="1"/>
    <col min="2308" max="2308" width="34.7109375" customWidth="1"/>
    <col min="2309" max="2309" width="25.85546875" customWidth="1"/>
    <col min="2310" max="2310" width="10.140625" customWidth="1"/>
    <col min="2311" max="2313" width="9.140625" customWidth="1"/>
    <col min="2314" max="2314" width="15.85546875" customWidth="1"/>
    <col min="2552" max="2552" width="5.28515625" customWidth="1"/>
    <col min="2553" max="2553" width="27.85546875" customWidth="1"/>
    <col min="2554" max="2554" width="9.42578125" customWidth="1"/>
    <col min="2555" max="2555" width="9.5703125" customWidth="1"/>
    <col min="2556" max="2556" width="9.7109375" customWidth="1"/>
    <col min="2557" max="2557" width="9.5703125" customWidth="1"/>
    <col min="2558" max="2558" width="9.28515625" customWidth="1"/>
    <col min="2559" max="2559" width="0" hidden="1" customWidth="1"/>
    <col min="2560" max="2561" width="9.7109375" customWidth="1"/>
    <col min="2562" max="2562" width="12.28515625" customWidth="1"/>
    <col min="2563" max="2563" width="28.42578125" customWidth="1"/>
    <col min="2564" max="2564" width="34.7109375" customWidth="1"/>
    <col min="2565" max="2565" width="25.85546875" customWidth="1"/>
    <col min="2566" max="2566" width="10.140625" customWidth="1"/>
    <col min="2567" max="2569" width="9.140625" customWidth="1"/>
    <col min="2570" max="2570" width="15.85546875" customWidth="1"/>
    <col min="2808" max="2808" width="5.28515625" customWidth="1"/>
    <col min="2809" max="2809" width="27.85546875" customWidth="1"/>
    <col min="2810" max="2810" width="9.42578125" customWidth="1"/>
    <col min="2811" max="2811" width="9.5703125" customWidth="1"/>
    <col min="2812" max="2812" width="9.7109375" customWidth="1"/>
    <col min="2813" max="2813" width="9.5703125" customWidth="1"/>
    <col min="2814" max="2814" width="9.28515625" customWidth="1"/>
    <col min="2815" max="2815" width="0" hidden="1" customWidth="1"/>
    <col min="2816" max="2817" width="9.7109375" customWidth="1"/>
    <col min="2818" max="2818" width="12.28515625" customWidth="1"/>
    <col min="2819" max="2819" width="28.42578125" customWidth="1"/>
    <col min="2820" max="2820" width="34.7109375" customWidth="1"/>
    <col min="2821" max="2821" width="25.85546875" customWidth="1"/>
    <col min="2822" max="2822" width="10.140625" customWidth="1"/>
    <col min="2823" max="2825" width="9.140625" customWidth="1"/>
    <col min="2826" max="2826" width="15.85546875" customWidth="1"/>
    <col min="3064" max="3064" width="5.28515625" customWidth="1"/>
    <col min="3065" max="3065" width="27.85546875" customWidth="1"/>
    <col min="3066" max="3066" width="9.42578125" customWidth="1"/>
    <col min="3067" max="3067" width="9.5703125" customWidth="1"/>
    <col min="3068" max="3068" width="9.7109375" customWidth="1"/>
    <col min="3069" max="3069" width="9.5703125" customWidth="1"/>
    <col min="3070" max="3070" width="9.28515625" customWidth="1"/>
    <col min="3071" max="3071" width="0" hidden="1" customWidth="1"/>
    <col min="3072" max="3073" width="9.7109375" customWidth="1"/>
    <col min="3074" max="3074" width="12.28515625" customWidth="1"/>
    <col min="3075" max="3075" width="28.42578125" customWidth="1"/>
    <col min="3076" max="3076" width="34.7109375" customWidth="1"/>
    <col min="3077" max="3077" width="25.85546875" customWidth="1"/>
    <col min="3078" max="3078" width="10.140625" customWidth="1"/>
    <col min="3079" max="3081" width="9.140625" customWidth="1"/>
    <col min="3082" max="3082" width="15.85546875" customWidth="1"/>
    <col min="3320" max="3320" width="5.28515625" customWidth="1"/>
    <col min="3321" max="3321" width="27.85546875" customWidth="1"/>
    <col min="3322" max="3322" width="9.42578125" customWidth="1"/>
    <col min="3323" max="3323" width="9.5703125" customWidth="1"/>
    <col min="3324" max="3324" width="9.7109375" customWidth="1"/>
    <col min="3325" max="3325" width="9.5703125" customWidth="1"/>
    <col min="3326" max="3326" width="9.28515625" customWidth="1"/>
    <col min="3327" max="3327" width="0" hidden="1" customWidth="1"/>
    <col min="3328" max="3329" width="9.7109375" customWidth="1"/>
    <col min="3330" max="3330" width="12.28515625" customWidth="1"/>
    <col min="3331" max="3331" width="28.42578125" customWidth="1"/>
    <col min="3332" max="3332" width="34.7109375" customWidth="1"/>
    <col min="3333" max="3333" width="25.85546875" customWidth="1"/>
    <col min="3334" max="3334" width="10.140625" customWidth="1"/>
    <col min="3335" max="3337" width="9.140625" customWidth="1"/>
    <col min="3338" max="3338" width="15.85546875" customWidth="1"/>
    <col min="3576" max="3576" width="5.28515625" customWidth="1"/>
    <col min="3577" max="3577" width="27.85546875" customWidth="1"/>
    <col min="3578" max="3578" width="9.42578125" customWidth="1"/>
    <col min="3579" max="3579" width="9.5703125" customWidth="1"/>
    <col min="3580" max="3580" width="9.7109375" customWidth="1"/>
    <col min="3581" max="3581" width="9.5703125" customWidth="1"/>
    <col min="3582" max="3582" width="9.28515625" customWidth="1"/>
    <col min="3583" max="3583" width="0" hidden="1" customWidth="1"/>
    <col min="3584" max="3585" width="9.7109375" customWidth="1"/>
    <col min="3586" max="3586" width="12.28515625" customWidth="1"/>
    <col min="3587" max="3587" width="28.42578125" customWidth="1"/>
    <col min="3588" max="3588" width="34.7109375" customWidth="1"/>
    <col min="3589" max="3589" width="25.85546875" customWidth="1"/>
    <col min="3590" max="3590" width="10.140625" customWidth="1"/>
    <col min="3591" max="3593" width="9.140625" customWidth="1"/>
    <col min="3594" max="3594" width="15.85546875" customWidth="1"/>
    <col min="3832" max="3832" width="5.28515625" customWidth="1"/>
    <col min="3833" max="3833" width="27.85546875" customWidth="1"/>
    <col min="3834" max="3834" width="9.42578125" customWidth="1"/>
    <col min="3835" max="3835" width="9.5703125" customWidth="1"/>
    <col min="3836" max="3836" width="9.7109375" customWidth="1"/>
    <col min="3837" max="3837" width="9.5703125" customWidth="1"/>
    <col min="3838" max="3838" width="9.28515625" customWidth="1"/>
    <col min="3839" max="3839" width="0" hidden="1" customWidth="1"/>
    <col min="3840" max="3841" width="9.7109375" customWidth="1"/>
    <col min="3842" max="3842" width="12.28515625" customWidth="1"/>
    <col min="3843" max="3843" width="28.42578125" customWidth="1"/>
    <col min="3844" max="3844" width="34.7109375" customWidth="1"/>
    <col min="3845" max="3845" width="25.85546875" customWidth="1"/>
    <col min="3846" max="3846" width="10.140625" customWidth="1"/>
    <col min="3847" max="3849" width="9.140625" customWidth="1"/>
    <col min="3850" max="3850" width="15.85546875" customWidth="1"/>
    <col min="4088" max="4088" width="5.28515625" customWidth="1"/>
    <col min="4089" max="4089" width="27.85546875" customWidth="1"/>
    <col min="4090" max="4090" width="9.42578125" customWidth="1"/>
    <col min="4091" max="4091" width="9.5703125" customWidth="1"/>
    <col min="4092" max="4092" width="9.7109375" customWidth="1"/>
    <col min="4093" max="4093" width="9.5703125" customWidth="1"/>
    <col min="4094" max="4094" width="9.28515625" customWidth="1"/>
    <col min="4095" max="4095" width="0" hidden="1" customWidth="1"/>
    <col min="4096" max="4097" width="9.7109375" customWidth="1"/>
    <col min="4098" max="4098" width="12.28515625" customWidth="1"/>
    <col min="4099" max="4099" width="28.42578125" customWidth="1"/>
    <col min="4100" max="4100" width="34.7109375" customWidth="1"/>
    <col min="4101" max="4101" width="25.85546875" customWidth="1"/>
    <col min="4102" max="4102" width="10.140625" customWidth="1"/>
    <col min="4103" max="4105" width="9.140625" customWidth="1"/>
    <col min="4106" max="4106" width="15.85546875" customWidth="1"/>
    <col min="4344" max="4344" width="5.28515625" customWidth="1"/>
    <col min="4345" max="4345" width="27.85546875" customWidth="1"/>
    <col min="4346" max="4346" width="9.42578125" customWidth="1"/>
    <col min="4347" max="4347" width="9.5703125" customWidth="1"/>
    <col min="4348" max="4348" width="9.7109375" customWidth="1"/>
    <col min="4349" max="4349" width="9.5703125" customWidth="1"/>
    <col min="4350" max="4350" width="9.28515625" customWidth="1"/>
    <col min="4351" max="4351" width="0" hidden="1" customWidth="1"/>
    <col min="4352" max="4353" width="9.7109375" customWidth="1"/>
    <col min="4354" max="4354" width="12.28515625" customWidth="1"/>
    <col min="4355" max="4355" width="28.42578125" customWidth="1"/>
    <col min="4356" max="4356" width="34.7109375" customWidth="1"/>
    <col min="4357" max="4357" width="25.85546875" customWidth="1"/>
    <col min="4358" max="4358" width="10.140625" customWidth="1"/>
    <col min="4359" max="4361" width="9.140625" customWidth="1"/>
    <col min="4362" max="4362" width="15.85546875" customWidth="1"/>
    <col min="4600" max="4600" width="5.28515625" customWidth="1"/>
    <col min="4601" max="4601" width="27.85546875" customWidth="1"/>
    <col min="4602" max="4602" width="9.42578125" customWidth="1"/>
    <col min="4603" max="4603" width="9.5703125" customWidth="1"/>
    <col min="4604" max="4604" width="9.7109375" customWidth="1"/>
    <col min="4605" max="4605" width="9.5703125" customWidth="1"/>
    <col min="4606" max="4606" width="9.28515625" customWidth="1"/>
    <col min="4607" max="4607" width="0" hidden="1" customWidth="1"/>
    <col min="4608" max="4609" width="9.7109375" customWidth="1"/>
    <col min="4610" max="4610" width="12.28515625" customWidth="1"/>
    <col min="4611" max="4611" width="28.42578125" customWidth="1"/>
    <col min="4612" max="4612" width="34.7109375" customWidth="1"/>
    <col min="4613" max="4613" width="25.85546875" customWidth="1"/>
    <col min="4614" max="4614" width="10.140625" customWidth="1"/>
    <col min="4615" max="4617" width="9.140625" customWidth="1"/>
    <col min="4618" max="4618" width="15.85546875" customWidth="1"/>
    <col min="4856" max="4856" width="5.28515625" customWidth="1"/>
    <col min="4857" max="4857" width="27.85546875" customWidth="1"/>
    <col min="4858" max="4858" width="9.42578125" customWidth="1"/>
    <col min="4859" max="4859" width="9.5703125" customWidth="1"/>
    <col min="4860" max="4860" width="9.7109375" customWidth="1"/>
    <col min="4861" max="4861" width="9.5703125" customWidth="1"/>
    <col min="4862" max="4862" width="9.28515625" customWidth="1"/>
    <col min="4863" max="4863" width="0" hidden="1" customWidth="1"/>
    <col min="4864" max="4865" width="9.7109375" customWidth="1"/>
    <col min="4866" max="4866" width="12.28515625" customWidth="1"/>
    <col min="4867" max="4867" width="28.42578125" customWidth="1"/>
    <col min="4868" max="4868" width="34.7109375" customWidth="1"/>
    <col min="4869" max="4869" width="25.85546875" customWidth="1"/>
    <col min="4870" max="4870" width="10.140625" customWidth="1"/>
    <col min="4871" max="4873" width="9.140625" customWidth="1"/>
    <col min="4874" max="4874" width="15.85546875" customWidth="1"/>
    <col min="5112" max="5112" width="5.28515625" customWidth="1"/>
    <col min="5113" max="5113" width="27.85546875" customWidth="1"/>
    <col min="5114" max="5114" width="9.42578125" customWidth="1"/>
    <col min="5115" max="5115" width="9.5703125" customWidth="1"/>
    <col min="5116" max="5116" width="9.7109375" customWidth="1"/>
    <col min="5117" max="5117" width="9.5703125" customWidth="1"/>
    <col min="5118" max="5118" width="9.28515625" customWidth="1"/>
    <col min="5119" max="5119" width="0" hidden="1" customWidth="1"/>
    <col min="5120" max="5121" width="9.7109375" customWidth="1"/>
    <col min="5122" max="5122" width="12.28515625" customWidth="1"/>
    <col min="5123" max="5123" width="28.42578125" customWidth="1"/>
    <col min="5124" max="5124" width="34.7109375" customWidth="1"/>
    <col min="5125" max="5125" width="25.85546875" customWidth="1"/>
    <col min="5126" max="5126" width="10.140625" customWidth="1"/>
    <col min="5127" max="5129" width="9.140625" customWidth="1"/>
    <col min="5130" max="5130" width="15.85546875" customWidth="1"/>
    <col min="5368" max="5368" width="5.28515625" customWidth="1"/>
    <col min="5369" max="5369" width="27.85546875" customWidth="1"/>
    <col min="5370" max="5370" width="9.42578125" customWidth="1"/>
    <col min="5371" max="5371" width="9.5703125" customWidth="1"/>
    <col min="5372" max="5372" width="9.7109375" customWidth="1"/>
    <col min="5373" max="5373" width="9.5703125" customWidth="1"/>
    <col min="5374" max="5374" width="9.28515625" customWidth="1"/>
    <col min="5375" max="5375" width="0" hidden="1" customWidth="1"/>
    <col min="5376" max="5377" width="9.7109375" customWidth="1"/>
    <col min="5378" max="5378" width="12.28515625" customWidth="1"/>
    <col min="5379" max="5379" width="28.42578125" customWidth="1"/>
    <col min="5380" max="5380" width="34.7109375" customWidth="1"/>
    <col min="5381" max="5381" width="25.85546875" customWidth="1"/>
    <col min="5382" max="5382" width="10.140625" customWidth="1"/>
    <col min="5383" max="5385" width="9.140625" customWidth="1"/>
    <col min="5386" max="5386" width="15.85546875" customWidth="1"/>
    <col min="5624" max="5624" width="5.28515625" customWidth="1"/>
    <col min="5625" max="5625" width="27.85546875" customWidth="1"/>
    <col min="5626" max="5626" width="9.42578125" customWidth="1"/>
    <col min="5627" max="5627" width="9.5703125" customWidth="1"/>
    <col min="5628" max="5628" width="9.7109375" customWidth="1"/>
    <col min="5629" max="5629" width="9.5703125" customWidth="1"/>
    <col min="5630" max="5630" width="9.28515625" customWidth="1"/>
    <col min="5631" max="5631" width="0" hidden="1" customWidth="1"/>
    <col min="5632" max="5633" width="9.7109375" customWidth="1"/>
    <col min="5634" max="5634" width="12.28515625" customWidth="1"/>
    <col min="5635" max="5635" width="28.42578125" customWidth="1"/>
    <col min="5636" max="5636" width="34.7109375" customWidth="1"/>
    <col min="5637" max="5637" width="25.85546875" customWidth="1"/>
    <col min="5638" max="5638" width="10.140625" customWidth="1"/>
    <col min="5639" max="5641" width="9.140625" customWidth="1"/>
    <col min="5642" max="5642" width="15.85546875" customWidth="1"/>
    <col min="5880" max="5880" width="5.28515625" customWidth="1"/>
    <col min="5881" max="5881" width="27.85546875" customWidth="1"/>
    <col min="5882" max="5882" width="9.42578125" customWidth="1"/>
    <col min="5883" max="5883" width="9.5703125" customWidth="1"/>
    <col min="5884" max="5884" width="9.7109375" customWidth="1"/>
    <col min="5885" max="5885" width="9.5703125" customWidth="1"/>
    <col min="5886" max="5886" width="9.28515625" customWidth="1"/>
    <col min="5887" max="5887" width="0" hidden="1" customWidth="1"/>
    <col min="5888" max="5889" width="9.7109375" customWidth="1"/>
    <col min="5890" max="5890" width="12.28515625" customWidth="1"/>
    <col min="5891" max="5891" width="28.42578125" customWidth="1"/>
    <col min="5892" max="5892" width="34.7109375" customWidth="1"/>
    <col min="5893" max="5893" width="25.85546875" customWidth="1"/>
    <col min="5894" max="5894" width="10.140625" customWidth="1"/>
    <col min="5895" max="5897" width="9.140625" customWidth="1"/>
    <col min="5898" max="5898" width="15.85546875" customWidth="1"/>
    <col min="6136" max="6136" width="5.28515625" customWidth="1"/>
    <col min="6137" max="6137" width="27.85546875" customWidth="1"/>
    <col min="6138" max="6138" width="9.42578125" customWidth="1"/>
    <col min="6139" max="6139" width="9.5703125" customWidth="1"/>
    <col min="6140" max="6140" width="9.7109375" customWidth="1"/>
    <col min="6141" max="6141" width="9.5703125" customWidth="1"/>
    <col min="6142" max="6142" width="9.28515625" customWidth="1"/>
    <col min="6143" max="6143" width="0" hidden="1" customWidth="1"/>
    <col min="6144" max="6145" width="9.7109375" customWidth="1"/>
    <col min="6146" max="6146" width="12.28515625" customWidth="1"/>
    <col min="6147" max="6147" width="28.42578125" customWidth="1"/>
    <col min="6148" max="6148" width="34.7109375" customWidth="1"/>
    <col min="6149" max="6149" width="25.85546875" customWidth="1"/>
    <col min="6150" max="6150" width="10.140625" customWidth="1"/>
    <col min="6151" max="6153" width="9.140625" customWidth="1"/>
    <col min="6154" max="6154" width="15.85546875" customWidth="1"/>
    <col min="6392" max="6392" width="5.28515625" customWidth="1"/>
    <col min="6393" max="6393" width="27.85546875" customWidth="1"/>
    <col min="6394" max="6394" width="9.42578125" customWidth="1"/>
    <col min="6395" max="6395" width="9.5703125" customWidth="1"/>
    <col min="6396" max="6396" width="9.7109375" customWidth="1"/>
    <col min="6397" max="6397" width="9.5703125" customWidth="1"/>
    <col min="6398" max="6398" width="9.28515625" customWidth="1"/>
    <col min="6399" max="6399" width="0" hidden="1" customWidth="1"/>
    <col min="6400" max="6401" width="9.7109375" customWidth="1"/>
    <col min="6402" max="6402" width="12.28515625" customWidth="1"/>
    <col min="6403" max="6403" width="28.42578125" customWidth="1"/>
    <col min="6404" max="6404" width="34.7109375" customWidth="1"/>
    <col min="6405" max="6405" width="25.85546875" customWidth="1"/>
    <col min="6406" max="6406" width="10.140625" customWidth="1"/>
    <col min="6407" max="6409" width="9.140625" customWidth="1"/>
    <col min="6410" max="6410" width="15.85546875" customWidth="1"/>
    <col min="6648" max="6648" width="5.28515625" customWidth="1"/>
    <col min="6649" max="6649" width="27.85546875" customWidth="1"/>
    <col min="6650" max="6650" width="9.42578125" customWidth="1"/>
    <col min="6651" max="6651" width="9.5703125" customWidth="1"/>
    <col min="6652" max="6652" width="9.7109375" customWidth="1"/>
    <col min="6653" max="6653" width="9.5703125" customWidth="1"/>
    <col min="6654" max="6654" width="9.28515625" customWidth="1"/>
    <col min="6655" max="6655" width="0" hidden="1" customWidth="1"/>
    <col min="6656" max="6657" width="9.7109375" customWidth="1"/>
    <col min="6658" max="6658" width="12.28515625" customWidth="1"/>
    <col min="6659" max="6659" width="28.42578125" customWidth="1"/>
    <col min="6660" max="6660" width="34.7109375" customWidth="1"/>
    <col min="6661" max="6661" width="25.85546875" customWidth="1"/>
    <col min="6662" max="6662" width="10.140625" customWidth="1"/>
    <col min="6663" max="6665" width="9.140625" customWidth="1"/>
    <col min="6666" max="6666" width="15.85546875" customWidth="1"/>
    <col min="6904" max="6904" width="5.28515625" customWidth="1"/>
    <col min="6905" max="6905" width="27.85546875" customWidth="1"/>
    <col min="6906" max="6906" width="9.42578125" customWidth="1"/>
    <col min="6907" max="6907" width="9.5703125" customWidth="1"/>
    <col min="6908" max="6908" width="9.7109375" customWidth="1"/>
    <col min="6909" max="6909" width="9.5703125" customWidth="1"/>
    <col min="6910" max="6910" width="9.28515625" customWidth="1"/>
    <col min="6911" max="6911" width="0" hidden="1" customWidth="1"/>
    <col min="6912" max="6913" width="9.7109375" customWidth="1"/>
    <col min="6914" max="6914" width="12.28515625" customWidth="1"/>
    <col min="6915" max="6915" width="28.42578125" customWidth="1"/>
    <col min="6916" max="6916" width="34.7109375" customWidth="1"/>
    <col min="6917" max="6917" width="25.85546875" customWidth="1"/>
    <col min="6918" max="6918" width="10.140625" customWidth="1"/>
    <col min="6919" max="6921" width="9.140625" customWidth="1"/>
    <col min="6922" max="6922" width="15.85546875" customWidth="1"/>
    <col min="7160" max="7160" width="5.28515625" customWidth="1"/>
    <col min="7161" max="7161" width="27.85546875" customWidth="1"/>
    <col min="7162" max="7162" width="9.42578125" customWidth="1"/>
    <col min="7163" max="7163" width="9.5703125" customWidth="1"/>
    <col min="7164" max="7164" width="9.7109375" customWidth="1"/>
    <col min="7165" max="7165" width="9.5703125" customWidth="1"/>
    <col min="7166" max="7166" width="9.28515625" customWidth="1"/>
    <col min="7167" max="7167" width="0" hidden="1" customWidth="1"/>
    <col min="7168" max="7169" width="9.7109375" customWidth="1"/>
    <col min="7170" max="7170" width="12.28515625" customWidth="1"/>
    <col min="7171" max="7171" width="28.42578125" customWidth="1"/>
    <col min="7172" max="7172" width="34.7109375" customWidth="1"/>
    <col min="7173" max="7173" width="25.85546875" customWidth="1"/>
    <col min="7174" max="7174" width="10.140625" customWidth="1"/>
    <col min="7175" max="7177" width="9.140625" customWidth="1"/>
    <col min="7178" max="7178" width="15.85546875" customWidth="1"/>
    <col min="7416" max="7416" width="5.28515625" customWidth="1"/>
    <col min="7417" max="7417" width="27.85546875" customWidth="1"/>
    <col min="7418" max="7418" width="9.42578125" customWidth="1"/>
    <col min="7419" max="7419" width="9.5703125" customWidth="1"/>
    <col min="7420" max="7420" width="9.7109375" customWidth="1"/>
    <col min="7421" max="7421" width="9.5703125" customWidth="1"/>
    <col min="7422" max="7422" width="9.28515625" customWidth="1"/>
    <col min="7423" max="7423" width="0" hidden="1" customWidth="1"/>
    <col min="7424" max="7425" width="9.7109375" customWidth="1"/>
    <col min="7426" max="7426" width="12.28515625" customWidth="1"/>
    <col min="7427" max="7427" width="28.42578125" customWidth="1"/>
    <col min="7428" max="7428" width="34.7109375" customWidth="1"/>
    <col min="7429" max="7429" width="25.85546875" customWidth="1"/>
    <col min="7430" max="7430" width="10.140625" customWidth="1"/>
    <col min="7431" max="7433" width="9.140625" customWidth="1"/>
    <col min="7434" max="7434" width="15.85546875" customWidth="1"/>
    <col min="7672" max="7672" width="5.28515625" customWidth="1"/>
    <col min="7673" max="7673" width="27.85546875" customWidth="1"/>
    <col min="7674" max="7674" width="9.42578125" customWidth="1"/>
    <col min="7675" max="7675" width="9.5703125" customWidth="1"/>
    <col min="7676" max="7676" width="9.7109375" customWidth="1"/>
    <col min="7677" max="7677" width="9.5703125" customWidth="1"/>
    <col min="7678" max="7678" width="9.28515625" customWidth="1"/>
    <col min="7679" max="7679" width="0" hidden="1" customWidth="1"/>
    <col min="7680" max="7681" width="9.7109375" customWidth="1"/>
    <col min="7682" max="7682" width="12.28515625" customWidth="1"/>
    <col min="7683" max="7683" width="28.42578125" customWidth="1"/>
    <col min="7684" max="7684" width="34.7109375" customWidth="1"/>
    <col min="7685" max="7685" width="25.85546875" customWidth="1"/>
    <col min="7686" max="7686" width="10.140625" customWidth="1"/>
    <col min="7687" max="7689" width="9.140625" customWidth="1"/>
    <col min="7690" max="7690" width="15.85546875" customWidth="1"/>
    <col min="7928" max="7928" width="5.28515625" customWidth="1"/>
    <col min="7929" max="7929" width="27.85546875" customWidth="1"/>
    <col min="7930" max="7930" width="9.42578125" customWidth="1"/>
    <col min="7931" max="7931" width="9.5703125" customWidth="1"/>
    <col min="7932" max="7932" width="9.7109375" customWidth="1"/>
    <col min="7933" max="7933" width="9.5703125" customWidth="1"/>
    <col min="7934" max="7934" width="9.28515625" customWidth="1"/>
    <col min="7935" max="7935" width="0" hidden="1" customWidth="1"/>
    <col min="7936" max="7937" width="9.7109375" customWidth="1"/>
    <col min="7938" max="7938" width="12.28515625" customWidth="1"/>
    <col min="7939" max="7939" width="28.42578125" customWidth="1"/>
    <col min="7940" max="7940" width="34.7109375" customWidth="1"/>
    <col min="7941" max="7941" width="25.85546875" customWidth="1"/>
    <col min="7942" max="7942" width="10.140625" customWidth="1"/>
    <col min="7943" max="7945" width="9.140625" customWidth="1"/>
    <col min="7946" max="7946" width="15.85546875" customWidth="1"/>
    <col min="8184" max="8184" width="5.28515625" customWidth="1"/>
    <col min="8185" max="8185" width="27.85546875" customWidth="1"/>
    <col min="8186" max="8186" width="9.42578125" customWidth="1"/>
    <col min="8187" max="8187" width="9.5703125" customWidth="1"/>
    <col min="8188" max="8188" width="9.7109375" customWidth="1"/>
    <col min="8189" max="8189" width="9.5703125" customWidth="1"/>
    <col min="8190" max="8190" width="9.28515625" customWidth="1"/>
    <col min="8191" max="8191" width="0" hidden="1" customWidth="1"/>
    <col min="8192" max="8193" width="9.7109375" customWidth="1"/>
    <col min="8194" max="8194" width="12.28515625" customWidth="1"/>
    <col min="8195" max="8195" width="28.42578125" customWidth="1"/>
    <col min="8196" max="8196" width="34.7109375" customWidth="1"/>
    <col min="8197" max="8197" width="25.85546875" customWidth="1"/>
    <col min="8198" max="8198" width="10.140625" customWidth="1"/>
    <col min="8199" max="8201" width="9.140625" customWidth="1"/>
    <col min="8202" max="8202" width="15.85546875" customWidth="1"/>
    <col min="8440" max="8440" width="5.28515625" customWidth="1"/>
    <col min="8441" max="8441" width="27.85546875" customWidth="1"/>
    <col min="8442" max="8442" width="9.42578125" customWidth="1"/>
    <col min="8443" max="8443" width="9.5703125" customWidth="1"/>
    <col min="8444" max="8444" width="9.7109375" customWidth="1"/>
    <col min="8445" max="8445" width="9.5703125" customWidth="1"/>
    <col min="8446" max="8446" width="9.28515625" customWidth="1"/>
    <col min="8447" max="8447" width="0" hidden="1" customWidth="1"/>
    <col min="8448" max="8449" width="9.7109375" customWidth="1"/>
    <col min="8450" max="8450" width="12.28515625" customWidth="1"/>
    <col min="8451" max="8451" width="28.42578125" customWidth="1"/>
    <col min="8452" max="8452" width="34.7109375" customWidth="1"/>
    <col min="8453" max="8453" width="25.85546875" customWidth="1"/>
    <col min="8454" max="8454" width="10.140625" customWidth="1"/>
    <col min="8455" max="8457" width="9.140625" customWidth="1"/>
    <col min="8458" max="8458" width="15.85546875" customWidth="1"/>
    <col min="8696" max="8696" width="5.28515625" customWidth="1"/>
    <col min="8697" max="8697" width="27.85546875" customWidth="1"/>
    <col min="8698" max="8698" width="9.42578125" customWidth="1"/>
    <col min="8699" max="8699" width="9.5703125" customWidth="1"/>
    <col min="8700" max="8700" width="9.7109375" customWidth="1"/>
    <col min="8701" max="8701" width="9.5703125" customWidth="1"/>
    <col min="8702" max="8702" width="9.28515625" customWidth="1"/>
    <col min="8703" max="8703" width="0" hidden="1" customWidth="1"/>
    <col min="8704" max="8705" width="9.7109375" customWidth="1"/>
    <col min="8706" max="8706" width="12.28515625" customWidth="1"/>
    <col min="8707" max="8707" width="28.42578125" customWidth="1"/>
    <col min="8708" max="8708" width="34.7109375" customWidth="1"/>
    <col min="8709" max="8709" width="25.85546875" customWidth="1"/>
    <col min="8710" max="8710" width="10.140625" customWidth="1"/>
    <col min="8711" max="8713" width="9.140625" customWidth="1"/>
    <col min="8714" max="8714" width="15.85546875" customWidth="1"/>
    <col min="8952" max="8952" width="5.28515625" customWidth="1"/>
    <col min="8953" max="8953" width="27.85546875" customWidth="1"/>
    <col min="8954" max="8954" width="9.42578125" customWidth="1"/>
    <col min="8955" max="8955" width="9.5703125" customWidth="1"/>
    <col min="8956" max="8956" width="9.7109375" customWidth="1"/>
    <col min="8957" max="8957" width="9.5703125" customWidth="1"/>
    <col min="8958" max="8958" width="9.28515625" customWidth="1"/>
    <col min="8959" max="8959" width="0" hidden="1" customWidth="1"/>
    <col min="8960" max="8961" width="9.7109375" customWidth="1"/>
    <col min="8962" max="8962" width="12.28515625" customWidth="1"/>
    <col min="8963" max="8963" width="28.42578125" customWidth="1"/>
    <col min="8964" max="8964" width="34.7109375" customWidth="1"/>
    <col min="8965" max="8965" width="25.85546875" customWidth="1"/>
    <col min="8966" max="8966" width="10.140625" customWidth="1"/>
    <col min="8967" max="8969" width="9.140625" customWidth="1"/>
    <col min="8970" max="8970" width="15.85546875" customWidth="1"/>
    <col min="9208" max="9208" width="5.28515625" customWidth="1"/>
    <col min="9209" max="9209" width="27.85546875" customWidth="1"/>
    <col min="9210" max="9210" width="9.42578125" customWidth="1"/>
    <col min="9211" max="9211" width="9.5703125" customWidth="1"/>
    <col min="9212" max="9212" width="9.7109375" customWidth="1"/>
    <col min="9213" max="9213" width="9.5703125" customWidth="1"/>
    <col min="9214" max="9214" width="9.28515625" customWidth="1"/>
    <col min="9215" max="9215" width="0" hidden="1" customWidth="1"/>
    <col min="9216" max="9217" width="9.7109375" customWidth="1"/>
    <col min="9218" max="9218" width="12.28515625" customWidth="1"/>
    <col min="9219" max="9219" width="28.42578125" customWidth="1"/>
    <col min="9220" max="9220" width="34.7109375" customWidth="1"/>
    <col min="9221" max="9221" width="25.85546875" customWidth="1"/>
    <col min="9222" max="9222" width="10.140625" customWidth="1"/>
    <col min="9223" max="9225" width="9.140625" customWidth="1"/>
    <col min="9226" max="9226" width="15.85546875" customWidth="1"/>
    <col min="9464" max="9464" width="5.28515625" customWidth="1"/>
    <col min="9465" max="9465" width="27.85546875" customWidth="1"/>
    <col min="9466" max="9466" width="9.42578125" customWidth="1"/>
    <col min="9467" max="9467" width="9.5703125" customWidth="1"/>
    <col min="9468" max="9468" width="9.7109375" customWidth="1"/>
    <col min="9469" max="9469" width="9.5703125" customWidth="1"/>
    <col min="9470" max="9470" width="9.28515625" customWidth="1"/>
    <col min="9471" max="9471" width="0" hidden="1" customWidth="1"/>
    <col min="9472" max="9473" width="9.7109375" customWidth="1"/>
    <col min="9474" max="9474" width="12.28515625" customWidth="1"/>
    <col min="9475" max="9475" width="28.42578125" customWidth="1"/>
    <col min="9476" max="9476" width="34.7109375" customWidth="1"/>
    <col min="9477" max="9477" width="25.85546875" customWidth="1"/>
    <col min="9478" max="9478" width="10.140625" customWidth="1"/>
    <col min="9479" max="9481" width="9.140625" customWidth="1"/>
    <col min="9482" max="9482" width="15.85546875" customWidth="1"/>
    <col min="9720" max="9720" width="5.28515625" customWidth="1"/>
    <col min="9721" max="9721" width="27.85546875" customWidth="1"/>
    <col min="9722" max="9722" width="9.42578125" customWidth="1"/>
    <col min="9723" max="9723" width="9.5703125" customWidth="1"/>
    <col min="9724" max="9724" width="9.7109375" customWidth="1"/>
    <col min="9725" max="9725" width="9.5703125" customWidth="1"/>
    <col min="9726" max="9726" width="9.28515625" customWidth="1"/>
    <col min="9727" max="9727" width="0" hidden="1" customWidth="1"/>
    <col min="9728" max="9729" width="9.7109375" customWidth="1"/>
    <col min="9730" max="9730" width="12.28515625" customWidth="1"/>
    <col min="9731" max="9731" width="28.42578125" customWidth="1"/>
    <col min="9732" max="9732" width="34.7109375" customWidth="1"/>
    <col min="9733" max="9733" width="25.85546875" customWidth="1"/>
    <col min="9734" max="9734" width="10.140625" customWidth="1"/>
    <col min="9735" max="9737" width="9.140625" customWidth="1"/>
    <col min="9738" max="9738" width="15.85546875" customWidth="1"/>
    <col min="9976" max="9976" width="5.28515625" customWidth="1"/>
    <col min="9977" max="9977" width="27.85546875" customWidth="1"/>
    <col min="9978" max="9978" width="9.42578125" customWidth="1"/>
    <col min="9979" max="9979" width="9.5703125" customWidth="1"/>
    <col min="9980" max="9980" width="9.7109375" customWidth="1"/>
    <col min="9981" max="9981" width="9.5703125" customWidth="1"/>
    <col min="9982" max="9982" width="9.28515625" customWidth="1"/>
    <col min="9983" max="9983" width="0" hidden="1" customWidth="1"/>
    <col min="9984" max="9985" width="9.7109375" customWidth="1"/>
    <col min="9986" max="9986" width="12.28515625" customWidth="1"/>
    <col min="9987" max="9987" width="28.42578125" customWidth="1"/>
    <col min="9988" max="9988" width="34.7109375" customWidth="1"/>
    <col min="9989" max="9989" width="25.85546875" customWidth="1"/>
    <col min="9990" max="9990" width="10.140625" customWidth="1"/>
    <col min="9991" max="9993" width="9.140625" customWidth="1"/>
    <col min="9994" max="9994" width="15.85546875" customWidth="1"/>
    <col min="10232" max="10232" width="5.28515625" customWidth="1"/>
    <col min="10233" max="10233" width="27.85546875" customWidth="1"/>
    <col min="10234" max="10234" width="9.42578125" customWidth="1"/>
    <col min="10235" max="10235" width="9.5703125" customWidth="1"/>
    <col min="10236" max="10236" width="9.7109375" customWidth="1"/>
    <col min="10237" max="10237" width="9.5703125" customWidth="1"/>
    <col min="10238" max="10238" width="9.28515625" customWidth="1"/>
    <col min="10239" max="10239" width="0" hidden="1" customWidth="1"/>
    <col min="10240" max="10241" width="9.7109375" customWidth="1"/>
    <col min="10242" max="10242" width="12.28515625" customWidth="1"/>
    <col min="10243" max="10243" width="28.42578125" customWidth="1"/>
    <col min="10244" max="10244" width="34.7109375" customWidth="1"/>
    <col min="10245" max="10245" width="25.85546875" customWidth="1"/>
    <col min="10246" max="10246" width="10.140625" customWidth="1"/>
    <col min="10247" max="10249" width="9.140625" customWidth="1"/>
    <col min="10250" max="10250" width="15.85546875" customWidth="1"/>
    <col min="10488" max="10488" width="5.28515625" customWidth="1"/>
    <col min="10489" max="10489" width="27.85546875" customWidth="1"/>
    <col min="10490" max="10490" width="9.42578125" customWidth="1"/>
    <col min="10491" max="10491" width="9.5703125" customWidth="1"/>
    <col min="10492" max="10492" width="9.7109375" customWidth="1"/>
    <col min="10493" max="10493" width="9.5703125" customWidth="1"/>
    <col min="10494" max="10494" width="9.28515625" customWidth="1"/>
    <col min="10495" max="10495" width="0" hidden="1" customWidth="1"/>
    <col min="10496" max="10497" width="9.7109375" customWidth="1"/>
    <col min="10498" max="10498" width="12.28515625" customWidth="1"/>
    <col min="10499" max="10499" width="28.42578125" customWidth="1"/>
    <col min="10500" max="10500" width="34.7109375" customWidth="1"/>
    <col min="10501" max="10501" width="25.85546875" customWidth="1"/>
    <col min="10502" max="10502" width="10.140625" customWidth="1"/>
    <col min="10503" max="10505" width="9.140625" customWidth="1"/>
    <col min="10506" max="10506" width="15.85546875" customWidth="1"/>
    <col min="10744" max="10744" width="5.28515625" customWidth="1"/>
    <col min="10745" max="10745" width="27.85546875" customWidth="1"/>
    <col min="10746" max="10746" width="9.42578125" customWidth="1"/>
    <col min="10747" max="10747" width="9.5703125" customWidth="1"/>
    <col min="10748" max="10748" width="9.7109375" customWidth="1"/>
    <col min="10749" max="10749" width="9.5703125" customWidth="1"/>
    <col min="10750" max="10750" width="9.28515625" customWidth="1"/>
    <col min="10751" max="10751" width="0" hidden="1" customWidth="1"/>
    <col min="10752" max="10753" width="9.7109375" customWidth="1"/>
    <col min="10754" max="10754" width="12.28515625" customWidth="1"/>
    <col min="10755" max="10755" width="28.42578125" customWidth="1"/>
    <col min="10756" max="10756" width="34.7109375" customWidth="1"/>
    <col min="10757" max="10757" width="25.85546875" customWidth="1"/>
    <col min="10758" max="10758" width="10.140625" customWidth="1"/>
    <col min="10759" max="10761" width="9.140625" customWidth="1"/>
    <col min="10762" max="10762" width="15.85546875" customWidth="1"/>
    <col min="11000" max="11000" width="5.28515625" customWidth="1"/>
    <col min="11001" max="11001" width="27.85546875" customWidth="1"/>
    <col min="11002" max="11002" width="9.42578125" customWidth="1"/>
    <col min="11003" max="11003" width="9.5703125" customWidth="1"/>
    <col min="11004" max="11004" width="9.7109375" customWidth="1"/>
    <col min="11005" max="11005" width="9.5703125" customWidth="1"/>
    <col min="11006" max="11006" width="9.28515625" customWidth="1"/>
    <col min="11007" max="11007" width="0" hidden="1" customWidth="1"/>
    <col min="11008" max="11009" width="9.7109375" customWidth="1"/>
    <col min="11010" max="11010" width="12.28515625" customWidth="1"/>
    <col min="11011" max="11011" width="28.42578125" customWidth="1"/>
    <col min="11012" max="11012" width="34.7109375" customWidth="1"/>
    <col min="11013" max="11013" width="25.85546875" customWidth="1"/>
    <col min="11014" max="11014" width="10.140625" customWidth="1"/>
    <col min="11015" max="11017" width="9.140625" customWidth="1"/>
    <col min="11018" max="11018" width="15.85546875" customWidth="1"/>
    <col min="11256" max="11256" width="5.28515625" customWidth="1"/>
    <col min="11257" max="11257" width="27.85546875" customWidth="1"/>
    <col min="11258" max="11258" width="9.42578125" customWidth="1"/>
    <col min="11259" max="11259" width="9.5703125" customWidth="1"/>
    <col min="11260" max="11260" width="9.7109375" customWidth="1"/>
    <col min="11261" max="11261" width="9.5703125" customWidth="1"/>
    <col min="11262" max="11262" width="9.28515625" customWidth="1"/>
    <col min="11263" max="11263" width="0" hidden="1" customWidth="1"/>
    <col min="11264" max="11265" width="9.7109375" customWidth="1"/>
    <col min="11266" max="11266" width="12.28515625" customWidth="1"/>
    <col min="11267" max="11267" width="28.42578125" customWidth="1"/>
    <col min="11268" max="11268" width="34.7109375" customWidth="1"/>
    <col min="11269" max="11269" width="25.85546875" customWidth="1"/>
    <col min="11270" max="11270" width="10.140625" customWidth="1"/>
    <col min="11271" max="11273" width="9.140625" customWidth="1"/>
    <col min="11274" max="11274" width="15.85546875" customWidth="1"/>
    <col min="11512" max="11512" width="5.28515625" customWidth="1"/>
    <col min="11513" max="11513" width="27.85546875" customWidth="1"/>
    <col min="11514" max="11514" width="9.42578125" customWidth="1"/>
    <col min="11515" max="11515" width="9.5703125" customWidth="1"/>
    <col min="11516" max="11516" width="9.7109375" customWidth="1"/>
    <col min="11517" max="11517" width="9.5703125" customWidth="1"/>
    <col min="11518" max="11518" width="9.28515625" customWidth="1"/>
    <col min="11519" max="11519" width="0" hidden="1" customWidth="1"/>
    <col min="11520" max="11521" width="9.7109375" customWidth="1"/>
    <col min="11522" max="11522" width="12.28515625" customWidth="1"/>
    <col min="11523" max="11523" width="28.42578125" customWidth="1"/>
    <col min="11524" max="11524" width="34.7109375" customWidth="1"/>
    <col min="11525" max="11525" width="25.85546875" customWidth="1"/>
    <col min="11526" max="11526" width="10.140625" customWidth="1"/>
    <col min="11527" max="11529" width="9.140625" customWidth="1"/>
    <col min="11530" max="11530" width="15.85546875" customWidth="1"/>
    <col min="11768" max="11768" width="5.28515625" customWidth="1"/>
    <col min="11769" max="11769" width="27.85546875" customWidth="1"/>
    <col min="11770" max="11770" width="9.42578125" customWidth="1"/>
    <col min="11771" max="11771" width="9.5703125" customWidth="1"/>
    <col min="11772" max="11772" width="9.7109375" customWidth="1"/>
    <col min="11773" max="11773" width="9.5703125" customWidth="1"/>
    <col min="11774" max="11774" width="9.28515625" customWidth="1"/>
    <col min="11775" max="11775" width="0" hidden="1" customWidth="1"/>
    <col min="11776" max="11777" width="9.7109375" customWidth="1"/>
    <col min="11778" max="11778" width="12.28515625" customWidth="1"/>
    <col min="11779" max="11779" width="28.42578125" customWidth="1"/>
    <col min="11780" max="11780" width="34.7109375" customWidth="1"/>
    <col min="11781" max="11781" width="25.85546875" customWidth="1"/>
    <col min="11782" max="11782" width="10.140625" customWidth="1"/>
    <col min="11783" max="11785" width="9.140625" customWidth="1"/>
    <col min="11786" max="11786" width="15.85546875" customWidth="1"/>
    <col min="12024" max="12024" width="5.28515625" customWidth="1"/>
    <col min="12025" max="12025" width="27.85546875" customWidth="1"/>
    <col min="12026" max="12026" width="9.42578125" customWidth="1"/>
    <col min="12027" max="12027" width="9.5703125" customWidth="1"/>
    <col min="12028" max="12028" width="9.7109375" customWidth="1"/>
    <col min="12029" max="12029" width="9.5703125" customWidth="1"/>
    <col min="12030" max="12030" width="9.28515625" customWidth="1"/>
    <col min="12031" max="12031" width="0" hidden="1" customWidth="1"/>
    <col min="12032" max="12033" width="9.7109375" customWidth="1"/>
    <col min="12034" max="12034" width="12.28515625" customWidth="1"/>
    <col min="12035" max="12035" width="28.42578125" customWidth="1"/>
    <col min="12036" max="12036" width="34.7109375" customWidth="1"/>
    <col min="12037" max="12037" width="25.85546875" customWidth="1"/>
    <col min="12038" max="12038" width="10.140625" customWidth="1"/>
    <col min="12039" max="12041" width="9.140625" customWidth="1"/>
    <col min="12042" max="12042" width="15.85546875" customWidth="1"/>
    <col min="12280" max="12280" width="5.28515625" customWidth="1"/>
    <col min="12281" max="12281" width="27.85546875" customWidth="1"/>
    <col min="12282" max="12282" width="9.42578125" customWidth="1"/>
    <col min="12283" max="12283" width="9.5703125" customWidth="1"/>
    <col min="12284" max="12284" width="9.7109375" customWidth="1"/>
    <col min="12285" max="12285" width="9.5703125" customWidth="1"/>
    <col min="12286" max="12286" width="9.28515625" customWidth="1"/>
    <col min="12287" max="12287" width="0" hidden="1" customWidth="1"/>
    <col min="12288" max="12289" width="9.7109375" customWidth="1"/>
    <col min="12290" max="12290" width="12.28515625" customWidth="1"/>
    <col min="12291" max="12291" width="28.42578125" customWidth="1"/>
    <col min="12292" max="12292" width="34.7109375" customWidth="1"/>
    <col min="12293" max="12293" width="25.85546875" customWidth="1"/>
    <col min="12294" max="12294" width="10.140625" customWidth="1"/>
    <col min="12295" max="12297" width="9.140625" customWidth="1"/>
    <col min="12298" max="12298" width="15.85546875" customWidth="1"/>
    <col min="12536" max="12536" width="5.28515625" customWidth="1"/>
    <col min="12537" max="12537" width="27.85546875" customWidth="1"/>
    <col min="12538" max="12538" width="9.42578125" customWidth="1"/>
    <col min="12539" max="12539" width="9.5703125" customWidth="1"/>
    <col min="12540" max="12540" width="9.7109375" customWidth="1"/>
    <col min="12541" max="12541" width="9.5703125" customWidth="1"/>
    <col min="12542" max="12542" width="9.28515625" customWidth="1"/>
    <col min="12543" max="12543" width="0" hidden="1" customWidth="1"/>
    <col min="12544" max="12545" width="9.7109375" customWidth="1"/>
    <col min="12546" max="12546" width="12.28515625" customWidth="1"/>
    <col min="12547" max="12547" width="28.42578125" customWidth="1"/>
    <col min="12548" max="12548" width="34.7109375" customWidth="1"/>
    <col min="12549" max="12549" width="25.85546875" customWidth="1"/>
    <col min="12550" max="12550" width="10.140625" customWidth="1"/>
    <col min="12551" max="12553" width="9.140625" customWidth="1"/>
    <col min="12554" max="12554" width="15.85546875" customWidth="1"/>
    <col min="12792" max="12792" width="5.28515625" customWidth="1"/>
    <col min="12793" max="12793" width="27.85546875" customWidth="1"/>
    <col min="12794" max="12794" width="9.42578125" customWidth="1"/>
    <col min="12795" max="12795" width="9.5703125" customWidth="1"/>
    <col min="12796" max="12796" width="9.7109375" customWidth="1"/>
    <col min="12797" max="12797" width="9.5703125" customWidth="1"/>
    <col min="12798" max="12798" width="9.28515625" customWidth="1"/>
    <col min="12799" max="12799" width="0" hidden="1" customWidth="1"/>
    <col min="12800" max="12801" width="9.7109375" customWidth="1"/>
    <col min="12802" max="12802" width="12.28515625" customWidth="1"/>
    <col min="12803" max="12803" width="28.42578125" customWidth="1"/>
    <col min="12804" max="12804" width="34.7109375" customWidth="1"/>
    <col min="12805" max="12805" width="25.85546875" customWidth="1"/>
    <col min="12806" max="12806" width="10.140625" customWidth="1"/>
    <col min="12807" max="12809" width="9.140625" customWidth="1"/>
    <col min="12810" max="12810" width="15.85546875" customWidth="1"/>
    <col min="13048" max="13048" width="5.28515625" customWidth="1"/>
    <col min="13049" max="13049" width="27.85546875" customWidth="1"/>
    <col min="13050" max="13050" width="9.42578125" customWidth="1"/>
    <col min="13051" max="13051" width="9.5703125" customWidth="1"/>
    <col min="13052" max="13052" width="9.7109375" customWidth="1"/>
    <col min="13053" max="13053" width="9.5703125" customWidth="1"/>
    <col min="13054" max="13054" width="9.28515625" customWidth="1"/>
    <col min="13055" max="13055" width="0" hidden="1" customWidth="1"/>
    <col min="13056" max="13057" width="9.7109375" customWidth="1"/>
    <col min="13058" max="13058" width="12.28515625" customWidth="1"/>
    <col min="13059" max="13059" width="28.42578125" customWidth="1"/>
    <col min="13060" max="13060" width="34.7109375" customWidth="1"/>
    <col min="13061" max="13061" width="25.85546875" customWidth="1"/>
    <col min="13062" max="13062" width="10.140625" customWidth="1"/>
    <col min="13063" max="13065" width="9.140625" customWidth="1"/>
    <col min="13066" max="13066" width="15.85546875" customWidth="1"/>
    <col min="13304" max="13304" width="5.28515625" customWidth="1"/>
    <col min="13305" max="13305" width="27.85546875" customWidth="1"/>
    <col min="13306" max="13306" width="9.42578125" customWidth="1"/>
    <col min="13307" max="13307" width="9.5703125" customWidth="1"/>
    <col min="13308" max="13308" width="9.7109375" customWidth="1"/>
    <col min="13309" max="13309" width="9.5703125" customWidth="1"/>
    <col min="13310" max="13310" width="9.28515625" customWidth="1"/>
    <col min="13311" max="13311" width="0" hidden="1" customWidth="1"/>
    <col min="13312" max="13313" width="9.7109375" customWidth="1"/>
    <col min="13314" max="13314" width="12.28515625" customWidth="1"/>
    <col min="13315" max="13315" width="28.42578125" customWidth="1"/>
    <col min="13316" max="13316" width="34.7109375" customWidth="1"/>
    <col min="13317" max="13317" width="25.85546875" customWidth="1"/>
    <col min="13318" max="13318" width="10.140625" customWidth="1"/>
    <col min="13319" max="13321" width="9.140625" customWidth="1"/>
    <col min="13322" max="13322" width="15.85546875" customWidth="1"/>
    <col min="13560" max="13560" width="5.28515625" customWidth="1"/>
    <col min="13561" max="13561" width="27.85546875" customWidth="1"/>
    <col min="13562" max="13562" width="9.42578125" customWidth="1"/>
    <col min="13563" max="13563" width="9.5703125" customWidth="1"/>
    <col min="13564" max="13564" width="9.7109375" customWidth="1"/>
    <col min="13565" max="13565" width="9.5703125" customWidth="1"/>
    <col min="13566" max="13566" width="9.28515625" customWidth="1"/>
    <col min="13567" max="13567" width="0" hidden="1" customWidth="1"/>
    <col min="13568" max="13569" width="9.7109375" customWidth="1"/>
    <col min="13570" max="13570" width="12.28515625" customWidth="1"/>
    <col min="13571" max="13571" width="28.42578125" customWidth="1"/>
    <col min="13572" max="13572" width="34.7109375" customWidth="1"/>
    <col min="13573" max="13573" width="25.85546875" customWidth="1"/>
    <col min="13574" max="13574" width="10.140625" customWidth="1"/>
    <col min="13575" max="13577" width="9.140625" customWidth="1"/>
    <col min="13578" max="13578" width="15.85546875" customWidth="1"/>
    <col min="13816" max="13816" width="5.28515625" customWidth="1"/>
    <col min="13817" max="13817" width="27.85546875" customWidth="1"/>
    <col min="13818" max="13818" width="9.42578125" customWidth="1"/>
    <col min="13819" max="13819" width="9.5703125" customWidth="1"/>
    <col min="13820" max="13820" width="9.7109375" customWidth="1"/>
    <col min="13821" max="13821" width="9.5703125" customWidth="1"/>
    <col min="13822" max="13822" width="9.28515625" customWidth="1"/>
    <col min="13823" max="13823" width="0" hidden="1" customWidth="1"/>
    <col min="13824" max="13825" width="9.7109375" customWidth="1"/>
    <col min="13826" max="13826" width="12.28515625" customWidth="1"/>
    <col min="13827" max="13827" width="28.42578125" customWidth="1"/>
    <col min="13828" max="13828" width="34.7109375" customWidth="1"/>
    <col min="13829" max="13829" width="25.85546875" customWidth="1"/>
    <col min="13830" max="13830" width="10.140625" customWidth="1"/>
    <col min="13831" max="13833" width="9.140625" customWidth="1"/>
    <col min="13834" max="13834" width="15.85546875" customWidth="1"/>
    <col min="14072" max="14072" width="5.28515625" customWidth="1"/>
    <col min="14073" max="14073" width="27.85546875" customWidth="1"/>
    <col min="14074" max="14074" width="9.42578125" customWidth="1"/>
    <col min="14075" max="14075" width="9.5703125" customWidth="1"/>
    <col min="14076" max="14076" width="9.7109375" customWidth="1"/>
    <col min="14077" max="14077" width="9.5703125" customWidth="1"/>
    <col min="14078" max="14078" width="9.28515625" customWidth="1"/>
    <col min="14079" max="14079" width="0" hidden="1" customWidth="1"/>
    <col min="14080" max="14081" width="9.7109375" customWidth="1"/>
    <col min="14082" max="14082" width="12.28515625" customWidth="1"/>
    <col min="14083" max="14083" width="28.42578125" customWidth="1"/>
    <col min="14084" max="14084" width="34.7109375" customWidth="1"/>
    <col min="14085" max="14085" width="25.85546875" customWidth="1"/>
    <col min="14086" max="14086" width="10.140625" customWidth="1"/>
    <col min="14087" max="14089" width="9.140625" customWidth="1"/>
    <col min="14090" max="14090" width="15.85546875" customWidth="1"/>
    <col min="14328" max="14328" width="5.28515625" customWidth="1"/>
    <col min="14329" max="14329" width="27.85546875" customWidth="1"/>
    <col min="14330" max="14330" width="9.42578125" customWidth="1"/>
    <col min="14331" max="14331" width="9.5703125" customWidth="1"/>
    <col min="14332" max="14332" width="9.7109375" customWidth="1"/>
    <col min="14333" max="14333" width="9.5703125" customWidth="1"/>
    <col min="14334" max="14334" width="9.28515625" customWidth="1"/>
    <col min="14335" max="14335" width="0" hidden="1" customWidth="1"/>
    <col min="14336" max="14337" width="9.7109375" customWidth="1"/>
    <col min="14338" max="14338" width="12.28515625" customWidth="1"/>
    <col min="14339" max="14339" width="28.42578125" customWidth="1"/>
    <col min="14340" max="14340" width="34.7109375" customWidth="1"/>
    <col min="14341" max="14341" width="25.85546875" customWidth="1"/>
    <col min="14342" max="14342" width="10.140625" customWidth="1"/>
    <col min="14343" max="14345" width="9.140625" customWidth="1"/>
    <col min="14346" max="14346" width="15.85546875" customWidth="1"/>
    <col min="14584" max="14584" width="5.28515625" customWidth="1"/>
    <col min="14585" max="14585" width="27.85546875" customWidth="1"/>
    <col min="14586" max="14586" width="9.42578125" customWidth="1"/>
    <col min="14587" max="14587" width="9.5703125" customWidth="1"/>
    <col min="14588" max="14588" width="9.7109375" customWidth="1"/>
    <col min="14589" max="14589" width="9.5703125" customWidth="1"/>
    <col min="14590" max="14590" width="9.28515625" customWidth="1"/>
    <col min="14591" max="14591" width="0" hidden="1" customWidth="1"/>
    <col min="14592" max="14593" width="9.7109375" customWidth="1"/>
    <col min="14594" max="14594" width="12.28515625" customWidth="1"/>
    <col min="14595" max="14595" width="28.42578125" customWidth="1"/>
    <col min="14596" max="14596" width="34.7109375" customWidth="1"/>
    <col min="14597" max="14597" width="25.85546875" customWidth="1"/>
    <col min="14598" max="14598" width="10.140625" customWidth="1"/>
    <col min="14599" max="14601" width="9.140625" customWidth="1"/>
    <col min="14602" max="14602" width="15.85546875" customWidth="1"/>
    <col min="14840" max="14840" width="5.28515625" customWidth="1"/>
    <col min="14841" max="14841" width="27.85546875" customWidth="1"/>
    <col min="14842" max="14842" width="9.42578125" customWidth="1"/>
    <col min="14843" max="14843" width="9.5703125" customWidth="1"/>
    <col min="14844" max="14844" width="9.7109375" customWidth="1"/>
    <col min="14845" max="14845" width="9.5703125" customWidth="1"/>
    <col min="14846" max="14846" width="9.28515625" customWidth="1"/>
    <col min="14847" max="14847" width="0" hidden="1" customWidth="1"/>
    <col min="14848" max="14849" width="9.7109375" customWidth="1"/>
    <col min="14850" max="14850" width="12.28515625" customWidth="1"/>
    <col min="14851" max="14851" width="28.42578125" customWidth="1"/>
    <col min="14852" max="14852" width="34.7109375" customWidth="1"/>
    <col min="14853" max="14853" width="25.85546875" customWidth="1"/>
    <col min="14854" max="14854" width="10.140625" customWidth="1"/>
    <col min="14855" max="14857" width="9.140625" customWidth="1"/>
    <col min="14858" max="14858" width="15.85546875" customWidth="1"/>
    <col min="15096" max="15096" width="5.28515625" customWidth="1"/>
    <col min="15097" max="15097" width="27.85546875" customWidth="1"/>
    <col min="15098" max="15098" width="9.42578125" customWidth="1"/>
    <col min="15099" max="15099" width="9.5703125" customWidth="1"/>
    <col min="15100" max="15100" width="9.7109375" customWidth="1"/>
    <col min="15101" max="15101" width="9.5703125" customWidth="1"/>
    <col min="15102" max="15102" width="9.28515625" customWidth="1"/>
    <col min="15103" max="15103" width="0" hidden="1" customWidth="1"/>
    <col min="15104" max="15105" width="9.7109375" customWidth="1"/>
    <col min="15106" max="15106" width="12.28515625" customWidth="1"/>
    <col min="15107" max="15107" width="28.42578125" customWidth="1"/>
    <col min="15108" max="15108" width="34.7109375" customWidth="1"/>
    <col min="15109" max="15109" width="25.85546875" customWidth="1"/>
    <col min="15110" max="15110" width="10.140625" customWidth="1"/>
    <col min="15111" max="15113" width="9.140625" customWidth="1"/>
    <col min="15114" max="15114" width="15.85546875" customWidth="1"/>
    <col min="15352" max="15352" width="5.28515625" customWidth="1"/>
    <col min="15353" max="15353" width="27.85546875" customWidth="1"/>
    <col min="15354" max="15354" width="9.42578125" customWidth="1"/>
    <col min="15355" max="15355" width="9.5703125" customWidth="1"/>
    <col min="15356" max="15356" width="9.7109375" customWidth="1"/>
    <col min="15357" max="15357" width="9.5703125" customWidth="1"/>
    <col min="15358" max="15358" width="9.28515625" customWidth="1"/>
    <col min="15359" max="15359" width="0" hidden="1" customWidth="1"/>
    <col min="15360" max="15361" width="9.7109375" customWidth="1"/>
    <col min="15362" max="15362" width="12.28515625" customWidth="1"/>
    <col min="15363" max="15363" width="28.42578125" customWidth="1"/>
    <col min="15364" max="15364" width="34.7109375" customWidth="1"/>
    <col min="15365" max="15365" width="25.85546875" customWidth="1"/>
    <col min="15366" max="15366" width="10.140625" customWidth="1"/>
    <col min="15367" max="15369" width="9.140625" customWidth="1"/>
    <col min="15370" max="15370" width="15.85546875" customWidth="1"/>
    <col min="15608" max="15608" width="5.28515625" customWidth="1"/>
    <col min="15609" max="15609" width="27.85546875" customWidth="1"/>
    <col min="15610" max="15610" width="9.42578125" customWidth="1"/>
    <col min="15611" max="15611" width="9.5703125" customWidth="1"/>
    <col min="15612" max="15612" width="9.7109375" customWidth="1"/>
    <col min="15613" max="15613" width="9.5703125" customWidth="1"/>
    <col min="15614" max="15614" width="9.28515625" customWidth="1"/>
    <col min="15615" max="15615" width="0" hidden="1" customWidth="1"/>
    <col min="15616" max="15617" width="9.7109375" customWidth="1"/>
    <col min="15618" max="15618" width="12.28515625" customWidth="1"/>
    <col min="15619" max="15619" width="28.42578125" customWidth="1"/>
    <col min="15620" max="15620" width="34.7109375" customWidth="1"/>
    <col min="15621" max="15621" width="25.85546875" customWidth="1"/>
    <col min="15622" max="15622" width="10.140625" customWidth="1"/>
    <col min="15623" max="15625" width="9.140625" customWidth="1"/>
    <col min="15626" max="15626" width="15.85546875" customWidth="1"/>
    <col min="15864" max="15864" width="5.28515625" customWidth="1"/>
    <col min="15865" max="15865" width="27.85546875" customWidth="1"/>
    <col min="15866" max="15866" width="9.42578125" customWidth="1"/>
    <col min="15867" max="15867" width="9.5703125" customWidth="1"/>
    <col min="15868" max="15868" width="9.7109375" customWidth="1"/>
    <col min="15869" max="15869" width="9.5703125" customWidth="1"/>
    <col min="15870" max="15870" width="9.28515625" customWidth="1"/>
    <col min="15871" max="15871" width="0" hidden="1" customWidth="1"/>
    <col min="15872" max="15873" width="9.7109375" customWidth="1"/>
    <col min="15874" max="15874" width="12.28515625" customWidth="1"/>
    <col min="15875" max="15875" width="28.42578125" customWidth="1"/>
    <col min="15876" max="15876" width="34.7109375" customWidth="1"/>
    <col min="15877" max="15877" width="25.85546875" customWidth="1"/>
    <col min="15878" max="15878" width="10.140625" customWidth="1"/>
    <col min="15879" max="15881" width="9.140625" customWidth="1"/>
    <col min="15882" max="15882" width="15.85546875" customWidth="1"/>
    <col min="16120" max="16120" width="5.28515625" customWidth="1"/>
    <col min="16121" max="16121" width="27.85546875" customWidth="1"/>
    <col min="16122" max="16122" width="9.42578125" customWidth="1"/>
    <col min="16123" max="16123" width="9.5703125" customWidth="1"/>
    <col min="16124" max="16124" width="9.7109375" customWidth="1"/>
    <col min="16125" max="16125" width="9.5703125" customWidth="1"/>
    <col min="16126" max="16126" width="9.28515625" customWidth="1"/>
    <col min="16127" max="16127" width="0" hidden="1" customWidth="1"/>
    <col min="16128" max="16129" width="9.7109375" customWidth="1"/>
    <col min="16130" max="16130" width="12.28515625" customWidth="1"/>
    <col min="16131" max="16131" width="28.42578125" customWidth="1"/>
    <col min="16132" max="16132" width="34.7109375" customWidth="1"/>
    <col min="16133" max="16133" width="25.85546875" customWidth="1"/>
    <col min="16134" max="16134" width="10.140625" customWidth="1"/>
    <col min="16135" max="16137" width="9.140625" customWidth="1"/>
    <col min="16138" max="16138" width="15.85546875" customWidth="1"/>
  </cols>
  <sheetData>
    <row r="1" spans="1:11" ht="15.75" x14ac:dyDescent="0.25">
      <c r="F1" s="1396" t="s">
        <v>494</v>
      </c>
      <c r="G1" s="1396"/>
      <c r="H1" s="1396"/>
      <c r="I1" s="1396"/>
      <c r="J1" s="330" t="s">
        <v>0</v>
      </c>
    </row>
    <row r="2" spans="1:11" ht="15.75" x14ac:dyDescent="0.25">
      <c r="F2" s="1396" t="s">
        <v>1</v>
      </c>
      <c r="G2" s="1396"/>
      <c r="H2" s="1396"/>
      <c r="I2" s="1396"/>
      <c r="J2" s="330" t="s">
        <v>1</v>
      </c>
    </row>
    <row r="3" spans="1:11" ht="15.75" x14ac:dyDescent="0.25">
      <c r="F3" s="1396" t="s">
        <v>171</v>
      </c>
      <c r="G3" s="1396"/>
      <c r="H3" s="1396"/>
      <c r="I3" s="1396"/>
      <c r="J3" s="330" t="s">
        <v>171</v>
      </c>
    </row>
    <row r="4" spans="1:11" ht="15.75" x14ac:dyDescent="0.25">
      <c r="F4" s="1396" t="s">
        <v>921</v>
      </c>
      <c r="G4" s="1396"/>
      <c r="H4" s="1396"/>
      <c r="I4" s="1396"/>
      <c r="J4" s="330" t="s">
        <v>667</v>
      </c>
    </row>
    <row r="6" spans="1:11" ht="18" customHeight="1" x14ac:dyDescent="0.25">
      <c r="A6" s="1397" t="s">
        <v>668</v>
      </c>
      <c r="B6" s="1397"/>
      <c r="C6" s="1397"/>
      <c r="D6" s="1397"/>
      <c r="E6" s="1397"/>
      <c r="F6" s="1397"/>
      <c r="G6" s="1397"/>
      <c r="H6" s="1397"/>
      <c r="I6" s="1397"/>
      <c r="J6" s="1397"/>
      <c r="K6" s="98"/>
    </row>
    <row r="7" spans="1:11" ht="15.75" x14ac:dyDescent="0.25">
      <c r="A7" s="1395" t="s">
        <v>669</v>
      </c>
      <c r="B7" s="1395"/>
      <c r="C7" s="1395"/>
      <c r="D7" s="1395"/>
      <c r="E7" s="1395"/>
      <c r="F7" s="1395"/>
      <c r="G7" s="1395"/>
      <c r="H7" s="1395"/>
      <c r="I7" s="1395"/>
      <c r="J7" s="1395"/>
    </row>
    <row r="8" spans="1:11" ht="16.5" thickBot="1" x14ac:dyDescent="0.3">
      <c r="A8" s="484"/>
      <c r="B8" s="484"/>
      <c r="C8" s="484"/>
      <c r="D8" s="484"/>
      <c r="E8" s="484"/>
      <c r="F8" s="484"/>
      <c r="G8" s="484"/>
      <c r="H8" s="484"/>
      <c r="I8" s="484"/>
      <c r="J8" s="484"/>
    </row>
    <row r="9" spans="1:11" ht="19.5" customHeight="1" x14ac:dyDescent="0.25">
      <c r="A9" s="1383" t="s">
        <v>2</v>
      </c>
      <c r="B9" s="1385" t="s">
        <v>3</v>
      </c>
      <c r="C9" s="1387" t="s">
        <v>4</v>
      </c>
      <c r="D9" s="1389" t="s">
        <v>5</v>
      </c>
      <c r="E9" s="1391" t="s">
        <v>7</v>
      </c>
      <c r="F9" s="1392"/>
      <c r="G9" s="1393" t="s">
        <v>8</v>
      </c>
      <c r="H9" s="1398"/>
      <c r="I9" s="1387" t="s">
        <v>9</v>
      </c>
      <c r="J9" s="1186"/>
    </row>
    <row r="10" spans="1:11" ht="38.25" customHeight="1" thickBot="1" x14ac:dyDescent="0.25">
      <c r="A10" s="1384"/>
      <c r="B10" s="1386"/>
      <c r="C10" s="1388"/>
      <c r="D10" s="1390"/>
      <c r="E10" s="4" t="s">
        <v>10</v>
      </c>
      <c r="F10" s="3" t="s">
        <v>11</v>
      </c>
      <c r="G10" s="5" t="s">
        <v>10</v>
      </c>
      <c r="H10" s="6" t="s">
        <v>11</v>
      </c>
      <c r="I10" s="1399"/>
      <c r="J10" s="1187"/>
    </row>
    <row r="11" spans="1:11" ht="15.75" customHeight="1" thickBot="1" x14ac:dyDescent="0.25">
      <c r="A11" s="7"/>
      <c r="B11" s="8" t="s">
        <v>12</v>
      </c>
      <c r="C11" s="9"/>
      <c r="D11" s="10"/>
      <c r="E11" s="12"/>
      <c r="F11" s="11"/>
      <c r="G11" s="13"/>
      <c r="H11" s="14"/>
      <c r="I11" s="1205"/>
      <c r="J11" s="1188"/>
    </row>
    <row r="12" spans="1:11" ht="15.75" customHeight="1" x14ac:dyDescent="0.2">
      <c r="A12" s="15">
        <f t="shared" ref="A12:A57" si="0">A11+1</f>
        <v>1</v>
      </c>
      <c r="B12" s="16" t="s">
        <v>13</v>
      </c>
      <c r="C12" s="17" t="s">
        <v>14</v>
      </c>
      <c r="D12" s="482">
        <v>30</v>
      </c>
      <c r="E12" s="18">
        <f t="shared" ref="E12:E57" si="1">D12/1000</f>
        <v>0.03</v>
      </c>
      <c r="F12" s="19">
        <f>E12*220</f>
        <v>6.6</v>
      </c>
      <c r="G12" s="20"/>
      <c r="H12" s="21"/>
      <c r="I12" s="1206" t="s">
        <v>15</v>
      </c>
      <c r="J12" s="1189" t="s">
        <v>16</v>
      </c>
    </row>
    <row r="13" spans="1:11" ht="15.75" customHeight="1" x14ac:dyDescent="0.2">
      <c r="A13" s="15">
        <f t="shared" si="0"/>
        <v>2</v>
      </c>
      <c r="B13" s="22" t="s">
        <v>17</v>
      </c>
      <c r="C13" s="23" t="s">
        <v>14</v>
      </c>
      <c r="D13" s="24">
        <v>30</v>
      </c>
      <c r="E13" s="18">
        <f t="shared" si="1"/>
        <v>0.03</v>
      </c>
      <c r="F13" s="26">
        <f>E13*220</f>
        <v>6.6</v>
      </c>
      <c r="G13" s="27"/>
      <c r="H13" s="25"/>
      <c r="I13" s="1207" t="s">
        <v>18</v>
      </c>
      <c r="J13" s="1190" t="s">
        <v>19</v>
      </c>
      <c r="K13" s="28"/>
    </row>
    <row r="14" spans="1:11" ht="15.75" customHeight="1" x14ac:dyDescent="0.2">
      <c r="A14" s="15">
        <f t="shared" si="0"/>
        <v>3</v>
      </c>
      <c r="B14" s="29" t="s">
        <v>20</v>
      </c>
      <c r="C14" s="30" t="s">
        <v>14</v>
      </c>
      <c r="D14" s="31">
        <v>20</v>
      </c>
      <c r="E14" s="32">
        <f t="shared" si="1"/>
        <v>0.02</v>
      </c>
      <c r="F14" s="26">
        <f t="shared" ref="F14:F16" si="2">E14*220</f>
        <v>4.4000000000000004</v>
      </c>
      <c r="G14" s="34"/>
      <c r="H14" s="33"/>
      <c r="I14" s="1208" t="s">
        <v>15</v>
      </c>
      <c r="J14" s="1191" t="s">
        <v>16</v>
      </c>
      <c r="K14" s="28"/>
    </row>
    <row r="15" spans="1:11" ht="15.75" customHeight="1" x14ac:dyDescent="0.2">
      <c r="A15" s="15">
        <f t="shared" si="0"/>
        <v>4</v>
      </c>
      <c r="B15" s="29" t="s">
        <v>21</v>
      </c>
      <c r="C15" s="30" t="s">
        <v>14</v>
      </c>
      <c r="D15" s="31">
        <v>10</v>
      </c>
      <c r="E15" s="32">
        <f t="shared" si="1"/>
        <v>0.01</v>
      </c>
      <c r="F15" s="26">
        <f t="shared" si="2"/>
        <v>2.2000000000000002</v>
      </c>
      <c r="G15" s="34"/>
      <c r="H15" s="33"/>
      <c r="I15" s="1208" t="s">
        <v>15</v>
      </c>
      <c r="J15" s="1192" t="s">
        <v>16</v>
      </c>
      <c r="K15" s="28"/>
    </row>
    <row r="16" spans="1:11" ht="15.75" customHeight="1" x14ac:dyDescent="0.2">
      <c r="A16" s="15">
        <f t="shared" si="0"/>
        <v>5</v>
      </c>
      <c r="B16" s="29" t="s">
        <v>22</v>
      </c>
      <c r="C16" s="30" t="s">
        <v>14</v>
      </c>
      <c r="D16" s="31">
        <v>100</v>
      </c>
      <c r="E16" s="32">
        <f t="shared" si="1"/>
        <v>0.1</v>
      </c>
      <c r="F16" s="26">
        <f t="shared" si="2"/>
        <v>22</v>
      </c>
      <c r="G16" s="34"/>
      <c r="H16" s="33"/>
      <c r="I16" s="1208" t="s">
        <v>15</v>
      </c>
      <c r="J16" s="1192" t="s">
        <v>16</v>
      </c>
      <c r="K16" s="28"/>
    </row>
    <row r="17" spans="1:11" ht="15.75" customHeight="1" x14ac:dyDescent="0.2">
      <c r="A17" s="15">
        <f t="shared" si="0"/>
        <v>6</v>
      </c>
      <c r="B17" s="29" t="s">
        <v>23</v>
      </c>
      <c r="C17" s="30" t="s">
        <v>14</v>
      </c>
      <c r="D17" s="31">
        <v>10</v>
      </c>
      <c r="E17" s="32">
        <f t="shared" si="1"/>
        <v>0.01</v>
      </c>
      <c r="F17" s="26">
        <f t="shared" ref="F17:F19" si="3">E17*940</f>
        <v>9.4</v>
      </c>
      <c r="G17" s="34"/>
      <c r="H17" s="33"/>
      <c r="I17" s="38" t="s">
        <v>24</v>
      </c>
      <c r="J17" s="1193" t="s">
        <v>25</v>
      </c>
      <c r="K17" s="28"/>
    </row>
    <row r="18" spans="1:11" ht="15.75" customHeight="1" x14ac:dyDescent="0.2">
      <c r="A18" s="15">
        <f t="shared" si="0"/>
        <v>7</v>
      </c>
      <c r="B18" s="29" t="s">
        <v>26</v>
      </c>
      <c r="C18" s="30" t="s">
        <v>14</v>
      </c>
      <c r="D18" s="31">
        <v>2</v>
      </c>
      <c r="E18" s="32">
        <f t="shared" si="1"/>
        <v>2E-3</v>
      </c>
      <c r="F18" s="26">
        <f t="shared" si="3"/>
        <v>1.8800000000000001</v>
      </c>
      <c r="G18" s="34"/>
      <c r="H18" s="33"/>
      <c r="I18" s="1208" t="s">
        <v>27</v>
      </c>
      <c r="J18" s="1191" t="s">
        <v>28</v>
      </c>
      <c r="K18" s="28"/>
    </row>
    <row r="19" spans="1:11" ht="15.75" customHeight="1" x14ac:dyDescent="0.2">
      <c r="A19" s="15">
        <f t="shared" si="0"/>
        <v>8</v>
      </c>
      <c r="B19" s="29" t="s">
        <v>29</v>
      </c>
      <c r="C19" s="30" t="s">
        <v>14</v>
      </c>
      <c r="D19" s="31">
        <v>2</v>
      </c>
      <c r="E19" s="32">
        <f t="shared" si="1"/>
        <v>2E-3</v>
      </c>
      <c r="F19" s="26">
        <f t="shared" si="3"/>
        <v>1.8800000000000001</v>
      </c>
      <c r="G19" s="34"/>
      <c r="H19" s="33"/>
      <c r="I19" s="1208" t="s">
        <v>27</v>
      </c>
      <c r="J19" s="1191" t="s">
        <v>30</v>
      </c>
      <c r="K19" s="28"/>
    </row>
    <row r="20" spans="1:11" ht="15.75" customHeight="1" x14ac:dyDescent="0.2">
      <c r="A20" s="15">
        <f t="shared" si="0"/>
        <v>9</v>
      </c>
      <c r="B20" s="29" t="s">
        <v>31</v>
      </c>
      <c r="C20" s="30" t="s">
        <v>14</v>
      </c>
      <c r="D20" s="31">
        <v>40</v>
      </c>
      <c r="E20" s="32">
        <f t="shared" si="1"/>
        <v>0.04</v>
      </c>
      <c r="F20" s="26">
        <f>E20*220</f>
        <v>8.8000000000000007</v>
      </c>
      <c r="G20" s="34"/>
      <c r="H20" s="33"/>
      <c r="I20" s="38" t="s">
        <v>32</v>
      </c>
      <c r="J20" s="1193" t="s">
        <v>33</v>
      </c>
      <c r="K20" s="28"/>
    </row>
    <row r="21" spans="1:11" ht="15.75" customHeight="1" x14ac:dyDescent="0.2">
      <c r="A21" s="15">
        <f t="shared" si="0"/>
        <v>10</v>
      </c>
      <c r="B21" s="29" t="s">
        <v>34</v>
      </c>
      <c r="C21" s="30" t="s">
        <v>14</v>
      </c>
      <c r="D21" s="31">
        <v>20</v>
      </c>
      <c r="E21" s="32">
        <f t="shared" si="1"/>
        <v>0.02</v>
      </c>
      <c r="F21" s="26">
        <f>E21*220</f>
        <v>4.4000000000000004</v>
      </c>
      <c r="G21" s="34"/>
      <c r="H21" s="33"/>
      <c r="I21" s="38" t="s">
        <v>24</v>
      </c>
      <c r="J21" s="1193" t="s">
        <v>16</v>
      </c>
      <c r="K21" s="28"/>
    </row>
    <row r="22" spans="1:11" ht="15.75" customHeight="1" x14ac:dyDescent="0.2">
      <c r="A22" s="15">
        <f t="shared" si="0"/>
        <v>11</v>
      </c>
      <c r="B22" s="29" t="s">
        <v>35</v>
      </c>
      <c r="C22" s="30" t="s">
        <v>14</v>
      </c>
      <c r="D22" s="31">
        <v>30</v>
      </c>
      <c r="E22" s="32">
        <f t="shared" si="1"/>
        <v>0.03</v>
      </c>
      <c r="F22" s="26">
        <f>E22*220</f>
        <v>6.6</v>
      </c>
      <c r="G22" s="34"/>
      <c r="H22" s="33"/>
      <c r="I22" s="1208" t="s">
        <v>18</v>
      </c>
      <c r="J22" s="1194" t="s">
        <v>36</v>
      </c>
      <c r="K22" s="28"/>
    </row>
    <row r="23" spans="1:11" ht="15.75" customHeight="1" x14ac:dyDescent="0.2">
      <c r="A23" s="15">
        <f t="shared" si="0"/>
        <v>12</v>
      </c>
      <c r="B23" s="29" t="s">
        <v>38</v>
      </c>
      <c r="C23" s="30" t="s">
        <v>14</v>
      </c>
      <c r="D23" s="31">
        <v>20</v>
      </c>
      <c r="E23" s="32">
        <f t="shared" si="1"/>
        <v>0.02</v>
      </c>
      <c r="F23" s="26">
        <f>E23*940</f>
        <v>18.8</v>
      </c>
      <c r="G23" s="34"/>
      <c r="H23" s="33"/>
      <c r="I23" s="38" t="s">
        <v>15</v>
      </c>
      <c r="J23" s="816" t="s">
        <v>39</v>
      </c>
      <c r="K23" s="28"/>
    </row>
    <row r="24" spans="1:11" ht="15.75" customHeight="1" x14ac:dyDescent="0.2">
      <c r="A24" s="15">
        <f t="shared" si="0"/>
        <v>13</v>
      </c>
      <c r="B24" s="29" t="s">
        <v>492</v>
      </c>
      <c r="C24" s="30" t="s">
        <v>14</v>
      </c>
      <c r="D24" s="31">
        <v>25</v>
      </c>
      <c r="E24" s="32">
        <f t="shared" si="1"/>
        <v>2.5000000000000001E-2</v>
      </c>
      <c r="F24" s="26">
        <f>E24*940</f>
        <v>23.5</v>
      </c>
      <c r="G24" s="34"/>
      <c r="H24" s="33"/>
      <c r="I24" s="38" t="s">
        <v>922</v>
      </c>
      <c r="J24" s="816" t="s">
        <v>665</v>
      </c>
      <c r="K24" s="28"/>
    </row>
    <row r="25" spans="1:11" ht="15.75" customHeight="1" x14ac:dyDescent="0.2">
      <c r="A25" s="15">
        <f t="shared" si="0"/>
        <v>14</v>
      </c>
      <c r="B25" s="29" t="s">
        <v>40</v>
      </c>
      <c r="C25" s="30" t="s">
        <v>14</v>
      </c>
      <c r="D25" s="31">
        <v>70</v>
      </c>
      <c r="E25" s="32">
        <f t="shared" si="1"/>
        <v>7.0000000000000007E-2</v>
      </c>
      <c r="F25" s="26">
        <f>E25*940</f>
        <v>65.800000000000011</v>
      </c>
      <c r="G25" s="34"/>
      <c r="H25" s="33"/>
      <c r="I25" s="1208" t="s">
        <v>41</v>
      </c>
      <c r="J25" s="1194" t="s">
        <v>42</v>
      </c>
      <c r="K25" s="28"/>
    </row>
    <row r="26" spans="1:11" ht="15.75" customHeight="1" x14ac:dyDescent="0.2">
      <c r="A26" s="15">
        <f t="shared" si="0"/>
        <v>15</v>
      </c>
      <c r="B26" s="1215" t="s">
        <v>43</v>
      </c>
      <c r="C26" s="30" t="s">
        <v>14</v>
      </c>
      <c r="D26" s="31">
        <v>250</v>
      </c>
      <c r="E26" s="32">
        <f t="shared" si="1"/>
        <v>0.25</v>
      </c>
      <c r="F26" s="26">
        <f>(0.35*940)+(0.1*220)</f>
        <v>351</v>
      </c>
      <c r="G26" s="34"/>
      <c r="H26" s="33"/>
      <c r="I26" s="1208" t="s">
        <v>879</v>
      </c>
      <c r="J26" s="1195" t="s">
        <v>882</v>
      </c>
      <c r="K26" s="28"/>
    </row>
    <row r="27" spans="1:11" ht="15.75" customHeight="1" x14ac:dyDescent="0.2">
      <c r="A27" s="15">
        <f t="shared" si="0"/>
        <v>16</v>
      </c>
      <c r="B27" s="29" t="s">
        <v>44</v>
      </c>
      <c r="C27" s="30" t="s">
        <v>14</v>
      </c>
      <c r="D27" s="31">
        <v>20</v>
      </c>
      <c r="E27" s="32">
        <f t="shared" si="1"/>
        <v>0.02</v>
      </c>
      <c r="F27" s="26">
        <f>E27*220</f>
        <v>4.4000000000000004</v>
      </c>
      <c r="G27" s="34"/>
      <c r="H27" s="33"/>
      <c r="I27" s="38" t="s">
        <v>32</v>
      </c>
      <c r="J27" s="1193" t="s">
        <v>45</v>
      </c>
      <c r="K27" s="28"/>
    </row>
    <row r="28" spans="1:11" ht="15.75" customHeight="1" x14ac:dyDescent="0.2">
      <c r="A28" s="15">
        <f t="shared" si="0"/>
        <v>17</v>
      </c>
      <c r="B28" s="29" t="s">
        <v>46</v>
      </c>
      <c r="C28" s="30" t="s">
        <v>14</v>
      </c>
      <c r="D28" s="31">
        <v>10</v>
      </c>
      <c r="E28" s="32">
        <f t="shared" si="1"/>
        <v>0.01</v>
      </c>
      <c r="F28" s="26">
        <f>E28*940</f>
        <v>9.4</v>
      </c>
      <c r="G28" s="34"/>
      <c r="H28" s="33"/>
      <c r="I28" s="38" t="s">
        <v>47</v>
      </c>
      <c r="J28" s="1196" t="s">
        <v>48</v>
      </c>
      <c r="K28" s="28"/>
    </row>
    <row r="29" spans="1:11" ht="15.75" customHeight="1" x14ac:dyDescent="0.2">
      <c r="A29" s="15">
        <f t="shared" si="0"/>
        <v>18</v>
      </c>
      <c r="B29" s="29" t="s">
        <v>49</v>
      </c>
      <c r="C29" s="30" t="s">
        <v>14</v>
      </c>
      <c r="D29" s="31">
        <v>15</v>
      </c>
      <c r="E29" s="32">
        <f t="shared" si="1"/>
        <v>1.4999999999999999E-2</v>
      </c>
      <c r="F29" s="26">
        <f>E29*940</f>
        <v>14.1</v>
      </c>
      <c r="G29" s="34"/>
      <c r="H29" s="33"/>
      <c r="I29" s="38" t="s">
        <v>24</v>
      </c>
      <c r="J29" s="1193" t="s">
        <v>50</v>
      </c>
      <c r="K29" s="28"/>
    </row>
    <row r="30" spans="1:11" ht="15.75" customHeight="1" x14ac:dyDescent="0.2">
      <c r="A30" s="15">
        <f t="shared" si="0"/>
        <v>19</v>
      </c>
      <c r="B30" s="29" t="s">
        <v>51</v>
      </c>
      <c r="C30" s="30" t="s">
        <v>14</v>
      </c>
      <c r="D30" s="31">
        <v>40</v>
      </c>
      <c r="E30" s="32">
        <f t="shared" si="1"/>
        <v>0.04</v>
      </c>
      <c r="F30" s="26">
        <f>E30*220</f>
        <v>8.8000000000000007</v>
      </c>
      <c r="G30" s="34"/>
      <c r="H30" s="33"/>
      <c r="I30" s="38" t="s">
        <v>15</v>
      </c>
      <c r="J30" s="1193" t="s">
        <v>16</v>
      </c>
      <c r="K30" s="28"/>
    </row>
    <row r="31" spans="1:11" ht="24" customHeight="1" x14ac:dyDescent="0.2">
      <c r="A31" s="15">
        <f t="shared" si="0"/>
        <v>20</v>
      </c>
      <c r="B31" s="29" t="s">
        <v>52</v>
      </c>
      <c r="C31" s="30" t="s">
        <v>14</v>
      </c>
      <c r="D31" s="31">
        <v>80</v>
      </c>
      <c r="E31" s="32">
        <f t="shared" si="1"/>
        <v>0.08</v>
      </c>
      <c r="F31" s="26">
        <f>E31*220</f>
        <v>17.600000000000001</v>
      </c>
      <c r="G31" s="34"/>
      <c r="H31" s="33"/>
      <c r="I31" s="38" t="s">
        <v>53</v>
      </c>
      <c r="J31" s="1193" t="s">
        <v>54</v>
      </c>
      <c r="K31" s="28"/>
    </row>
    <row r="32" spans="1:11" ht="15.75" customHeight="1" x14ac:dyDescent="0.2">
      <c r="A32" s="15">
        <f t="shared" si="0"/>
        <v>21</v>
      </c>
      <c r="B32" s="29" t="s">
        <v>55</v>
      </c>
      <c r="C32" s="30" t="s">
        <v>14</v>
      </c>
      <c r="D32" s="31">
        <v>10</v>
      </c>
      <c r="E32" s="32">
        <f t="shared" si="1"/>
        <v>0.01</v>
      </c>
      <c r="F32" s="26">
        <f>E32*940</f>
        <v>9.4</v>
      </c>
      <c r="G32" s="34"/>
      <c r="H32" s="33"/>
      <c r="I32" s="38" t="s">
        <v>24</v>
      </c>
      <c r="J32" s="1193"/>
      <c r="K32" s="28"/>
    </row>
    <row r="33" spans="1:11" ht="15.75" customHeight="1" x14ac:dyDescent="0.2">
      <c r="A33" s="15">
        <f t="shared" si="0"/>
        <v>22</v>
      </c>
      <c r="B33" s="29" t="s">
        <v>56</v>
      </c>
      <c r="C33" s="30" t="s">
        <v>14</v>
      </c>
      <c r="D33" s="31">
        <v>20</v>
      </c>
      <c r="E33" s="32">
        <f t="shared" si="1"/>
        <v>0.02</v>
      </c>
      <c r="F33" s="26">
        <f>E33*940</f>
        <v>18.8</v>
      </c>
      <c r="G33" s="34"/>
      <c r="H33" s="33"/>
      <c r="I33" s="38" t="s">
        <v>24</v>
      </c>
      <c r="J33" s="1193" t="s">
        <v>57</v>
      </c>
      <c r="K33" s="28"/>
    </row>
    <row r="34" spans="1:11" ht="15.75" customHeight="1" x14ac:dyDescent="0.2">
      <c r="A34" s="15">
        <f t="shared" si="0"/>
        <v>23</v>
      </c>
      <c r="B34" s="29" t="s">
        <v>58</v>
      </c>
      <c r="C34" s="30" t="s">
        <v>14</v>
      </c>
      <c r="D34" s="31">
        <v>50</v>
      </c>
      <c r="E34" s="32">
        <f t="shared" si="1"/>
        <v>0.05</v>
      </c>
      <c r="F34" s="26">
        <f>E34*220</f>
        <v>11</v>
      </c>
      <c r="G34" s="34"/>
      <c r="H34" s="33"/>
      <c r="I34" s="38" t="s">
        <v>32</v>
      </c>
      <c r="J34" s="1193" t="s">
        <v>59</v>
      </c>
      <c r="K34" s="28"/>
    </row>
    <row r="35" spans="1:11" ht="15.75" customHeight="1" x14ac:dyDescent="0.2">
      <c r="A35" s="15">
        <f t="shared" si="0"/>
        <v>24</v>
      </c>
      <c r="B35" s="29" t="s">
        <v>664</v>
      </c>
      <c r="C35" s="30" t="s">
        <v>14</v>
      </c>
      <c r="D35" s="31">
        <v>50</v>
      </c>
      <c r="E35" s="32">
        <f t="shared" si="1"/>
        <v>0.05</v>
      </c>
      <c r="F35" s="26">
        <f>E35*940</f>
        <v>47</v>
      </c>
      <c r="G35" s="34"/>
      <c r="H35" s="33"/>
      <c r="I35" s="38" t="s">
        <v>60</v>
      </c>
      <c r="J35" s="1196" t="s">
        <v>61</v>
      </c>
      <c r="K35" s="28"/>
    </row>
    <row r="36" spans="1:11" ht="15.75" customHeight="1" x14ac:dyDescent="0.2">
      <c r="A36" s="15">
        <f t="shared" si="0"/>
        <v>25</v>
      </c>
      <c r="B36" s="29" t="s">
        <v>62</v>
      </c>
      <c r="C36" s="30" t="s">
        <v>14</v>
      </c>
      <c r="D36" s="31">
        <v>10</v>
      </c>
      <c r="E36" s="32">
        <f t="shared" si="1"/>
        <v>0.01</v>
      </c>
      <c r="F36" s="26">
        <f>E36*940</f>
        <v>9.4</v>
      </c>
      <c r="G36" s="34"/>
      <c r="H36" s="33"/>
      <c r="I36" s="38" t="s">
        <v>24</v>
      </c>
      <c r="J36" s="1196" t="s">
        <v>63</v>
      </c>
      <c r="K36" s="28"/>
    </row>
    <row r="37" spans="1:11" ht="15.75" customHeight="1" x14ac:dyDescent="0.2">
      <c r="A37" s="15">
        <f t="shared" si="0"/>
        <v>26</v>
      </c>
      <c r="B37" s="29" t="s">
        <v>64</v>
      </c>
      <c r="C37" s="30" t="s">
        <v>14</v>
      </c>
      <c r="D37" s="31">
        <v>6</v>
      </c>
      <c r="E37" s="32">
        <f t="shared" si="1"/>
        <v>6.0000000000000001E-3</v>
      </c>
      <c r="F37" s="26">
        <f>E37*940</f>
        <v>5.64</v>
      </c>
      <c r="G37" s="34"/>
      <c r="H37" s="33"/>
      <c r="I37" s="38" t="s">
        <v>15</v>
      </c>
      <c r="J37" s="1191" t="s">
        <v>65</v>
      </c>
      <c r="K37" s="28"/>
    </row>
    <row r="38" spans="1:11" ht="15.75" customHeight="1" x14ac:dyDescent="0.2">
      <c r="A38" s="15">
        <f t="shared" si="0"/>
        <v>27</v>
      </c>
      <c r="B38" s="37" t="s">
        <v>66</v>
      </c>
      <c r="C38" s="30" t="s">
        <v>14</v>
      </c>
      <c r="D38" s="31">
        <v>20</v>
      </c>
      <c r="E38" s="32">
        <f t="shared" si="1"/>
        <v>0.02</v>
      </c>
      <c r="F38" s="26">
        <f>E38*220</f>
        <v>4.4000000000000004</v>
      </c>
      <c r="G38" s="34"/>
      <c r="H38" s="33"/>
      <c r="I38" s="38" t="s">
        <v>15</v>
      </c>
      <c r="J38" s="1191" t="s">
        <v>16</v>
      </c>
      <c r="K38" s="28"/>
    </row>
    <row r="39" spans="1:11" ht="15.75" customHeight="1" x14ac:dyDescent="0.2">
      <c r="A39" s="15">
        <f t="shared" si="0"/>
        <v>28</v>
      </c>
      <c r="B39" s="37" t="s">
        <v>67</v>
      </c>
      <c r="C39" s="30" t="s">
        <v>14</v>
      </c>
      <c r="D39" s="31">
        <v>40</v>
      </c>
      <c r="E39" s="32">
        <f t="shared" si="1"/>
        <v>0.04</v>
      </c>
      <c r="F39" s="26">
        <f>E39*220</f>
        <v>8.8000000000000007</v>
      </c>
      <c r="G39" s="34"/>
      <c r="H39" s="33"/>
      <c r="I39" s="38" t="s">
        <v>32</v>
      </c>
      <c r="J39" s="1193" t="s">
        <v>50</v>
      </c>
      <c r="K39" s="28"/>
    </row>
    <row r="40" spans="1:11" ht="15.75" customHeight="1" x14ac:dyDescent="0.2">
      <c r="A40" s="15">
        <f t="shared" si="0"/>
        <v>29</v>
      </c>
      <c r="B40" s="37" t="s">
        <v>68</v>
      </c>
      <c r="C40" s="30" t="s">
        <v>14</v>
      </c>
      <c r="D40" s="31">
        <v>20</v>
      </c>
      <c r="E40" s="32">
        <f t="shared" si="1"/>
        <v>0.02</v>
      </c>
      <c r="F40" s="26">
        <f>E40*220</f>
        <v>4.4000000000000004</v>
      </c>
      <c r="G40" s="34"/>
      <c r="H40" s="33"/>
      <c r="I40" s="38" t="s">
        <v>15</v>
      </c>
      <c r="J40" s="1193" t="s">
        <v>16</v>
      </c>
      <c r="K40" s="28"/>
    </row>
    <row r="41" spans="1:11" ht="15.75" customHeight="1" x14ac:dyDescent="0.2">
      <c r="A41" s="15">
        <f t="shared" si="0"/>
        <v>30</v>
      </c>
      <c r="B41" s="36" t="s">
        <v>69</v>
      </c>
      <c r="C41" s="30" t="s">
        <v>14</v>
      </c>
      <c r="D41" s="31">
        <v>45</v>
      </c>
      <c r="E41" s="32">
        <f t="shared" si="1"/>
        <v>4.4999999999999998E-2</v>
      </c>
      <c r="F41" s="26">
        <f>E41*940</f>
        <v>42.3</v>
      </c>
      <c r="G41" s="34"/>
      <c r="H41" s="33"/>
      <c r="I41" s="1208" t="s">
        <v>27</v>
      </c>
      <c r="J41" s="1197"/>
      <c r="K41" s="28"/>
    </row>
    <row r="42" spans="1:11" ht="15.75" customHeight="1" x14ac:dyDescent="0.2">
      <c r="A42" s="15">
        <f t="shared" si="0"/>
        <v>31</v>
      </c>
      <c r="B42" s="36" t="s">
        <v>70</v>
      </c>
      <c r="C42" s="30" t="s">
        <v>14</v>
      </c>
      <c r="D42" s="31">
        <v>45</v>
      </c>
      <c r="E42" s="32">
        <f t="shared" si="1"/>
        <v>4.4999999999999998E-2</v>
      </c>
      <c r="F42" s="26">
        <f>E42*940</f>
        <v>42.3</v>
      </c>
      <c r="G42" s="34"/>
      <c r="H42" s="33"/>
      <c r="I42" s="1208" t="s">
        <v>27</v>
      </c>
      <c r="J42" s="1191"/>
      <c r="K42" s="28"/>
    </row>
    <row r="43" spans="1:11" ht="15.75" customHeight="1" x14ac:dyDescent="0.2">
      <c r="A43" s="15">
        <f t="shared" si="0"/>
        <v>32</v>
      </c>
      <c r="B43" s="29" t="s">
        <v>71</v>
      </c>
      <c r="C43" s="30" t="s">
        <v>14</v>
      </c>
      <c r="D43" s="31">
        <v>20</v>
      </c>
      <c r="E43" s="32">
        <f t="shared" si="1"/>
        <v>0.02</v>
      </c>
      <c r="F43" s="26">
        <f>E43*220</f>
        <v>4.4000000000000004</v>
      </c>
      <c r="G43" s="34"/>
      <c r="H43" s="33"/>
      <c r="I43" s="1208" t="s">
        <v>24</v>
      </c>
      <c r="J43" s="1191" t="s">
        <v>16</v>
      </c>
      <c r="K43" s="28"/>
    </row>
    <row r="44" spans="1:11" ht="15.75" customHeight="1" x14ac:dyDescent="0.2">
      <c r="A44" s="15">
        <f t="shared" si="0"/>
        <v>33</v>
      </c>
      <c r="B44" s="29" t="s">
        <v>72</v>
      </c>
      <c r="C44" s="30" t="s">
        <v>14</v>
      </c>
      <c r="D44" s="31">
        <v>30</v>
      </c>
      <c r="E44" s="32">
        <f t="shared" si="1"/>
        <v>0.03</v>
      </c>
      <c r="F44" s="26">
        <f>E44*940</f>
        <v>28.2</v>
      </c>
      <c r="G44" s="34"/>
      <c r="H44" s="33"/>
      <c r="I44" s="38" t="s">
        <v>24</v>
      </c>
      <c r="J44" s="1198"/>
      <c r="K44" s="28"/>
    </row>
    <row r="45" spans="1:11" ht="22.5" customHeight="1" x14ac:dyDescent="0.2">
      <c r="A45" s="15">
        <f t="shared" si="0"/>
        <v>34</v>
      </c>
      <c r="B45" s="29" t="s">
        <v>73</v>
      </c>
      <c r="C45" s="30" t="s">
        <v>14</v>
      </c>
      <c r="D45" s="31">
        <v>65</v>
      </c>
      <c r="E45" s="32">
        <f t="shared" si="1"/>
        <v>6.5000000000000002E-2</v>
      </c>
      <c r="F45" s="26">
        <f>E45*220</f>
        <v>14.3</v>
      </c>
      <c r="G45" s="34"/>
      <c r="H45" s="33"/>
      <c r="I45" s="38" t="s">
        <v>74</v>
      </c>
      <c r="J45" s="1193" t="s">
        <v>880</v>
      </c>
      <c r="K45" s="28"/>
    </row>
    <row r="46" spans="1:11" ht="15.75" customHeight="1" x14ac:dyDescent="0.2">
      <c r="A46" s="15">
        <f t="shared" si="0"/>
        <v>35</v>
      </c>
      <c r="B46" s="22" t="s">
        <v>75</v>
      </c>
      <c r="C46" s="23" t="s">
        <v>14</v>
      </c>
      <c r="D46" s="24">
        <v>8</v>
      </c>
      <c r="E46" s="18">
        <f t="shared" si="1"/>
        <v>8.0000000000000002E-3</v>
      </c>
      <c r="F46" s="26">
        <f>E46*940</f>
        <v>7.5200000000000005</v>
      </c>
      <c r="G46" s="27"/>
      <c r="H46" s="25"/>
      <c r="I46" s="1209" t="s">
        <v>76</v>
      </c>
      <c r="J46" s="1191"/>
      <c r="K46" s="28"/>
    </row>
    <row r="47" spans="1:11" ht="15.75" customHeight="1" x14ac:dyDescent="0.2">
      <c r="A47" s="15">
        <f t="shared" si="0"/>
        <v>36</v>
      </c>
      <c r="B47" s="29" t="s">
        <v>78</v>
      </c>
      <c r="C47" s="30" t="s">
        <v>14</v>
      </c>
      <c r="D47" s="31">
        <v>5</v>
      </c>
      <c r="E47" s="32">
        <f t="shared" si="1"/>
        <v>5.0000000000000001E-3</v>
      </c>
      <c r="F47" s="26">
        <f>E47*940</f>
        <v>4.7</v>
      </c>
      <c r="G47" s="34"/>
      <c r="H47" s="33"/>
      <c r="I47" s="38" t="s">
        <v>47</v>
      </c>
      <c r="J47" s="1193" t="s">
        <v>79</v>
      </c>
      <c r="K47" s="28"/>
    </row>
    <row r="48" spans="1:11" ht="15.75" customHeight="1" x14ac:dyDescent="0.2">
      <c r="A48" s="15">
        <f t="shared" si="0"/>
        <v>37</v>
      </c>
      <c r="B48" s="29" t="s">
        <v>80</v>
      </c>
      <c r="C48" s="30" t="s">
        <v>14</v>
      </c>
      <c r="D48" s="31">
        <v>50</v>
      </c>
      <c r="E48" s="32">
        <f t="shared" si="1"/>
        <v>0.05</v>
      </c>
      <c r="F48" s="26">
        <f>E48*940</f>
        <v>47</v>
      </c>
      <c r="G48" s="34"/>
      <c r="H48" s="33"/>
      <c r="I48" s="38" t="s">
        <v>15</v>
      </c>
      <c r="J48" s="1193" t="s">
        <v>57</v>
      </c>
      <c r="K48" s="28"/>
    </row>
    <row r="49" spans="1:11" ht="15.75" customHeight="1" x14ac:dyDescent="0.2">
      <c r="A49" s="15">
        <f t="shared" si="0"/>
        <v>38</v>
      </c>
      <c r="B49" s="29" t="s">
        <v>81</v>
      </c>
      <c r="C49" s="30" t="s">
        <v>14</v>
      </c>
      <c r="D49" s="31">
        <v>20</v>
      </c>
      <c r="E49" s="32">
        <f t="shared" si="1"/>
        <v>0.02</v>
      </c>
      <c r="F49" s="26">
        <f>E49*940</f>
        <v>18.8</v>
      </c>
      <c r="G49" s="34"/>
      <c r="H49" s="33"/>
      <c r="I49" s="38" t="s">
        <v>24</v>
      </c>
      <c r="J49" s="1193" t="s">
        <v>82</v>
      </c>
      <c r="K49" s="28"/>
    </row>
    <row r="50" spans="1:11" ht="15.75" customHeight="1" x14ac:dyDescent="0.2">
      <c r="A50" s="15">
        <f t="shared" si="0"/>
        <v>39</v>
      </c>
      <c r="B50" s="29" t="s">
        <v>85</v>
      </c>
      <c r="C50" s="30" t="s">
        <v>14</v>
      </c>
      <c r="D50" s="31">
        <v>50</v>
      </c>
      <c r="E50" s="32">
        <f t="shared" si="1"/>
        <v>0.05</v>
      </c>
      <c r="F50" s="26">
        <f>E50*220</f>
        <v>11</v>
      </c>
      <c r="G50" s="34"/>
      <c r="H50" s="33"/>
      <c r="I50" s="38" t="s">
        <v>32</v>
      </c>
      <c r="J50" s="1193"/>
      <c r="K50" s="28"/>
    </row>
    <row r="51" spans="1:11" ht="15.75" customHeight="1" x14ac:dyDescent="0.2">
      <c r="A51" s="15">
        <f t="shared" si="0"/>
        <v>40</v>
      </c>
      <c r="B51" s="29" t="s">
        <v>86</v>
      </c>
      <c r="C51" s="30" t="s">
        <v>14</v>
      </c>
      <c r="D51" s="31">
        <v>40</v>
      </c>
      <c r="E51" s="32">
        <f t="shared" si="1"/>
        <v>0.04</v>
      </c>
      <c r="F51" s="26">
        <f>E51*220</f>
        <v>8.8000000000000007</v>
      </c>
      <c r="G51" s="34"/>
      <c r="H51" s="33"/>
      <c r="I51" s="38" t="s">
        <v>32</v>
      </c>
      <c r="J51" s="1193" t="s">
        <v>87</v>
      </c>
      <c r="K51" s="28"/>
    </row>
    <row r="52" spans="1:11" ht="15.75" customHeight="1" x14ac:dyDescent="0.2">
      <c r="A52" s="15">
        <f t="shared" si="0"/>
        <v>41</v>
      </c>
      <c r="B52" s="29" t="s">
        <v>89</v>
      </c>
      <c r="C52" s="30" t="s">
        <v>14</v>
      </c>
      <c r="D52" s="31">
        <v>100</v>
      </c>
      <c r="E52" s="32">
        <f t="shared" si="1"/>
        <v>0.1</v>
      </c>
      <c r="F52" s="26">
        <f>E52*220</f>
        <v>22</v>
      </c>
      <c r="G52" s="34"/>
      <c r="H52" s="33"/>
      <c r="I52" s="1208" t="s">
        <v>15</v>
      </c>
      <c r="J52" s="1191" t="s">
        <v>16</v>
      </c>
      <c r="K52" s="28"/>
    </row>
    <row r="53" spans="1:11" ht="15.75" customHeight="1" x14ac:dyDescent="0.2">
      <c r="A53" s="15">
        <f t="shared" si="0"/>
        <v>42</v>
      </c>
      <c r="B53" s="39" t="s">
        <v>90</v>
      </c>
      <c r="C53" s="40" t="s">
        <v>14</v>
      </c>
      <c r="D53" s="41">
        <v>20</v>
      </c>
      <c r="E53" s="32">
        <f t="shared" si="1"/>
        <v>0.02</v>
      </c>
      <c r="F53" s="26">
        <f>E53*220</f>
        <v>4.4000000000000004</v>
      </c>
      <c r="G53" s="34"/>
      <c r="H53" s="33"/>
      <c r="I53" s="38" t="s">
        <v>18</v>
      </c>
      <c r="J53" s="1193" t="s">
        <v>91</v>
      </c>
      <c r="K53" s="28"/>
    </row>
    <row r="54" spans="1:11" ht="15.75" customHeight="1" x14ac:dyDescent="0.2">
      <c r="A54" s="15">
        <f t="shared" si="0"/>
        <v>43</v>
      </c>
      <c r="B54" s="39" t="s">
        <v>93</v>
      </c>
      <c r="C54" s="42" t="s">
        <v>14</v>
      </c>
      <c r="D54" s="43">
        <v>10</v>
      </c>
      <c r="E54" s="18">
        <f t="shared" si="1"/>
        <v>0.01</v>
      </c>
      <c r="F54" s="26">
        <f>E54*940</f>
        <v>9.4</v>
      </c>
      <c r="G54" s="45"/>
      <c r="H54" s="44"/>
      <c r="I54" s="1210" t="s">
        <v>94</v>
      </c>
      <c r="J54" s="1199" t="s">
        <v>95</v>
      </c>
      <c r="K54" s="28"/>
    </row>
    <row r="55" spans="1:11" ht="15.75" customHeight="1" x14ac:dyDescent="0.2">
      <c r="A55" s="15">
        <f t="shared" si="0"/>
        <v>44</v>
      </c>
      <c r="B55" s="46" t="s">
        <v>96</v>
      </c>
      <c r="C55" s="47" t="s">
        <v>14</v>
      </c>
      <c r="D55" s="48">
        <v>20</v>
      </c>
      <c r="E55" s="18">
        <f t="shared" si="1"/>
        <v>0.02</v>
      </c>
      <c r="F55" s="26">
        <f>E55*940</f>
        <v>18.8</v>
      </c>
      <c r="G55" s="45"/>
      <c r="H55" s="44"/>
      <c r="I55" s="1210" t="s">
        <v>60</v>
      </c>
      <c r="J55" s="1199" t="s">
        <v>97</v>
      </c>
      <c r="K55" s="28"/>
    </row>
    <row r="56" spans="1:11" ht="15.75" customHeight="1" x14ac:dyDescent="0.2">
      <c r="A56" s="15">
        <f t="shared" si="0"/>
        <v>45</v>
      </c>
      <c r="B56" s="29" t="s">
        <v>99</v>
      </c>
      <c r="C56" s="47" t="s">
        <v>14</v>
      </c>
      <c r="D56" s="48">
        <v>50</v>
      </c>
      <c r="E56" s="18">
        <f t="shared" si="1"/>
        <v>0.05</v>
      </c>
      <c r="F56" s="26">
        <f>E56*220</f>
        <v>11</v>
      </c>
      <c r="G56" s="45"/>
      <c r="H56" s="44"/>
      <c r="I56" s="1210" t="s">
        <v>15</v>
      </c>
      <c r="J56" s="1199" t="s">
        <v>16</v>
      </c>
      <c r="K56" s="28"/>
    </row>
    <row r="57" spans="1:11" ht="15.75" customHeight="1" thickBot="1" x14ac:dyDescent="0.25">
      <c r="A57" s="15">
        <f t="shared" si="0"/>
        <v>46</v>
      </c>
      <c r="B57" s="49" t="s">
        <v>100</v>
      </c>
      <c r="C57" s="50" t="s">
        <v>14</v>
      </c>
      <c r="D57" s="51">
        <v>6</v>
      </c>
      <c r="E57" s="18">
        <f t="shared" si="1"/>
        <v>6.0000000000000001E-3</v>
      </c>
      <c r="F57" s="26">
        <f>E57*940</f>
        <v>5.64</v>
      </c>
      <c r="G57" s="52"/>
      <c r="H57" s="53"/>
      <c r="I57" s="1211" t="s">
        <v>15</v>
      </c>
      <c r="J57" s="1200" t="s">
        <v>59</v>
      </c>
      <c r="K57" s="28"/>
    </row>
    <row r="58" spans="1:11" ht="17.100000000000001" customHeight="1" thickBot="1" x14ac:dyDescent="0.25">
      <c r="A58" s="54"/>
      <c r="B58" s="1381" t="s">
        <v>101</v>
      </c>
      <c r="C58" s="1382"/>
      <c r="D58" s="55">
        <f>SUM(D12:D57)</f>
        <v>1634</v>
      </c>
      <c r="E58" s="56">
        <f>SUM(E12:E57)</f>
        <v>1.6340000000000003</v>
      </c>
      <c r="F58" s="481">
        <f>SUM(F12:F57)</f>
        <v>1007.5599999999995</v>
      </c>
      <c r="G58" s="59">
        <f>SUM(G13:G57)</f>
        <v>0</v>
      </c>
      <c r="H58" s="58">
        <f>SUM(H13:H57)</f>
        <v>0</v>
      </c>
      <c r="I58" s="1212"/>
      <c r="J58" s="1201"/>
      <c r="K58" s="28"/>
    </row>
    <row r="59" spans="1:11" ht="17.100000000000001" customHeight="1" thickBot="1" x14ac:dyDescent="0.25">
      <c r="A59" s="54"/>
      <c r="B59" s="60" t="s">
        <v>102</v>
      </c>
      <c r="C59" s="1157"/>
      <c r="D59" s="55"/>
      <c r="E59" s="56"/>
      <c r="F59" s="57"/>
      <c r="G59" s="59"/>
      <c r="H59" s="58"/>
      <c r="I59" s="1212"/>
      <c r="J59" s="1201"/>
      <c r="K59" s="28"/>
    </row>
    <row r="60" spans="1:11" ht="15.75" customHeight="1" x14ac:dyDescent="0.2">
      <c r="A60" s="483">
        <v>1</v>
      </c>
      <c r="B60" s="22" t="s">
        <v>103</v>
      </c>
      <c r="C60" s="23" t="s">
        <v>104</v>
      </c>
      <c r="D60" s="24">
        <v>20</v>
      </c>
      <c r="E60" s="18">
        <f t="shared" ref="E60:E98" si="4">D60/1000</f>
        <v>0.02</v>
      </c>
      <c r="F60" s="25">
        <f>E60*980</f>
        <v>19.600000000000001</v>
      </c>
      <c r="G60" s="27"/>
      <c r="H60" s="25"/>
      <c r="I60" s="1207" t="s">
        <v>47</v>
      </c>
      <c r="J60" s="1202" t="s">
        <v>105</v>
      </c>
      <c r="K60" s="28"/>
    </row>
    <row r="61" spans="1:11" ht="15.75" customHeight="1" x14ac:dyDescent="0.2">
      <c r="A61" s="61">
        <f>A60+1</f>
        <v>2</v>
      </c>
      <c r="B61" s="29" t="s">
        <v>106</v>
      </c>
      <c r="C61" s="30" t="s">
        <v>104</v>
      </c>
      <c r="D61" s="31">
        <v>20</v>
      </c>
      <c r="E61" s="32">
        <f t="shared" si="4"/>
        <v>0.02</v>
      </c>
      <c r="F61" s="25">
        <f t="shared" ref="F61:F98" si="5">E61*980</f>
        <v>19.600000000000001</v>
      </c>
      <c r="G61" s="34"/>
      <c r="H61" s="33"/>
      <c r="I61" s="38" t="s">
        <v>47</v>
      </c>
      <c r="J61" s="1191" t="s">
        <v>107</v>
      </c>
      <c r="K61" s="28"/>
    </row>
    <row r="62" spans="1:11" ht="15.75" customHeight="1" x14ac:dyDescent="0.2">
      <c r="A62" s="61">
        <f t="shared" ref="A62:A98" si="6">A61+1</f>
        <v>3</v>
      </c>
      <c r="B62" s="29" t="s">
        <v>22</v>
      </c>
      <c r="C62" s="30" t="s">
        <v>104</v>
      </c>
      <c r="D62" s="31">
        <v>30</v>
      </c>
      <c r="E62" s="18">
        <f t="shared" si="4"/>
        <v>0.03</v>
      </c>
      <c r="F62" s="25">
        <f t="shared" si="5"/>
        <v>29.4</v>
      </c>
      <c r="G62" s="34"/>
      <c r="H62" s="33"/>
      <c r="I62" s="38" t="s">
        <v>47</v>
      </c>
      <c r="J62" s="1191" t="s">
        <v>108</v>
      </c>
      <c r="K62" s="28"/>
    </row>
    <row r="63" spans="1:11" ht="15.75" customHeight="1" x14ac:dyDescent="0.2">
      <c r="A63" s="61">
        <f t="shared" si="6"/>
        <v>4</v>
      </c>
      <c r="B63" s="29" t="s">
        <v>109</v>
      </c>
      <c r="C63" s="30" t="s">
        <v>104</v>
      </c>
      <c r="D63" s="31">
        <v>25</v>
      </c>
      <c r="E63" s="18">
        <f t="shared" si="4"/>
        <v>2.5000000000000001E-2</v>
      </c>
      <c r="F63" s="25">
        <f t="shared" si="5"/>
        <v>24.5</v>
      </c>
      <c r="G63" s="34"/>
      <c r="H63" s="33"/>
      <c r="I63" s="38" t="s">
        <v>47</v>
      </c>
      <c r="J63" s="816" t="s">
        <v>110</v>
      </c>
      <c r="K63" s="28"/>
    </row>
    <row r="64" spans="1:11" ht="15.75" customHeight="1" x14ac:dyDescent="0.2">
      <c r="A64" s="61">
        <f t="shared" si="6"/>
        <v>5</v>
      </c>
      <c r="B64" s="29" t="s">
        <v>111</v>
      </c>
      <c r="C64" s="30" t="s">
        <v>104</v>
      </c>
      <c r="D64" s="31">
        <v>30</v>
      </c>
      <c r="E64" s="18">
        <f t="shared" si="4"/>
        <v>0.03</v>
      </c>
      <c r="F64" s="25">
        <f t="shared" si="5"/>
        <v>29.4</v>
      </c>
      <c r="G64" s="34"/>
      <c r="H64" s="33"/>
      <c r="I64" s="38" t="s">
        <v>47</v>
      </c>
      <c r="J64" s="1191" t="s">
        <v>107</v>
      </c>
      <c r="K64" s="28"/>
    </row>
    <row r="65" spans="1:11" ht="15.75" customHeight="1" x14ac:dyDescent="0.2">
      <c r="A65" s="61">
        <f t="shared" si="6"/>
        <v>6</v>
      </c>
      <c r="B65" s="29" t="s">
        <v>43</v>
      </c>
      <c r="C65" s="30" t="s">
        <v>104</v>
      </c>
      <c r="D65" s="31">
        <v>80</v>
      </c>
      <c r="E65" s="18">
        <f t="shared" si="4"/>
        <v>0.08</v>
      </c>
      <c r="F65" s="25">
        <f t="shared" si="5"/>
        <v>78.400000000000006</v>
      </c>
      <c r="G65" s="34"/>
      <c r="H65" s="33"/>
      <c r="I65" s="38" t="s">
        <v>47</v>
      </c>
      <c r="J65" s="1198" t="s">
        <v>113</v>
      </c>
      <c r="K65" s="28"/>
    </row>
    <row r="66" spans="1:11" s="62" customFormat="1" ht="15.75" customHeight="1" x14ac:dyDescent="0.2">
      <c r="A66" s="61">
        <f t="shared" si="6"/>
        <v>7</v>
      </c>
      <c r="B66" s="29" t="s">
        <v>114</v>
      </c>
      <c r="C66" s="30" t="s">
        <v>104</v>
      </c>
      <c r="D66" s="31">
        <v>20</v>
      </c>
      <c r="E66" s="18">
        <f t="shared" si="4"/>
        <v>0.02</v>
      </c>
      <c r="F66" s="25">
        <f t="shared" si="5"/>
        <v>19.600000000000001</v>
      </c>
      <c r="G66" s="34"/>
      <c r="H66" s="33"/>
      <c r="I66" s="38" t="s">
        <v>47</v>
      </c>
      <c r="J66" s="1194" t="s">
        <v>115</v>
      </c>
      <c r="K66" s="28"/>
    </row>
    <row r="67" spans="1:11" ht="15.75" customHeight="1" x14ac:dyDescent="0.2">
      <c r="A67" s="61">
        <f t="shared" si="6"/>
        <v>8</v>
      </c>
      <c r="B67" s="29" t="s">
        <v>55</v>
      </c>
      <c r="C67" s="30" t="s">
        <v>104</v>
      </c>
      <c r="D67" s="31">
        <v>25</v>
      </c>
      <c r="E67" s="32">
        <f t="shared" si="4"/>
        <v>2.5000000000000001E-2</v>
      </c>
      <c r="F67" s="33">
        <f t="shared" si="5"/>
        <v>24.5</v>
      </c>
      <c r="G67" s="34"/>
      <c r="H67" s="33"/>
      <c r="I67" s="38" t="s">
        <v>47</v>
      </c>
      <c r="J67" s="1198" t="s">
        <v>36</v>
      </c>
      <c r="K67" s="28"/>
    </row>
    <row r="68" spans="1:11" ht="15.75" customHeight="1" x14ac:dyDescent="0.2">
      <c r="A68" s="61">
        <f t="shared" si="6"/>
        <v>9</v>
      </c>
      <c r="B68" s="29" t="s">
        <v>664</v>
      </c>
      <c r="C68" s="30" t="s">
        <v>104</v>
      </c>
      <c r="D68" s="31">
        <v>30</v>
      </c>
      <c r="E68" s="18">
        <f t="shared" si="4"/>
        <v>0.03</v>
      </c>
      <c r="F68" s="25">
        <f t="shared" si="5"/>
        <v>29.4</v>
      </c>
      <c r="G68" s="34"/>
      <c r="H68" s="33"/>
      <c r="I68" s="38" t="s">
        <v>47</v>
      </c>
      <c r="J68" s="1198" t="s">
        <v>61</v>
      </c>
      <c r="K68" s="28"/>
    </row>
    <row r="69" spans="1:11" ht="15.75" customHeight="1" x14ac:dyDescent="0.2">
      <c r="A69" s="61">
        <f t="shared" si="6"/>
        <v>10</v>
      </c>
      <c r="B69" s="29" t="s">
        <v>116</v>
      </c>
      <c r="C69" s="30" t="s">
        <v>104</v>
      </c>
      <c r="D69" s="31">
        <v>30</v>
      </c>
      <c r="E69" s="18">
        <f t="shared" si="4"/>
        <v>0.03</v>
      </c>
      <c r="F69" s="25">
        <f t="shared" si="5"/>
        <v>29.4</v>
      </c>
      <c r="G69" s="34"/>
      <c r="H69" s="33"/>
      <c r="I69" s="38" t="s">
        <v>47</v>
      </c>
      <c r="J69" s="1191" t="s">
        <v>117</v>
      </c>
      <c r="K69" s="28"/>
    </row>
    <row r="70" spans="1:11" ht="15.75" customHeight="1" x14ac:dyDescent="0.2">
      <c r="A70" s="61">
        <f t="shared" si="6"/>
        <v>11</v>
      </c>
      <c r="B70" s="29" t="s">
        <v>118</v>
      </c>
      <c r="C70" s="30" t="s">
        <v>104</v>
      </c>
      <c r="D70" s="31">
        <v>30</v>
      </c>
      <c r="E70" s="18">
        <f t="shared" si="4"/>
        <v>0.03</v>
      </c>
      <c r="F70" s="25">
        <f t="shared" si="5"/>
        <v>29.4</v>
      </c>
      <c r="G70" s="34"/>
      <c r="H70" s="33"/>
      <c r="I70" s="38" t="s">
        <v>47</v>
      </c>
      <c r="J70" s="1191"/>
      <c r="K70" s="28"/>
    </row>
    <row r="71" spans="1:11" ht="15.75" customHeight="1" x14ac:dyDescent="0.2">
      <c r="A71" s="61">
        <f t="shared" si="6"/>
        <v>12</v>
      </c>
      <c r="B71" s="29" t="s">
        <v>120</v>
      </c>
      <c r="C71" s="30" t="s">
        <v>104</v>
      </c>
      <c r="D71" s="31">
        <v>40</v>
      </c>
      <c r="E71" s="18">
        <f t="shared" si="4"/>
        <v>0.04</v>
      </c>
      <c r="F71" s="25">
        <f t="shared" si="5"/>
        <v>39.200000000000003</v>
      </c>
      <c r="G71" s="34"/>
      <c r="H71" s="33"/>
      <c r="I71" s="38" t="s">
        <v>47</v>
      </c>
      <c r="J71" s="1181" t="s">
        <v>121</v>
      </c>
      <c r="K71" s="28"/>
    </row>
    <row r="72" spans="1:11" ht="15.75" customHeight="1" x14ac:dyDescent="0.2">
      <c r="A72" s="61">
        <f t="shared" si="6"/>
        <v>13</v>
      </c>
      <c r="B72" s="29" t="s">
        <v>71</v>
      </c>
      <c r="C72" s="30" t="s">
        <v>104</v>
      </c>
      <c r="D72" s="31">
        <v>30</v>
      </c>
      <c r="E72" s="18">
        <f t="shared" si="4"/>
        <v>0.03</v>
      </c>
      <c r="F72" s="25">
        <f t="shared" si="5"/>
        <v>29.4</v>
      </c>
      <c r="G72" s="34"/>
      <c r="H72" s="33"/>
      <c r="I72" s="38" t="s">
        <v>47</v>
      </c>
      <c r="J72" s="1181" t="s">
        <v>122</v>
      </c>
      <c r="K72" s="28"/>
    </row>
    <row r="73" spans="1:11" ht="15.75" customHeight="1" x14ac:dyDescent="0.2">
      <c r="A73" s="61">
        <f t="shared" si="6"/>
        <v>14</v>
      </c>
      <c r="B73" s="29" t="s">
        <v>72</v>
      </c>
      <c r="C73" s="30" t="s">
        <v>104</v>
      </c>
      <c r="D73" s="31">
        <v>30</v>
      </c>
      <c r="E73" s="18">
        <f t="shared" si="4"/>
        <v>0.03</v>
      </c>
      <c r="F73" s="25">
        <f t="shared" si="5"/>
        <v>29.4</v>
      </c>
      <c r="G73" s="34"/>
      <c r="H73" s="33"/>
      <c r="I73" s="38" t="s">
        <v>47</v>
      </c>
      <c r="J73" s="1181"/>
      <c r="K73" s="28"/>
    </row>
    <row r="74" spans="1:11" ht="15.75" customHeight="1" x14ac:dyDescent="0.2">
      <c r="A74" s="61">
        <f t="shared" si="6"/>
        <v>15</v>
      </c>
      <c r="B74" s="29" t="s">
        <v>123</v>
      </c>
      <c r="C74" s="30" t="s">
        <v>104</v>
      </c>
      <c r="D74" s="31">
        <v>50</v>
      </c>
      <c r="E74" s="18">
        <f t="shared" si="4"/>
        <v>0.05</v>
      </c>
      <c r="F74" s="25">
        <f t="shared" si="5"/>
        <v>49</v>
      </c>
      <c r="G74" s="34"/>
      <c r="H74" s="33"/>
      <c r="I74" s="38" t="s">
        <v>47</v>
      </c>
      <c r="J74" s="1191" t="s">
        <v>124</v>
      </c>
      <c r="K74" s="28"/>
    </row>
    <row r="75" spans="1:11" ht="15.75" customHeight="1" x14ac:dyDescent="0.2">
      <c r="A75" s="61">
        <f t="shared" si="6"/>
        <v>16</v>
      </c>
      <c r="B75" s="29" t="s">
        <v>125</v>
      </c>
      <c r="C75" s="30" t="s">
        <v>104</v>
      </c>
      <c r="D75" s="31">
        <v>56</v>
      </c>
      <c r="E75" s="18">
        <f t="shared" si="4"/>
        <v>5.6000000000000001E-2</v>
      </c>
      <c r="F75" s="25">
        <f t="shared" si="5"/>
        <v>54.88</v>
      </c>
      <c r="G75" s="34"/>
      <c r="H75" s="33"/>
      <c r="I75" s="38" t="s">
        <v>47</v>
      </c>
      <c r="J75" s="1198" t="s">
        <v>126</v>
      </c>
      <c r="K75" s="28"/>
    </row>
    <row r="76" spans="1:11" ht="15.75" customHeight="1" x14ac:dyDescent="0.2">
      <c r="A76" s="61">
        <f t="shared" si="6"/>
        <v>17</v>
      </c>
      <c r="B76" s="29" t="s">
        <v>127</v>
      </c>
      <c r="C76" s="30" t="s">
        <v>104</v>
      </c>
      <c r="D76" s="31">
        <v>50</v>
      </c>
      <c r="E76" s="18">
        <f t="shared" si="4"/>
        <v>0.05</v>
      </c>
      <c r="F76" s="25">
        <f t="shared" si="5"/>
        <v>49</v>
      </c>
      <c r="G76" s="34"/>
      <c r="H76" s="33"/>
      <c r="I76" s="38" t="s">
        <v>47</v>
      </c>
      <c r="J76" s="1191" t="s">
        <v>128</v>
      </c>
      <c r="K76" s="28"/>
    </row>
    <row r="77" spans="1:11" ht="15.75" customHeight="1" x14ac:dyDescent="0.2">
      <c r="A77" s="61">
        <f t="shared" si="6"/>
        <v>18</v>
      </c>
      <c r="B77" s="29" t="s">
        <v>129</v>
      </c>
      <c r="C77" s="30" t="s">
        <v>104</v>
      </c>
      <c r="D77" s="31">
        <v>40</v>
      </c>
      <c r="E77" s="18">
        <f t="shared" si="4"/>
        <v>0.04</v>
      </c>
      <c r="F77" s="25">
        <f t="shared" si="5"/>
        <v>39.200000000000003</v>
      </c>
      <c r="G77" s="34"/>
      <c r="H77" s="33"/>
      <c r="I77" s="38" t="s">
        <v>47</v>
      </c>
      <c r="J77" s="1198" t="s">
        <v>130</v>
      </c>
      <c r="K77" s="28"/>
    </row>
    <row r="78" spans="1:11" ht="15.75" customHeight="1" x14ac:dyDescent="0.2">
      <c r="A78" s="1180">
        <f t="shared" si="6"/>
        <v>19</v>
      </c>
      <c r="B78" s="1182" t="s">
        <v>131</v>
      </c>
      <c r="C78" s="1183" t="s">
        <v>104</v>
      </c>
      <c r="D78" s="1184">
        <v>30</v>
      </c>
      <c r="E78" s="33">
        <f t="shared" si="4"/>
        <v>0.03</v>
      </c>
      <c r="F78" s="33">
        <f t="shared" si="5"/>
        <v>29.4</v>
      </c>
      <c r="G78" s="33"/>
      <c r="H78" s="33"/>
      <c r="I78" s="38" t="s">
        <v>47</v>
      </c>
      <c r="J78" s="1181"/>
      <c r="K78" s="28"/>
    </row>
    <row r="79" spans="1:11" ht="15.75" customHeight="1" x14ac:dyDescent="0.2">
      <c r="A79" s="61">
        <f t="shared" si="6"/>
        <v>20</v>
      </c>
      <c r="B79" s="29" t="s">
        <v>132</v>
      </c>
      <c r="C79" s="30" t="s">
        <v>104</v>
      </c>
      <c r="D79" s="31">
        <v>40</v>
      </c>
      <c r="E79" s="18">
        <f t="shared" si="4"/>
        <v>0.04</v>
      </c>
      <c r="F79" s="25">
        <f t="shared" si="5"/>
        <v>39.200000000000003</v>
      </c>
      <c r="G79" s="34"/>
      <c r="H79" s="33"/>
      <c r="I79" s="38" t="s">
        <v>47</v>
      </c>
      <c r="J79" s="1198" t="s">
        <v>133</v>
      </c>
      <c r="K79" s="28"/>
    </row>
    <row r="80" spans="1:11" ht="15.75" customHeight="1" x14ac:dyDescent="0.2">
      <c r="A80" s="61">
        <f t="shared" si="6"/>
        <v>21</v>
      </c>
      <c r="B80" s="29" t="s">
        <v>78</v>
      </c>
      <c r="C80" s="30" t="s">
        <v>104</v>
      </c>
      <c r="D80" s="31">
        <v>40</v>
      </c>
      <c r="E80" s="18">
        <f t="shared" si="4"/>
        <v>0.04</v>
      </c>
      <c r="F80" s="25">
        <f t="shared" si="5"/>
        <v>39.200000000000003</v>
      </c>
      <c r="G80" s="34"/>
      <c r="H80" s="33"/>
      <c r="I80" s="38" t="s">
        <v>47</v>
      </c>
      <c r="J80" s="1198" t="s">
        <v>135</v>
      </c>
      <c r="K80" s="28"/>
    </row>
    <row r="81" spans="1:11" s="62" customFormat="1" ht="15.75" customHeight="1" x14ac:dyDescent="0.2">
      <c r="A81" s="61">
        <f t="shared" si="6"/>
        <v>22</v>
      </c>
      <c r="B81" s="29" t="s">
        <v>136</v>
      </c>
      <c r="C81" s="30" t="s">
        <v>104</v>
      </c>
      <c r="D81" s="31">
        <v>20</v>
      </c>
      <c r="E81" s="18">
        <f t="shared" si="4"/>
        <v>0.02</v>
      </c>
      <c r="F81" s="25">
        <f t="shared" si="5"/>
        <v>19.600000000000001</v>
      </c>
      <c r="G81" s="34"/>
      <c r="H81" s="33"/>
      <c r="I81" s="38" t="s">
        <v>24</v>
      </c>
      <c r="J81" s="1191" t="s">
        <v>137</v>
      </c>
      <c r="K81" s="28"/>
    </row>
    <row r="82" spans="1:11" ht="15.75" customHeight="1" x14ac:dyDescent="0.2">
      <c r="A82" s="61">
        <f t="shared" si="6"/>
        <v>23</v>
      </c>
      <c r="B82" s="29" t="s">
        <v>80</v>
      </c>
      <c r="C82" s="30" t="s">
        <v>104</v>
      </c>
      <c r="D82" s="31">
        <v>25</v>
      </c>
      <c r="E82" s="18">
        <f t="shared" si="4"/>
        <v>2.5000000000000001E-2</v>
      </c>
      <c r="F82" s="25">
        <f t="shared" si="5"/>
        <v>24.5</v>
      </c>
      <c r="G82" s="34"/>
      <c r="H82" s="33"/>
      <c r="I82" s="38" t="s">
        <v>47</v>
      </c>
      <c r="J82" s="1181" t="s">
        <v>138</v>
      </c>
      <c r="K82" s="28"/>
    </row>
    <row r="83" spans="1:11" ht="15.75" customHeight="1" x14ac:dyDescent="0.2">
      <c r="A83" s="61">
        <f t="shared" si="6"/>
        <v>24</v>
      </c>
      <c r="B83" s="29" t="s">
        <v>139</v>
      </c>
      <c r="C83" s="30" t="s">
        <v>104</v>
      </c>
      <c r="D83" s="31">
        <v>20</v>
      </c>
      <c r="E83" s="18">
        <f t="shared" si="4"/>
        <v>0.02</v>
      </c>
      <c r="F83" s="25">
        <f t="shared" si="5"/>
        <v>19.600000000000001</v>
      </c>
      <c r="G83" s="34"/>
      <c r="H83" s="33"/>
      <c r="I83" s="38" t="s">
        <v>47</v>
      </c>
      <c r="J83" s="1198" t="s">
        <v>140</v>
      </c>
      <c r="K83" s="28"/>
    </row>
    <row r="84" spans="1:11" ht="15.75" customHeight="1" x14ac:dyDescent="0.2">
      <c r="A84" s="61">
        <f t="shared" si="6"/>
        <v>25</v>
      </c>
      <c r="B84" s="29" t="s">
        <v>141</v>
      </c>
      <c r="C84" s="30" t="s">
        <v>104</v>
      </c>
      <c r="D84" s="31">
        <v>60</v>
      </c>
      <c r="E84" s="18">
        <f t="shared" si="4"/>
        <v>0.06</v>
      </c>
      <c r="F84" s="25">
        <f t="shared" si="5"/>
        <v>58.8</v>
      </c>
      <c r="G84" s="34"/>
      <c r="H84" s="33"/>
      <c r="I84" s="38" t="s">
        <v>47</v>
      </c>
      <c r="J84" s="1198" t="s">
        <v>142</v>
      </c>
      <c r="K84" s="28"/>
    </row>
    <row r="85" spans="1:11" ht="15.75" customHeight="1" x14ac:dyDescent="0.2">
      <c r="A85" s="61">
        <f t="shared" si="6"/>
        <v>26</v>
      </c>
      <c r="B85" s="29" t="s">
        <v>81</v>
      </c>
      <c r="C85" s="30" t="s">
        <v>104</v>
      </c>
      <c r="D85" s="31">
        <v>60</v>
      </c>
      <c r="E85" s="18">
        <f t="shared" si="4"/>
        <v>0.06</v>
      </c>
      <c r="F85" s="25">
        <f t="shared" si="5"/>
        <v>58.8</v>
      </c>
      <c r="G85" s="34"/>
      <c r="H85" s="33"/>
      <c r="I85" s="38" t="s">
        <v>47</v>
      </c>
      <c r="J85" s="1191" t="s">
        <v>82</v>
      </c>
      <c r="K85" s="28"/>
    </row>
    <row r="86" spans="1:11" ht="15.75" customHeight="1" x14ac:dyDescent="0.2">
      <c r="A86" s="61">
        <f t="shared" si="6"/>
        <v>27</v>
      </c>
      <c r="B86" s="29" t="s">
        <v>143</v>
      </c>
      <c r="C86" s="30" t="s">
        <v>104</v>
      </c>
      <c r="D86" s="31">
        <v>40</v>
      </c>
      <c r="E86" s="18">
        <f t="shared" si="4"/>
        <v>0.04</v>
      </c>
      <c r="F86" s="25">
        <f t="shared" si="5"/>
        <v>39.200000000000003</v>
      </c>
      <c r="G86" s="34"/>
      <c r="H86" s="33"/>
      <c r="I86" s="38" t="s">
        <v>47</v>
      </c>
      <c r="J86" s="1191" t="s">
        <v>19</v>
      </c>
      <c r="K86" s="28"/>
    </row>
    <row r="87" spans="1:11" ht="15.75" customHeight="1" x14ac:dyDescent="0.2">
      <c r="A87" s="61">
        <f t="shared" si="6"/>
        <v>28</v>
      </c>
      <c r="B87" s="29" t="s">
        <v>144</v>
      </c>
      <c r="C87" s="30" t="s">
        <v>104</v>
      </c>
      <c r="D87" s="31">
        <v>80</v>
      </c>
      <c r="E87" s="18">
        <f t="shared" si="4"/>
        <v>0.08</v>
      </c>
      <c r="F87" s="25">
        <f t="shared" si="5"/>
        <v>78.400000000000006</v>
      </c>
      <c r="G87" s="34"/>
      <c r="H87" s="33"/>
      <c r="I87" s="38" t="s">
        <v>47</v>
      </c>
      <c r="J87" s="1198" t="s">
        <v>145</v>
      </c>
      <c r="K87" s="28"/>
    </row>
    <row r="88" spans="1:11" ht="15.75" customHeight="1" x14ac:dyDescent="0.2">
      <c r="A88" s="61">
        <f t="shared" si="6"/>
        <v>29</v>
      </c>
      <c r="B88" s="29" t="s">
        <v>146</v>
      </c>
      <c r="C88" s="30" t="s">
        <v>104</v>
      </c>
      <c r="D88" s="31">
        <v>20</v>
      </c>
      <c r="E88" s="18">
        <f t="shared" si="4"/>
        <v>0.02</v>
      </c>
      <c r="F88" s="25">
        <f t="shared" si="5"/>
        <v>19.600000000000001</v>
      </c>
      <c r="G88" s="34"/>
      <c r="H88" s="33"/>
      <c r="I88" s="38" t="s">
        <v>47</v>
      </c>
      <c r="J88" s="1191" t="s">
        <v>147</v>
      </c>
      <c r="K88" s="28"/>
    </row>
    <row r="89" spans="1:11" ht="15.75" customHeight="1" x14ac:dyDescent="0.2">
      <c r="A89" s="61">
        <f t="shared" si="6"/>
        <v>30</v>
      </c>
      <c r="B89" s="29" t="s">
        <v>148</v>
      </c>
      <c r="C89" s="30" t="s">
        <v>104</v>
      </c>
      <c r="D89" s="31">
        <v>40</v>
      </c>
      <c r="E89" s="18">
        <f t="shared" si="4"/>
        <v>0.04</v>
      </c>
      <c r="F89" s="25">
        <f t="shared" si="5"/>
        <v>39.200000000000003</v>
      </c>
      <c r="G89" s="34"/>
      <c r="H89" s="33"/>
      <c r="I89" s="38" t="s">
        <v>47</v>
      </c>
      <c r="J89" s="1191" t="s">
        <v>149</v>
      </c>
      <c r="K89" s="28"/>
    </row>
    <row r="90" spans="1:11" ht="15.75" customHeight="1" x14ac:dyDescent="0.2">
      <c r="A90" s="61">
        <f t="shared" si="6"/>
        <v>31</v>
      </c>
      <c r="B90" s="29" t="s">
        <v>150</v>
      </c>
      <c r="C90" s="30" t="s">
        <v>104</v>
      </c>
      <c r="D90" s="31">
        <v>30</v>
      </c>
      <c r="E90" s="18">
        <f t="shared" si="4"/>
        <v>0.03</v>
      </c>
      <c r="F90" s="25">
        <f t="shared" si="5"/>
        <v>29.4</v>
      </c>
      <c r="G90" s="34"/>
      <c r="H90" s="33"/>
      <c r="I90" s="38" t="s">
        <v>47</v>
      </c>
      <c r="J90" s="1191" t="s">
        <v>151</v>
      </c>
      <c r="K90" s="28"/>
    </row>
    <row r="91" spans="1:11" ht="15.75" customHeight="1" x14ac:dyDescent="0.2">
      <c r="A91" s="61">
        <f t="shared" si="6"/>
        <v>32</v>
      </c>
      <c r="B91" s="29" t="s">
        <v>152</v>
      </c>
      <c r="C91" s="30" t="s">
        <v>104</v>
      </c>
      <c r="D91" s="31">
        <v>25</v>
      </c>
      <c r="E91" s="18">
        <f t="shared" si="4"/>
        <v>2.5000000000000001E-2</v>
      </c>
      <c r="F91" s="25">
        <f t="shared" si="5"/>
        <v>24.5</v>
      </c>
      <c r="G91" s="34"/>
      <c r="H91" s="33"/>
      <c r="I91" s="38" t="s">
        <v>47</v>
      </c>
      <c r="J91" s="816" t="s">
        <v>153</v>
      </c>
      <c r="K91" s="28"/>
    </row>
    <row r="92" spans="1:11" ht="15.75" customHeight="1" x14ac:dyDescent="0.2">
      <c r="A92" s="61">
        <f t="shared" si="6"/>
        <v>33</v>
      </c>
      <c r="B92" s="29" t="s">
        <v>96</v>
      </c>
      <c r="C92" s="30" t="s">
        <v>104</v>
      </c>
      <c r="D92" s="31">
        <v>20</v>
      </c>
      <c r="E92" s="18">
        <f t="shared" si="4"/>
        <v>0.02</v>
      </c>
      <c r="F92" s="25">
        <f t="shared" si="5"/>
        <v>19.600000000000001</v>
      </c>
      <c r="G92" s="34"/>
      <c r="H92" s="33"/>
      <c r="I92" s="38" t="s">
        <v>47</v>
      </c>
      <c r="J92" s="816" t="s">
        <v>97</v>
      </c>
      <c r="K92" s="28"/>
    </row>
    <row r="93" spans="1:11" ht="15.75" customHeight="1" x14ac:dyDescent="0.2">
      <c r="A93" s="61">
        <f t="shared" si="6"/>
        <v>34</v>
      </c>
      <c r="B93" s="29" t="s">
        <v>154</v>
      </c>
      <c r="C93" s="30" t="s">
        <v>104</v>
      </c>
      <c r="D93" s="31">
        <v>40</v>
      </c>
      <c r="E93" s="18">
        <f t="shared" si="4"/>
        <v>0.04</v>
      </c>
      <c r="F93" s="25">
        <f t="shared" si="5"/>
        <v>39.200000000000003</v>
      </c>
      <c r="G93" s="34"/>
      <c r="H93" s="33"/>
      <c r="I93" s="38" t="s">
        <v>47</v>
      </c>
      <c r="J93" s="1191" t="s">
        <v>155</v>
      </c>
      <c r="K93" s="28"/>
    </row>
    <row r="94" spans="1:11" ht="15.75" customHeight="1" x14ac:dyDescent="0.2">
      <c r="A94" s="61">
        <f t="shared" si="6"/>
        <v>35</v>
      </c>
      <c r="B94" s="29" t="s">
        <v>156</v>
      </c>
      <c r="C94" s="30" t="s">
        <v>104</v>
      </c>
      <c r="D94" s="31">
        <v>20</v>
      </c>
      <c r="E94" s="18">
        <f t="shared" si="4"/>
        <v>0.02</v>
      </c>
      <c r="F94" s="25">
        <f t="shared" si="5"/>
        <v>19.600000000000001</v>
      </c>
      <c r="G94" s="34"/>
      <c r="H94" s="33"/>
      <c r="I94" s="38" t="s">
        <v>47</v>
      </c>
      <c r="J94" s="816" t="s">
        <v>157</v>
      </c>
      <c r="K94" s="28"/>
    </row>
    <row r="95" spans="1:11" ht="15.75" customHeight="1" x14ac:dyDescent="0.2">
      <c r="A95" s="61">
        <f t="shared" si="6"/>
        <v>36</v>
      </c>
      <c r="B95" s="29" t="s">
        <v>158</v>
      </c>
      <c r="C95" s="30" t="s">
        <v>104</v>
      </c>
      <c r="D95" s="31">
        <v>60</v>
      </c>
      <c r="E95" s="18">
        <f t="shared" si="4"/>
        <v>0.06</v>
      </c>
      <c r="F95" s="25">
        <f t="shared" si="5"/>
        <v>58.8</v>
      </c>
      <c r="G95" s="34"/>
      <c r="H95" s="33"/>
      <c r="I95" s="38" t="s">
        <v>47</v>
      </c>
      <c r="J95" s="816" t="s">
        <v>666</v>
      </c>
      <c r="K95" s="28"/>
    </row>
    <row r="96" spans="1:11" ht="15.75" customHeight="1" x14ac:dyDescent="0.2">
      <c r="A96" s="1180">
        <f t="shared" si="6"/>
        <v>37</v>
      </c>
      <c r="B96" s="1182" t="s">
        <v>159</v>
      </c>
      <c r="C96" s="1183" t="s">
        <v>104</v>
      </c>
      <c r="D96" s="1184">
        <v>40</v>
      </c>
      <c r="E96" s="33">
        <f t="shared" si="4"/>
        <v>0.04</v>
      </c>
      <c r="F96" s="33">
        <f t="shared" si="5"/>
        <v>39.200000000000003</v>
      </c>
      <c r="G96" s="34"/>
      <c r="H96" s="33"/>
      <c r="I96" s="38" t="s">
        <v>47</v>
      </c>
      <c r="J96" s="1198" t="s">
        <v>110</v>
      </c>
      <c r="K96" s="28"/>
    </row>
    <row r="97" spans="1:11" ht="15.75" customHeight="1" x14ac:dyDescent="0.2">
      <c r="A97" s="61">
        <f t="shared" si="6"/>
        <v>38</v>
      </c>
      <c r="B97" s="29" t="s">
        <v>160</v>
      </c>
      <c r="C97" s="30" t="s">
        <v>104</v>
      </c>
      <c r="D97" s="31">
        <v>20</v>
      </c>
      <c r="E97" s="18">
        <f t="shared" si="4"/>
        <v>0.02</v>
      </c>
      <c r="F97" s="25">
        <f t="shared" si="5"/>
        <v>19.600000000000001</v>
      </c>
      <c r="G97" s="34"/>
      <c r="H97" s="33"/>
      <c r="I97" s="38" t="s">
        <v>47</v>
      </c>
      <c r="J97" s="1198" t="s">
        <v>161</v>
      </c>
      <c r="K97" s="28"/>
    </row>
    <row r="98" spans="1:11" ht="15.75" customHeight="1" thickBot="1" x14ac:dyDescent="0.25">
      <c r="A98" s="61">
        <f t="shared" si="6"/>
        <v>39</v>
      </c>
      <c r="B98" s="29" t="s">
        <v>162</v>
      </c>
      <c r="C98" s="30" t="s">
        <v>104</v>
      </c>
      <c r="D98" s="31">
        <v>20</v>
      </c>
      <c r="E98" s="18">
        <f t="shared" si="4"/>
        <v>0.02</v>
      </c>
      <c r="F98" s="1067">
        <f t="shared" si="5"/>
        <v>19.600000000000001</v>
      </c>
      <c r="G98" s="34"/>
      <c r="H98" s="33"/>
      <c r="I98" s="38" t="s">
        <v>47</v>
      </c>
      <c r="J98" s="1191" t="s">
        <v>163</v>
      </c>
      <c r="K98" s="28"/>
    </row>
    <row r="99" spans="1:11" ht="17.100000000000001" customHeight="1" thickBot="1" x14ac:dyDescent="0.25">
      <c r="A99" s="63"/>
      <c r="B99" s="64" t="s">
        <v>165</v>
      </c>
      <c r="C99" s="65"/>
      <c r="D99" s="66">
        <f>SUM(D60:D98)</f>
        <v>1386</v>
      </c>
      <c r="E99" s="1066">
        <f>SUM(E60:E98)</f>
        <v>1.3860000000000006</v>
      </c>
      <c r="F99" s="709">
        <f>SUM(F60:F98)</f>
        <v>1358.2799999999997</v>
      </c>
      <c r="G99" s="68">
        <f>SUM(G60:G98)</f>
        <v>0</v>
      </c>
      <c r="H99" s="69">
        <v>0</v>
      </c>
      <c r="I99" s="1213"/>
      <c r="J99" s="1203"/>
      <c r="K99" s="28"/>
    </row>
    <row r="100" spans="1:11" ht="17.100000000000001" customHeight="1" thickBot="1" x14ac:dyDescent="0.25">
      <c r="A100" s="70"/>
      <c r="B100" s="1381" t="s">
        <v>166</v>
      </c>
      <c r="C100" s="1382"/>
      <c r="D100" s="71">
        <f>D99+D58</f>
        <v>3020</v>
      </c>
      <c r="E100" s="56">
        <f>E99+E58</f>
        <v>3.0200000000000009</v>
      </c>
      <c r="F100" s="57">
        <f>F99+F58</f>
        <v>2365.8399999999992</v>
      </c>
      <c r="G100" s="59">
        <f>G99+G58</f>
        <v>0</v>
      </c>
      <c r="H100" s="58">
        <v>0</v>
      </c>
      <c r="I100" s="1214"/>
      <c r="J100" s="1204"/>
      <c r="K100" s="28"/>
    </row>
    <row r="101" spans="1:11" x14ac:dyDescent="0.2">
      <c r="B101" s="1"/>
      <c r="C101" s="1"/>
      <c r="D101" s="1"/>
    </row>
    <row r="102" spans="1:11" x14ac:dyDescent="0.2">
      <c r="B102" s="1"/>
      <c r="C102" s="1"/>
      <c r="D102" s="1"/>
    </row>
    <row r="104" spans="1:11" ht="15.75" x14ac:dyDescent="0.25">
      <c r="B104" s="94" t="s">
        <v>317</v>
      </c>
      <c r="C104" s="94"/>
      <c r="D104" s="94"/>
      <c r="E104" s="94"/>
      <c r="F104" s="94"/>
      <c r="G104" s="94"/>
      <c r="H104" s="94"/>
      <c r="I104" s="94" t="s">
        <v>168</v>
      </c>
    </row>
  </sheetData>
  <autoFilter ref="A9:K100">
    <filterColumn colId="4" showButton="0"/>
    <filterColumn colId="6" showButton="0"/>
  </autoFilter>
  <dataConsolidate/>
  <mergeCells count="15">
    <mergeCell ref="F1:I1"/>
    <mergeCell ref="F2:I2"/>
    <mergeCell ref="F3:I3"/>
    <mergeCell ref="F4:I4"/>
    <mergeCell ref="A6:J6"/>
    <mergeCell ref="B58:C58"/>
    <mergeCell ref="B100:C100"/>
    <mergeCell ref="E9:F9"/>
    <mergeCell ref="G9:H9"/>
    <mergeCell ref="I9:I10"/>
    <mergeCell ref="A9:A10"/>
    <mergeCell ref="B9:B10"/>
    <mergeCell ref="C9:C10"/>
    <mergeCell ref="D9:D10"/>
    <mergeCell ref="A7:J7"/>
  </mergeCells>
  <pageMargins left="0.59055118110236227" right="0.19685039370078741" top="0.59055118110236227" bottom="0.59055118110236227" header="0" footer="0"/>
  <pageSetup paperSize="9" fitToWidth="0" fitToHeight="0" orientation="portrait" r:id="rId1"/>
  <headerFooter differentFirst="1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5EE13F"/>
  </sheetPr>
  <dimension ref="A1:W65"/>
  <sheetViews>
    <sheetView topLeftCell="A21" zoomScaleNormal="100" workbookViewId="0">
      <selection activeCell="J48" sqref="J48"/>
    </sheetView>
  </sheetViews>
  <sheetFormatPr defaultRowHeight="12.75" x14ac:dyDescent="0.2"/>
  <cols>
    <col min="1" max="1" width="5" style="72" customWidth="1"/>
    <col min="2" max="2" width="19.5703125" customWidth="1"/>
    <col min="3" max="3" width="8.28515625" customWidth="1"/>
    <col min="4" max="4" width="8" customWidth="1"/>
    <col min="5" max="5" width="8.85546875" customWidth="1"/>
    <col min="6" max="6" width="8.140625" customWidth="1"/>
    <col min="7" max="7" width="10.140625" customWidth="1"/>
    <col min="8" max="8" width="9.7109375" customWidth="1"/>
    <col min="9" max="9" width="8.7109375" style="72" customWidth="1"/>
    <col min="10" max="10" width="9.140625" customWidth="1"/>
    <col min="11" max="13" width="9.140625" hidden="1" customWidth="1"/>
    <col min="14" max="14" width="9.28515625" customWidth="1"/>
    <col min="15" max="15" width="10.28515625" customWidth="1"/>
    <col min="16" max="18" width="9.140625" hidden="1" customWidth="1"/>
    <col min="19" max="19" width="11.7109375" customWidth="1"/>
    <col min="20" max="20" width="13.5703125" customWidth="1"/>
    <col min="21" max="21" width="13.42578125" customWidth="1"/>
    <col min="22" max="22" width="18.42578125" customWidth="1"/>
  </cols>
  <sheetData>
    <row r="1" spans="1:23" x14ac:dyDescent="0.2">
      <c r="O1" s="95"/>
      <c r="P1" s="95"/>
      <c r="Q1" s="95"/>
      <c r="R1" s="95"/>
      <c r="S1" s="1400"/>
      <c r="T1" s="1400"/>
      <c r="U1" s="95"/>
      <c r="V1" s="95"/>
    </row>
    <row r="2" spans="1:23" x14ac:dyDescent="0.2">
      <c r="N2" s="95"/>
      <c r="O2" s="1402" t="s">
        <v>494</v>
      </c>
      <c r="P2" s="1402"/>
      <c r="Q2" s="1402"/>
      <c r="R2" s="1402"/>
      <c r="S2" s="1402"/>
      <c r="T2" s="1402"/>
    </row>
    <row r="3" spans="1:23" x14ac:dyDescent="0.2">
      <c r="J3" s="95"/>
      <c r="K3" s="95"/>
      <c r="L3" s="95"/>
      <c r="M3" s="95"/>
      <c r="O3" s="98" t="s">
        <v>1</v>
      </c>
      <c r="P3" s="98"/>
      <c r="Q3" s="98"/>
      <c r="R3" s="98"/>
      <c r="S3" s="98"/>
      <c r="T3" s="95"/>
      <c r="U3" s="95"/>
      <c r="V3" s="95"/>
    </row>
    <row r="4" spans="1:23" x14ac:dyDescent="0.2">
      <c r="J4" s="95"/>
      <c r="K4" s="95"/>
      <c r="L4" s="95"/>
      <c r="M4" s="95"/>
      <c r="O4" s="98" t="s">
        <v>923</v>
      </c>
      <c r="P4" s="98"/>
      <c r="Q4" s="98"/>
      <c r="R4" s="98"/>
      <c r="S4" s="98"/>
      <c r="T4" s="95"/>
      <c r="U4" s="95"/>
      <c r="V4" s="95"/>
    </row>
    <row r="5" spans="1:23" x14ac:dyDescent="0.2"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x14ac:dyDescent="0.2">
      <c r="J6" s="72"/>
      <c r="K6" s="72"/>
      <c r="L6" s="72"/>
      <c r="M6" s="72"/>
      <c r="N6" s="95"/>
      <c r="O6" s="95"/>
      <c r="P6" s="95"/>
      <c r="Q6" s="95"/>
      <c r="R6" s="95"/>
      <c r="S6" s="95" t="s">
        <v>924</v>
      </c>
    </row>
    <row r="7" spans="1:23" x14ac:dyDescent="0.2">
      <c r="A7" s="1401" t="s">
        <v>169</v>
      </c>
      <c r="B7" s="1401"/>
      <c r="C7" s="1401"/>
      <c r="D7" s="1401"/>
      <c r="E7" s="1401"/>
      <c r="F7" s="1401"/>
      <c r="G7" s="1401"/>
      <c r="H7" s="1401"/>
      <c r="I7" s="1401"/>
      <c r="J7" s="1401"/>
      <c r="K7" s="1401"/>
      <c r="L7" s="1401"/>
      <c r="M7" s="1401"/>
      <c r="N7" s="1401"/>
      <c r="O7" s="1401"/>
      <c r="P7" s="1401"/>
      <c r="Q7" s="1401"/>
      <c r="R7" s="1401"/>
      <c r="S7" s="1401"/>
      <c r="T7" s="1401"/>
      <c r="U7" s="1401"/>
    </row>
    <row r="8" spans="1:23" x14ac:dyDescent="0.2">
      <c r="A8" s="1401" t="s">
        <v>170</v>
      </c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</row>
    <row r="9" spans="1:23" x14ac:dyDescent="0.2">
      <c r="A9" s="1401" t="s">
        <v>674</v>
      </c>
      <c r="B9" s="1401"/>
      <c r="C9" s="1401"/>
      <c r="D9" s="1401"/>
      <c r="E9" s="1401"/>
      <c r="F9" s="1401"/>
      <c r="G9" s="1401"/>
      <c r="H9" s="1401"/>
      <c r="I9" s="1401"/>
      <c r="J9" s="1401"/>
      <c r="K9" s="1401"/>
      <c r="L9" s="1401"/>
      <c r="M9" s="1401"/>
      <c r="N9" s="1401"/>
      <c r="O9" s="1401"/>
      <c r="P9" s="1401"/>
      <c r="Q9" s="1401"/>
      <c r="R9" s="1401"/>
      <c r="S9" s="1401"/>
      <c r="T9" s="1401"/>
      <c r="U9" s="1401"/>
    </row>
    <row r="10" spans="1:23" x14ac:dyDescent="0.2">
      <c r="A10" s="1401" t="s">
        <v>171</v>
      </c>
      <c r="B10" s="1401"/>
      <c r="C10" s="1401"/>
      <c r="D10" s="1401"/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1"/>
      <c r="U10" s="1401"/>
    </row>
    <row r="11" spans="1:23" x14ac:dyDescent="0.2">
      <c r="A11" s="1401"/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</row>
    <row r="12" spans="1:23" ht="13.5" thickBot="1" x14ac:dyDescent="0.25"/>
    <row r="13" spans="1:23" x14ac:dyDescent="0.2">
      <c r="A13" s="1409" t="s">
        <v>172</v>
      </c>
      <c r="B13" s="1412" t="s">
        <v>3</v>
      </c>
      <c r="C13" s="1415" t="s">
        <v>173</v>
      </c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7"/>
      <c r="V13" s="486"/>
      <c r="W13" s="485"/>
    </row>
    <row r="14" spans="1:23" ht="9" customHeight="1" thickBot="1" x14ac:dyDescent="0.25">
      <c r="A14" s="1410"/>
      <c r="B14" s="1413"/>
      <c r="C14" s="1418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19"/>
      <c r="R14" s="1419"/>
      <c r="S14" s="1419"/>
      <c r="T14" s="1419"/>
      <c r="U14" s="1420"/>
      <c r="V14" s="487"/>
      <c r="W14" s="485"/>
    </row>
    <row r="15" spans="1:23" ht="23.25" customHeight="1" x14ac:dyDescent="0.2">
      <c r="A15" s="1410"/>
      <c r="B15" s="1413"/>
      <c r="C15" s="1403" t="s">
        <v>175</v>
      </c>
      <c r="D15" s="1421" t="s">
        <v>176</v>
      </c>
      <c r="E15" s="1403" t="s">
        <v>177</v>
      </c>
      <c r="F15" s="1405" t="s">
        <v>176</v>
      </c>
      <c r="G15" s="1403" t="s">
        <v>178</v>
      </c>
      <c r="H15" s="1421" t="s">
        <v>176</v>
      </c>
      <c r="I15" s="1403" t="s">
        <v>180</v>
      </c>
      <c r="J15" s="1421" t="s">
        <v>176</v>
      </c>
      <c r="K15" s="1423" t="s">
        <v>181</v>
      </c>
      <c r="L15" s="1424"/>
      <c r="M15" s="1425"/>
      <c r="N15" s="1403" t="s">
        <v>182</v>
      </c>
      <c r="O15" s="1421" t="s">
        <v>176</v>
      </c>
      <c r="P15" s="1423" t="s">
        <v>179</v>
      </c>
      <c r="Q15" s="1424"/>
      <c r="R15" s="1425"/>
      <c r="S15" s="1426" t="s">
        <v>183</v>
      </c>
      <c r="T15" s="1428" t="s">
        <v>184</v>
      </c>
      <c r="U15" s="1430" t="s">
        <v>185</v>
      </c>
      <c r="V15" s="1407" t="s">
        <v>174</v>
      </c>
      <c r="W15" s="485"/>
    </row>
    <row r="16" spans="1:23" ht="100.5" customHeight="1" thickBot="1" x14ac:dyDescent="0.25">
      <c r="A16" s="1411"/>
      <c r="B16" s="1414"/>
      <c r="C16" s="1404"/>
      <c r="D16" s="1422"/>
      <c r="E16" s="1404"/>
      <c r="F16" s="1406"/>
      <c r="G16" s="1404"/>
      <c r="H16" s="1422"/>
      <c r="I16" s="1404"/>
      <c r="J16" s="1422"/>
      <c r="K16" s="529" t="s">
        <v>188</v>
      </c>
      <c r="L16" s="73" t="s">
        <v>186</v>
      </c>
      <c r="M16" s="539" t="s">
        <v>187</v>
      </c>
      <c r="N16" s="1404"/>
      <c r="O16" s="1422"/>
      <c r="P16" s="529" t="s">
        <v>425</v>
      </c>
      <c r="Q16" s="73" t="s">
        <v>186</v>
      </c>
      <c r="R16" s="539" t="s">
        <v>187</v>
      </c>
      <c r="S16" s="1427"/>
      <c r="T16" s="1429"/>
      <c r="U16" s="1422"/>
      <c r="V16" s="1408"/>
      <c r="W16" s="485"/>
    </row>
    <row r="17" spans="1:23" ht="13.5" customHeight="1" thickBot="1" x14ac:dyDescent="0.25">
      <c r="A17" s="74"/>
      <c r="B17" s="489"/>
      <c r="C17" s="500"/>
      <c r="D17" s="76"/>
      <c r="E17" s="500"/>
      <c r="F17" s="517"/>
      <c r="G17" s="500"/>
      <c r="H17" s="76"/>
      <c r="I17" s="500"/>
      <c r="J17" s="76"/>
      <c r="K17" s="530"/>
      <c r="L17" s="75"/>
      <c r="M17" s="540"/>
      <c r="N17" s="500"/>
      <c r="O17" s="76"/>
      <c r="P17" s="530"/>
      <c r="Q17" s="75"/>
      <c r="R17" s="540"/>
      <c r="S17" s="553"/>
      <c r="T17" s="496"/>
      <c r="U17" s="76"/>
      <c r="V17" s="556"/>
      <c r="W17" s="485"/>
    </row>
    <row r="18" spans="1:23" ht="15" customHeight="1" x14ac:dyDescent="0.2">
      <c r="A18" s="81">
        <v>1</v>
      </c>
      <c r="B18" s="491" t="s">
        <v>189</v>
      </c>
      <c r="C18" s="502"/>
      <c r="D18" s="503"/>
      <c r="E18" s="513"/>
      <c r="F18" s="519"/>
      <c r="G18" s="513"/>
      <c r="H18" s="503"/>
      <c r="I18" s="513"/>
      <c r="J18" s="83"/>
      <c r="K18" s="532"/>
      <c r="L18" s="82"/>
      <c r="M18" s="542"/>
      <c r="N18" s="514">
        <v>2</v>
      </c>
      <c r="O18" s="80">
        <f>N18*2.61</f>
        <v>5.22</v>
      </c>
      <c r="P18" s="532"/>
      <c r="Q18" s="82"/>
      <c r="R18" s="542"/>
      <c r="S18" s="554">
        <f t="shared" ref="S18:S42" si="0">D18+F18+J18+O18</f>
        <v>5.22</v>
      </c>
      <c r="T18" s="498"/>
      <c r="U18" s="83"/>
      <c r="V18" s="558"/>
      <c r="W18" s="485"/>
    </row>
    <row r="19" spans="1:23" ht="15" customHeight="1" x14ac:dyDescent="0.2">
      <c r="A19" s="81">
        <v>2</v>
      </c>
      <c r="B19" s="492" t="s">
        <v>21</v>
      </c>
      <c r="C19" s="502"/>
      <c r="D19" s="503"/>
      <c r="E19" s="513"/>
      <c r="F19" s="519"/>
      <c r="G19" s="513"/>
      <c r="H19" s="503"/>
      <c r="I19" s="513">
        <v>4</v>
      </c>
      <c r="J19" s="83">
        <f>I19*1.86</f>
        <v>7.44</v>
      </c>
      <c r="K19" s="532"/>
      <c r="L19" s="82"/>
      <c r="M19" s="542"/>
      <c r="N19" s="514"/>
      <c r="O19" s="80"/>
      <c r="P19" s="532"/>
      <c r="Q19" s="82"/>
      <c r="R19" s="542"/>
      <c r="S19" s="554">
        <f t="shared" si="0"/>
        <v>7.44</v>
      </c>
      <c r="T19" s="498"/>
      <c r="U19" s="83"/>
      <c r="V19" s="558"/>
      <c r="W19" s="485"/>
    </row>
    <row r="20" spans="1:23" ht="15" customHeight="1" x14ac:dyDescent="0.2">
      <c r="A20" s="81">
        <v>3</v>
      </c>
      <c r="B20" s="1317" t="s">
        <v>26</v>
      </c>
      <c r="C20" s="504"/>
      <c r="D20" s="83"/>
      <c r="E20" s="514"/>
      <c r="F20" s="520"/>
      <c r="G20" s="513"/>
      <c r="H20" s="503"/>
      <c r="I20" s="538">
        <v>2</v>
      </c>
      <c r="J20" s="83">
        <f>I20*1.86</f>
        <v>3.72</v>
      </c>
      <c r="K20" s="533"/>
      <c r="L20" s="84"/>
      <c r="M20" s="543"/>
      <c r="N20" s="538"/>
      <c r="O20" s="80"/>
      <c r="P20" s="532"/>
      <c r="Q20" s="82"/>
      <c r="R20" s="542"/>
      <c r="S20" s="554">
        <f t="shared" si="0"/>
        <v>3.72</v>
      </c>
      <c r="T20" s="498"/>
      <c r="U20" s="83"/>
      <c r="V20" s="558"/>
      <c r="W20" s="485"/>
    </row>
    <row r="21" spans="1:23" ht="15" customHeight="1" x14ac:dyDescent="0.2">
      <c r="A21" s="81">
        <v>4</v>
      </c>
      <c r="B21" s="492" t="s">
        <v>192</v>
      </c>
      <c r="C21" s="502"/>
      <c r="D21" s="503"/>
      <c r="E21" s="513"/>
      <c r="F21" s="519"/>
      <c r="G21" s="513"/>
      <c r="H21" s="503"/>
      <c r="I21" s="513">
        <v>1</v>
      </c>
      <c r="J21" s="83">
        <f t="shared" ref="J21:J52" si="1">I21*1.86</f>
        <v>1.86</v>
      </c>
      <c r="K21" s="532"/>
      <c r="L21" s="82"/>
      <c r="M21" s="542"/>
      <c r="N21" s="514"/>
      <c r="O21" s="80"/>
      <c r="P21" s="532"/>
      <c r="Q21" s="82"/>
      <c r="R21" s="542"/>
      <c r="S21" s="554">
        <f t="shared" si="0"/>
        <v>1.86</v>
      </c>
      <c r="T21" s="498"/>
      <c r="U21" s="83"/>
      <c r="V21" s="558"/>
      <c r="W21" s="485"/>
    </row>
    <row r="22" spans="1:23" ht="15" customHeight="1" x14ac:dyDescent="0.2">
      <c r="A22" s="81">
        <v>5</v>
      </c>
      <c r="B22" s="492" t="s">
        <v>193</v>
      </c>
      <c r="C22" s="502"/>
      <c r="D22" s="503"/>
      <c r="E22" s="513"/>
      <c r="F22" s="519"/>
      <c r="G22" s="513"/>
      <c r="H22" s="503"/>
      <c r="I22" s="513">
        <v>2</v>
      </c>
      <c r="J22" s="83">
        <f t="shared" si="1"/>
        <v>3.72</v>
      </c>
      <c r="K22" s="532"/>
      <c r="L22" s="82"/>
      <c r="M22" s="542"/>
      <c r="N22" s="514"/>
      <c r="O22" s="80"/>
      <c r="P22" s="532"/>
      <c r="Q22" s="82"/>
      <c r="R22" s="542"/>
      <c r="S22" s="554">
        <f t="shared" si="0"/>
        <v>3.72</v>
      </c>
      <c r="T22" s="498"/>
      <c r="U22" s="83"/>
      <c r="V22" s="558"/>
      <c r="W22" s="485"/>
    </row>
    <row r="23" spans="1:23" ht="15" customHeight="1" x14ac:dyDescent="0.2">
      <c r="A23" s="81">
        <v>6</v>
      </c>
      <c r="B23" s="492" t="s">
        <v>35</v>
      </c>
      <c r="C23" s="502"/>
      <c r="D23" s="503"/>
      <c r="E23" s="513"/>
      <c r="F23" s="519"/>
      <c r="G23" s="513"/>
      <c r="H23" s="503"/>
      <c r="I23" s="513">
        <v>2</v>
      </c>
      <c r="J23" s="83">
        <f t="shared" si="1"/>
        <v>3.72</v>
      </c>
      <c r="K23" s="532"/>
      <c r="L23" s="82"/>
      <c r="M23" s="542"/>
      <c r="N23" s="514"/>
      <c r="O23" s="80"/>
      <c r="P23" s="532"/>
      <c r="Q23" s="82"/>
      <c r="R23" s="542"/>
      <c r="S23" s="554">
        <f t="shared" si="0"/>
        <v>3.72</v>
      </c>
      <c r="T23" s="498"/>
      <c r="U23" s="83"/>
      <c r="V23" s="558"/>
      <c r="W23" s="485"/>
    </row>
    <row r="24" spans="1:23" ht="15" customHeight="1" x14ac:dyDescent="0.2">
      <c r="A24" s="81">
        <v>7</v>
      </c>
      <c r="B24" s="492" t="s">
        <v>265</v>
      </c>
      <c r="C24" s="502"/>
      <c r="D24" s="503"/>
      <c r="E24" s="513"/>
      <c r="F24" s="519"/>
      <c r="G24" s="513"/>
      <c r="H24" s="503"/>
      <c r="I24" s="513"/>
      <c r="J24" s="83">
        <f t="shared" si="1"/>
        <v>0</v>
      </c>
      <c r="K24" s="532"/>
      <c r="L24" s="82"/>
      <c r="M24" s="542"/>
      <c r="N24" s="514">
        <v>1</v>
      </c>
      <c r="O24" s="80">
        <f t="shared" ref="O24" si="2">N24*22.1</f>
        <v>22.1</v>
      </c>
      <c r="P24" s="532"/>
      <c r="Q24" s="82"/>
      <c r="R24" s="542"/>
      <c r="S24" s="554">
        <f t="shared" si="0"/>
        <v>22.1</v>
      </c>
      <c r="T24" s="498"/>
      <c r="U24" s="83"/>
      <c r="V24" s="558"/>
      <c r="W24" s="485"/>
    </row>
    <row r="25" spans="1:23" ht="15" customHeight="1" x14ac:dyDescent="0.2">
      <c r="A25" s="81">
        <v>8</v>
      </c>
      <c r="B25" s="491" t="s">
        <v>194</v>
      </c>
      <c r="C25" s="504"/>
      <c r="D25" s="83"/>
      <c r="E25" s="514"/>
      <c r="F25" s="520"/>
      <c r="G25" s="513"/>
      <c r="H25" s="503"/>
      <c r="I25" s="513">
        <v>1</v>
      </c>
      <c r="J25" s="83">
        <f t="shared" si="1"/>
        <v>1.86</v>
      </c>
      <c r="K25" s="532"/>
      <c r="L25" s="82"/>
      <c r="M25" s="542"/>
      <c r="N25" s="547"/>
      <c r="O25" s="80"/>
      <c r="P25" s="532"/>
      <c r="Q25" s="82"/>
      <c r="R25" s="542"/>
      <c r="S25" s="554">
        <f t="shared" si="0"/>
        <v>1.86</v>
      </c>
      <c r="T25" s="498"/>
      <c r="U25" s="83"/>
      <c r="V25" s="558"/>
      <c r="W25" s="485"/>
    </row>
    <row r="26" spans="1:23" ht="15" customHeight="1" x14ac:dyDescent="0.2">
      <c r="A26" s="81">
        <v>9</v>
      </c>
      <c r="B26" s="491" t="s">
        <v>195</v>
      </c>
      <c r="C26" s="502"/>
      <c r="D26" s="503"/>
      <c r="E26" s="513"/>
      <c r="F26" s="519"/>
      <c r="G26" s="513"/>
      <c r="H26" s="503"/>
      <c r="I26" s="513">
        <v>1</v>
      </c>
      <c r="J26" s="83">
        <f t="shared" si="1"/>
        <v>1.86</v>
      </c>
      <c r="K26" s="532"/>
      <c r="L26" s="82"/>
      <c r="M26" s="542"/>
      <c r="N26" s="514"/>
      <c r="O26" s="80"/>
      <c r="P26" s="532"/>
      <c r="Q26" s="82"/>
      <c r="R26" s="542"/>
      <c r="S26" s="554">
        <f t="shared" si="0"/>
        <v>1.86</v>
      </c>
      <c r="T26" s="498"/>
      <c r="U26" s="83"/>
      <c r="V26" s="558"/>
      <c r="W26" s="485"/>
    </row>
    <row r="27" spans="1:23" ht="15" customHeight="1" x14ac:dyDescent="0.2">
      <c r="A27" s="81">
        <v>10</v>
      </c>
      <c r="B27" s="491" t="s">
        <v>196</v>
      </c>
      <c r="C27" s="504"/>
      <c r="D27" s="83"/>
      <c r="E27" s="514"/>
      <c r="F27" s="520"/>
      <c r="G27" s="513"/>
      <c r="H27" s="503"/>
      <c r="I27" s="513">
        <v>1</v>
      </c>
      <c r="J27" s="83">
        <f t="shared" si="1"/>
        <v>1.86</v>
      </c>
      <c r="K27" s="532"/>
      <c r="L27" s="82"/>
      <c r="M27" s="542"/>
      <c r="N27" s="514"/>
      <c r="O27" s="80"/>
      <c r="P27" s="532"/>
      <c r="Q27" s="82"/>
      <c r="R27" s="542"/>
      <c r="S27" s="554">
        <f t="shared" si="0"/>
        <v>1.86</v>
      </c>
      <c r="T27" s="498"/>
      <c r="U27" s="83"/>
      <c r="V27" s="558"/>
      <c r="W27" s="485"/>
    </row>
    <row r="28" spans="1:23" ht="15" customHeight="1" x14ac:dyDescent="0.2">
      <c r="A28" s="81">
        <v>11</v>
      </c>
      <c r="B28" s="491" t="s">
        <v>197</v>
      </c>
      <c r="C28" s="502"/>
      <c r="D28" s="503"/>
      <c r="E28" s="513"/>
      <c r="F28" s="521"/>
      <c r="G28" s="513"/>
      <c r="H28" s="503"/>
      <c r="I28" s="513">
        <v>1</v>
      </c>
      <c r="J28" s="83">
        <f t="shared" si="1"/>
        <v>1.86</v>
      </c>
      <c r="K28" s="532"/>
      <c r="L28" s="82"/>
      <c r="M28" s="542"/>
      <c r="N28" s="514"/>
      <c r="O28" s="80"/>
      <c r="P28" s="532"/>
      <c r="Q28" s="82"/>
      <c r="R28" s="542"/>
      <c r="S28" s="554">
        <f t="shared" si="0"/>
        <v>1.86</v>
      </c>
      <c r="T28" s="498"/>
      <c r="U28" s="83"/>
      <c r="V28" s="558"/>
      <c r="W28" s="485"/>
    </row>
    <row r="29" spans="1:23" ht="15" customHeight="1" x14ac:dyDescent="0.2">
      <c r="A29" s="81">
        <v>12</v>
      </c>
      <c r="B29" s="491" t="s">
        <v>198</v>
      </c>
      <c r="C29" s="504"/>
      <c r="D29" s="83"/>
      <c r="E29" s="514">
        <v>120</v>
      </c>
      <c r="F29" s="522">
        <f>E29*0.75284</f>
        <v>90.340800000000002</v>
      </c>
      <c r="G29" s="513"/>
      <c r="H29" s="503"/>
      <c r="I29" s="513">
        <v>2</v>
      </c>
      <c r="J29" s="83">
        <f t="shared" si="1"/>
        <v>3.72</v>
      </c>
      <c r="K29" s="532"/>
      <c r="L29" s="82"/>
      <c r="M29" s="542"/>
      <c r="N29" s="514"/>
      <c r="O29" s="80"/>
      <c r="P29" s="532"/>
      <c r="Q29" s="82"/>
      <c r="R29" s="542"/>
      <c r="S29" s="554">
        <f t="shared" si="0"/>
        <v>94.0608</v>
      </c>
      <c r="T29" s="550"/>
      <c r="U29" s="85"/>
      <c r="V29" s="558"/>
      <c r="W29" s="485"/>
    </row>
    <row r="30" spans="1:23" ht="15" customHeight="1" x14ac:dyDescent="0.2">
      <c r="A30" s="81">
        <v>13</v>
      </c>
      <c r="B30" s="491" t="s">
        <v>199</v>
      </c>
      <c r="C30" s="504"/>
      <c r="D30" s="83"/>
      <c r="E30" s="514">
        <v>152</v>
      </c>
      <c r="F30" s="522">
        <f t="shared" ref="F30:F47" si="3">E30*0.75284</f>
        <v>114.43168</v>
      </c>
      <c r="G30" s="513"/>
      <c r="H30" s="503"/>
      <c r="I30" s="513"/>
      <c r="J30" s="83">
        <f t="shared" si="1"/>
        <v>0</v>
      </c>
      <c r="K30" s="532"/>
      <c r="L30" s="82"/>
      <c r="M30" s="542"/>
      <c r="N30" s="514"/>
      <c r="O30" s="80"/>
      <c r="P30" s="532"/>
      <c r="Q30" s="82"/>
      <c r="R30" s="542"/>
      <c r="S30" s="554">
        <f t="shared" si="0"/>
        <v>114.43168</v>
      </c>
      <c r="T30" s="550"/>
      <c r="U30" s="85"/>
      <c r="V30" s="558"/>
      <c r="W30" s="485"/>
    </row>
    <row r="31" spans="1:23" ht="15" customHeight="1" x14ac:dyDescent="0.2">
      <c r="A31" s="81">
        <v>14</v>
      </c>
      <c r="B31" s="491" t="s">
        <v>200</v>
      </c>
      <c r="C31" s="502"/>
      <c r="D31" s="503"/>
      <c r="E31" s="513"/>
      <c r="F31" s="522"/>
      <c r="G31" s="513"/>
      <c r="H31" s="503"/>
      <c r="I31" s="513">
        <v>2</v>
      </c>
      <c r="J31" s="83">
        <f t="shared" si="1"/>
        <v>3.72</v>
      </c>
      <c r="K31" s="532"/>
      <c r="L31" s="82"/>
      <c r="M31" s="542"/>
      <c r="N31" s="514"/>
      <c r="O31" s="80"/>
      <c r="P31" s="532"/>
      <c r="Q31" s="82"/>
      <c r="R31" s="542"/>
      <c r="S31" s="554">
        <f t="shared" si="0"/>
        <v>3.72</v>
      </c>
      <c r="T31" s="498"/>
      <c r="U31" s="83"/>
      <c r="V31" s="558"/>
      <c r="W31" s="485"/>
    </row>
    <row r="32" spans="1:23" ht="15" customHeight="1" x14ac:dyDescent="0.2">
      <c r="A32" s="81">
        <v>15</v>
      </c>
      <c r="B32" s="491" t="s">
        <v>201</v>
      </c>
      <c r="C32" s="504"/>
      <c r="D32" s="83"/>
      <c r="E32" s="514"/>
      <c r="F32" s="522"/>
      <c r="G32" s="513"/>
      <c r="H32" s="503"/>
      <c r="I32" s="513">
        <v>2</v>
      </c>
      <c r="J32" s="83">
        <f t="shared" si="1"/>
        <v>3.72</v>
      </c>
      <c r="K32" s="532"/>
      <c r="L32" s="82"/>
      <c r="M32" s="542"/>
      <c r="N32" s="514"/>
      <c r="O32" s="1063"/>
      <c r="P32" s="1064"/>
      <c r="Q32" s="82"/>
      <c r="R32" s="82"/>
      <c r="S32" s="1065">
        <f t="shared" si="0"/>
        <v>3.72</v>
      </c>
      <c r="T32" s="550"/>
      <c r="U32" s="85"/>
      <c r="V32" s="558"/>
      <c r="W32" s="485"/>
    </row>
    <row r="33" spans="1:23" ht="15" customHeight="1" x14ac:dyDescent="0.2">
      <c r="A33" s="81">
        <v>16</v>
      </c>
      <c r="B33" s="491" t="s">
        <v>202</v>
      </c>
      <c r="C33" s="504"/>
      <c r="D33" s="83"/>
      <c r="E33" s="514"/>
      <c r="F33" s="522"/>
      <c r="G33" s="513"/>
      <c r="H33" s="503"/>
      <c r="I33" s="513"/>
      <c r="J33" s="83">
        <f t="shared" si="1"/>
        <v>0</v>
      </c>
      <c r="K33" s="532"/>
      <c r="L33" s="82"/>
      <c r="M33" s="542"/>
      <c r="N33" s="514">
        <v>2</v>
      </c>
      <c r="O33" s="80">
        <f>N33*2.61</f>
        <v>5.22</v>
      </c>
      <c r="P33" s="532"/>
      <c r="Q33" s="82"/>
      <c r="R33" s="542"/>
      <c r="S33" s="554">
        <f t="shared" si="0"/>
        <v>5.22</v>
      </c>
      <c r="T33" s="550"/>
      <c r="U33" s="85"/>
      <c r="V33" s="558"/>
      <c r="W33" s="485"/>
    </row>
    <row r="34" spans="1:23" ht="15" customHeight="1" x14ac:dyDescent="0.2">
      <c r="A34" s="81">
        <v>17</v>
      </c>
      <c r="B34" s="491" t="s">
        <v>203</v>
      </c>
      <c r="C34" s="504"/>
      <c r="D34" s="83"/>
      <c r="E34" s="514"/>
      <c r="F34" s="522"/>
      <c r="G34" s="513"/>
      <c r="H34" s="503"/>
      <c r="I34" s="513">
        <v>1</v>
      </c>
      <c r="J34" s="83">
        <f t="shared" si="1"/>
        <v>1.86</v>
      </c>
      <c r="K34" s="532"/>
      <c r="L34" s="82"/>
      <c r="M34" s="542"/>
      <c r="N34" s="514"/>
      <c r="O34" s="80"/>
      <c r="P34" s="532"/>
      <c r="Q34" s="82"/>
      <c r="R34" s="542"/>
      <c r="S34" s="554">
        <f t="shared" si="0"/>
        <v>1.86</v>
      </c>
      <c r="T34" s="550"/>
      <c r="U34" s="85"/>
      <c r="V34" s="558"/>
      <c r="W34" s="485"/>
    </row>
    <row r="35" spans="1:23" ht="15" customHeight="1" x14ac:dyDescent="0.2">
      <c r="A35" s="81">
        <v>18</v>
      </c>
      <c r="B35" s="491" t="s">
        <v>205</v>
      </c>
      <c r="C35" s="504"/>
      <c r="D35" s="83"/>
      <c r="E35" s="514"/>
      <c r="F35" s="520"/>
      <c r="G35" s="513"/>
      <c r="H35" s="503"/>
      <c r="I35" s="513">
        <v>1</v>
      </c>
      <c r="J35" s="83">
        <f t="shared" si="1"/>
        <v>1.86</v>
      </c>
      <c r="K35" s="532"/>
      <c r="L35" s="82"/>
      <c r="M35" s="542"/>
      <c r="N35" s="514"/>
      <c r="O35" s="80"/>
      <c r="P35" s="532"/>
      <c r="Q35" s="82"/>
      <c r="R35" s="542"/>
      <c r="S35" s="554">
        <f t="shared" si="0"/>
        <v>1.86</v>
      </c>
      <c r="T35" s="550"/>
      <c r="U35" s="85"/>
      <c r="V35" s="558"/>
      <c r="W35" s="485"/>
    </row>
    <row r="36" spans="1:23" ht="15" customHeight="1" x14ac:dyDescent="0.2">
      <c r="A36" s="81">
        <v>19</v>
      </c>
      <c r="B36" s="491" t="s">
        <v>208</v>
      </c>
      <c r="C36" s="502"/>
      <c r="D36" s="503"/>
      <c r="E36" s="513"/>
      <c r="F36" s="520"/>
      <c r="G36" s="513"/>
      <c r="H36" s="503"/>
      <c r="I36" s="513"/>
      <c r="J36" s="83">
        <f t="shared" si="1"/>
        <v>0</v>
      </c>
      <c r="K36" s="532"/>
      <c r="L36" s="82"/>
      <c r="M36" s="542"/>
      <c r="N36" s="514">
        <v>1</v>
      </c>
      <c r="O36" s="80">
        <f>N36*2.61</f>
        <v>2.61</v>
      </c>
      <c r="P36" s="532"/>
      <c r="Q36" s="82"/>
      <c r="R36" s="542"/>
      <c r="S36" s="554">
        <f t="shared" si="0"/>
        <v>2.61</v>
      </c>
      <c r="T36" s="498"/>
      <c r="U36" s="83"/>
      <c r="V36" s="558"/>
      <c r="W36" s="485"/>
    </row>
    <row r="37" spans="1:23" ht="15" customHeight="1" x14ac:dyDescent="0.2">
      <c r="A37" s="81">
        <v>20</v>
      </c>
      <c r="B37" s="491" t="s">
        <v>52</v>
      </c>
      <c r="C37" s="502"/>
      <c r="D37" s="503"/>
      <c r="E37" s="513"/>
      <c r="F37" s="520"/>
      <c r="G37" s="513"/>
      <c r="H37" s="503"/>
      <c r="I37" s="513">
        <v>1</v>
      </c>
      <c r="J37" s="83">
        <f t="shared" si="1"/>
        <v>1.86</v>
      </c>
      <c r="K37" s="532"/>
      <c r="L37" s="82"/>
      <c r="M37" s="542"/>
      <c r="N37" s="514"/>
      <c r="O37" s="80"/>
      <c r="P37" s="532"/>
      <c r="Q37" s="82"/>
      <c r="R37" s="542"/>
      <c r="S37" s="554">
        <f t="shared" si="0"/>
        <v>1.86</v>
      </c>
      <c r="T37" s="498"/>
      <c r="U37" s="83"/>
      <c r="V37" s="558"/>
      <c r="W37" s="485"/>
    </row>
    <row r="38" spans="1:23" ht="15" customHeight="1" x14ac:dyDescent="0.2">
      <c r="A38" s="81">
        <v>21</v>
      </c>
      <c r="B38" s="491" t="s">
        <v>209</v>
      </c>
      <c r="C38" s="502"/>
      <c r="D38" s="503"/>
      <c r="E38" s="513"/>
      <c r="F38" s="520"/>
      <c r="G38" s="513"/>
      <c r="H38" s="503"/>
      <c r="I38" s="513">
        <v>2</v>
      </c>
      <c r="J38" s="83">
        <f t="shared" si="1"/>
        <v>3.72</v>
      </c>
      <c r="K38" s="532"/>
      <c r="L38" s="82"/>
      <c r="M38" s="542"/>
      <c r="N38" s="514"/>
      <c r="O38" s="80"/>
      <c r="P38" s="532"/>
      <c r="Q38" s="82"/>
      <c r="R38" s="542"/>
      <c r="S38" s="554">
        <f t="shared" si="0"/>
        <v>3.72</v>
      </c>
      <c r="T38" s="498"/>
      <c r="U38" s="83"/>
      <c r="V38" s="558"/>
      <c r="W38" s="485"/>
    </row>
    <row r="39" spans="1:23" ht="15" customHeight="1" x14ac:dyDescent="0.2">
      <c r="A39" s="81">
        <f>A38+1</f>
        <v>22</v>
      </c>
      <c r="B39" s="491" t="s">
        <v>211</v>
      </c>
      <c r="C39" s="502"/>
      <c r="D39" s="503"/>
      <c r="E39" s="513"/>
      <c r="F39" s="520"/>
      <c r="G39" s="513"/>
      <c r="H39" s="503"/>
      <c r="I39" s="513">
        <v>3</v>
      </c>
      <c r="J39" s="83">
        <f t="shared" si="1"/>
        <v>5.58</v>
      </c>
      <c r="K39" s="532"/>
      <c r="L39" s="82"/>
      <c r="M39" s="542"/>
      <c r="N39" s="514"/>
      <c r="O39" s="80"/>
      <c r="P39" s="532"/>
      <c r="Q39" s="82"/>
      <c r="R39" s="542"/>
      <c r="S39" s="554">
        <f t="shared" si="0"/>
        <v>5.58</v>
      </c>
      <c r="T39" s="498"/>
      <c r="U39" s="83"/>
      <c r="V39" s="558"/>
      <c r="W39" s="485"/>
    </row>
    <row r="40" spans="1:23" ht="15" customHeight="1" x14ac:dyDescent="0.2">
      <c r="A40" s="81">
        <f t="shared" ref="A40:A53" si="4">A39+1</f>
        <v>23</v>
      </c>
      <c r="B40" s="491" t="s">
        <v>212</v>
      </c>
      <c r="C40" s="502"/>
      <c r="D40" s="503"/>
      <c r="E40" s="513"/>
      <c r="F40" s="520"/>
      <c r="G40" s="513"/>
      <c r="H40" s="503"/>
      <c r="I40" s="513">
        <v>3</v>
      </c>
      <c r="J40" s="83">
        <f t="shared" si="1"/>
        <v>5.58</v>
      </c>
      <c r="K40" s="532"/>
      <c r="L40" s="82"/>
      <c r="M40" s="542"/>
      <c r="N40" s="514">
        <v>3</v>
      </c>
      <c r="O40" s="80">
        <f>N40*2.61</f>
        <v>7.83</v>
      </c>
      <c r="P40" s="532"/>
      <c r="Q40" s="82"/>
      <c r="R40" s="542"/>
      <c r="S40" s="554">
        <f t="shared" si="0"/>
        <v>13.41</v>
      </c>
      <c r="T40" s="498"/>
      <c r="U40" s="83"/>
      <c r="V40" s="558"/>
      <c r="W40" s="485"/>
    </row>
    <row r="41" spans="1:23" ht="15" customHeight="1" x14ac:dyDescent="0.2">
      <c r="A41" s="81">
        <f t="shared" si="4"/>
        <v>24</v>
      </c>
      <c r="B41" s="491" t="s">
        <v>62</v>
      </c>
      <c r="C41" s="502"/>
      <c r="D41" s="503"/>
      <c r="E41" s="513"/>
      <c r="F41" s="520"/>
      <c r="G41" s="513"/>
      <c r="H41" s="503"/>
      <c r="I41" s="513">
        <v>1</v>
      </c>
      <c r="J41" s="83">
        <f t="shared" si="1"/>
        <v>1.86</v>
      </c>
      <c r="K41" s="532"/>
      <c r="L41" s="82"/>
      <c r="M41" s="542"/>
      <c r="N41" s="514"/>
      <c r="O41" s="80"/>
      <c r="P41" s="532"/>
      <c r="Q41" s="82"/>
      <c r="R41" s="542"/>
      <c r="S41" s="554">
        <f t="shared" si="0"/>
        <v>1.86</v>
      </c>
      <c r="T41" s="498"/>
      <c r="U41" s="83"/>
      <c r="V41" s="558"/>
      <c r="W41" s="485"/>
    </row>
    <row r="42" spans="1:23" ht="15" customHeight="1" x14ac:dyDescent="0.2">
      <c r="A42" s="81">
        <f t="shared" si="4"/>
        <v>25</v>
      </c>
      <c r="B42" s="491" t="s">
        <v>64</v>
      </c>
      <c r="C42" s="502"/>
      <c r="D42" s="503"/>
      <c r="E42" s="513"/>
      <c r="F42" s="520"/>
      <c r="G42" s="513"/>
      <c r="H42" s="503"/>
      <c r="I42" s="513">
        <v>2</v>
      </c>
      <c r="J42" s="83">
        <f t="shared" si="1"/>
        <v>3.72</v>
      </c>
      <c r="K42" s="532"/>
      <c r="L42" s="82"/>
      <c r="M42" s="542"/>
      <c r="N42" s="514"/>
      <c r="O42" s="80"/>
      <c r="P42" s="532"/>
      <c r="Q42" s="82"/>
      <c r="R42" s="542"/>
      <c r="S42" s="554">
        <f t="shared" si="0"/>
        <v>3.72</v>
      </c>
      <c r="T42" s="498"/>
      <c r="U42" s="83"/>
      <c r="V42" s="558"/>
      <c r="W42" s="485"/>
    </row>
    <row r="43" spans="1:23" ht="15" customHeight="1" x14ac:dyDescent="0.2">
      <c r="A43" s="81">
        <f t="shared" si="4"/>
        <v>26</v>
      </c>
      <c r="B43" s="491" t="s">
        <v>67</v>
      </c>
      <c r="C43" s="502"/>
      <c r="D43" s="503"/>
      <c r="E43" s="513"/>
      <c r="F43" s="520"/>
      <c r="G43" s="513"/>
      <c r="H43" s="503"/>
      <c r="I43" s="513">
        <v>1</v>
      </c>
      <c r="J43" s="83">
        <f t="shared" si="1"/>
        <v>1.86</v>
      </c>
      <c r="K43" s="532"/>
      <c r="L43" s="82"/>
      <c r="M43" s="542"/>
      <c r="N43" s="514"/>
      <c r="O43" s="80"/>
      <c r="P43" s="532"/>
      <c r="Q43" s="82"/>
      <c r="R43" s="542"/>
      <c r="S43" s="554">
        <f t="shared" ref="S43:S53" si="5">D43+F43+J43+O43</f>
        <v>1.86</v>
      </c>
      <c r="T43" s="498"/>
      <c r="U43" s="83"/>
      <c r="V43" s="558"/>
      <c r="W43" s="485"/>
    </row>
    <row r="44" spans="1:23" ht="15" customHeight="1" x14ac:dyDescent="0.2">
      <c r="A44" s="81">
        <f t="shared" si="4"/>
        <v>27</v>
      </c>
      <c r="B44" s="491" t="s">
        <v>417</v>
      </c>
      <c r="C44" s="502"/>
      <c r="D44" s="503"/>
      <c r="E44" s="513">
        <v>110</v>
      </c>
      <c r="F44" s="522">
        <f t="shared" si="3"/>
        <v>82.812399999999997</v>
      </c>
      <c r="G44" s="513"/>
      <c r="H44" s="503"/>
      <c r="I44" s="513"/>
      <c r="J44" s="83">
        <f t="shared" si="1"/>
        <v>0</v>
      </c>
      <c r="K44" s="532"/>
      <c r="L44" s="82"/>
      <c r="M44" s="542"/>
      <c r="N44" s="514"/>
      <c r="O44" s="80"/>
      <c r="P44" s="532"/>
      <c r="Q44" s="82"/>
      <c r="R44" s="542"/>
      <c r="S44" s="554">
        <f t="shared" si="5"/>
        <v>82.812399999999997</v>
      </c>
      <c r="T44" s="498"/>
      <c r="U44" s="83"/>
      <c r="V44" s="558"/>
      <c r="W44" s="485"/>
    </row>
    <row r="45" spans="1:23" ht="15" customHeight="1" x14ac:dyDescent="0.2">
      <c r="A45" s="81">
        <f t="shared" si="4"/>
        <v>28</v>
      </c>
      <c r="B45" s="491" t="s">
        <v>312</v>
      </c>
      <c r="C45" s="502"/>
      <c r="D45" s="503"/>
      <c r="E45" s="513"/>
      <c r="F45" s="520"/>
      <c r="G45" s="513"/>
      <c r="H45" s="503"/>
      <c r="I45" s="513">
        <v>2</v>
      </c>
      <c r="J45" s="83">
        <f t="shared" si="1"/>
        <v>3.72</v>
      </c>
      <c r="K45" s="532"/>
      <c r="L45" s="82"/>
      <c r="M45" s="542"/>
      <c r="N45" s="514"/>
      <c r="O45" s="80"/>
      <c r="P45" s="532"/>
      <c r="Q45" s="82"/>
      <c r="R45" s="542"/>
      <c r="S45" s="554">
        <f t="shared" si="5"/>
        <v>3.72</v>
      </c>
      <c r="T45" s="498"/>
      <c r="U45" s="83"/>
      <c r="V45" s="558"/>
      <c r="W45" s="485"/>
    </row>
    <row r="46" spans="1:23" ht="15" customHeight="1" x14ac:dyDescent="0.2">
      <c r="A46" s="81">
        <f t="shared" si="4"/>
        <v>29</v>
      </c>
      <c r="B46" s="491" t="s">
        <v>219</v>
      </c>
      <c r="C46" s="502"/>
      <c r="D46" s="503"/>
      <c r="E46" s="513"/>
      <c r="F46" s="520"/>
      <c r="G46" s="513"/>
      <c r="H46" s="503"/>
      <c r="I46" s="513">
        <v>2</v>
      </c>
      <c r="J46" s="83">
        <f t="shared" si="1"/>
        <v>3.72</v>
      </c>
      <c r="K46" s="532"/>
      <c r="L46" s="82"/>
      <c r="M46" s="542"/>
      <c r="N46" s="514"/>
      <c r="O46" s="80"/>
      <c r="P46" s="532"/>
      <c r="Q46" s="82"/>
      <c r="R46" s="542"/>
      <c r="S46" s="554">
        <f t="shared" si="5"/>
        <v>3.72</v>
      </c>
      <c r="T46" s="498"/>
      <c r="U46" s="83"/>
      <c r="V46" s="558"/>
      <c r="W46" s="485"/>
    </row>
    <row r="47" spans="1:23" ht="15" customHeight="1" x14ac:dyDescent="0.2">
      <c r="A47" s="81">
        <f t="shared" si="4"/>
        <v>30</v>
      </c>
      <c r="B47" s="491" t="s">
        <v>225</v>
      </c>
      <c r="C47" s="502"/>
      <c r="D47" s="503"/>
      <c r="E47" s="513">
        <v>60</v>
      </c>
      <c r="F47" s="522">
        <f t="shared" si="3"/>
        <v>45.170400000000001</v>
      </c>
      <c r="G47" s="513"/>
      <c r="H47" s="503"/>
      <c r="I47" s="513"/>
      <c r="J47" s="83">
        <f t="shared" si="1"/>
        <v>0</v>
      </c>
      <c r="K47" s="532"/>
      <c r="L47" s="82"/>
      <c r="M47" s="542"/>
      <c r="N47" s="514"/>
      <c r="O47" s="80"/>
      <c r="P47" s="532"/>
      <c r="Q47" s="82"/>
      <c r="R47" s="542"/>
      <c r="S47" s="554">
        <f t="shared" si="5"/>
        <v>45.170400000000001</v>
      </c>
      <c r="T47" s="498"/>
      <c r="U47" s="83"/>
      <c r="V47" s="558"/>
      <c r="W47" s="485"/>
    </row>
    <row r="48" spans="1:23" ht="15" customHeight="1" x14ac:dyDescent="0.2">
      <c r="A48" s="81">
        <f t="shared" si="4"/>
        <v>31</v>
      </c>
      <c r="B48" s="491" t="s">
        <v>93</v>
      </c>
      <c r="C48" s="502"/>
      <c r="D48" s="503"/>
      <c r="E48" s="513"/>
      <c r="F48" s="520"/>
      <c r="G48" s="513"/>
      <c r="H48" s="503"/>
      <c r="I48" s="513">
        <v>2</v>
      </c>
      <c r="J48" s="83">
        <f t="shared" si="1"/>
        <v>3.72</v>
      </c>
      <c r="K48" s="532"/>
      <c r="L48" s="82"/>
      <c r="M48" s="542"/>
      <c r="N48" s="514">
        <v>1</v>
      </c>
      <c r="O48" s="80">
        <f>N48*2.61</f>
        <v>2.61</v>
      </c>
      <c r="P48" s="532"/>
      <c r="Q48" s="82"/>
      <c r="R48" s="542"/>
      <c r="S48" s="554">
        <f t="shared" si="5"/>
        <v>6.33</v>
      </c>
      <c r="T48" s="498"/>
      <c r="U48" s="83"/>
      <c r="V48" s="558"/>
      <c r="W48" s="485"/>
    </row>
    <row r="49" spans="1:23" ht="15" customHeight="1" x14ac:dyDescent="0.2">
      <c r="A49" s="81">
        <f t="shared" si="4"/>
        <v>32</v>
      </c>
      <c r="B49" s="492" t="s">
        <v>220</v>
      </c>
      <c r="C49" s="502"/>
      <c r="D49" s="503"/>
      <c r="E49" s="513"/>
      <c r="F49" s="520"/>
      <c r="G49" s="513"/>
      <c r="H49" s="503"/>
      <c r="I49" s="513">
        <v>1</v>
      </c>
      <c r="J49" s="83">
        <f t="shared" si="1"/>
        <v>1.86</v>
      </c>
      <c r="K49" s="532"/>
      <c r="L49" s="82"/>
      <c r="M49" s="542"/>
      <c r="N49" s="514"/>
      <c r="O49" s="80"/>
      <c r="P49" s="532"/>
      <c r="Q49" s="82"/>
      <c r="R49" s="542"/>
      <c r="S49" s="554">
        <f t="shared" si="5"/>
        <v>1.86</v>
      </c>
      <c r="T49" s="498"/>
      <c r="U49" s="83"/>
      <c r="V49" s="558"/>
      <c r="W49" s="485"/>
    </row>
    <row r="50" spans="1:23" ht="15" customHeight="1" x14ac:dyDescent="0.2">
      <c r="A50" s="81">
        <f t="shared" si="4"/>
        <v>33</v>
      </c>
      <c r="B50" s="492" t="s">
        <v>86</v>
      </c>
      <c r="C50" s="502"/>
      <c r="D50" s="503"/>
      <c r="E50" s="513"/>
      <c r="F50" s="520"/>
      <c r="G50" s="513"/>
      <c r="H50" s="503"/>
      <c r="I50" s="513">
        <v>2</v>
      </c>
      <c r="J50" s="83">
        <f t="shared" si="1"/>
        <v>3.72</v>
      </c>
      <c r="K50" s="532"/>
      <c r="L50" s="82"/>
      <c r="M50" s="542"/>
      <c r="N50" s="514"/>
      <c r="O50" s="80"/>
      <c r="P50" s="532"/>
      <c r="Q50" s="82"/>
      <c r="R50" s="542"/>
      <c r="S50" s="554">
        <f t="shared" si="5"/>
        <v>3.72</v>
      </c>
      <c r="T50" s="498"/>
      <c r="U50" s="83"/>
      <c r="V50" s="558"/>
      <c r="W50" s="485"/>
    </row>
    <row r="51" spans="1:23" ht="15" customHeight="1" x14ac:dyDescent="0.2">
      <c r="A51" s="81">
        <f t="shared" si="4"/>
        <v>34</v>
      </c>
      <c r="B51" s="492" t="s">
        <v>89</v>
      </c>
      <c r="C51" s="507"/>
      <c r="D51" s="508"/>
      <c r="E51" s="515"/>
      <c r="F51" s="520"/>
      <c r="G51" s="515"/>
      <c r="H51" s="508"/>
      <c r="I51" s="515">
        <v>1</v>
      </c>
      <c r="J51" s="83">
        <f t="shared" si="1"/>
        <v>1.86</v>
      </c>
      <c r="K51" s="534"/>
      <c r="L51" s="86"/>
      <c r="M51" s="544"/>
      <c r="N51" s="548"/>
      <c r="O51" s="80"/>
      <c r="P51" s="534"/>
      <c r="Q51" s="86"/>
      <c r="R51" s="544"/>
      <c r="S51" s="554">
        <f t="shared" si="5"/>
        <v>1.86</v>
      </c>
      <c r="T51" s="551"/>
      <c r="U51" s="87"/>
      <c r="V51" s="559"/>
      <c r="W51" s="485"/>
    </row>
    <row r="52" spans="1:23" ht="15" customHeight="1" x14ac:dyDescent="0.2">
      <c r="A52" s="81">
        <f t="shared" si="4"/>
        <v>35</v>
      </c>
      <c r="B52" s="491" t="s">
        <v>221</v>
      </c>
      <c r="C52" s="507"/>
      <c r="D52" s="508"/>
      <c r="E52" s="515"/>
      <c r="F52" s="520"/>
      <c r="G52" s="515"/>
      <c r="H52" s="508"/>
      <c r="I52" s="515"/>
      <c r="J52" s="83">
        <f t="shared" si="1"/>
        <v>0</v>
      </c>
      <c r="K52" s="534"/>
      <c r="L52" s="86"/>
      <c r="M52" s="544"/>
      <c r="N52" s="548">
        <v>2</v>
      </c>
      <c r="O52" s="80">
        <f>N52*2.61</f>
        <v>5.22</v>
      </c>
      <c r="P52" s="534"/>
      <c r="Q52" s="86"/>
      <c r="R52" s="544"/>
      <c r="S52" s="554">
        <f t="shared" si="5"/>
        <v>5.22</v>
      </c>
      <c r="T52" s="551"/>
      <c r="U52" s="87"/>
      <c r="V52" s="559"/>
      <c r="W52" s="485"/>
    </row>
    <row r="53" spans="1:23" ht="15" customHeight="1" thickBot="1" x14ac:dyDescent="0.25">
      <c r="A53" s="81">
        <f t="shared" si="4"/>
        <v>36</v>
      </c>
      <c r="B53" s="494" t="s">
        <v>222</v>
      </c>
      <c r="C53" s="509"/>
      <c r="D53" s="510"/>
      <c r="E53" s="516"/>
      <c r="F53" s="523"/>
      <c r="G53" s="527"/>
      <c r="H53" s="528"/>
      <c r="I53" s="516">
        <v>1</v>
      </c>
      <c r="J53" s="83">
        <f>I53*1.86</f>
        <v>1.86</v>
      </c>
      <c r="K53" s="535"/>
      <c r="L53" s="88"/>
      <c r="M53" s="545"/>
      <c r="N53" s="516"/>
      <c r="O53" s="80"/>
      <c r="P53" s="535"/>
      <c r="Q53" s="88"/>
      <c r="R53" s="545"/>
      <c r="S53" s="554">
        <f t="shared" si="5"/>
        <v>1.86</v>
      </c>
      <c r="T53" s="552"/>
      <c r="U53" s="89"/>
      <c r="V53" s="560"/>
      <c r="W53" s="485"/>
    </row>
    <row r="54" spans="1:23" ht="13.5" thickBot="1" x14ac:dyDescent="0.25">
      <c r="A54" s="90"/>
      <c r="B54" s="495" t="s">
        <v>223</v>
      </c>
      <c r="C54" s="511">
        <f>SUM(C18:C53)</f>
        <v>0</v>
      </c>
      <c r="D54" s="92">
        <f>SUM(D18:D53)</f>
        <v>0</v>
      </c>
      <c r="E54" s="499">
        <f>SUM(E18:E53)</f>
        <v>442</v>
      </c>
      <c r="F54" s="524">
        <f>SUM(F18:F53)</f>
        <v>332.75527999999997</v>
      </c>
      <c r="G54" s="511">
        <f>SUM(G18:G53)</f>
        <v>0</v>
      </c>
      <c r="H54" s="92"/>
      <c r="I54" s="511">
        <f>SUM(I18:I53)</f>
        <v>47</v>
      </c>
      <c r="J54" s="92">
        <f>SUM(J18:J53)</f>
        <v>87.419999999999987</v>
      </c>
      <c r="K54" s="536">
        <f>SUM(K18:K53)</f>
        <v>0</v>
      </c>
      <c r="L54" s="91">
        <f>SUM(L18:L53)</f>
        <v>0</v>
      </c>
      <c r="M54" s="524"/>
      <c r="N54" s="511">
        <f>SUM(N18:N53)</f>
        <v>12</v>
      </c>
      <c r="O54" s="92">
        <f>SUM(O18:O53)</f>
        <v>50.809999999999995</v>
      </c>
      <c r="P54" s="536">
        <f>SUM(P18:P53)</f>
        <v>0</v>
      </c>
      <c r="Q54" s="91">
        <f>SUM(Q18:Q53)</f>
        <v>0</v>
      </c>
      <c r="R54" s="524"/>
      <c r="S54" s="555">
        <f>SUM(S18:S53)</f>
        <v>470.98528000000039</v>
      </c>
      <c r="T54" s="499"/>
      <c r="U54" s="92"/>
      <c r="V54" s="561"/>
      <c r="W54" s="485"/>
    </row>
    <row r="55" spans="1:23" x14ac:dyDescent="0.2">
      <c r="K55" s="93"/>
      <c r="P55" s="93"/>
      <c r="S55" s="488"/>
    </row>
    <row r="56" spans="1:23" ht="15.75" x14ac:dyDescent="0.25">
      <c r="B56" s="94" t="s">
        <v>167</v>
      </c>
      <c r="I56" t="s">
        <v>224</v>
      </c>
      <c r="K56" s="93"/>
      <c r="P56" s="93"/>
    </row>
    <row r="57" spans="1:23" hidden="1" x14ac:dyDescent="0.2">
      <c r="K57" s="93"/>
      <c r="P57" s="93"/>
    </row>
    <row r="58" spans="1:23" hidden="1" x14ac:dyDescent="0.2">
      <c r="K58" s="93"/>
      <c r="P58" s="93"/>
    </row>
    <row r="59" spans="1:23" hidden="1" x14ac:dyDescent="0.2">
      <c r="K59" s="93"/>
      <c r="P59" s="93"/>
    </row>
    <row r="60" spans="1:23" hidden="1" x14ac:dyDescent="0.2">
      <c r="K60" s="93"/>
      <c r="P60" s="93"/>
    </row>
    <row r="61" spans="1:23" hidden="1" x14ac:dyDescent="0.2">
      <c r="K61" s="93"/>
      <c r="P61" s="93"/>
    </row>
    <row r="62" spans="1:23" hidden="1" x14ac:dyDescent="0.2">
      <c r="K62" s="93"/>
      <c r="P62" s="93"/>
    </row>
    <row r="63" spans="1:23" hidden="1" x14ac:dyDescent="0.2">
      <c r="K63" s="93"/>
      <c r="P63" s="93"/>
    </row>
    <row r="64" spans="1:23" hidden="1" x14ac:dyDescent="0.2">
      <c r="K64" s="93"/>
      <c r="P64" s="93"/>
    </row>
    <row r="65" spans="11:16" x14ac:dyDescent="0.2">
      <c r="K65" s="93"/>
      <c r="P65" s="93"/>
    </row>
  </sheetData>
  <autoFilter ref="A17:V54"/>
  <mergeCells count="26">
    <mergeCell ref="V15:V16"/>
    <mergeCell ref="A11:U11"/>
    <mergeCell ref="A13:A16"/>
    <mergeCell ref="B13:B16"/>
    <mergeCell ref="C13:U14"/>
    <mergeCell ref="H15:H16"/>
    <mergeCell ref="I15:I16"/>
    <mergeCell ref="J15:J16"/>
    <mergeCell ref="K15:M15"/>
    <mergeCell ref="O15:O16"/>
    <mergeCell ref="P15:R15"/>
    <mergeCell ref="S15:S16"/>
    <mergeCell ref="T15:T16"/>
    <mergeCell ref="U15:U16"/>
    <mergeCell ref="C15:C16"/>
    <mergeCell ref="D15:D16"/>
    <mergeCell ref="E15:E16"/>
    <mergeCell ref="F15:F16"/>
    <mergeCell ref="G15:G16"/>
    <mergeCell ref="A10:U10"/>
    <mergeCell ref="N15:N16"/>
    <mergeCell ref="S1:T1"/>
    <mergeCell ref="A7:U7"/>
    <mergeCell ref="A8:U8"/>
    <mergeCell ref="A9:U9"/>
    <mergeCell ref="O2:T2"/>
  </mergeCells>
  <pageMargins left="0.51181102362204722" right="0.19685039370078741" top="0.59055118110236227" bottom="0.59055118110236227" header="0.31496062992125984" footer="0.31496062992125984"/>
  <pageSetup paperSize="9" fitToWidth="0" fitToHeight="0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E13F"/>
  </sheetPr>
  <dimension ref="A1:O40"/>
  <sheetViews>
    <sheetView topLeftCell="A6" zoomScaleNormal="100" workbookViewId="0">
      <selection activeCell="K41" sqref="K41"/>
    </sheetView>
  </sheetViews>
  <sheetFormatPr defaultRowHeight="12.75" x14ac:dyDescent="0.2"/>
  <cols>
    <col min="1" max="1" width="5" style="1316" customWidth="1"/>
    <col min="2" max="2" width="17.28515625" customWidth="1"/>
    <col min="3" max="5" width="9.140625" hidden="1" customWidth="1"/>
    <col min="6" max="6" width="9.28515625" customWidth="1"/>
    <col min="7" max="7" width="10.28515625" customWidth="1"/>
    <col min="8" max="10" width="9.140625" hidden="1" customWidth="1"/>
    <col min="11" max="11" width="11.7109375" customWidth="1"/>
    <col min="12" max="12" width="13.5703125" customWidth="1"/>
    <col min="13" max="13" width="13.42578125" customWidth="1"/>
    <col min="14" max="14" width="18.42578125" customWidth="1"/>
  </cols>
  <sheetData>
    <row r="1" spans="1:15" x14ac:dyDescent="0.2">
      <c r="G1" s="1315"/>
      <c r="H1" s="1315"/>
      <c r="I1" s="1315"/>
      <c r="J1" s="1315"/>
      <c r="K1" s="1400"/>
      <c r="L1" s="1400"/>
      <c r="M1" s="1315"/>
      <c r="N1" s="1315"/>
    </row>
    <row r="2" spans="1:15" x14ac:dyDescent="0.2">
      <c r="F2" s="1315"/>
      <c r="G2" s="1402" t="s">
        <v>494</v>
      </c>
      <c r="H2" s="1402"/>
      <c r="I2" s="1402"/>
      <c r="J2" s="1402"/>
      <c r="K2" s="1402"/>
      <c r="L2" s="1402"/>
    </row>
    <row r="3" spans="1:15" x14ac:dyDescent="0.2">
      <c r="C3" s="1315"/>
      <c r="D3" s="1315"/>
      <c r="E3" s="1315"/>
      <c r="G3" s="98" t="s">
        <v>1</v>
      </c>
      <c r="H3" s="98"/>
      <c r="I3" s="98"/>
      <c r="J3" s="98"/>
      <c r="K3" s="98"/>
      <c r="L3" s="1315"/>
      <c r="M3" s="1315"/>
      <c r="N3" s="1315"/>
    </row>
    <row r="4" spans="1:15" x14ac:dyDescent="0.2">
      <c r="C4" s="1315"/>
      <c r="D4" s="1315"/>
      <c r="E4" s="1315"/>
      <c r="G4" s="98" t="s">
        <v>923</v>
      </c>
      <c r="H4" s="98"/>
      <c r="I4" s="98"/>
      <c r="J4" s="98"/>
      <c r="K4" s="98"/>
      <c r="L4" s="1315"/>
      <c r="M4" s="1315"/>
      <c r="N4" s="1315"/>
    </row>
    <row r="5" spans="1:15" x14ac:dyDescent="0.2"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</row>
    <row r="6" spans="1:15" x14ac:dyDescent="0.2">
      <c r="C6" s="1316"/>
      <c r="D6" s="1316"/>
      <c r="E6" s="1316"/>
      <c r="F6" s="1315"/>
      <c r="G6" s="1315"/>
      <c r="H6" s="1315"/>
      <c r="I6" s="1315"/>
      <c r="J6" s="1315"/>
      <c r="K6" s="1315" t="s">
        <v>924</v>
      </c>
    </row>
    <row r="7" spans="1:15" x14ac:dyDescent="0.2">
      <c r="A7" s="1401" t="s">
        <v>169</v>
      </c>
      <c r="B7" s="1401"/>
      <c r="C7" s="1401"/>
      <c r="D7" s="1401"/>
      <c r="E7" s="1401"/>
      <c r="F7" s="1401"/>
      <c r="G7" s="1401"/>
      <c r="H7" s="1401"/>
      <c r="I7" s="1401"/>
      <c r="J7" s="1401"/>
      <c r="K7" s="1401"/>
      <c r="L7" s="1401"/>
      <c r="M7" s="1401"/>
    </row>
    <row r="8" spans="1:15" x14ac:dyDescent="0.2">
      <c r="A8" s="1401" t="s">
        <v>939</v>
      </c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</row>
    <row r="9" spans="1:15" x14ac:dyDescent="0.2">
      <c r="A9" s="1401" t="s">
        <v>940</v>
      </c>
      <c r="B9" s="1401"/>
      <c r="C9" s="1401"/>
      <c r="D9" s="1401"/>
      <c r="E9" s="1401"/>
      <c r="F9" s="1401"/>
      <c r="G9" s="1401"/>
      <c r="H9" s="1401"/>
      <c r="I9" s="1401"/>
      <c r="J9" s="1401"/>
      <c r="K9" s="1401"/>
      <c r="L9" s="1401"/>
      <c r="M9" s="1401"/>
    </row>
    <row r="10" spans="1:15" x14ac:dyDescent="0.2">
      <c r="A10" s="1401" t="s">
        <v>171</v>
      </c>
      <c r="B10" s="1401"/>
      <c r="C10" s="1401"/>
      <c r="D10" s="1401"/>
      <c r="E10" s="1401"/>
      <c r="F10" s="1401"/>
      <c r="G10" s="1401"/>
      <c r="H10" s="1401"/>
      <c r="I10" s="1401"/>
      <c r="J10" s="1401"/>
      <c r="K10" s="1401"/>
      <c r="L10" s="1401"/>
      <c r="M10" s="1401"/>
    </row>
    <row r="11" spans="1:15" x14ac:dyDescent="0.2">
      <c r="A11" s="1401"/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</row>
    <row r="12" spans="1:15" ht="13.5" thickBot="1" x14ac:dyDescent="0.25"/>
    <row r="13" spans="1:15" x14ac:dyDescent="0.2">
      <c r="A13" s="1409" t="s">
        <v>172</v>
      </c>
      <c r="B13" s="1412" t="s">
        <v>3</v>
      </c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7"/>
      <c r="N13" s="486"/>
      <c r="O13" s="485"/>
    </row>
    <row r="14" spans="1:15" ht="9" customHeight="1" thickBot="1" x14ac:dyDescent="0.25">
      <c r="A14" s="1410"/>
      <c r="B14" s="1413"/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20"/>
      <c r="N14" s="487"/>
      <c r="O14" s="485"/>
    </row>
    <row r="15" spans="1:15" ht="23.25" customHeight="1" x14ac:dyDescent="0.2">
      <c r="A15" s="1410"/>
      <c r="B15" s="1413"/>
      <c r="C15" s="1423" t="s">
        <v>181</v>
      </c>
      <c r="D15" s="1424"/>
      <c r="E15" s="1425"/>
      <c r="F15" s="1403" t="s">
        <v>941</v>
      </c>
      <c r="G15" s="1421" t="s">
        <v>176</v>
      </c>
      <c r="H15" s="1423" t="s">
        <v>179</v>
      </c>
      <c r="I15" s="1424"/>
      <c r="J15" s="1425"/>
      <c r="K15" s="1426" t="s">
        <v>183</v>
      </c>
      <c r="L15" s="1428" t="s">
        <v>184</v>
      </c>
      <c r="M15" s="1430" t="s">
        <v>185</v>
      </c>
      <c r="N15" s="1407" t="s">
        <v>174</v>
      </c>
      <c r="O15" s="485"/>
    </row>
    <row r="16" spans="1:15" ht="100.5" customHeight="1" thickBot="1" x14ac:dyDescent="0.25">
      <c r="A16" s="1411"/>
      <c r="B16" s="1414"/>
      <c r="C16" s="529" t="s">
        <v>188</v>
      </c>
      <c r="D16" s="73" t="s">
        <v>186</v>
      </c>
      <c r="E16" s="539" t="s">
        <v>187</v>
      </c>
      <c r="F16" s="1404"/>
      <c r="G16" s="1422"/>
      <c r="H16" s="529" t="s">
        <v>425</v>
      </c>
      <c r="I16" s="73" t="s">
        <v>186</v>
      </c>
      <c r="J16" s="539" t="s">
        <v>187</v>
      </c>
      <c r="K16" s="1427"/>
      <c r="L16" s="1429"/>
      <c r="M16" s="1422"/>
      <c r="N16" s="1408"/>
      <c r="O16" s="485"/>
    </row>
    <row r="17" spans="1:15" ht="13.5" customHeight="1" thickBot="1" x14ac:dyDescent="0.25">
      <c r="A17" s="74"/>
      <c r="B17" s="489"/>
      <c r="C17" s="530"/>
      <c r="D17" s="75"/>
      <c r="E17" s="540"/>
      <c r="F17" s="500"/>
      <c r="G17" s="76"/>
      <c r="H17" s="530"/>
      <c r="I17" s="75"/>
      <c r="J17" s="540"/>
      <c r="K17" s="553"/>
      <c r="L17" s="496"/>
      <c r="M17" s="76"/>
      <c r="N17" s="556"/>
      <c r="O17" s="485"/>
    </row>
    <row r="18" spans="1:15" ht="15" customHeight="1" x14ac:dyDescent="0.2">
      <c r="A18" s="81">
        <v>1</v>
      </c>
      <c r="B18" s="1317" t="s">
        <v>26</v>
      </c>
      <c r="C18" s="533"/>
      <c r="D18" s="84"/>
      <c r="E18" s="543"/>
      <c r="F18" s="538">
        <v>2</v>
      </c>
      <c r="G18" s="80">
        <f>F18*22.1</f>
        <v>44.2</v>
      </c>
      <c r="H18" s="532"/>
      <c r="I18" s="82"/>
      <c r="J18" s="542"/>
      <c r="K18" s="554">
        <f>G18</f>
        <v>44.2</v>
      </c>
      <c r="L18" s="498"/>
      <c r="M18" s="83"/>
      <c r="N18" s="558" t="s">
        <v>191</v>
      </c>
      <c r="O18" s="485"/>
    </row>
    <row r="19" spans="1:15" ht="15" customHeight="1" x14ac:dyDescent="0.2">
      <c r="A19" s="81">
        <f>A18+1</f>
        <v>2</v>
      </c>
      <c r="B19" s="491" t="s">
        <v>201</v>
      </c>
      <c r="C19" s="532"/>
      <c r="D19" s="82"/>
      <c r="E19" s="542"/>
      <c r="F19" s="514">
        <v>1</v>
      </c>
      <c r="G19" s="1063">
        <f>F19*22.1</f>
        <v>22.1</v>
      </c>
      <c r="H19" s="1064"/>
      <c r="I19" s="82"/>
      <c r="J19" s="82"/>
      <c r="K19" s="554">
        <f t="shared" ref="K19:K28" si="0">G19</f>
        <v>22.1</v>
      </c>
      <c r="L19" s="550"/>
      <c r="M19" s="85"/>
      <c r="N19" s="558" t="s">
        <v>191</v>
      </c>
      <c r="O19" s="485"/>
    </row>
    <row r="20" spans="1:15" ht="15" customHeight="1" x14ac:dyDescent="0.2">
      <c r="A20" s="81">
        <f t="shared" ref="A20:A28" si="1">A19+1</f>
        <v>3</v>
      </c>
      <c r="B20" s="491" t="s">
        <v>203</v>
      </c>
      <c r="C20" s="532"/>
      <c r="D20" s="82"/>
      <c r="E20" s="542"/>
      <c r="F20" s="514">
        <v>1</v>
      </c>
      <c r="G20" s="80">
        <f>F20*22.1</f>
        <v>22.1</v>
      </c>
      <c r="H20" s="532"/>
      <c r="I20" s="82"/>
      <c r="J20" s="542"/>
      <c r="K20" s="554">
        <f t="shared" si="0"/>
        <v>22.1</v>
      </c>
      <c r="L20" s="550"/>
      <c r="M20" s="85"/>
      <c r="N20" s="558" t="s">
        <v>204</v>
      </c>
      <c r="O20" s="485"/>
    </row>
    <row r="21" spans="1:15" ht="15" customHeight="1" x14ac:dyDescent="0.2">
      <c r="A21" s="81">
        <f t="shared" si="1"/>
        <v>4</v>
      </c>
      <c r="B21" s="491" t="s">
        <v>210</v>
      </c>
      <c r="C21" s="532"/>
      <c r="D21" s="82"/>
      <c r="E21" s="542"/>
      <c r="F21" s="514">
        <v>1</v>
      </c>
      <c r="G21" s="80">
        <f>F21*2.61</f>
        <v>2.61</v>
      </c>
      <c r="H21" s="532"/>
      <c r="I21" s="82"/>
      <c r="J21" s="542"/>
      <c r="K21" s="554">
        <f t="shared" si="0"/>
        <v>2.61</v>
      </c>
      <c r="L21" s="498"/>
      <c r="M21" s="83"/>
      <c r="N21" s="558" t="s">
        <v>206</v>
      </c>
      <c r="O21" s="485"/>
    </row>
    <row r="22" spans="1:15" ht="15" customHeight="1" x14ac:dyDescent="0.2">
      <c r="A22" s="81">
        <f t="shared" si="1"/>
        <v>5</v>
      </c>
      <c r="B22" s="491" t="s">
        <v>211</v>
      </c>
      <c r="C22" s="532"/>
      <c r="D22" s="82"/>
      <c r="E22" s="542"/>
      <c r="F22" s="514">
        <v>6</v>
      </c>
      <c r="G22" s="80">
        <f>F22*2.61</f>
        <v>15.66</v>
      </c>
      <c r="H22" s="532"/>
      <c r="I22" s="82"/>
      <c r="J22" s="542"/>
      <c r="K22" s="554">
        <f t="shared" si="0"/>
        <v>15.66</v>
      </c>
      <c r="L22" s="498"/>
      <c r="M22" s="83"/>
      <c r="N22" s="558" t="s">
        <v>206</v>
      </c>
      <c r="O22" s="485"/>
    </row>
    <row r="23" spans="1:15" ht="15" customHeight="1" x14ac:dyDescent="0.2">
      <c r="A23" s="81">
        <f t="shared" si="1"/>
        <v>6</v>
      </c>
      <c r="B23" s="492" t="s">
        <v>69</v>
      </c>
      <c r="C23" s="532"/>
      <c r="D23" s="82"/>
      <c r="E23" s="542"/>
      <c r="F23" s="514">
        <v>4</v>
      </c>
      <c r="G23" s="80">
        <f>F23*22.1</f>
        <v>88.4</v>
      </c>
      <c r="H23" s="532"/>
      <c r="I23" s="82"/>
      <c r="J23" s="542"/>
      <c r="K23" s="554">
        <f t="shared" si="0"/>
        <v>88.4</v>
      </c>
      <c r="L23" s="498"/>
      <c r="M23" s="83"/>
      <c r="N23" s="558" t="s">
        <v>214</v>
      </c>
      <c r="O23" s="485"/>
    </row>
    <row r="24" spans="1:15" ht="15" customHeight="1" x14ac:dyDescent="0.2">
      <c r="A24" s="81">
        <f t="shared" si="1"/>
        <v>7</v>
      </c>
      <c r="B24" s="492" t="s">
        <v>70</v>
      </c>
      <c r="C24" s="532"/>
      <c r="D24" s="82"/>
      <c r="E24" s="542"/>
      <c r="F24" s="514">
        <v>4</v>
      </c>
      <c r="G24" s="80">
        <f>F24*22.1</f>
        <v>88.4</v>
      </c>
      <c r="H24" s="532"/>
      <c r="I24" s="82"/>
      <c r="J24" s="542"/>
      <c r="K24" s="554">
        <f t="shared" si="0"/>
        <v>88.4</v>
      </c>
      <c r="L24" s="498"/>
      <c r="M24" s="83"/>
      <c r="N24" s="558" t="s">
        <v>214</v>
      </c>
      <c r="O24" s="485"/>
    </row>
    <row r="25" spans="1:15" ht="15" customHeight="1" x14ac:dyDescent="0.2">
      <c r="A25" s="81">
        <f t="shared" si="1"/>
        <v>8</v>
      </c>
      <c r="B25" s="491" t="s">
        <v>417</v>
      </c>
      <c r="C25" s="532"/>
      <c r="D25" s="82"/>
      <c r="E25" s="542"/>
      <c r="F25" s="514">
        <v>2</v>
      </c>
      <c r="G25" s="80">
        <f>F25*2.61</f>
        <v>5.22</v>
      </c>
      <c r="H25" s="532"/>
      <c r="I25" s="82"/>
      <c r="J25" s="542"/>
      <c r="K25" s="554">
        <f t="shared" si="0"/>
        <v>5.22</v>
      </c>
      <c r="L25" s="498"/>
      <c r="M25" s="83"/>
      <c r="N25" s="558" t="s">
        <v>206</v>
      </c>
      <c r="O25" s="485"/>
    </row>
    <row r="26" spans="1:15" ht="15" customHeight="1" x14ac:dyDescent="0.2">
      <c r="A26" s="81">
        <f t="shared" si="1"/>
        <v>9</v>
      </c>
      <c r="B26" s="492" t="s">
        <v>216</v>
      </c>
      <c r="C26" s="532"/>
      <c r="D26" s="82"/>
      <c r="E26" s="542"/>
      <c r="F26" s="514">
        <v>4</v>
      </c>
      <c r="G26" s="80">
        <f>F26*2.61</f>
        <v>10.44</v>
      </c>
      <c r="H26" s="532"/>
      <c r="I26" s="82"/>
      <c r="J26" s="542"/>
      <c r="K26" s="554">
        <f t="shared" si="0"/>
        <v>10.44</v>
      </c>
      <c r="L26" s="498"/>
      <c r="M26" s="83"/>
      <c r="N26" s="558" t="s">
        <v>206</v>
      </c>
      <c r="O26" s="485"/>
    </row>
    <row r="27" spans="1:15" ht="15" customHeight="1" x14ac:dyDescent="0.2">
      <c r="A27" s="81">
        <f t="shared" si="1"/>
        <v>10</v>
      </c>
      <c r="B27" s="491" t="s">
        <v>219</v>
      </c>
      <c r="C27" s="532"/>
      <c r="D27" s="82"/>
      <c r="E27" s="542"/>
      <c r="F27" s="514">
        <v>2</v>
      </c>
      <c r="G27" s="80">
        <f>F27*2.61</f>
        <v>5.22</v>
      </c>
      <c r="H27" s="532"/>
      <c r="I27" s="82"/>
      <c r="J27" s="542"/>
      <c r="K27" s="554">
        <f t="shared" si="0"/>
        <v>5.22</v>
      </c>
      <c r="L27" s="498"/>
      <c r="M27" s="83"/>
      <c r="N27" s="558" t="s">
        <v>206</v>
      </c>
      <c r="O27" s="485"/>
    </row>
    <row r="28" spans="1:15" ht="15" customHeight="1" thickBot="1" x14ac:dyDescent="0.25">
      <c r="A28" s="81">
        <f t="shared" si="1"/>
        <v>11</v>
      </c>
      <c r="B28" s="492" t="s">
        <v>88</v>
      </c>
      <c r="C28" s="532"/>
      <c r="D28" s="82"/>
      <c r="E28" s="542"/>
      <c r="F28" s="514">
        <v>3</v>
      </c>
      <c r="G28" s="80">
        <f>F28*2.61</f>
        <v>7.83</v>
      </c>
      <c r="H28" s="532"/>
      <c r="I28" s="82"/>
      <c r="J28" s="542"/>
      <c r="K28" s="554">
        <f t="shared" si="0"/>
        <v>7.83</v>
      </c>
      <c r="L28" s="498"/>
      <c r="M28" s="83"/>
      <c r="N28" s="558" t="s">
        <v>206</v>
      </c>
      <c r="O28" s="485"/>
    </row>
    <row r="29" spans="1:15" ht="13.5" thickBot="1" x14ac:dyDescent="0.25">
      <c r="A29" s="90"/>
      <c r="B29" s="495" t="s">
        <v>223</v>
      </c>
      <c r="C29" s="536">
        <f>SUM(C18:C28)</f>
        <v>0</v>
      </c>
      <c r="D29" s="91">
        <f>SUM(D18:D28)</f>
        <v>0</v>
      </c>
      <c r="E29" s="524"/>
      <c r="F29" s="511">
        <f>SUM(F18:F28)</f>
        <v>30</v>
      </c>
      <c r="G29" s="92">
        <f>SUM(G18:G28)</f>
        <v>312.18000000000006</v>
      </c>
      <c r="H29" s="536">
        <f>SUM(H18:H28)</f>
        <v>0</v>
      </c>
      <c r="I29" s="91">
        <f>SUM(I18:I28)</f>
        <v>0</v>
      </c>
      <c r="J29" s="524"/>
      <c r="K29" s="555">
        <f>SUM(K18:K28)</f>
        <v>312.18000000000006</v>
      </c>
      <c r="L29" s="499"/>
      <c r="M29" s="92"/>
      <c r="N29" s="561"/>
      <c r="O29" s="485"/>
    </row>
    <row r="30" spans="1:15" x14ac:dyDescent="0.2">
      <c r="C30" s="93"/>
      <c r="H30" s="93"/>
      <c r="K30" s="488"/>
    </row>
    <row r="31" spans="1:15" ht="15.75" x14ac:dyDescent="0.25">
      <c r="B31" s="94" t="s">
        <v>167</v>
      </c>
      <c r="C31" s="93"/>
      <c r="H31" s="93"/>
    </row>
    <row r="32" spans="1:15" hidden="1" x14ac:dyDescent="0.2">
      <c r="C32" s="93"/>
      <c r="H32" s="93"/>
    </row>
    <row r="33" spans="3:8" hidden="1" x14ac:dyDescent="0.2">
      <c r="C33" s="93"/>
      <c r="H33" s="93"/>
    </row>
    <row r="34" spans="3:8" hidden="1" x14ac:dyDescent="0.2">
      <c r="C34" s="93"/>
      <c r="H34" s="93"/>
    </row>
    <row r="35" spans="3:8" hidden="1" x14ac:dyDescent="0.2">
      <c r="C35" s="93"/>
      <c r="H35" s="93"/>
    </row>
    <row r="36" spans="3:8" hidden="1" x14ac:dyDescent="0.2">
      <c r="C36" s="93"/>
      <c r="H36" s="93"/>
    </row>
    <row r="37" spans="3:8" hidden="1" x14ac:dyDescent="0.2">
      <c r="C37" s="93"/>
      <c r="H37" s="93"/>
    </row>
    <row r="38" spans="3:8" hidden="1" x14ac:dyDescent="0.2">
      <c r="C38" s="93"/>
      <c r="H38" s="93"/>
    </row>
    <row r="39" spans="3:8" hidden="1" x14ac:dyDescent="0.2">
      <c r="C39" s="93"/>
      <c r="H39" s="93"/>
    </row>
    <row r="40" spans="3:8" x14ac:dyDescent="0.2">
      <c r="C40" s="93"/>
      <c r="H40" s="93"/>
    </row>
  </sheetData>
  <autoFilter ref="A17:N29"/>
  <mergeCells count="18">
    <mergeCell ref="N15:N16"/>
    <mergeCell ref="C15:E15"/>
    <mergeCell ref="F15:F16"/>
    <mergeCell ref="G15:G16"/>
    <mergeCell ref="H15:J15"/>
    <mergeCell ref="A11:M11"/>
    <mergeCell ref="A13:A16"/>
    <mergeCell ref="B13:B16"/>
    <mergeCell ref="C13:M14"/>
    <mergeCell ref="K1:L1"/>
    <mergeCell ref="G2:L2"/>
    <mergeCell ref="A7:M7"/>
    <mergeCell ref="A8:M8"/>
    <mergeCell ref="A9:M9"/>
    <mergeCell ref="A10:M10"/>
    <mergeCell ref="K15:K16"/>
    <mergeCell ref="L15:L16"/>
    <mergeCell ref="M15:M16"/>
  </mergeCells>
  <pageMargins left="0.51181102362204722" right="0.19685039370078741" top="0.59055118110236227" bottom="0.59055118110236227" header="0.31496062992125984" footer="0.31496062992125984"/>
  <pageSetup paperSize="9" fitToWidth="0" fitToHeight="0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5EE13F"/>
  </sheetPr>
  <dimension ref="A1:W45"/>
  <sheetViews>
    <sheetView topLeftCell="A8" zoomScaleNormal="100" workbookViewId="0">
      <pane xSplit="1" ySplit="9" topLeftCell="B17" activePane="bottomRight" state="frozen"/>
      <selection activeCell="A8" sqref="A8"/>
      <selection pane="topRight" activeCell="B8" sqref="B8"/>
      <selection pane="bottomLeft" activeCell="A17" sqref="A17"/>
      <selection pane="bottomRight" activeCell="AA25" sqref="AA25"/>
    </sheetView>
  </sheetViews>
  <sheetFormatPr defaultRowHeight="12.75" x14ac:dyDescent="0.2"/>
  <cols>
    <col min="1" max="1" width="5" style="1048" customWidth="1"/>
    <col min="2" max="2" width="17.28515625" customWidth="1"/>
    <col min="3" max="3" width="8.28515625" customWidth="1"/>
    <col min="4" max="4" width="8" customWidth="1"/>
    <col min="5" max="5" width="8.85546875" customWidth="1"/>
    <col min="6" max="6" width="8.140625" customWidth="1"/>
    <col min="7" max="7" width="10.140625" customWidth="1"/>
    <col min="8" max="8" width="9.7109375" customWidth="1"/>
    <col min="9" max="9" width="8.7109375" style="1048" customWidth="1"/>
    <col min="10" max="10" width="9.140625" customWidth="1"/>
    <col min="11" max="13" width="9.140625" hidden="1" customWidth="1"/>
    <col min="14" max="14" width="9.28515625" customWidth="1"/>
    <col min="15" max="15" width="9.140625" customWidth="1"/>
    <col min="16" max="18" width="9.140625" hidden="1" customWidth="1"/>
    <col min="19" max="19" width="10" customWidth="1"/>
    <col min="20" max="20" width="13.5703125" hidden="1" customWidth="1"/>
    <col min="21" max="21" width="13.42578125" hidden="1" customWidth="1"/>
    <col min="22" max="22" width="18.42578125" customWidth="1"/>
  </cols>
  <sheetData>
    <row r="1" spans="1:23" x14ac:dyDescent="0.2">
      <c r="S1" s="1402"/>
      <c r="T1" s="1402"/>
    </row>
    <row r="2" spans="1:23" x14ac:dyDescent="0.2">
      <c r="S2" s="1402"/>
      <c r="T2" s="1402"/>
    </row>
    <row r="6" spans="1:23" x14ac:dyDescent="0.2">
      <c r="J6" s="1048"/>
      <c r="K6" s="1048"/>
      <c r="L6" s="1048"/>
      <c r="M6" s="1048"/>
      <c r="N6" s="1048"/>
      <c r="O6" s="1048"/>
      <c r="P6" s="1048"/>
      <c r="Q6" s="1048"/>
      <c r="R6" s="1048"/>
      <c r="S6" s="1048"/>
    </row>
    <row r="7" spans="1:23" x14ac:dyDescent="0.2">
      <c r="A7" s="1401" t="s">
        <v>169</v>
      </c>
      <c r="B7" s="1401"/>
      <c r="C7" s="1401"/>
      <c r="D7" s="1401"/>
      <c r="E7" s="1401"/>
      <c r="F7" s="1401"/>
      <c r="G7" s="1401"/>
      <c r="H7" s="1401"/>
      <c r="I7" s="1401"/>
      <c r="J7" s="1401"/>
      <c r="K7" s="1401"/>
      <c r="L7" s="1401"/>
      <c r="M7" s="1401"/>
      <c r="N7" s="1401"/>
      <c r="O7" s="1401"/>
      <c r="P7" s="1401"/>
      <c r="Q7" s="1401"/>
      <c r="R7" s="1401"/>
      <c r="S7" s="1401"/>
      <c r="T7" s="1401"/>
      <c r="U7" s="1401"/>
    </row>
    <row r="8" spans="1:23" x14ac:dyDescent="0.2">
      <c r="A8" s="1401" t="s">
        <v>170</v>
      </c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</row>
    <row r="9" spans="1:23" x14ac:dyDescent="0.2">
      <c r="A9" s="1401" t="s">
        <v>674</v>
      </c>
      <c r="B9" s="1401"/>
      <c r="C9" s="1401"/>
      <c r="D9" s="1401"/>
      <c r="E9" s="1401"/>
      <c r="F9" s="1401"/>
      <c r="G9" s="1401"/>
      <c r="H9" s="1401"/>
      <c r="I9" s="1401"/>
      <c r="J9" s="1401"/>
      <c r="K9" s="1401"/>
      <c r="L9" s="1401"/>
      <c r="M9" s="1401"/>
      <c r="N9" s="1401"/>
      <c r="O9" s="1401"/>
      <c r="P9" s="1401"/>
      <c r="Q9" s="1401"/>
      <c r="R9" s="1401"/>
      <c r="S9" s="1401"/>
      <c r="T9" s="1401"/>
      <c r="U9" s="1401"/>
    </row>
    <row r="10" spans="1:23" x14ac:dyDescent="0.2">
      <c r="A10" s="1401" t="s">
        <v>171</v>
      </c>
      <c r="B10" s="1401"/>
      <c r="C10" s="1401"/>
      <c r="D10" s="1401"/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1"/>
      <c r="U10" s="1401"/>
    </row>
    <row r="11" spans="1:23" x14ac:dyDescent="0.2">
      <c r="A11" s="1401"/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</row>
    <row r="12" spans="1:23" ht="13.5" thickBot="1" x14ac:dyDescent="0.25"/>
    <row r="13" spans="1:23" x14ac:dyDescent="0.2">
      <c r="A13" s="1409" t="s">
        <v>172</v>
      </c>
      <c r="B13" s="1412" t="s">
        <v>3</v>
      </c>
      <c r="C13" s="1415" t="s">
        <v>173</v>
      </c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7"/>
      <c r="V13" s="486"/>
      <c r="W13" s="485"/>
    </row>
    <row r="14" spans="1:23" ht="9" customHeight="1" thickBot="1" x14ac:dyDescent="0.25">
      <c r="A14" s="1410"/>
      <c r="B14" s="1413"/>
      <c r="C14" s="1418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19"/>
      <c r="R14" s="1419"/>
      <c r="S14" s="1419"/>
      <c r="T14" s="1419"/>
      <c r="U14" s="1420"/>
      <c r="V14" s="487"/>
      <c r="W14" s="485"/>
    </row>
    <row r="15" spans="1:23" ht="23.25" customHeight="1" x14ac:dyDescent="0.2">
      <c r="A15" s="1410"/>
      <c r="B15" s="1413"/>
      <c r="C15" s="1403" t="s">
        <v>175</v>
      </c>
      <c r="D15" s="1421" t="s">
        <v>176</v>
      </c>
      <c r="E15" s="1403" t="s">
        <v>177</v>
      </c>
      <c r="F15" s="1405" t="s">
        <v>176</v>
      </c>
      <c r="G15" s="1403" t="s">
        <v>178</v>
      </c>
      <c r="H15" s="1421" t="s">
        <v>176</v>
      </c>
      <c r="I15" s="1403" t="s">
        <v>180</v>
      </c>
      <c r="J15" s="1421" t="s">
        <v>176</v>
      </c>
      <c r="K15" s="1423" t="s">
        <v>181</v>
      </c>
      <c r="L15" s="1424"/>
      <c r="M15" s="1425"/>
      <c r="N15" s="1403" t="s">
        <v>182</v>
      </c>
      <c r="O15" s="1421" t="s">
        <v>176</v>
      </c>
      <c r="P15" s="1423" t="s">
        <v>179</v>
      </c>
      <c r="Q15" s="1424"/>
      <c r="R15" s="1425"/>
      <c r="S15" s="1426" t="s">
        <v>183</v>
      </c>
      <c r="T15" s="1428" t="s">
        <v>184</v>
      </c>
      <c r="U15" s="1430" t="s">
        <v>185</v>
      </c>
      <c r="V15" s="1407" t="s">
        <v>174</v>
      </c>
      <c r="W15" s="485"/>
    </row>
    <row r="16" spans="1:23" ht="100.5" customHeight="1" thickBot="1" x14ac:dyDescent="0.25">
      <c r="A16" s="1411"/>
      <c r="B16" s="1414"/>
      <c r="C16" s="1404"/>
      <c r="D16" s="1422"/>
      <c r="E16" s="1404"/>
      <c r="F16" s="1406"/>
      <c r="G16" s="1404"/>
      <c r="H16" s="1422"/>
      <c r="I16" s="1404"/>
      <c r="J16" s="1422"/>
      <c r="K16" s="529" t="s">
        <v>188</v>
      </c>
      <c r="L16" s="73" t="s">
        <v>186</v>
      </c>
      <c r="M16" s="539" t="s">
        <v>187</v>
      </c>
      <c r="N16" s="1404"/>
      <c r="O16" s="1422"/>
      <c r="P16" s="529" t="s">
        <v>425</v>
      </c>
      <c r="Q16" s="73" t="s">
        <v>186</v>
      </c>
      <c r="R16" s="539" t="s">
        <v>187</v>
      </c>
      <c r="S16" s="1427"/>
      <c r="T16" s="1429"/>
      <c r="U16" s="1422"/>
      <c r="V16" s="1408"/>
      <c r="W16" s="485"/>
    </row>
    <row r="17" spans="1:23" ht="13.5" customHeight="1" thickBot="1" x14ac:dyDescent="0.25">
      <c r="A17" s="74"/>
      <c r="B17" s="489"/>
      <c r="C17" s="500"/>
      <c r="D17" s="76"/>
      <c r="E17" s="500"/>
      <c r="F17" s="517"/>
      <c r="G17" s="500"/>
      <c r="H17" s="76"/>
      <c r="I17" s="500"/>
      <c r="J17" s="76"/>
      <c r="K17" s="530"/>
      <c r="L17" s="75"/>
      <c r="M17" s="540"/>
      <c r="N17" s="500"/>
      <c r="O17" s="76"/>
      <c r="P17" s="530"/>
      <c r="Q17" s="75"/>
      <c r="R17" s="540"/>
      <c r="S17" s="553"/>
      <c r="T17" s="496"/>
      <c r="U17" s="76"/>
      <c r="V17" s="556"/>
      <c r="W17" s="485"/>
    </row>
    <row r="18" spans="1:23" ht="15" customHeight="1" x14ac:dyDescent="0.2">
      <c r="A18" s="77">
        <v>1</v>
      </c>
      <c r="B18" s="490" t="s">
        <v>13</v>
      </c>
      <c r="C18" s="501"/>
      <c r="D18" s="80"/>
      <c r="E18" s="512"/>
      <c r="F18" s="518"/>
      <c r="G18" s="525"/>
      <c r="H18" s="526"/>
      <c r="I18" s="537"/>
      <c r="J18" s="80"/>
      <c r="K18" s="531"/>
      <c r="L18" s="78"/>
      <c r="M18" s="541"/>
      <c r="N18" s="537">
        <v>2</v>
      </c>
      <c r="O18" s="80">
        <f>N18*2.61</f>
        <v>5.22</v>
      </c>
      <c r="P18" s="546"/>
      <c r="Q18" s="79"/>
      <c r="R18" s="549"/>
      <c r="S18" s="554">
        <f t="shared" ref="S18:S33" si="0">D18+F18+J18+O18</f>
        <v>5.22</v>
      </c>
      <c r="T18" s="497"/>
      <c r="U18" s="80"/>
      <c r="V18" s="557"/>
      <c r="W18" s="485"/>
    </row>
    <row r="19" spans="1:23" ht="15" customHeight="1" x14ac:dyDescent="0.2">
      <c r="A19" s="81">
        <v>2</v>
      </c>
      <c r="B19" s="492" t="s">
        <v>22</v>
      </c>
      <c r="C19" s="502"/>
      <c r="D19" s="503"/>
      <c r="E19" s="513"/>
      <c r="F19" s="519"/>
      <c r="G19" s="513"/>
      <c r="H19" s="503"/>
      <c r="I19" s="513"/>
      <c r="J19" s="83"/>
      <c r="K19" s="532"/>
      <c r="L19" s="82"/>
      <c r="M19" s="542"/>
      <c r="N19" s="514">
        <v>2</v>
      </c>
      <c r="O19" s="80">
        <f>N19*2.61</f>
        <v>5.22</v>
      </c>
      <c r="P19" s="532"/>
      <c r="Q19" s="82"/>
      <c r="R19" s="542"/>
      <c r="S19" s="554">
        <f t="shared" si="0"/>
        <v>5.22</v>
      </c>
      <c r="T19" s="498"/>
      <c r="U19" s="83"/>
      <c r="V19" s="558" t="s">
        <v>190</v>
      </c>
      <c r="W19" s="485"/>
    </row>
    <row r="20" spans="1:23" ht="15" customHeight="1" x14ac:dyDescent="0.2">
      <c r="A20" s="81">
        <v>3</v>
      </c>
      <c r="B20" s="493" t="s">
        <v>670</v>
      </c>
      <c r="C20" s="502"/>
      <c r="D20" s="503"/>
      <c r="E20" s="513"/>
      <c r="F20" s="520"/>
      <c r="G20" s="513"/>
      <c r="H20" s="503"/>
      <c r="I20" s="513"/>
      <c r="J20" s="83"/>
      <c r="K20" s="532"/>
      <c r="L20" s="82"/>
      <c r="M20" s="542"/>
      <c r="N20" s="514">
        <v>12</v>
      </c>
      <c r="O20" s="80">
        <f>N20*2.61</f>
        <v>31.32</v>
      </c>
      <c r="P20" s="532"/>
      <c r="Q20" s="82"/>
      <c r="R20" s="542"/>
      <c r="S20" s="554">
        <f t="shared" si="0"/>
        <v>31.32</v>
      </c>
      <c r="T20" s="498"/>
      <c r="U20" s="83"/>
      <c r="V20" s="558" t="s">
        <v>206</v>
      </c>
      <c r="W20" s="485"/>
    </row>
    <row r="21" spans="1:23" ht="15" customHeight="1" x14ac:dyDescent="0.2">
      <c r="A21" s="81">
        <v>4</v>
      </c>
      <c r="B21" s="493" t="s">
        <v>671</v>
      </c>
      <c r="C21" s="502"/>
      <c r="D21" s="503"/>
      <c r="E21" s="513"/>
      <c r="F21" s="520"/>
      <c r="G21" s="513"/>
      <c r="H21" s="503"/>
      <c r="I21" s="513"/>
      <c r="J21" s="83"/>
      <c r="K21" s="532"/>
      <c r="L21" s="82"/>
      <c r="M21" s="542"/>
      <c r="N21" s="514">
        <v>12</v>
      </c>
      <c r="O21" s="80">
        <f>N21*2.61</f>
        <v>31.32</v>
      </c>
      <c r="P21" s="532"/>
      <c r="Q21" s="82"/>
      <c r="R21" s="542"/>
      <c r="S21" s="554">
        <f t="shared" si="0"/>
        <v>31.32</v>
      </c>
      <c r="T21" s="498"/>
      <c r="U21" s="83"/>
      <c r="V21" s="558" t="s">
        <v>206</v>
      </c>
      <c r="W21" s="485"/>
    </row>
    <row r="22" spans="1:23" ht="15" customHeight="1" x14ac:dyDescent="0.2">
      <c r="A22" s="81">
        <v>5</v>
      </c>
      <c r="B22" s="493" t="s">
        <v>672</v>
      </c>
      <c r="C22" s="502"/>
      <c r="D22" s="503"/>
      <c r="E22" s="513"/>
      <c r="F22" s="520"/>
      <c r="G22" s="513"/>
      <c r="H22" s="503"/>
      <c r="I22" s="513"/>
      <c r="J22" s="83"/>
      <c r="K22" s="532"/>
      <c r="L22" s="82"/>
      <c r="M22" s="542"/>
      <c r="N22" s="514">
        <v>18</v>
      </c>
      <c r="O22" s="80">
        <f>N22*2.61</f>
        <v>46.98</v>
      </c>
      <c r="P22" s="532"/>
      <c r="Q22" s="82"/>
      <c r="R22" s="542"/>
      <c r="S22" s="554">
        <f t="shared" si="0"/>
        <v>46.98</v>
      </c>
      <c r="T22" s="498"/>
      <c r="U22" s="83"/>
      <c r="V22" s="558" t="s">
        <v>206</v>
      </c>
      <c r="W22" s="485"/>
    </row>
    <row r="23" spans="1:23" ht="15" customHeight="1" x14ac:dyDescent="0.2">
      <c r="A23" s="81">
        <v>6</v>
      </c>
      <c r="B23" s="493" t="s">
        <v>673</v>
      </c>
      <c r="C23" s="504"/>
      <c r="D23" s="83"/>
      <c r="E23" s="514">
        <v>120</v>
      </c>
      <c r="F23" s="522">
        <f t="shared" ref="F23:F33" si="1">E23*0.75284</f>
        <v>90.340800000000002</v>
      </c>
      <c r="G23" s="513"/>
      <c r="H23" s="503"/>
      <c r="I23" s="513"/>
      <c r="J23" s="83"/>
      <c r="K23" s="532"/>
      <c r="L23" s="82"/>
      <c r="M23" s="542"/>
      <c r="N23" s="514"/>
      <c r="O23" s="80"/>
      <c r="P23" s="532"/>
      <c r="Q23" s="82"/>
      <c r="R23" s="542"/>
      <c r="S23" s="554">
        <f t="shared" si="0"/>
        <v>90.340800000000002</v>
      </c>
      <c r="T23" s="550"/>
      <c r="U23" s="85"/>
      <c r="V23" s="558"/>
      <c r="W23" s="485"/>
    </row>
    <row r="24" spans="1:23" ht="15" customHeight="1" x14ac:dyDescent="0.2">
      <c r="A24" s="81">
        <v>7</v>
      </c>
      <c r="B24" s="491" t="s">
        <v>213</v>
      </c>
      <c r="C24" s="505"/>
      <c r="D24" s="506"/>
      <c r="E24" s="513"/>
      <c r="F24" s="520"/>
      <c r="G24" s="513"/>
      <c r="H24" s="503"/>
      <c r="I24" s="513"/>
      <c r="J24" s="83"/>
      <c r="K24" s="532"/>
      <c r="L24" s="82"/>
      <c r="M24" s="542"/>
      <c r="N24" s="514">
        <v>5</v>
      </c>
      <c r="O24" s="80">
        <f>N24*2.61</f>
        <v>13.049999999999999</v>
      </c>
      <c r="P24" s="532"/>
      <c r="Q24" s="82"/>
      <c r="R24" s="542"/>
      <c r="S24" s="554">
        <f t="shared" si="0"/>
        <v>13.049999999999999</v>
      </c>
      <c r="T24" s="498"/>
      <c r="U24" s="83"/>
      <c r="V24" s="558"/>
      <c r="W24" s="485"/>
    </row>
    <row r="25" spans="1:23" ht="15" customHeight="1" x14ac:dyDescent="0.2">
      <c r="A25" s="81">
        <v>8</v>
      </c>
      <c r="B25" s="491" t="s">
        <v>226</v>
      </c>
      <c r="C25" s="502"/>
      <c r="D25" s="503"/>
      <c r="E25" s="513">
        <v>30</v>
      </c>
      <c r="F25" s="522">
        <f t="shared" si="1"/>
        <v>22.5852</v>
      </c>
      <c r="G25" s="513"/>
      <c r="H25" s="503"/>
      <c r="I25" s="513"/>
      <c r="J25" s="83"/>
      <c r="K25" s="532"/>
      <c r="L25" s="82"/>
      <c r="M25" s="542"/>
      <c r="N25" s="514"/>
      <c r="O25" s="80"/>
      <c r="P25" s="532"/>
      <c r="Q25" s="82"/>
      <c r="R25" s="542"/>
      <c r="S25" s="554">
        <f t="shared" si="0"/>
        <v>22.5852</v>
      </c>
      <c r="T25" s="498"/>
      <c r="U25" s="83"/>
      <c r="V25" s="558"/>
      <c r="W25" s="485"/>
    </row>
    <row r="26" spans="1:23" ht="15" customHeight="1" x14ac:dyDescent="0.2">
      <c r="A26" s="81">
        <v>9</v>
      </c>
      <c r="B26" s="491" t="s">
        <v>67</v>
      </c>
      <c r="C26" s="502"/>
      <c r="D26" s="503"/>
      <c r="E26" s="513"/>
      <c r="F26" s="520"/>
      <c r="G26" s="513"/>
      <c r="H26" s="503"/>
      <c r="I26" s="513">
        <v>1</v>
      </c>
      <c r="J26" s="83">
        <f>I26*2.116</f>
        <v>2.1160000000000001</v>
      </c>
      <c r="K26" s="532"/>
      <c r="L26" s="82"/>
      <c r="M26" s="542"/>
      <c r="N26" s="514"/>
      <c r="O26" s="80"/>
      <c r="P26" s="532"/>
      <c r="Q26" s="82"/>
      <c r="R26" s="542"/>
      <c r="S26" s="554">
        <f t="shared" si="0"/>
        <v>2.1160000000000001</v>
      </c>
      <c r="T26" s="498"/>
      <c r="U26" s="83"/>
      <c r="V26" s="558"/>
      <c r="W26" s="485"/>
    </row>
    <row r="27" spans="1:23" ht="15" customHeight="1" x14ac:dyDescent="0.2">
      <c r="A27" s="81">
        <v>10</v>
      </c>
      <c r="B27" s="491" t="s">
        <v>68</v>
      </c>
      <c r="C27" s="502"/>
      <c r="D27" s="503"/>
      <c r="E27" s="513"/>
      <c r="F27" s="520"/>
      <c r="G27" s="513"/>
      <c r="H27" s="503"/>
      <c r="I27" s="513"/>
      <c r="J27" s="83"/>
      <c r="K27" s="532"/>
      <c r="L27" s="82"/>
      <c r="M27" s="542"/>
      <c r="N27" s="514">
        <v>4</v>
      </c>
      <c r="O27" s="80">
        <f>N27*2.61</f>
        <v>10.44</v>
      </c>
      <c r="P27" s="532"/>
      <c r="Q27" s="82"/>
      <c r="R27" s="542"/>
      <c r="S27" s="554">
        <f t="shared" si="0"/>
        <v>10.44</v>
      </c>
      <c r="T27" s="498"/>
      <c r="U27" s="83"/>
      <c r="V27" s="558"/>
      <c r="W27" s="485"/>
    </row>
    <row r="28" spans="1:23" ht="15" customHeight="1" x14ac:dyDescent="0.2">
      <c r="A28" s="81">
        <v>11</v>
      </c>
      <c r="B28" s="492" t="s">
        <v>215</v>
      </c>
      <c r="C28" s="502"/>
      <c r="D28" s="503"/>
      <c r="E28" s="513">
        <v>80</v>
      </c>
      <c r="F28" s="522">
        <f t="shared" si="1"/>
        <v>60.227199999999996</v>
      </c>
      <c r="G28" s="513"/>
      <c r="H28" s="503"/>
      <c r="I28" s="513"/>
      <c r="J28" s="83"/>
      <c r="K28" s="532"/>
      <c r="L28" s="82"/>
      <c r="M28" s="542"/>
      <c r="N28" s="514"/>
      <c r="O28" s="80"/>
      <c r="P28" s="532"/>
      <c r="Q28" s="82"/>
      <c r="R28" s="542"/>
      <c r="S28" s="554">
        <f t="shared" si="0"/>
        <v>60.227199999999996</v>
      </c>
      <c r="T28" s="498"/>
      <c r="U28" s="83"/>
      <c r="V28" s="558"/>
      <c r="W28" s="485"/>
    </row>
    <row r="29" spans="1:23" ht="15" customHeight="1" x14ac:dyDescent="0.2">
      <c r="A29" s="81">
        <v>12</v>
      </c>
      <c r="B29" s="492" t="s">
        <v>118</v>
      </c>
      <c r="C29" s="502"/>
      <c r="D29" s="503"/>
      <c r="E29" s="513"/>
      <c r="F29" s="520"/>
      <c r="G29" s="513"/>
      <c r="H29" s="503"/>
      <c r="I29" s="513"/>
      <c r="J29" s="83"/>
      <c r="K29" s="532"/>
      <c r="L29" s="82"/>
      <c r="M29" s="542"/>
      <c r="N29" s="514">
        <v>3</v>
      </c>
      <c r="O29" s="80">
        <f>N29*2.61</f>
        <v>7.83</v>
      </c>
      <c r="P29" s="532"/>
      <c r="Q29" s="82"/>
      <c r="R29" s="542"/>
      <c r="S29" s="554">
        <f t="shared" si="0"/>
        <v>7.83</v>
      </c>
      <c r="T29" s="498"/>
      <c r="U29" s="83"/>
      <c r="V29" s="558" t="s">
        <v>206</v>
      </c>
      <c r="W29" s="485"/>
    </row>
    <row r="30" spans="1:23" ht="15" customHeight="1" x14ac:dyDescent="0.2">
      <c r="A30" s="81">
        <v>13</v>
      </c>
      <c r="B30" s="492" t="s">
        <v>119</v>
      </c>
      <c r="C30" s="502"/>
      <c r="D30" s="503"/>
      <c r="E30" s="513">
        <v>220</v>
      </c>
      <c r="F30" s="522">
        <f t="shared" si="1"/>
        <v>165.62479999999999</v>
      </c>
      <c r="G30" s="513"/>
      <c r="H30" s="503"/>
      <c r="I30" s="513"/>
      <c r="J30" s="83"/>
      <c r="K30" s="532"/>
      <c r="L30" s="82"/>
      <c r="M30" s="542"/>
      <c r="N30" s="514"/>
      <c r="O30" s="80"/>
      <c r="P30" s="532"/>
      <c r="Q30" s="82"/>
      <c r="R30" s="542"/>
      <c r="S30" s="554">
        <f t="shared" si="0"/>
        <v>165.62479999999999</v>
      </c>
      <c r="T30" s="498"/>
      <c r="U30" s="83"/>
      <c r="V30" s="558"/>
      <c r="W30" s="485"/>
    </row>
    <row r="31" spans="1:23" ht="15" customHeight="1" x14ac:dyDescent="0.2">
      <c r="A31" s="81">
        <v>14</v>
      </c>
      <c r="B31" s="492" t="s">
        <v>136</v>
      </c>
      <c r="C31" s="502"/>
      <c r="D31" s="503"/>
      <c r="E31" s="513"/>
      <c r="F31" s="520"/>
      <c r="G31" s="513"/>
      <c r="H31" s="503"/>
      <c r="I31" s="513"/>
      <c r="J31" s="83"/>
      <c r="K31" s="532"/>
      <c r="L31" s="82"/>
      <c r="M31" s="542"/>
      <c r="N31" s="514">
        <v>1</v>
      </c>
      <c r="O31" s="80">
        <f>N31*22.1</f>
        <v>22.1</v>
      </c>
      <c r="P31" s="532"/>
      <c r="Q31" s="82"/>
      <c r="R31" s="542"/>
      <c r="S31" s="554">
        <f t="shared" si="0"/>
        <v>22.1</v>
      </c>
      <c r="T31" s="498"/>
      <c r="U31" s="83"/>
      <c r="V31" s="558" t="s">
        <v>217</v>
      </c>
      <c r="W31" s="485"/>
    </row>
    <row r="32" spans="1:23" ht="15" customHeight="1" x14ac:dyDescent="0.2">
      <c r="A32" s="81">
        <v>15</v>
      </c>
      <c r="B32" s="492" t="s">
        <v>218</v>
      </c>
      <c r="C32" s="502"/>
      <c r="D32" s="503"/>
      <c r="E32" s="513"/>
      <c r="F32" s="520"/>
      <c r="G32" s="513"/>
      <c r="H32" s="503"/>
      <c r="I32" s="513"/>
      <c r="J32" s="83"/>
      <c r="K32" s="532"/>
      <c r="L32" s="82"/>
      <c r="M32" s="542"/>
      <c r="N32" s="514">
        <v>8</v>
      </c>
      <c r="O32" s="80">
        <f>N32*2.61</f>
        <v>20.88</v>
      </c>
      <c r="P32" s="532"/>
      <c r="Q32" s="82"/>
      <c r="R32" s="542"/>
      <c r="S32" s="554">
        <f t="shared" si="0"/>
        <v>20.88</v>
      </c>
      <c r="T32" s="498"/>
      <c r="U32" s="83"/>
      <c r="V32" s="558" t="s">
        <v>206</v>
      </c>
      <c r="W32" s="485"/>
    </row>
    <row r="33" spans="1:23" ht="15" customHeight="1" thickBot="1" x14ac:dyDescent="0.25">
      <c r="A33" s="81">
        <f t="shared" ref="A33" si="2">A32+1</f>
        <v>16</v>
      </c>
      <c r="B33" s="492" t="s">
        <v>144</v>
      </c>
      <c r="C33" s="502"/>
      <c r="D33" s="503"/>
      <c r="E33" s="513">
        <v>40</v>
      </c>
      <c r="F33" s="522">
        <f t="shared" si="1"/>
        <v>30.113599999999998</v>
      </c>
      <c r="G33" s="513"/>
      <c r="H33" s="503"/>
      <c r="I33" s="513"/>
      <c r="J33" s="83"/>
      <c r="K33" s="532"/>
      <c r="L33" s="82"/>
      <c r="M33" s="542"/>
      <c r="N33" s="514"/>
      <c r="O33" s="80"/>
      <c r="P33" s="532"/>
      <c r="Q33" s="82"/>
      <c r="R33" s="542"/>
      <c r="S33" s="554">
        <f t="shared" si="0"/>
        <v>30.113599999999998</v>
      </c>
      <c r="T33" s="498"/>
      <c r="U33" s="83"/>
      <c r="V33" s="558"/>
      <c r="W33" s="485"/>
    </row>
    <row r="34" spans="1:23" ht="13.5" thickBot="1" x14ac:dyDescent="0.25">
      <c r="A34" s="90"/>
      <c r="B34" s="495" t="s">
        <v>223</v>
      </c>
      <c r="C34" s="511">
        <f>SUM(C18:C33)</f>
        <v>0</v>
      </c>
      <c r="D34" s="92">
        <f>SUM(D18:D33)</f>
        <v>0</v>
      </c>
      <c r="E34" s="499">
        <f>SUM(E18:E33)</f>
        <v>490</v>
      </c>
      <c r="F34" s="524">
        <f>SUM(F18:F33)</f>
        <v>368.89160000000004</v>
      </c>
      <c r="G34" s="511">
        <f>SUM(G18:G33)</f>
        <v>0</v>
      </c>
      <c r="H34" s="92"/>
      <c r="I34" s="511">
        <f>SUM(I18:I33)</f>
        <v>1</v>
      </c>
      <c r="J34" s="92">
        <f>SUM(J18:J33)</f>
        <v>2.1160000000000001</v>
      </c>
      <c r="K34" s="536">
        <f>SUM(K18:K33)</f>
        <v>0</v>
      </c>
      <c r="L34" s="91">
        <f>SUM(L18:L33)</f>
        <v>0</v>
      </c>
      <c r="M34" s="524"/>
      <c r="N34" s="511">
        <f>SUM(N18:N33)</f>
        <v>67</v>
      </c>
      <c r="O34" s="92">
        <f>SUM(O18:O33)</f>
        <v>194.36</v>
      </c>
      <c r="P34" s="536">
        <f>SUM(P18:P33)</f>
        <v>0</v>
      </c>
      <c r="Q34" s="91">
        <f>SUM(Q18:Q33)</f>
        <v>0</v>
      </c>
      <c r="R34" s="524"/>
      <c r="S34" s="555">
        <f>SUM(S18:S33)</f>
        <v>565.36760000000004</v>
      </c>
      <c r="T34" s="499"/>
      <c r="U34" s="92"/>
      <c r="V34" s="561"/>
      <c r="W34" s="485"/>
    </row>
    <row r="35" spans="1:23" x14ac:dyDescent="0.2">
      <c r="K35" s="93"/>
      <c r="P35" s="93"/>
      <c r="S35" s="488">
        <f>F34+J34+O34</f>
        <v>565.36760000000004</v>
      </c>
    </row>
    <row r="36" spans="1:23" ht="15.75" x14ac:dyDescent="0.25">
      <c r="B36" s="94" t="s">
        <v>167</v>
      </c>
      <c r="I36" t="s">
        <v>224</v>
      </c>
      <c r="K36" s="93"/>
      <c r="P36" s="93"/>
    </row>
    <row r="37" spans="1:23" hidden="1" x14ac:dyDescent="0.2">
      <c r="K37" s="93"/>
      <c r="P37" s="93"/>
    </row>
    <row r="38" spans="1:23" hidden="1" x14ac:dyDescent="0.2">
      <c r="K38" s="93"/>
      <c r="P38" s="93"/>
    </row>
    <row r="39" spans="1:23" hidden="1" x14ac:dyDescent="0.2">
      <c r="K39" s="93"/>
      <c r="P39" s="93"/>
    </row>
    <row r="40" spans="1:23" hidden="1" x14ac:dyDescent="0.2">
      <c r="K40" s="93"/>
      <c r="P40" s="93"/>
    </row>
    <row r="41" spans="1:23" hidden="1" x14ac:dyDescent="0.2">
      <c r="K41" s="93"/>
      <c r="P41" s="93"/>
    </row>
    <row r="42" spans="1:23" hidden="1" x14ac:dyDescent="0.2">
      <c r="K42" s="93"/>
      <c r="P42" s="93"/>
    </row>
    <row r="43" spans="1:23" hidden="1" x14ac:dyDescent="0.2">
      <c r="K43" s="93"/>
      <c r="P43" s="93"/>
    </row>
    <row r="44" spans="1:23" hidden="1" x14ac:dyDescent="0.2">
      <c r="K44" s="93"/>
      <c r="P44" s="93"/>
    </row>
    <row r="45" spans="1:23" x14ac:dyDescent="0.2">
      <c r="K45" s="93"/>
      <c r="P45" s="93"/>
    </row>
  </sheetData>
  <autoFilter ref="A17:V34"/>
  <mergeCells count="26">
    <mergeCell ref="V15:V16"/>
    <mergeCell ref="I15:I16"/>
    <mergeCell ref="J15:J16"/>
    <mergeCell ref="K15:M15"/>
    <mergeCell ref="N15:N16"/>
    <mergeCell ref="O15:O16"/>
    <mergeCell ref="P15:R15"/>
    <mergeCell ref="A11:U11"/>
    <mergeCell ref="A13:A16"/>
    <mergeCell ref="B13:B16"/>
    <mergeCell ref="C13:U14"/>
    <mergeCell ref="C15:C16"/>
    <mergeCell ref="D15:D16"/>
    <mergeCell ref="E15:E16"/>
    <mergeCell ref="F15:F16"/>
    <mergeCell ref="G15:G16"/>
    <mergeCell ref="H15:H16"/>
    <mergeCell ref="S15:S16"/>
    <mergeCell ref="T15:T16"/>
    <mergeCell ref="U15:U16"/>
    <mergeCell ref="A10:U10"/>
    <mergeCell ref="S1:T1"/>
    <mergeCell ref="S2:T2"/>
    <mergeCell ref="A7:U7"/>
    <mergeCell ref="A8:U8"/>
    <mergeCell ref="A9:U9"/>
  </mergeCells>
  <pageMargins left="0.51181102362204722" right="0.19685039370078741" top="0.59055118110236227" bottom="0.59055118110236227" header="0.31496062992125984" footer="0.31496062992125984"/>
  <pageSetup paperSize="9" fitToWidth="0" fitToHeight="0" orientation="landscape" r:id="rId1"/>
  <headerFooter differentFirst="1">
    <firstHeader>&amp;R"Утверждаю"
Генеральный директор
 ООО"ЖКС г.Ломоносова"
_____________Соловьев И.Е.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5EE13F"/>
  </sheetPr>
  <dimension ref="A1:W36"/>
  <sheetViews>
    <sheetView topLeftCell="A8" zoomScaleNormal="100" workbookViewId="0">
      <pane xSplit="1" ySplit="9" topLeftCell="B17" activePane="bottomRight" state="frozen"/>
      <selection activeCell="A8" sqref="A8"/>
      <selection pane="topRight" activeCell="B8" sqref="B8"/>
      <selection pane="bottomLeft" activeCell="A17" sqref="A17"/>
      <selection pane="bottomRight" activeCell="B39" sqref="B39"/>
    </sheetView>
  </sheetViews>
  <sheetFormatPr defaultRowHeight="12.75" x14ac:dyDescent="0.2"/>
  <cols>
    <col min="1" max="1" width="5" style="1048" customWidth="1"/>
    <col min="2" max="2" width="17.28515625" customWidth="1"/>
    <col min="3" max="3" width="8.28515625" customWidth="1"/>
    <col min="4" max="4" width="8" customWidth="1"/>
    <col min="5" max="5" width="8.85546875" customWidth="1"/>
    <col min="6" max="6" width="8.140625" customWidth="1"/>
    <col min="7" max="7" width="10.140625" customWidth="1"/>
    <col min="8" max="8" width="9.7109375" customWidth="1"/>
    <col min="9" max="9" width="8.7109375" style="1048" customWidth="1"/>
    <col min="10" max="10" width="9.140625" customWidth="1"/>
    <col min="11" max="13" width="9.140625" hidden="1" customWidth="1"/>
    <col min="14" max="14" width="9.28515625" customWidth="1"/>
    <col min="15" max="15" width="9.140625" customWidth="1"/>
    <col min="16" max="18" width="9.140625" hidden="1" customWidth="1"/>
    <col min="19" max="19" width="10" customWidth="1"/>
    <col min="20" max="20" width="13.5703125" hidden="1" customWidth="1"/>
    <col min="21" max="21" width="13.42578125" hidden="1" customWidth="1"/>
    <col min="22" max="22" width="18.42578125" customWidth="1"/>
  </cols>
  <sheetData>
    <row r="1" spans="1:23" x14ac:dyDescent="0.2">
      <c r="S1" s="1402"/>
      <c r="T1" s="1402"/>
    </row>
    <row r="2" spans="1:23" x14ac:dyDescent="0.2">
      <c r="S2" s="1402"/>
      <c r="T2" s="1402"/>
    </row>
    <row r="6" spans="1:23" x14ac:dyDescent="0.2">
      <c r="J6" s="1048"/>
      <c r="K6" s="1048"/>
      <c r="L6" s="1048"/>
      <c r="M6" s="1048"/>
      <c r="N6" s="1048"/>
      <c r="O6" s="1048"/>
      <c r="P6" s="1048"/>
      <c r="Q6" s="1048"/>
      <c r="R6" s="1048"/>
      <c r="S6" s="1048"/>
    </row>
    <row r="7" spans="1:23" x14ac:dyDescent="0.2">
      <c r="A7" s="1401" t="s">
        <v>169</v>
      </c>
      <c r="B7" s="1401"/>
      <c r="C7" s="1401"/>
      <c r="D7" s="1401"/>
      <c r="E7" s="1401"/>
      <c r="F7" s="1401"/>
      <c r="G7" s="1401"/>
      <c r="H7" s="1401"/>
      <c r="I7" s="1401"/>
      <c r="J7" s="1401"/>
      <c r="K7" s="1401"/>
      <c r="L7" s="1401"/>
      <c r="M7" s="1401"/>
      <c r="N7" s="1401"/>
      <c r="O7" s="1401"/>
      <c r="P7" s="1401"/>
      <c r="Q7" s="1401"/>
      <c r="R7" s="1401"/>
      <c r="S7" s="1401"/>
      <c r="T7" s="1401"/>
      <c r="U7" s="1401"/>
    </row>
    <row r="8" spans="1:23" x14ac:dyDescent="0.2">
      <c r="A8" s="1401" t="s">
        <v>170</v>
      </c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</row>
    <row r="9" spans="1:23" x14ac:dyDescent="0.2">
      <c r="A9" s="1401" t="s">
        <v>674</v>
      </c>
      <c r="B9" s="1401"/>
      <c r="C9" s="1401"/>
      <c r="D9" s="1401"/>
      <c r="E9" s="1401"/>
      <c r="F9" s="1401"/>
      <c r="G9" s="1401"/>
      <c r="H9" s="1401"/>
      <c r="I9" s="1401"/>
      <c r="J9" s="1401"/>
      <c r="K9" s="1401"/>
      <c r="L9" s="1401"/>
      <c r="M9" s="1401"/>
      <c r="N9" s="1401"/>
      <c r="O9" s="1401"/>
      <c r="P9" s="1401"/>
      <c r="Q9" s="1401"/>
      <c r="R9" s="1401"/>
      <c r="S9" s="1401"/>
      <c r="T9" s="1401"/>
      <c r="U9" s="1401"/>
    </row>
    <row r="10" spans="1:23" x14ac:dyDescent="0.2">
      <c r="A10" s="1401" t="s">
        <v>171</v>
      </c>
      <c r="B10" s="1401"/>
      <c r="C10" s="1401"/>
      <c r="D10" s="1401"/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1"/>
      <c r="U10" s="1401"/>
    </row>
    <row r="11" spans="1:23" x14ac:dyDescent="0.2">
      <c r="A11" s="1401"/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</row>
    <row r="12" spans="1:23" ht="13.5" thickBot="1" x14ac:dyDescent="0.25"/>
    <row r="13" spans="1:23" x14ac:dyDescent="0.2">
      <c r="A13" s="1409" t="s">
        <v>172</v>
      </c>
      <c r="B13" s="1412" t="s">
        <v>3</v>
      </c>
      <c r="C13" s="1415" t="s">
        <v>173</v>
      </c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7"/>
      <c r="V13" s="486"/>
      <c r="W13" s="485"/>
    </row>
    <row r="14" spans="1:23" ht="9" customHeight="1" thickBot="1" x14ac:dyDescent="0.25">
      <c r="A14" s="1410"/>
      <c r="B14" s="1413"/>
      <c r="C14" s="1418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19"/>
      <c r="R14" s="1419"/>
      <c r="S14" s="1419"/>
      <c r="T14" s="1419"/>
      <c r="U14" s="1420"/>
      <c r="V14" s="487"/>
      <c r="W14" s="485"/>
    </row>
    <row r="15" spans="1:23" ht="23.25" customHeight="1" x14ac:dyDescent="0.2">
      <c r="A15" s="1410"/>
      <c r="B15" s="1413"/>
      <c r="C15" s="1403" t="s">
        <v>175</v>
      </c>
      <c r="D15" s="1421" t="s">
        <v>176</v>
      </c>
      <c r="E15" s="1403" t="s">
        <v>177</v>
      </c>
      <c r="F15" s="1405" t="s">
        <v>176</v>
      </c>
      <c r="G15" s="1403" t="s">
        <v>178</v>
      </c>
      <c r="H15" s="1421" t="s">
        <v>176</v>
      </c>
      <c r="I15" s="1403" t="s">
        <v>180</v>
      </c>
      <c r="J15" s="1421" t="s">
        <v>176</v>
      </c>
      <c r="K15" s="1423" t="s">
        <v>181</v>
      </c>
      <c r="L15" s="1424"/>
      <c r="M15" s="1425"/>
      <c r="N15" s="1403" t="s">
        <v>182</v>
      </c>
      <c r="O15" s="1421" t="s">
        <v>176</v>
      </c>
      <c r="P15" s="1423" t="s">
        <v>179</v>
      </c>
      <c r="Q15" s="1424"/>
      <c r="R15" s="1425"/>
      <c r="S15" s="1426" t="s">
        <v>183</v>
      </c>
      <c r="T15" s="1428" t="s">
        <v>184</v>
      </c>
      <c r="U15" s="1430" t="s">
        <v>185</v>
      </c>
      <c r="V15" s="1407" t="s">
        <v>174</v>
      </c>
      <c r="W15" s="485"/>
    </row>
    <row r="16" spans="1:23" ht="100.5" customHeight="1" thickBot="1" x14ac:dyDescent="0.25">
      <c r="A16" s="1411"/>
      <c r="B16" s="1414"/>
      <c r="C16" s="1404"/>
      <c r="D16" s="1422"/>
      <c r="E16" s="1404"/>
      <c r="F16" s="1406"/>
      <c r="G16" s="1404"/>
      <c r="H16" s="1422"/>
      <c r="I16" s="1404"/>
      <c r="J16" s="1422"/>
      <c r="K16" s="529" t="s">
        <v>188</v>
      </c>
      <c r="L16" s="73" t="s">
        <v>186</v>
      </c>
      <c r="M16" s="539" t="s">
        <v>187</v>
      </c>
      <c r="N16" s="1404"/>
      <c r="O16" s="1422"/>
      <c r="P16" s="529" t="s">
        <v>425</v>
      </c>
      <c r="Q16" s="73" t="s">
        <v>186</v>
      </c>
      <c r="R16" s="539" t="s">
        <v>187</v>
      </c>
      <c r="S16" s="1427"/>
      <c r="T16" s="1429"/>
      <c r="U16" s="1422"/>
      <c r="V16" s="1408"/>
      <c r="W16" s="485"/>
    </row>
    <row r="17" spans="1:23" ht="13.5" customHeight="1" thickBot="1" x14ac:dyDescent="0.25">
      <c r="A17" s="74"/>
      <c r="B17" s="489"/>
      <c r="C17" s="500"/>
      <c r="D17" s="76"/>
      <c r="E17" s="500"/>
      <c r="F17" s="517"/>
      <c r="G17" s="500"/>
      <c r="H17" s="76"/>
      <c r="I17" s="500"/>
      <c r="J17" s="76"/>
      <c r="K17" s="530"/>
      <c r="L17" s="75"/>
      <c r="M17" s="540"/>
      <c r="N17" s="500"/>
      <c r="O17" s="76"/>
      <c r="P17" s="530"/>
      <c r="Q17" s="75"/>
      <c r="R17" s="540"/>
      <c r="S17" s="553"/>
      <c r="T17" s="496"/>
      <c r="U17" s="76"/>
      <c r="V17" s="556"/>
      <c r="W17" s="485"/>
    </row>
    <row r="18" spans="1:23" ht="13.5" customHeight="1" x14ac:dyDescent="0.2">
      <c r="A18" s="81">
        <f t="shared" ref="A18" si="0">A17+1</f>
        <v>1</v>
      </c>
      <c r="B18" s="491" t="s">
        <v>226</v>
      </c>
      <c r="C18" s="502"/>
      <c r="D18" s="503"/>
      <c r="E18" s="513">
        <v>30</v>
      </c>
      <c r="F18" s="522">
        <f t="shared" ref="F18" si="1">E18*0.75284</f>
        <v>22.5852</v>
      </c>
      <c r="G18" s="513"/>
      <c r="H18" s="503"/>
      <c r="I18" s="513"/>
      <c r="J18" s="83"/>
      <c r="K18" s="532"/>
      <c r="L18" s="82"/>
      <c r="M18" s="542"/>
      <c r="N18" s="514"/>
      <c r="O18" s="80"/>
      <c r="P18" s="532"/>
      <c r="Q18" s="82"/>
      <c r="R18" s="542"/>
      <c r="S18" s="554">
        <f t="shared" ref="S18" si="2">D18+F18+J18+O18</f>
        <v>22.5852</v>
      </c>
      <c r="T18" s="498"/>
      <c r="U18" s="83"/>
      <c r="V18" s="558"/>
      <c r="W18" s="485"/>
    </row>
    <row r="19" spans="1:23" ht="15" customHeight="1" x14ac:dyDescent="0.2">
      <c r="A19" s="81">
        <v>2</v>
      </c>
      <c r="B19" s="493" t="s">
        <v>673</v>
      </c>
      <c r="C19" s="504"/>
      <c r="D19" s="83"/>
      <c r="E19" s="514">
        <v>120</v>
      </c>
      <c r="F19" s="522">
        <f t="shared" ref="F19:F24" si="3">E19*0.75284</f>
        <v>90.340800000000002</v>
      </c>
      <c r="G19" s="513"/>
      <c r="H19" s="503"/>
      <c r="I19" s="513"/>
      <c r="J19" s="83"/>
      <c r="K19" s="532"/>
      <c r="L19" s="82"/>
      <c r="M19" s="542"/>
      <c r="N19" s="514"/>
      <c r="O19" s="80"/>
      <c r="P19" s="532"/>
      <c r="Q19" s="82"/>
      <c r="R19" s="542"/>
      <c r="S19" s="554">
        <f t="shared" ref="S19:S24" si="4">D19+F19+J19+O19</f>
        <v>90.340800000000002</v>
      </c>
      <c r="T19" s="550"/>
      <c r="U19" s="85"/>
      <c r="V19" s="558"/>
      <c r="W19" s="485"/>
    </row>
    <row r="20" spans="1:23" ht="15" customHeight="1" x14ac:dyDescent="0.2">
      <c r="A20" s="81">
        <v>3</v>
      </c>
      <c r="B20" s="491" t="s">
        <v>226</v>
      </c>
      <c r="C20" s="502"/>
      <c r="D20" s="503"/>
      <c r="E20" s="513">
        <v>30</v>
      </c>
      <c r="F20" s="522">
        <f t="shared" si="3"/>
        <v>22.5852</v>
      </c>
      <c r="G20" s="513"/>
      <c r="H20" s="503"/>
      <c r="I20" s="513"/>
      <c r="J20" s="83"/>
      <c r="K20" s="532"/>
      <c r="L20" s="82"/>
      <c r="M20" s="542"/>
      <c r="N20" s="514"/>
      <c r="O20" s="80"/>
      <c r="P20" s="532"/>
      <c r="Q20" s="82"/>
      <c r="R20" s="542"/>
      <c r="S20" s="554">
        <f t="shared" si="4"/>
        <v>22.5852</v>
      </c>
      <c r="T20" s="498"/>
      <c r="U20" s="83"/>
      <c r="V20" s="558"/>
      <c r="W20" s="485"/>
    </row>
    <row r="21" spans="1:23" ht="15" customHeight="1" x14ac:dyDescent="0.2">
      <c r="A21" s="81">
        <v>4</v>
      </c>
      <c r="B21" s="492" t="s">
        <v>215</v>
      </c>
      <c r="C21" s="502"/>
      <c r="D21" s="503"/>
      <c r="E21" s="513">
        <v>80</v>
      </c>
      <c r="F21" s="522">
        <f t="shared" si="3"/>
        <v>60.227199999999996</v>
      </c>
      <c r="G21" s="513"/>
      <c r="H21" s="503"/>
      <c r="I21" s="513"/>
      <c r="J21" s="83"/>
      <c r="K21" s="532"/>
      <c r="L21" s="82"/>
      <c r="M21" s="542"/>
      <c r="N21" s="514"/>
      <c r="O21" s="80"/>
      <c r="P21" s="532"/>
      <c r="Q21" s="82"/>
      <c r="R21" s="542"/>
      <c r="S21" s="554">
        <f t="shared" si="4"/>
        <v>60.227199999999996</v>
      </c>
      <c r="T21" s="498"/>
      <c r="U21" s="83"/>
      <c r="V21" s="558"/>
      <c r="W21" s="485"/>
    </row>
    <row r="22" spans="1:23" ht="15" customHeight="1" x14ac:dyDescent="0.2">
      <c r="A22" s="81">
        <v>5</v>
      </c>
      <c r="B22" s="492" t="s">
        <v>119</v>
      </c>
      <c r="C22" s="502"/>
      <c r="D22" s="503"/>
      <c r="E22" s="513">
        <v>220</v>
      </c>
      <c r="F22" s="522">
        <f t="shared" si="3"/>
        <v>165.62479999999999</v>
      </c>
      <c r="G22" s="513"/>
      <c r="H22" s="503"/>
      <c r="I22" s="513"/>
      <c r="J22" s="83"/>
      <c r="K22" s="532"/>
      <c r="L22" s="82"/>
      <c r="M22" s="542"/>
      <c r="N22" s="514"/>
      <c r="O22" s="80"/>
      <c r="P22" s="532"/>
      <c r="Q22" s="82"/>
      <c r="R22" s="542"/>
      <c r="S22" s="554">
        <f t="shared" si="4"/>
        <v>165.62479999999999</v>
      </c>
      <c r="T22" s="498"/>
      <c r="U22" s="83"/>
      <c r="V22" s="558"/>
      <c r="W22" s="485"/>
    </row>
    <row r="23" spans="1:23" ht="15" customHeight="1" x14ac:dyDescent="0.2">
      <c r="A23" s="81">
        <v>6</v>
      </c>
      <c r="B23" s="492" t="s">
        <v>144</v>
      </c>
      <c r="C23" s="502"/>
      <c r="D23" s="503"/>
      <c r="E23" s="513">
        <v>40</v>
      </c>
      <c r="F23" s="522">
        <f t="shared" si="3"/>
        <v>30.113599999999998</v>
      </c>
      <c r="G23" s="513"/>
      <c r="H23" s="503"/>
      <c r="I23" s="513"/>
      <c r="J23" s="83"/>
      <c r="K23" s="532"/>
      <c r="L23" s="82"/>
      <c r="M23" s="542"/>
      <c r="N23" s="514"/>
      <c r="O23" s="80"/>
      <c r="P23" s="532"/>
      <c r="Q23" s="82"/>
      <c r="R23" s="542"/>
      <c r="S23" s="554">
        <f t="shared" si="4"/>
        <v>30.113599999999998</v>
      </c>
      <c r="T23" s="498"/>
      <c r="U23" s="83"/>
      <c r="V23" s="558"/>
      <c r="W23" s="485"/>
    </row>
    <row r="24" spans="1:23" ht="15" customHeight="1" thickBot="1" x14ac:dyDescent="0.25">
      <c r="A24" s="81">
        <v>7</v>
      </c>
      <c r="B24" s="491" t="s">
        <v>225</v>
      </c>
      <c r="C24" s="502"/>
      <c r="D24" s="503"/>
      <c r="E24" s="513">
        <v>60</v>
      </c>
      <c r="F24" s="522">
        <f t="shared" si="3"/>
        <v>45.170400000000001</v>
      </c>
      <c r="G24" s="513"/>
      <c r="H24" s="503"/>
      <c r="I24" s="513"/>
      <c r="J24" s="83"/>
      <c r="K24" s="532"/>
      <c r="L24" s="82"/>
      <c r="M24" s="542"/>
      <c r="N24" s="514"/>
      <c r="O24" s="80"/>
      <c r="P24" s="532"/>
      <c r="Q24" s="82"/>
      <c r="R24" s="542"/>
      <c r="S24" s="554">
        <f t="shared" si="4"/>
        <v>45.170400000000001</v>
      </c>
      <c r="T24" s="498"/>
      <c r="U24" s="83"/>
      <c r="V24" s="558"/>
      <c r="W24" s="485"/>
    </row>
    <row r="25" spans="1:23" ht="13.5" thickBot="1" x14ac:dyDescent="0.25">
      <c r="A25" s="90"/>
      <c r="B25" s="495" t="s">
        <v>223</v>
      </c>
      <c r="C25" s="511">
        <f>SUM(C19:C24)</f>
        <v>0</v>
      </c>
      <c r="D25" s="92">
        <f>SUM(D19:D24)</f>
        <v>0</v>
      </c>
      <c r="E25" s="499">
        <f>SUM(E19:E24)</f>
        <v>550</v>
      </c>
      <c r="F25" s="524">
        <f>SUM(F19:F24)</f>
        <v>414.06200000000001</v>
      </c>
      <c r="G25" s="511">
        <f>SUM(G19:G24)</f>
        <v>0</v>
      </c>
      <c r="H25" s="92"/>
      <c r="I25" s="511">
        <f>SUM(I19:I24)</f>
        <v>0</v>
      </c>
      <c r="J25" s="92">
        <f>SUM(J19:J24)</f>
        <v>0</v>
      </c>
      <c r="K25" s="536">
        <f>SUM(K19:K24)</f>
        <v>0</v>
      </c>
      <c r="L25" s="91">
        <f>SUM(L19:L24)</f>
        <v>0</v>
      </c>
      <c r="M25" s="524"/>
      <c r="N25" s="511">
        <f>SUM(N19:N24)</f>
        <v>0</v>
      </c>
      <c r="O25" s="92">
        <f>SUM(O19:O24)</f>
        <v>0</v>
      </c>
      <c r="P25" s="536">
        <f>SUM(P19:P24)</f>
        <v>0</v>
      </c>
      <c r="Q25" s="91">
        <f>SUM(Q19:Q24)</f>
        <v>0</v>
      </c>
      <c r="R25" s="524"/>
      <c r="S25" s="555">
        <f>SUM(S19:S24)</f>
        <v>414.06200000000001</v>
      </c>
      <c r="T25" s="499"/>
      <c r="U25" s="92"/>
      <c r="V25" s="561"/>
      <c r="W25" s="485"/>
    </row>
    <row r="26" spans="1:23" x14ac:dyDescent="0.2">
      <c r="K26" s="93"/>
      <c r="P26" s="93"/>
      <c r="S26" s="488">
        <f>F25+J25+O25</f>
        <v>414.06200000000001</v>
      </c>
    </row>
    <row r="27" spans="1:23" ht="15.75" x14ac:dyDescent="0.25">
      <c r="B27" s="94" t="s">
        <v>167</v>
      </c>
      <c r="I27" t="s">
        <v>224</v>
      </c>
      <c r="K27" s="93"/>
      <c r="P27" s="93"/>
    </row>
    <row r="28" spans="1:23" hidden="1" x14ac:dyDescent="0.2">
      <c r="K28" s="93"/>
      <c r="P28" s="93"/>
    </row>
    <row r="29" spans="1:23" hidden="1" x14ac:dyDescent="0.2">
      <c r="K29" s="93"/>
      <c r="P29" s="93"/>
    </row>
    <row r="30" spans="1:23" hidden="1" x14ac:dyDescent="0.2">
      <c r="K30" s="93"/>
      <c r="P30" s="93"/>
    </row>
    <row r="31" spans="1:23" hidden="1" x14ac:dyDescent="0.2">
      <c r="K31" s="93"/>
      <c r="P31" s="93"/>
    </row>
    <row r="32" spans="1:23" hidden="1" x14ac:dyDescent="0.2">
      <c r="K32" s="93"/>
      <c r="P32" s="93"/>
    </row>
    <row r="33" spans="11:16" hidden="1" x14ac:dyDescent="0.2">
      <c r="K33" s="93"/>
      <c r="P33" s="93"/>
    </row>
    <row r="34" spans="11:16" hidden="1" x14ac:dyDescent="0.2">
      <c r="K34" s="93"/>
      <c r="P34" s="93"/>
    </row>
    <row r="35" spans="11:16" hidden="1" x14ac:dyDescent="0.2">
      <c r="K35" s="93"/>
      <c r="P35" s="93"/>
    </row>
    <row r="36" spans="11:16" x14ac:dyDescent="0.2">
      <c r="K36" s="93"/>
      <c r="P36" s="93"/>
    </row>
  </sheetData>
  <autoFilter ref="A17:V25"/>
  <mergeCells count="26">
    <mergeCell ref="V15:V16"/>
    <mergeCell ref="I15:I16"/>
    <mergeCell ref="J15:J16"/>
    <mergeCell ref="K15:M15"/>
    <mergeCell ref="N15:N16"/>
    <mergeCell ref="O15:O16"/>
    <mergeCell ref="P15:R15"/>
    <mergeCell ref="A11:U11"/>
    <mergeCell ref="A13:A16"/>
    <mergeCell ref="B13:B16"/>
    <mergeCell ref="C13:U14"/>
    <mergeCell ref="C15:C16"/>
    <mergeCell ref="D15:D16"/>
    <mergeCell ref="E15:E16"/>
    <mergeCell ref="F15:F16"/>
    <mergeCell ref="G15:G16"/>
    <mergeCell ref="H15:H16"/>
    <mergeCell ref="S15:S16"/>
    <mergeCell ref="T15:T16"/>
    <mergeCell ref="U15:U16"/>
    <mergeCell ref="A10:U10"/>
    <mergeCell ref="S1:T1"/>
    <mergeCell ref="S2:T2"/>
    <mergeCell ref="A7:U7"/>
    <mergeCell ref="A8:U8"/>
    <mergeCell ref="A9:U9"/>
  </mergeCells>
  <pageMargins left="0.51181102362204722" right="0.19685039370078741" top="0.59055118110236227" bottom="0.59055118110236227" header="0.31496062992125984" footer="0.31496062992125984"/>
  <pageSetup paperSize="9" fitToWidth="0" fitToHeight="0" orientation="landscape" r:id="rId1"/>
  <headerFooter differentFirst="1">
    <firstHeader>&amp;R"Утверждаю"
Генеральный директор
 ООО"ЖКС г.Ломоносова"
_____________Соловьев И.Е.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5EE13F"/>
  </sheetPr>
  <dimension ref="A1:R668"/>
  <sheetViews>
    <sheetView showWhiteSpace="0" view="pageLayout" topLeftCell="A61" zoomScaleNormal="100" zoomScaleSheetLayoutView="100" workbookViewId="0">
      <selection activeCell="B73" sqref="B73"/>
    </sheetView>
  </sheetViews>
  <sheetFormatPr defaultRowHeight="12.75" x14ac:dyDescent="0.2"/>
  <cols>
    <col min="1" max="1" width="5.5703125" style="72" customWidth="1"/>
    <col min="2" max="2" width="20.28515625" customWidth="1"/>
    <col min="3" max="3" width="9.140625" style="95" customWidth="1"/>
    <col min="4" max="4" width="11.42578125" customWidth="1"/>
    <col min="5" max="5" width="9.7109375" customWidth="1"/>
    <col min="6" max="6" width="9.7109375" style="95" customWidth="1"/>
    <col min="7" max="7" width="10.7109375" style="95" customWidth="1"/>
    <col min="8" max="8" width="11.140625" style="95" customWidth="1"/>
    <col min="9" max="9" width="8.42578125" style="95" customWidth="1"/>
    <col min="10" max="10" width="9.7109375" style="95" customWidth="1"/>
    <col min="11" max="11" width="8" style="95" customWidth="1"/>
    <col min="12" max="12" width="8.28515625" style="95" customWidth="1"/>
    <col min="13" max="14" width="8.28515625" style="95" hidden="1" customWidth="1"/>
    <col min="15" max="15" width="15.7109375" style="95" hidden="1" customWidth="1"/>
    <col min="16" max="16" width="15.7109375" style="95" customWidth="1"/>
    <col min="17" max="17" width="37.140625" style="95" customWidth="1"/>
  </cols>
  <sheetData>
    <row r="1" spans="1:18" x14ac:dyDescent="0.2">
      <c r="H1" s="1402" t="s">
        <v>0</v>
      </c>
      <c r="I1" s="1402"/>
      <c r="J1" s="1402"/>
    </row>
    <row r="2" spans="1:18" x14ac:dyDescent="0.2">
      <c r="H2" s="1402" t="s">
        <v>227</v>
      </c>
      <c r="I2" s="1402"/>
      <c r="J2" s="1402"/>
    </row>
    <row r="3" spans="1:18" x14ac:dyDescent="0.2">
      <c r="H3" s="1402" t="s">
        <v>171</v>
      </c>
      <c r="I3" s="1402"/>
      <c r="J3" s="1402"/>
    </row>
    <row r="4" spans="1:18" ht="15.75" customHeight="1" x14ac:dyDescent="0.3">
      <c r="A4" s="96"/>
      <c r="B4" s="97"/>
      <c r="C4" s="98"/>
      <c r="D4" s="98"/>
      <c r="E4" s="98"/>
      <c r="F4" s="98"/>
      <c r="G4" s="98"/>
      <c r="H4" s="1402" t="s">
        <v>228</v>
      </c>
      <c r="I4" s="1402"/>
      <c r="J4" s="1402"/>
      <c r="K4" s="98"/>
      <c r="L4" s="98"/>
      <c r="M4" s="98"/>
      <c r="N4" s="98"/>
      <c r="O4" s="98"/>
      <c r="P4" s="98"/>
      <c r="Q4" s="98"/>
      <c r="R4" s="99"/>
    </row>
    <row r="5" spans="1:18" ht="45.75" customHeight="1" thickBot="1" x14ac:dyDescent="0.35">
      <c r="A5" s="96"/>
      <c r="B5" s="1448" t="s">
        <v>229</v>
      </c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00"/>
      <c r="N5" s="100"/>
      <c r="O5" s="100"/>
      <c r="P5" s="100"/>
      <c r="Q5" s="101"/>
      <c r="R5" s="99"/>
    </row>
    <row r="6" spans="1:18" ht="13.5" customHeight="1" thickBot="1" x14ac:dyDescent="0.35">
      <c r="A6" s="1431" t="s">
        <v>2</v>
      </c>
      <c r="B6" s="1433" t="s">
        <v>3</v>
      </c>
      <c r="C6" s="1435" t="s">
        <v>230</v>
      </c>
      <c r="D6" s="1436"/>
      <c r="E6" s="1435" t="s">
        <v>231</v>
      </c>
      <c r="F6" s="1436"/>
      <c r="G6" s="1437" t="s">
        <v>6</v>
      </c>
      <c r="H6" s="1438"/>
      <c r="I6" s="1439" t="s">
        <v>232</v>
      </c>
      <c r="J6" s="1440"/>
      <c r="K6" s="1441" t="s">
        <v>233</v>
      </c>
      <c r="L6" s="1442"/>
      <c r="M6" s="1443" t="s">
        <v>181</v>
      </c>
      <c r="N6" s="1444"/>
      <c r="O6" s="1445"/>
      <c r="P6" s="1093"/>
      <c r="Q6" s="1446" t="s">
        <v>174</v>
      </c>
      <c r="R6" s="99"/>
    </row>
    <row r="7" spans="1:18" ht="60" customHeight="1" thickBot="1" x14ac:dyDescent="0.35">
      <c r="A7" s="1432"/>
      <c r="B7" s="1434"/>
      <c r="C7" s="102" t="s">
        <v>234</v>
      </c>
      <c r="D7" s="103" t="s">
        <v>235</v>
      </c>
      <c r="E7" s="102" t="s">
        <v>236</v>
      </c>
      <c r="F7" s="103" t="s">
        <v>237</v>
      </c>
      <c r="G7" s="104" t="s">
        <v>238</v>
      </c>
      <c r="H7" s="105" t="s">
        <v>235</v>
      </c>
      <c r="I7" s="106" t="s">
        <v>239</v>
      </c>
      <c r="J7" s="107" t="s">
        <v>240</v>
      </c>
      <c r="K7" s="104" t="s">
        <v>241</v>
      </c>
      <c r="L7" s="105" t="s">
        <v>242</v>
      </c>
      <c r="M7" s="108" t="s">
        <v>243</v>
      </c>
      <c r="N7" s="109" t="s">
        <v>244</v>
      </c>
      <c r="O7" s="110" t="s">
        <v>187</v>
      </c>
      <c r="P7" s="1094"/>
      <c r="Q7" s="1447"/>
      <c r="R7" s="99"/>
    </row>
    <row r="8" spans="1:18" ht="19.5" customHeight="1" x14ac:dyDescent="0.3">
      <c r="A8" s="141">
        <v>1</v>
      </c>
      <c r="B8" s="111" t="s">
        <v>13</v>
      </c>
      <c r="C8" s="114">
        <v>12</v>
      </c>
      <c r="D8" s="601">
        <f>650*C8/1000</f>
        <v>7.8</v>
      </c>
      <c r="E8" s="114">
        <v>12</v>
      </c>
      <c r="F8" s="676">
        <f>219.48*E8/1000</f>
        <v>2.6337599999999997</v>
      </c>
      <c r="G8" s="677">
        <f>E8/1000</f>
        <v>1.2E-2</v>
      </c>
      <c r="H8" s="678">
        <f>D8+F8</f>
        <v>10.433759999999999</v>
      </c>
      <c r="I8" s="679"/>
      <c r="J8" s="680"/>
      <c r="K8" s="679"/>
      <c r="L8" s="676"/>
      <c r="M8" s="681"/>
      <c r="N8" s="681"/>
      <c r="O8" s="681"/>
      <c r="P8" s="681"/>
      <c r="Q8" s="682" t="s">
        <v>245</v>
      </c>
      <c r="R8" s="99"/>
    </row>
    <row r="9" spans="1:18" ht="19.5" customHeight="1" x14ac:dyDescent="0.3">
      <c r="A9" s="141">
        <v>2</v>
      </c>
      <c r="B9" s="111" t="s">
        <v>189</v>
      </c>
      <c r="C9" s="114">
        <v>6</v>
      </c>
      <c r="D9" s="601">
        <f t="shared" ref="D9:D65" si="0">650*C9/1000</f>
        <v>3.9</v>
      </c>
      <c r="E9" s="114">
        <v>56</v>
      </c>
      <c r="F9" s="676">
        <f t="shared" ref="F9:F54" si="1">219.48*E9/1000</f>
        <v>12.29088</v>
      </c>
      <c r="G9" s="677">
        <f t="shared" ref="G9:G54" si="2">E9/1000</f>
        <v>5.6000000000000001E-2</v>
      </c>
      <c r="H9" s="678">
        <f t="shared" ref="H9:H55" si="3">D9+F9</f>
        <v>16.19088</v>
      </c>
      <c r="I9" s="679"/>
      <c r="J9" s="680"/>
      <c r="K9" s="679"/>
      <c r="L9" s="676"/>
      <c r="M9" s="681"/>
      <c r="N9" s="681"/>
      <c r="O9" s="681"/>
      <c r="P9" s="681"/>
      <c r="Q9" s="682" t="s">
        <v>246</v>
      </c>
      <c r="R9" s="99"/>
    </row>
    <row r="10" spans="1:18" ht="19.5" customHeight="1" x14ac:dyDescent="0.3">
      <c r="A10" s="141">
        <v>3</v>
      </c>
      <c r="B10" s="111" t="s">
        <v>21</v>
      </c>
      <c r="C10" s="114"/>
      <c r="D10" s="601">
        <f t="shared" si="0"/>
        <v>0</v>
      </c>
      <c r="E10" s="114">
        <v>109</v>
      </c>
      <c r="F10" s="676">
        <f t="shared" si="1"/>
        <v>23.92332</v>
      </c>
      <c r="G10" s="677">
        <f t="shared" si="2"/>
        <v>0.109</v>
      </c>
      <c r="H10" s="678">
        <f t="shared" si="3"/>
        <v>23.92332</v>
      </c>
      <c r="I10" s="679"/>
      <c r="J10" s="680"/>
      <c r="K10" s="679"/>
      <c r="L10" s="676"/>
      <c r="M10" s="681"/>
      <c r="N10" s="681"/>
      <c r="O10" s="681"/>
      <c r="P10" s="681"/>
      <c r="Q10" s="682" t="s">
        <v>246</v>
      </c>
      <c r="R10" s="99"/>
    </row>
    <row r="11" spans="1:18" ht="19.5" customHeight="1" x14ac:dyDescent="0.3">
      <c r="A11" s="141">
        <v>4</v>
      </c>
      <c r="B11" s="111" t="s">
        <v>247</v>
      </c>
      <c r="C11" s="112"/>
      <c r="D11" s="601">
        <f t="shared" si="0"/>
        <v>0</v>
      </c>
      <c r="E11" s="113">
        <v>4</v>
      </c>
      <c r="F11" s="676">
        <f t="shared" si="1"/>
        <v>0.87791999999999992</v>
      </c>
      <c r="G11" s="677">
        <f t="shared" si="2"/>
        <v>4.0000000000000001E-3</v>
      </c>
      <c r="H11" s="678">
        <f t="shared" si="3"/>
        <v>0.87791999999999992</v>
      </c>
      <c r="I11" s="114"/>
      <c r="J11" s="115"/>
      <c r="K11" s="116"/>
      <c r="L11" s="117"/>
      <c r="M11" s="118"/>
      <c r="N11" s="118"/>
      <c r="O11" s="118"/>
      <c r="P11" s="118"/>
      <c r="Q11" s="119" t="s">
        <v>245</v>
      </c>
      <c r="R11" s="120"/>
    </row>
    <row r="12" spans="1:18" ht="19.5" customHeight="1" x14ac:dyDescent="0.3">
      <c r="A12" s="141">
        <v>5</v>
      </c>
      <c r="B12" s="111" t="s">
        <v>248</v>
      </c>
      <c r="C12" s="112">
        <v>5</v>
      </c>
      <c r="D12" s="601">
        <f t="shared" si="0"/>
        <v>3.25</v>
      </c>
      <c r="E12" s="113">
        <v>5</v>
      </c>
      <c r="F12" s="676">
        <f t="shared" si="1"/>
        <v>1.0973999999999999</v>
      </c>
      <c r="G12" s="677">
        <f t="shared" si="2"/>
        <v>5.0000000000000001E-3</v>
      </c>
      <c r="H12" s="678">
        <f t="shared" si="3"/>
        <v>4.3474000000000004</v>
      </c>
      <c r="I12" s="114"/>
      <c r="J12" s="115"/>
      <c r="K12" s="121"/>
      <c r="L12" s="117"/>
      <c r="M12" s="118"/>
      <c r="N12" s="118"/>
      <c r="O12" s="118"/>
      <c r="P12" s="118"/>
      <c r="Q12" s="122" t="s">
        <v>245</v>
      </c>
      <c r="R12" s="120"/>
    </row>
    <row r="13" spans="1:18" ht="19.5" customHeight="1" x14ac:dyDescent="0.3">
      <c r="A13" s="141">
        <v>6</v>
      </c>
      <c r="B13" s="123" t="s">
        <v>249</v>
      </c>
      <c r="C13" s="112"/>
      <c r="D13" s="601">
        <f t="shared" si="0"/>
        <v>0</v>
      </c>
      <c r="E13" s="113">
        <v>10</v>
      </c>
      <c r="F13" s="676">
        <f t="shared" si="1"/>
        <v>2.1947999999999999</v>
      </c>
      <c r="G13" s="677">
        <f t="shared" si="2"/>
        <v>0.01</v>
      </c>
      <c r="H13" s="678">
        <f t="shared" si="3"/>
        <v>2.1947999999999999</v>
      </c>
      <c r="I13" s="114"/>
      <c r="J13" s="115"/>
      <c r="K13" s="121"/>
      <c r="L13" s="117"/>
      <c r="M13" s="118"/>
      <c r="N13" s="118"/>
      <c r="O13" s="118"/>
      <c r="P13" s="118"/>
      <c r="Q13" s="122" t="s">
        <v>245</v>
      </c>
      <c r="R13" s="120"/>
    </row>
    <row r="14" spans="1:18" ht="19.5" customHeight="1" x14ac:dyDescent="0.3">
      <c r="A14" s="141">
        <v>7</v>
      </c>
      <c r="B14" s="123" t="s">
        <v>250</v>
      </c>
      <c r="C14" s="112"/>
      <c r="D14" s="601">
        <f t="shared" si="0"/>
        <v>0</v>
      </c>
      <c r="E14" s="113">
        <v>10</v>
      </c>
      <c r="F14" s="676">
        <f t="shared" si="1"/>
        <v>2.1947999999999999</v>
      </c>
      <c r="G14" s="677">
        <f t="shared" si="2"/>
        <v>0.01</v>
      </c>
      <c r="H14" s="678">
        <f t="shared" si="3"/>
        <v>2.1947999999999999</v>
      </c>
      <c r="I14" s="114"/>
      <c r="J14" s="115"/>
      <c r="K14" s="121"/>
      <c r="L14" s="117"/>
      <c r="M14" s="118"/>
      <c r="N14" s="118"/>
      <c r="O14" s="118"/>
      <c r="P14" s="118"/>
      <c r="Q14" s="122" t="s">
        <v>245</v>
      </c>
      <c r="R14" s="120"/>
    </row>
    <row r="15" spans="1:18" ht="17.25" customHeight="1" x14ac:dyDescent="0.3">
      <c r="A15" s="141">
        <v>8</v>
      </c>
      <c r="B15" s="123" t="s">
        <v>251</v>
      </c>
      <c r="C15" s="112">
        <v>5</v>
      </c>
      <c r="D15" s="601">
        <f t="shared" si="0"/>
        <v>3.25</v>
      </c>
      <c r="E15" s="124">
        <v>138</v>
      </c>
      <c r="F15" s="676">
        <f t="shared" si="1"/>
        <v>30.288239999999998</v>
      </c>
      <c r="G15" s="677">
        <f t="shared" si="2"/>
        <v>0.13800000000000001</v>
      </c>
      <c r="H15" s="678">
        <f t="shared" si="3"/>
        <v>33.538240000000002</v>
      </c>
      <c r="I15" s="114"/>
      <c r="J15" s="115"/>
      <c r="K15" s="121"/>
      <c r="L15" s="125"/>
      <c r="M15" s="126"/>
      <c r="N15" s="126"/>
      <c r="O15" s="126"/>
      <c r="P15" s="126"/>
      <c r="Q15" s="119" t="s">
        <v>246</v>
      </c>
      <c r="R15" s="120"/>
    </row>
    <row r="16" spans="1:18" ht="17.25" customHeight="1" x14ac:dyDescent="0.3">
      <c r="A16" s="141">
        <v>9</v>
      </c>
      <c r="B16" s="123" t="s">
        <v>252</v>
      </c>
      <c r="C16" s="124"/>
      <c r="D16" s="601">
        <f t="shared" si="0"/>
        <v>0</v>
      </c>
      <c r="E16" s="124">
        <v>10</v>
      </c>
      <c r="F16" s="676">
        <f t="shared" si="1"/>
        <v>2.1947999999999999</v>
      </c>
      <c r="G16" s="677">
        <f t="shared" si="2"/>
        <v>0.01</v>
      </c>
      <c r="H16" s="678">
        <f t="shared" si="3"/>
        <v>2.1947999999999999</v>
      </c>
      <c r="I16" s="114"/>
      <c r="J16" s="115"/>
      <c r="K16" s="121"/>
      <c r="L16" s="125"/>
      <c r="M16" s="126"/>
      <c r="N16" s="126"/>
      <c r="O16" s="126"/>
      <c r="P16" s="126"/>
      <c r="Q16" s="119" t="s">
        <v>245</v>
      </c>
      <c r="R16" s="120"/>
    </row>
    <row r="17" spans="1:18" ht="17.25" customHeight="1" x14ac:dyDescent="0.3">
      <c r="A17" s="141">
        <v>10</v>
      </c>
      <c r="B17" s="123" t="s">
        <v>22</v>
      </c>
      <c r="C17" s="112"/>
      <c r="D17" s="601">
        <f t="shared" si="0"/>
        <v>0</v>
      </c>
      <c r="E17" s="112">
        <v>5</v>
      </c>
      <c r="F17" s="676">
        <f t="shared" si="1"/>
        <v>1.0973999999999999</v>
      </c>
      <c r="G17" s="677">
        <f t="shared" si="2"/>
        <v>5.0000000000000001E-3</v>
      </c>
      <c r="H17" s="678">
        <f t="shared" si="3"/>
        <v>1.0973999999999999</v>
      </c>
      <c r="I17" s="114"/>
      <c r="J17" s="115"/>
      <c r="K17" s="121"/>
      <c r="L17" s="125"/>
      <c r="M17" s="126"/>
      <c r="N17" s="126"/>
      <c r="O17" s="126"/>
      <c r="P17" s="126"/>
      <c r="Q17" s="119" t="s">
        <v>245</v>
      </c>
      <c r="R17" s="120"/>
    </row>
    <row r="18" spans="1:18" ht="17.25" customHeight="1" x14ac:dyDescent="0.3">
      <c r="A18" s="141">
        <v>11</v>
      </c>
      <c r="B18" s="133" t="s">
        <v>253</v>
      </c>
      <c r="C18" s="124">
        <v>20</v>
      </c>
      <c r="D18" s="601">
        <f t="shared" si="0"/>
        <v>13</v>
      </c>
      <c r="E18" s="128">
        <v>30</v>
      </c>
      <c r="F18" s="676">
        <f t="shared" si="1"/>
        <v>6.5843999999999996</v>
      </c>
      <c r="G18" s="677">
        <f t="shared" si="2"/>
        <v>0.03</v>
      </c>
      <c r="H18" s="678">
        <f t="shared" si="3"/>
        <v>19.584399999999999</v>
      </c>
      <c r="I18" s="114"/>
      <c r="J18" s="115"/>
      <c r="K18" s="129"/>
      <c r="L18" s="130"/>
      <c r="M18" s="131"/>
      <c r="N18" s="131"/>
      <c r="O18" s="131"/>
      <c r="P18" s="131"/>
      <c r="Q18" s="132" t="s">
        <v>245</v>
      </c>
      <c r="R18" s="99"/>
    </row>
    <row r="19" spans="1:18" ht="18.75" customHeight="1" x14ac:dyDescent="0.3">
      <c r="A19" s="141">
        <v>12</v>
      </c>
      <c r="B19" s="133" t="s">
        <v>254</v>
      </c>
      <c r="C19" s="124">
        <v>20</v>
      </c>
      <c r="D19" s="601">
        <f t="shared" si="0"/>
        <v>13</v>
      </c>
      <c r="E19" s="124">
        <v>20</v>
      </c>
      <c r="F19" s="676">
        <f t="shared" si="1"/>
        <v>4.3895999999999997</v>
      </c>
      <c r="G19" s="677">
        <f t="shared" si="2"/>
        <v>0.02</v>
      </c>
      <c r="H19" s="678">
        <f t="shared" si="3"/>
        <v>17.389600000000002</v>
      </c>
      <c r="I19" s="114"/>
      <c r="J19" s="115"/>
      <c r="K19" s="121"/>
      <c r="L19" s="125"/>
      <c r="M19" s="126"/>
      <c r="N19" s="126"/>
      <c r="O19" s="126"/>
      <c r="P19" s="126"/>
      <c r="Q19" s="119" t="s">
        <v>245</v>
      </c>
      <c r="R19" s="99"/>
    </row>
    <row r="20" spans="1:18" ht="18.75" customHeight="1" x14ac:dyDescent="0.3">
      <c r="A20" s="141">
        <v>13</v>
      </c>
      <c r="B20" s="133" t="s">
        <v>23</v>
      </c>
      <c r="C20" s="124"/>
      <c r="D20" s="601">
        <f t="shared" si="0"/>
        <v>0</v>
      </c>
      <c r="E20" s="124">
        <v>140</v>
      </c>
      <c r="F20" s="676">
        <f t="shared" si="1"/>
        <v>30.727199999999996</v>
      </c>
      <c r="G20" s="677">
        <f t="shared" si="2"/>
        <v>0.14000000000000001</v>
      </c>
      <c r="H20" s="678">
        <f t="shared" si="3"/>
        <v>30.727199999999996</v>
      </c>
      <c r="I20" s="114"/>
      <c r="J20" s="115"/>
      <c r="K20" s="121"/>
      <c r="L20" s="125"/>
      <c r="M20" s="126"/>
      <c r="N20" s="126"/>
      <c r="O20" s="126"/>
      <c r="P20" s="126"/>
      <c r="Q20" s="119" t="s">
        <v>246</v>
      </c>
      <c r="R20" s="99"/>
    </row>
    <row r="21" spans="1:18" ht="15" customHeight="1" x14ac:dyDescent="0.3">
      <c r="A21" s="141">
        <v>14</v>
      </c>
      <c r="B21" s="133" t="s">
        <v>255</v>
      </c>
      <c r="C21" s="124">
        <v>5</v>
      </c>
      <c r="D21" s="601">
        <f t="shared" si="0"/>
        <v>3.25</v>
      </c>
      <c r="E21" s="124">
        <v>20</v>
      </c>
      <c r="F21" s="676">
        <f t="shared" si="1"/>
        <v>4.3895999999999997</v>
      </c>
      <c r="G21" s="677">
        <f t="shared" si="2"/>
        <v>0.02</v>
      </c>
      <c r="H21" s="678">
        <f t="shared" si="3"/>
        <v>7.6395999999999997</v>
      </c>
      <c r="I21" s="114"/>
      <c r="J21" s="115"/>
      <c r="K21" s="121"/>
      <c r="L21" s="125"/>
      <c r="M21" s="126"/>
      <c r="N21" s="126"/>
      <c r="O21" s="126"/>
      <c r="P21" s="126"/>
      <c r="Q21" s="119" t="s">
        <v>245</v>
      </c>
      <c r="R21" s="99"/>
    </row>
    <row r="22" spans="1:18" ht="17.25" customHeight="1" x14ac:dyDescent="0.3">
      <c r="A22" s="141">
        <v>15</v>
      </c>
      <c r="B22" s="133" t="s">
        <v>26</v>
      </c>
      <c r="C22" s="124">
        <v>6</v>
      </c>
      <c r="D22" s="601">
        <f t="shared" si="0"/>
        <v>3.9</v>
      </c>
      <c r="E22" s="124">
        <v>6</v>
      </c>
      <c r="F22" s="676">
        <f t="shared" si="1"/>
        <v>1.3168799999999998</v>
      </c>
      <c r="G22" s="677">
        <f t="shared" si="2"/>
        <v>6.0000000000000001E-3</v>
      </c>
      <c r="H22" s="678">
        <f t="shared" si="3"/>
        <v>5.2168799999999997</v>
      </c>
      <c r="I22" s="114"/>
      <c r="J22" s="115"/>
      <c r="K22" s="121"/>
      <c r="L22" s="125"/>
      <c r="M22" s="126"/>
      <c r="N22" s="126"/>
      <c r="O22" s="126"/>
      <c r="P22" s="126"/>
      <c r="Q22" s="119" t="s">
        <v>245</v>
      </c>
      <c r="R22" s="99"/>
    </row>
    <row r="23" spans="1:18" ht="17.25" customHeight="1" x14ac:dyDescent="0.3">
      <c r="A23" s="141">
        <v>16</v>
      </c>
      <c r="B23" s="133" t="s">
        <v>256</v>
      </c>
      <c r="C23" s="124">
        <v>5</v>
      </c>
      <c r="D23" s="601">
        <f t="shared" si="0"/>
        <v>3.25</v>
      </c>
      <c r="E23" s="124"/>
      <c r="F23" s="676"/>
      <c r="G23" s="677">
        <f>C23/1000</f>
        <v>5.0000000000000001E-3</v>
      </c>
      <c r="H23" s="678">
        <f t="shared" si="3"/>
        <v>3.25</v>
      </c>
      <c r="I23" s="114"/>
      <c r="J23" s="115"/>
      <c r="K23" s="121"/>
      <c r="L23" s="125"/>
      <c r="M23" s="126"/>
      <c r="N23" s="126"/>
      <c r="O23" s="126"/>
      <c r="P23" s="126"/>
      <c r="Q23" s="119" t="s">
        <v>257</v>
      </c>
      <c r="R23" s="99"/>
    </row>
    <row r="24" spans="1:18" ht="17.25" customHeight="1" x14ac:dyDescent="0.3">
      <c r="A24" s="141">
        <v>17</v>
      </c>
      <c r="B24" s="133" t="s">
        <v>258</v>
      </c>
      <c r="C24" s="124"/>
      <c r="D24" s="601">
        <f t="shared" si="0"/>
        <v>0</v>
      </c>
      <c r="E24" s="124">
        <v>40</v>
      </c>
      <c r="F24" s="676">
        <f t="shared" si="1"/>
        <v>8.7791999999999994</v>
      </c>
      <c r="G24" s="677">
        <f t="shared" si="2"/>
        <v>0.04</v>
      </c>
      <c r="H24" s="678">
        <f t="shared" si="3"/>
        <v>8.7791999999999994</v>
      </c>
      <c r="I24" s="114"/>
      <c r="J24" s="115"/>
      <c r="K24" s="121"/>
      <c r="L24" s="125"/>
      <c r="M24" s="126"/>
      <c r="N24" s="126"/>
      <c r="O24" s="126"/>
      <c r="P24" s="126"/>
      <c r="Q24" s="119" t="s">
        <v>246</v>
      </c>
      <c r="R24" s="99"/>
    </row>
    <row r="25" spans="1:18" ht="17.25" customHeight="1" x14ac:dyDescent="0.3">
      <c r="A25" s="141">
        <v>18</v>
      </c>
      <c r="B25" s="1050" t="s">
        <v>260</v>
      </c>
      <c r="C25" s="1051"/>
      <c r="D25" s="1052">
        <f t="shared" si="0"/>
        <v>0</v>
      </c>
      <c r="E25" s="1051">
        <v>4</v>
      </c>
      <c r="F25" s="1053">
        <f t="shared" si="1"/>
        <v>0.87791999999999992</v>
      </c>
      <c r="G25" s="1054">
        <f t="shared" si="2"/>
        <v>4.0000000000000001E-3</v>
      </c>
      <c r="H25" s="1054">
        <f t="shared" si="3"/>
        <v>0.87791999999999992</v>
      </c>
      <c r="I25" s="144"/>
      <c r="J25" s="1055"/>
      <c r="K25" s="1056"/>
      <c r="L25" s="1057"/>
      <c r="M25" s="1058"/>
      <c r="N25" s="1058"/>
      <c r="O25" s="1058"/>
      <c r="P25" s="1058"/>
      <c r="Q25" s="1059" t="s">
        <v>245</v>
      </c>
      <c r="R25" s="120"/>
    </row>
    <row r="26" spans="1:18" ht="17.25" customHeight="1" x14ac:dyDescent="0.3">
      <c r="A26" s="1049">
        <v>19</v>
      </c>
      <c r="B26" s="1050" t="s">
        <v>261</v>
      </c>
      <c r="C26" s="1051">
        <v>20</v>
      </c>
      <c r="D26" s="1052">
        <f t="shared" si="0"/>
        <v>13</v>
      </c>
      <c r="E26" s="1051">
        <v>20</v>
      </c>
      <c r="F26" s="1053">
        <f t="shared" si="1"/>
        <v>4.3895999999999997</v>
      </c>
      <c r="G26" s="1054">
        <f t="shared" si="2"/>
        <v>0.02</v>
      </c>
      <c r="H26" s="1054">
        <f t="shared" si="3"/>
        <v>17.389600000000002</v>
      </c>
      <c r="I26" s="144"/>
      <c r="J26" s="1055"/>
      <c r="K26" s="1068"/>
      <c r="L26" s="1057"/>
      <c r="M26" s="1058"/>
      <c r="N26" s="1058"/>
      <c r="O26" s="1058"/>
      <c r="P26" s="1058"/>
      <c r="Q26" s="1059" t="s">
        <v>245</v>
      </c>
      <c r="R26" s="120"/>
    </row>
    <row r="27" spans="1:18" ht="17.25" customHeight="1" x14ac:dyDescent="0.3">
      <c r="A27" s="141">
        <v>20</v>
      </c>
      <c r="B27" s="133" t="s">
        <v>192</v>
      </c>
      <c r="C27" s="124"/>
      <c r="D27" s="601">
        <f t="shared" si="0"/>
        <v>0</v>
      </c>
      <c r="E27" s="112">
        <v>4</v>
      </c>
      <c r="F27" s="676">
        <f t="shared" si="1"/>
        <v>0.87791999999999992</v>
      </c>
      <c r="G27" s="677">
        <f t="shared" si="2"/>
        <v>4.0000000000000001E-3</v>
      </c>
      <c r="H27" s="678">
        <f t="shared" si="3"/>
        <v>0.87791999999999992</v>
      </c>
      <c r="I27" s="114"/>
      <c r="J27" s="115"/>
      <c r="K27" s="121"/>
      <c r="L27" s="125"/>
      <c r="M27" s="139"/>
      <c r="N27" s="126"/>
      <c r="O27" s="126"/>
      <c r="P27" s="126"/>
      <c r="Q27" s="119" t="s">
        <v>245</v>
      </c>
      <c r="R27" s="120"/>
    </row>
    <row r="28" spans="1:18" ht="17.25" customHeight="1" x14ac:dyDescent="0.3">
      <c r="A28" s="141">
        <v>21</v>
      </c>
      <c r="B28" s="133" t="s">
        <v>193</v>
      </c>
      <c r="C28" s="124"/>
      <c r="D28" s="601">
        <f t="shared" si="0"/>
        <v>0</v>
      </c>
      <c r="E28" s="112">
        <v>80</v>
      </c>
      <c r="F28" s="676">
        <f t="shared" si="1"/>
        <v>17.558399999999999</v>
      </c>
      <c r="G28" s="677">
        <f t="shared" si="2"/>
        <v>0.08</v>
      </c>
      <c r="H28" s="678">
        <f t="shared" si="3"/>
        <v>17.558399999999999</v>
      </c>
      <c r="I28" s="114"/>
      <c r="J28" s="115"/>
      <c r="K28" s="121"/>
      <c r="L28" s="125"/>
      <c r="M28" s="139"/>
      <c r="N28" s="126"/>
      <c r="O28" s="126"/>
      <c r="P28" s="126"/>
      <c r="Q28" s="119" t="s">
        <v>246</v>
      </c>
      <c r="R28" s="120"/>
    </row>
    <row r="29" spans="1:18" ht="17.25" customHeight="1" x14ac:dyDescent="0.3">
      <c r="A29" s="141">
        <v>22</v>
      </c>
      <c r="B29" s="133" t="s">
        <v>262</v>
      </c>
      <c r="C29" s="124">
        <v>20</v>
      </c>
      <c r="D29" s="601">
        <f t="shared" si="0"/>
        <v>13</v>
      </c>
      <c r="E29" s="112">
        <v>20</v>
      </c>
      <c r="F29" s="676">
        <f t="shared" si="1"/>
        <v>4.3895999999999997</v>
      </c>
      <c r="G29" s="677">
        <f t="shared" si="2"/>
        <v>0.02</v>
      </c>
      <c r="H29" s="678">
        <f t="shared" si="3"/>
        <v>17.389600000000002</v>
      </c>
      <c r="I29" s="114"/>
      <c r="J29" s="115"/>
      <c r="K29" s="121"/>
      <c r="L29" s="125"/>
      <c r="M29" s="139"/>
      <c r="N29" s="126"/>
      <c r="O29" s="126"/>
      <c r="P29" s="126"/>
      <c r="Q29" s="119" t="s">
        <v>263</v>
      </c>
      <c r="R29" s="120"/>
    </row>
    <row r="30" spans="1:18" ht="17.25" customHeight="1" x14ac:dyDescent="0.3">
      <c r="A30" s="141">
        <v>23</v>
      </c>
      <c r="B30" s="133" t="s">
        <v>35</v>
      </c>
      <c r="C30" s="124"/>
      <c r="D30" s="601">
        <f t="shared" si="0"/>
        <v>0</v>
      </c>
      <c r="E30" s="112">
        <v>80</v>
      </c>
      <c r="F30" s="676">
        <f t="shared" si="1"/>
        <v>17.558399999999999</v>
      </c>
      <c r="G30" s="677">
        <f t="shared" si="2"/>
        <v>0.08</v>
      </c>
      <c r="H30" s="678">
        <f t="shared" si="3"/>
        <v>17.558399999999999</v>
      </c>
      <c r="I30" s="114"/>
      <c r="J30" s="115"/>
      <c r="K30" s="121"/>
      <c r="L30" s="125"/>
      <c r="M30" s="139"/>
      <c r="N30" s="126"/>
      <c r="O30" s="126"/>
      <c r="P30" s="126"/>
      <c r="Q30" s="119" t="s">
        <v>246</v>
      </c>
      <c r="R30" s="120"/>
    </row>
    <row r="31" spans="1:18" ht="17.25" customHeight="1" x14ac:dyDescent="0.3">
      <c r="A31" s="141">
        <v>24</v>
      </c>
      <c r="B31" s="133" t="s">
        <v>264</v>
      </c>
      <c r="C31" s="124"/>
      <c r="D31" s="601">
        <f t="shared" si="0"/>
        <v>0</v>
      </c>
      <c r="E31" s="112">
        <v>5</v>
      </c>
      <c r="F31" s="676">
        <f t="shared" si="1"/>
        <v>1.0973999999999999</v>
      </c>
      <c r="G31" s="677">
        <f t="shared" si="2"/>
        <v>5.0000000000000001E-3</v>
      </c>
      <c r="H31" s="678">
        <f t="shared" si="3"/>
        <v>1.0973999999999999</v>
      </c>
      <c r="I31" s="114"/>
      <c r="J31" s="115"/>
      <c r="K31" s="121"/>
      <c r="L31" s="125"/>
      <c r="M31" s="126"/>
      <c r="N31" s="126"/>
      <c r="O31" s="126"/>
      <c r="P31" s="126"/>
      <c r="Q31" s="119" t="s">
        <v>245</v>
      </c>
      <c r="R31" s="120"/>
    </row>
    <row r="32" spans="1:18" ht="17.25" customHeight="1" x14ac:dyDescent="0.3">
      <c r="A32" s="141">
        <v>25</v>
      </c>
      <c r="B32" s="133" t="s">
        <v>112</v>
      </c>
      <c r="C32" s="124"/>
      <c r="D32" s="601">
        <f t="shared" si="0"/>
        <v>0</v>
      </c>
      <c r="E32" s="124">
        <v>5</v>
      </c>
      <c r="F32" s="676">
        <f t="shared" si="1"/>
        <v>1.0973999999999999</v>
      </c>
      <c r="G32" s="677">
        <f t="shared" si="2"/>
        <v>5.0000000000000001E-3</v>
      </c>
      <c r="H32" s="678">
        <f t="shared" si="3"/>
        <v>1.0973999999999999</v>
      </c>
      <c r="I32" s="114"/>
      <c r="J32" s="115"/>
      <c r="K32" s="121"/>
      <c r="L32" s="125"/>
      <c r="M32" s="126"/>
      <c r="N32" s="126"/>
      <c r="O32" s="126"/>
      <c r="P32" s="126"/>
      <c r="Q32" s="119" t="s">
        <v>245</v>
      </c>
      <c r="R32" s="120"/>
    </row>
    <row r="33" spans="1:18" ht="17.25" customHeight="1" x14ac:dyDescent="0.3">
      <c r="A33" s="141">
        <v>26</v>
      </c>
      <c r="B33" s="133" t="s">
        <v>265</v>
      </c>
      <c r="C33" s="124"/>
      <c r="D33" s="601">
        <f t="shared" si="0"/>
        <v>0</v>
      </c>
      <c r="E33" s="124">
        <v>2</v>
      </c>
      <c r="F33" s="676">
        <f t="shared" si="1"/>
        <v>0.43895999999999996</v>
      </c>
      <c r="G33" s="677">
        <f t="shared" si="2"/>
        <v>2E-3</v>
      </c>
      <c r="H33" s="678">
        <f t="shared" si="3"/>
        <v>0.43895999999999996</v>
      </c>
      <c r="I33" s="114"/>
      <c r="J33" s="115"/>
      <c r="K33" s="121"/>
      <c r="L33" s="125"/>
      <c r="M33" s="139"/>
      <c r="N33" s="126"/>
      <c r="O33" s="126"/>
      <c r="P33" s="126"/>
      <c r="Q33" s="119" t="s">
        <v>245</v>
      </c>
      <c r="R33" s="120"/>
    </row>
    <row r="34" spans="1:18" ht="17.25" customHeight="1" x14ac:dyDescent="0.3">
      <c r="A34" s="141">
        <v>27</v>
      </c>
      <c r="B34" s="133" t="s">
        <v>37</v>
      </c>
      <c r="C34" s="140">
        <v>120</v>
      </c>
      <c r="D34" s="601">
        <f t="shared" si="0"/>
        <v>78</v>
      </c>
      <c r="E34" s="124"/>
      <c r="F34" s="676"/>
      <c r="G34" s="677">
        <f>120/1000</f>
        <v>0.12</v>
      </c>
      <c r="H34" s="678">
        <f t="shared" si="3"/>
        <v>78</v>
      </c>
      <c r="I34" s="114"/>
      <c r="J34" s="115"/>
      <c r="K34" s="134"/>
      <c r="L34" s="135"/>
      <c r="M34" s="126"/>
      <c r="N34" s="126"/>
      <c r="O34" s="126"/>
      <c r="P34" s="126"/>
      <c r="Q34" s="136" t="s">
        <v>266</v>
      </c>
      <c r="R34" s="120"/>
    </row>
    <row r="35" spans="1:18" ht="17.25" customHeight="1" x14ac:dyDescent="0.3">
      <c r="A35" s="141">
        <v>28</v>
      </c>
      <c r="B35" s="133" t="s">
        <v>38</v>
      </c>
      <c r="C35" s="124"/>
      <c r="D35" s="601">
        <f t="shared" si="0"/>
        <v>0</v>
      </c>
      <c r="E35" s="124">
        <v>5</v>
      </c>
      <c r="F35" s="676">
        <f t="shared" si="1"/>
        <v>1.0973999999999999</v>
      </c>
      <c r="G35" s="677">
        <f t="shared" si="2"/>
        <v>5.0000000000000001E-3</v>
      </c>
      <c r="H35" s="678">
        <f t="shared" si="3"/>
        <v>1.0973999999999999</v>
      </c>
      <c r="I35" s="114"/>
      <c r="J35" s="115"/>
      <c r="K35" s="121"/>
      <c r="L35" s="125"/>
      <c r="M35" s="126"/>
      <c r="N35" s="126"/>
      <c r="O35" s="126"/>
      <c r="P35" s="126"/>
      <c r="Q35" s="119" t="s">
        <v>245</v>
      </c>
      <c r="R35" s="120"/>
    </row>
    <row r="36" spans="1:18" s="62" customFormat="1" ht="17.25" customHeight="1" x14ac:dyDescent="0.3">
      <c r="A36" s="141">
        <v>29</v>
      </c>
      <c r="B36" s="133" t="s">
        <v>267</v>
      </c>
      <c r="C36" s="124"/>
      <c r="D36" s="601">
        <f t="shared" si="0"/>
        <v>0</v>
      </c>
      <c r="E36" s="124">
        <v>4</v>
      </c>
      <c r="F36" s="676">
        <f t="shared" si="1"/>
        <v>0.87791999999999992</v>
      </c>
      <c r="G36" s="677">
        <f t="shared" si="2"/>
        <v>4.0000000000000001E-3</v>
      </c>
      <c r="H36" s="678">
        <f t="shared" si="3"/>
        <v>0.87791999999999992</v>
      </c>
      <c r="I36" s="114"/>
      <c r="J36" s="115"/>
      <c r="K36" s="121"/>
      <c r="L36" s="125"/>
      <c r="M36" s="126"/>
      <c r="N36" s="126"/>
      <c r="O36" s="126"/>
      <c r="P36" s="126"/>
      <c r="Q36" s="119" t="s">
        <v>245</v>
      </c>
      <c r="R36" s="120"/>
    </row>
    <row r="37" spans="1:18" s="62" customFormat="1" ht="18.75" x14ac:dyDescent="0.3">
      <c r="A37" s="141">
        <v>30</v>
      </c>
      <c r="B37" s="133" t="s">
        <v>200</v>
      </c>
      <c r="C37" s="124"/>
      <c r="D37" s="601">
        <f t="shared" si="0"/>
        <v>0</v>
      </c>
      <c r="E37" s="124">
        <v>93</v>
      </c>
      <c r="F37" s="676">
        <f t="shared" si="1"/>
        <v>20.411639999999998</v>
      </c>
      <c r="G37" s="677">
        <f t="shared" si="2"/>
        <v>9.2999999999999999E-2</v>
      </c>
      <c r="H37" s="678">
        <f t="shared" si="3"/>
        <v>20.411639999999998</v>
      </c>
      <c r="I37" s="114"/>
      <c r="J37" s="115"/>
      <c r="K37" s="121"/>
      <c r="L37" s="125"/>
      <c r="M37" s="126"/>
      <c r="N37" s="126"/>
      <c r="O37" s="126"/>
      <c r="P37" s="126"/>
      <c r="Q37" s="119" t="s">
        <v>246</v>
      </c>
      <c r="R37" s="99"/>
    </row>
    <row r="38" spans="1:18" s="62" customFormat="1" ht="30.75" customHeight="1" x14ac:dyDescent="0.3">
      <c r="A38" s="141">
        <v>31</v>
      </c>
      <c r="B38" s="133" t="s">
        <v>200</v>
      </c>
      <c r="C38" s="124">
        <v>16</v>
      </c>
      <c r="D38" s="601">
        <f t="shared" si="0"/>
        <v>10.4</v>
      </c>
      <c r="E38" s="124">
        <v>16</v>
      </c>
      <c r="F38" s="676">
        <f t="shared" si="1"/>
        <v>3.5116799999999997</v>
      </c>
      <c r="G38" s="677">
        <f t="shared" si="2"/>
        <v>1.6E-2</v>
      </c>
      <c r="H38" s="678">
        <f t="shared" si="3"/>
        <v>13.91168</v>
      </c>
      <c r="I38" s="114"/>
      <c r="J38" s="115"/>
      <c r="K38" s="121"/>
      <c r="L38" s="125"/>
      <c r="M38" s="126"/>
      <c r="N38" s="126"/>
      <c r="O38" s="126"/>
      <c r="P38" s="126"/>
      <c r="Q38" s="142" t="s">
        <v>269</v>
      </c>
      <c r="R38" s="99"/>
    </row>
    <row r="39" spans="1:18" s="62" customFormat="1" ht="17.25" customHeight="1" x14ac:dyDescent="0.3">
      <c r="A39" s="141">
        <v>32</v>
      </c>
      <c r="B39" s="123" t="s">
        <v>201</v>
      </c>
      <c r="C39" s="124">
        <v>4</v>
      </c>
      <c r="D39" s="601">
        <f t="shared" si="0"/>
        <v>2.6</v>
      </c>
      <c r="E39" s="112">
        <v>4</v>
      </c>
      <c r="F39" s="676">
        <f t="shared" si="1"/>
        <v>0.87791999999999992</v>
      </c>
      <c r="G39" s="677">
        <f t="shared" si="2"/>
        <v>4.0000000000000001E-3</v>
      </c>
      <c r="H39" s="678">
        <f t="shared" si="3"/>
        <v>3.4779200000000001</v>
      </c>
      <c r="I39" s="114"/>
      <c r="J39" s="115"/>
      <c r="K39" s="121"/>
      <c r="L39" s="125"/>
      <c r="M39" s="126"/>
      <c r="N39" s="126"/>
      <c r="O39" s="126"/>
      <c r="P39" s="126"/>
      <c r="Q39" s="119" t="s">
        <v>271</v>
      </c>
      <c r="R39" s="99"/>
    </row>
    <row r="40" spans="1:18" s="62" customFormat="1" ht="17.25" customHeight="1" x14ac:dyDescent="0.3">
      <c r="A40" s="141">
        <v>33</v>
      </c>
      <c r="B40" s="133" t="s">
        <v>202</v>
      </c>
      <c r="C40" s="124"/>
      <c r="D40" s="601">
        <f t="shared" si="0"/>
        <v>0</v>
      </c>
      <c r="E40" s="112">
        <v>120</v>
      </c>
      <c r="F40" s="676">
        <f t="shared" si="1"/>
        <v>26.337599999999998</v>
      </c>
      <c r="G40" s="677">
        <f t="shared" si="2"/>
        <v>0.12</v>
      </c>
      <c r="H40" s="678">
        <f t="shared" si="3"/>
        <v>26.337599999999998</v>
      </c>
      <c r="I40" s="114"/>
      <c r="J40" s="115"/>
      <c r="K40" s="121"/>
      <c r="L40" s="125"/>
      <c r="M40" s="126"/>
      <c r="N40" s="126"/>
      <c r="O40" s="126"/>
      <c r="P40" s="126"/>
      <c r="Q40" s="119" t="s">
        <v>246</v>
      </c>
      <c r="R40" s="99"/>
    </row>
    <row r="41" spans="1:18" s="62" customFormat="1" ht="17.25" customHeight="1" x14ac:dyDescent="0.3">
      <c r="A41" s="141">
        <v>34</v>
      </c>
      <c r="B41" s="133" t="s">
        <v>272</v>
      </c>
      <c r="C41" s="124">
        <v>12</v>
      </c>
      <c r="D41" s="601">
        <f t="shared" si="0"/>
        <v>7.8</v>
      </c>
      <c r="E41" s="124"/>
      <c r="F41" s="676"/>
      <c r="G41" s="677">
        <f>C41/1000</f>
        <v>1.2E-2</v>
      </c>
      <c r="H41" s="678">
        <f t="shared" si="3"/>
        <v>7.8</v>
      </c>
      <c r="I41" s="114"/>
      <c r="J41" s="115"/>
      <c r="K41" s="134"/>
      <c r="L41" s="135"/>
      <c r="M41" s="126"/>
      <c r="N41" s="126"/>
      <c r="O41" s="126"/>
      <c r="P41" s="126"/>
      <c r="Q41" s="136" t="s">
        <v>259</v>
      </c>
      <c r="R41" s="120"/>
    </row>
    <row r="42" spans="1:18" s="62" customFormat="1" ht="17.25" customHeight="1" x14ac:dyDescent="0.3">
      <c r="A42" s="141">
        <v>35</v>
      </c>
      <c r="B42" s="133" t="s">
        <v>273</v>
      </c>
      <c r="C42" s="124">
        <v>10</v>
      </c>
      <c r="D42" s="601">
        <f t="shared" si="0"/>
        <v>6.5</v>
      </c>
      <c r="E42" s="124"/>
      <c r="F42" s="676"/>
      <c r="G42" s="677">
        <f>C42/1000</f>
        <v>0.01</v>
      </c>
      <c r="H42" s="678">
        <f t="shared" si="3"/>
        <v>6.5</v>
      </c>
      <c r="I42" s="114"/>
      <c r="J42" s="115"/>
      <c r="K42" s="134"/>
      <c r="L42" s="135"/>
      <c r="M42" s="126"/>
      <c r="N42" s="126"/>
      <c r="O42" s="126"/>
      <c r="P42" s="126"/>
      <c r="Q42" s="136" t="s">
        <v>259</v>
      </c>
      <c r="R42" s="120"/>
    </row>
    <row r="43" spans="1:18" s="62" customFormat="1" ht="17.25" customHeight="1" x14ac:dyDescent="0.3">
      <c r="A43" s="141">
        <v>36</v>
      </c>
      <c r="B43" s="133" t="s">
        <v>205</v>
      </c>
      <c r="C43" s="124">
        <v>8</v>
      </c>
      <c r="D43" s="601">
        <f t="shared" si="0"/>
        <v>5.2</v>
      </c>
      <c r="E43" s="124">
        <v>8</v>
      </c>
      <c r="F43" s="676">
        <f t="shared" si="1"/>
        <v>1.7558399999999998</v>
      </c>
      <c r="G43" s="677">
        <f t="shared" si="2"/>
        <v>8.0000000000000002E-3</v>
      </c>
      <c r="H43" s="678">
        <f t="shared" si="3"/>
        <v>6.9558400000000002</v>
      </c>
      <c r="I43" s="114"/>
      <c r="J43" s="115"/>
      <c r="K43" s="121"/>
      <c r="L43" s="125"/>
      <c r="M43" s="126"/>
      <c r="N43" s="126"/>
      <c r="O43" s="126"/>
      <c r="P43" s="126"/>
      <c r="Q43" s="119" t="s">
        <v>245</v>
      </c>
      <c r="R43" s="99"/>
    </row>
    <row r="44" spans="1:18" s="62" customFormat="1" ht="18" customHeight="1" x14ac:dyDescent="0.3">
      <c r="A44" s="141">
        <v>37</v>
      </c>
      <c r="B44" s="123" t="s">
        <v>274</v>
      </c>
      <c r="C44" s="124">
        <f>12+3</f>
        <v>15</v>
      </c>
      <c r="D44" s="601">
        <f t="shared" si="0"/>
        <v>9.75</v>
      </c>
      <c r="E44" s="128">
        <v>15</v>
      </c>
      <c r="F44" s="676">
        <f t="shared" si="1"/>
        <v>3.2921999999999998</v>
      </c>
      <c r="G44" s="677">
        <f t="shared" si="2"/>
        <v>1.4999999999999999E-2</v>
      </c>
      <c r="H44" s="678">
        <f t="shared" si="3"/>
        <v>13.042199999999999</v>
      </c>
      <c r="I44" s="114"/>
      <c r="J44" s="115"/>
      <c r="K44" s="121"/>
      <c r="L44" s="130"/>
      <c r="M44" s="131"/>
      <c r="N44" s="131"/>
      <c r="O44" s="131"/>
      <c r="P44" s="131"/>
      <c r="Q44" s="119" t="s">
        <v>275</v>
      </c>
      <c r="R44" s="99"/>
    </row>
    <row r="45" spans="1:18" s="62" customFormat="1" ht="18" customHeight="1" x14ac:dyDescent="0.3">
      <c r="A45" s="141">
        <v>38</v>
      </c>
      <c r="B45" s="133" t="s">
        <v>207</v>
      </c>
      <c r="C45" s="124"/>
      <c r="D45" s="601">
        <f t="shared" si="0"/>
        <v>0</v>
      </c>
      <c r="E45" s="128">
        <v>55</v>
      </c>
      <c r="F45" s="676">
        <f t="shared" si="1"/>
        <v>12.071399999999999</v>
      </c>
      <c r="G45" s="677">
        <f t="shared" si="2"/>
        <v>5.5E-2</v>
      </c>
      <c r="H45" s="678">
        <f t="shared" si="3"/>
        <v>12.071399999999999</v>
      </c>
      <c r="I45" s="114"/>
      <c r="J45" s="115"/>
      <c r="K45" s="121"/>
      <c r="L45" s="130"/>
      <c r="M45" s="131"/>
      <c r="N45" s="131"/>
      <c r="O45" s="131"/>
      <c r="P45" s="131"/>
      <c r="Q45" s="119" t="s">
        <v>246</v>
      </c>
      <c r="R45" s="99"/>
    </row>
    <row r="46" spans="1:18" s="62" customFormat="1" ht="18" customHeight="1" x14ac:dyDescent="0.3">
      <c r="A46" s="141">
        <v>39</v>
      </c>
      <c r="B46" s="133" t="s">
        <v>276</v>
      </c>
      <c r="C46" s="124">
        <v>20</v>
      </c>
      <c r="D46" s="601">
        <f t="shared" si="0"/>
        <v>13</v>
      </c>
      <c r="E46" s="128">
        <v>150</v>
      </c>
      <c r="F46" s="676">
        <f t="shared" si="1"/>
        <v>32.921999999999997</v>
      </c>
      <c r="G46" s="677">
        <f>E46/1000</f>
        <v>0.15</v>
      </c>
      <c r="H46" s="678">
        <f t="shared" si="3"/>
        <v>45.921999999999997</v>
      </c>
      <c r="I46" s="114"/>
      <c r="J46" s="115"/>
      <c r="K46" s="121"/>
      <c r="L46" s="130"/>
      <c r="M46" s="131"/>
      <c r="N46" s="131"/>
      <c r="O46" s="131"/>
      <c r="P46" s="131"/>
      <c r="Q46" s="119" t="s">
        <v>246</v>
      </c>
      <c r="R46" s="99"/>
    </row>
    <row r="47" spans="1:18" s="62" customFormat="1" ht="17.25" customHeight="1" x14ac:dyDescent="0.3">
      <c r="A47" s="141">
        <v>40</v>
      </c>
      <c r="B47" s="133" t="s">
        <v>276</v>
      </c>
      <c r="C47" s="124">
        <v>20</v>
      </c>
      <c r="D47" s="601">
        <f t="shared" si="0"/>
        <v>13</v>
      </c>
      <c r="E47" s="124"/>
      <c r="F47" s="676"/>
      <c r="G47" s="677">
        <f>C47/1000</f>
        <v>0.02</v>
      </c>
      <c r="H47" s="678">
        <f t="shared" si="3"/>
        <v>13</v>
      </c>
      <c r="I47" s="114"/>
      <c r="J47" s="115"/>
      <c r="K47" s="134"/>
      <c r="L47" s="135"/>
      <c r="M47" s="126"/>
      <c r="N47" s="126"/>
      <c r="O47" s="126"/>
      <c r="P47" s="126"/>
      <c r="Q47" s="136" t="s">
        <v>277</v>
      </c>
      <c r="R47" s="120"/>
    </row>
    <row r="48" spans="1:18" s="62" customFormat="1" ht="17.25" customHeight="1" x14ac:dyDescent="0.3">
      <c r="A48" s="141">
        <v>41</v>
      </c>
      <c r="B48" s="133" t="s">
        <v>40</v>
      </c>
      <c r="C48" s="124"/>
      <c r="D48" s="601">
        <f t="shared" si="0"/>
        <v>0</v>
      </c>
      <c r="E48" s="124">
        <v>160</v>
      </c>
      <c r="F48" s="676">
        <f t="shared" si="1"/>
        <v>35.116799999999998</v>
      </c>
      <c r="G48" s="677">
        <f t="shared" si="2"/>
        <v>0.16</v>
      </c>
      <c r="H48" s="678">
        <f t="shared" si="3"/>
        <v>35.116799999999998</v>
      </c>
      <c r="I48" s="114"/>
      <c r="J48" s="115"/>
      <c r="K48" s="121"/>
      <c r="L48" s="125"/>
      <c r="M48" s="126"/>
      <c r="N48" s="126"/>
      <c r="O48" s="126"/>
      <c r="P48" s="126"/>
      <c r="Q48" s="136" t="s">
        <v>246</v>
      </c>
      <c r="R48" s="120"/>
    </row>
    <row r="49" spans="1:18" s="62" customFormat="1" ht="17.25" customHeight="1" x14ac:dyDescent="0.3">
      <c r="A49" s="141">
        <v>42</v>
      </c>
      <c r="B49" s="133" t="s">
        <v>44</v>
      </c>
      <c r="C49" s="124"/>
      <c r="D49" s="601">
        <f t="shared" si="0"/>
        <v>0</v>
      </c>
      <c r="E49" s="124">
        <v>5</v>
      </c>
      <c r="F49" s="676">
        <f t="shared" si="1"/>
        <v>1.0973999999999999</v>
      </c>
      <c r="G49" s="677">
        <f t="shared" si="2"/>
        <v>5.0000000000000001E-3</v>
      </c>
      <c r="H49" s="678">
        <f t="shared" si="3"/>
        <v>1.0973999999999999</v>
      </c>
      <c r="I49" s="114"/>
      <c r="J49" s="115"/>
      <c r="K49" s="121"/>
      <c r="L49" s="125"/>
      <c r="M49" s="126"/>
      <c r="N49" s="126"/>
      <c r="O49" s="126"/>
      <c r="P49" s="126"/>
      <c r="Q49" s="119" t="s">
        <v>245</v>
      </c>
      <c r="R49" s="120"/>
    </row>
    <row r="50" spans="1:18" s="62" customFormat="1" ht="17.25" customHeight="1" x14ac:dyDescent="0.3">
      <c r="A50" s="141">
        <v>43</v>
      </c>
      <c r="B50" s="133" t="s">
        <v>278</v>
      </c>
      <c r="C50" s="124"/>
      <c r="D50" s="601">
        <f t="shared" si="0"/>
        <v>0</v>
      </c>
      <c r="E50" s="124">
        <v>49</v>
      </c>
      <c r="F50" s="676">
        <f t="shared" si="1"/>
        <v>10.754519999999999</v>
      </c>
      <c r="G50" s="677">
        <f t="shared" si="2"/>
        <v>4.9000000000000002E-2</v>
      </c>
      <c r="H50" s="678">
        <f t="shared" si="3"/>
        <v>10.754519999999999</v>
      </c>
      <c r="I50" s="114"/>
      <c r="J50" s="115"/>
      <c r="K50" s="121"/>
      <c r="L50" s="125"/>
      <c r="M50" s="126"/>
      <c r="N50" s="126"/>
      <c r="O50" s="126"/>
      <c r="P50" s="126"/>
      <c r="Q50" s="119" t="s">
        <v>246</v>
      </c>
      <c r="R50" s="120"/>
    </row>
    <row r="51" spans="1:18" s="62" customFormat="1" ht="17.25" customHeight="1" x14ac:dyDescent="0.3">
      <c r="A51" s="141">
        <v>44</v>
      </c>
      <c r="B51" s="133" t="s">
        <v>279</v>
      </c>
      <c r="C51" s="124"/>
      <c r="D51" s="601">
        <f t="shared" si="0"/>
        <v>0</v>
      </c>
      <c r="E51" s="124">
        <v>41</v>
      </c>
      <c r="F51" s="676">
        <f t="shared" si="1"/>
        <v>8.9986800000000002</v>
      </c>
      <c r="G51" s="677">
        <f t="shared" si="2"/>
        <v>4.1000000000000002E-2</v>
      </c>
      <c r="H51" s="678">
        <f t="shared" si="3"/>
        <v>8.9986800000000002</v>
      </c>
      <c r="I51" s="114"/>
      <c r="J51" s="115"/>
      <c r="K51" s="121"/>
      <c r="L51" s="125"/>
      <c r="M51" s="126"/>
      <c r="N51" s="126"/>
      <c r="O51" s="126"/>
      <c r="P51" s="126"/>
      <c r="Q51" s="119" t="s">
        <v>246</v>
      </c>
      <c r="R51" s="120"/>
    </row>
    <row r="52" spans="1:18" s="62" customFormat="1" ht="17.25" customHeight="1" x14ac:dyDescent="0.3">
      <c r="A52" s="141">
        <v>45</v>
      </c>
      <c r="B52" s="133" t="s">
        <v>114</v>
      </c>
      <c r="C52" s="124"/>
      <c r="D52" s="601">
        <f t="shared" si="0"/>
        <v>0</v>
      </c>
      <c r="E52" s="124">
        <v>5</v>
      </c>
      <c r="F52" s="676">
        <f t="shared" si="1"/>
        <v>1.0973999999999999</v>
      </c>
      <c r="G52" s="677">
        <f t="shared" si="2"/>
        <v>5.0000000000000001E-3</v>
      </c>
      <c r="H52" s="678">
        <f t="shared" si="3"/>
        <v>1.0973999999999999</v>
      </c>
      <c r="I52" s="114"/>
      <c r="J52" s="115"/>
      <c r="K52" s="121"/>
      <c r="L52" s="125"/>
      <c r="M52" s="126"/>
      <c r="N52" s="126"/>
      <c r="O52" s="126"/>
      <c r="P52" s="126"/>
      <c r="Q52" s="119" t="s">
        <v>245</v>
      </c>
      <c r="R52" s="120"/>
    </row>
    <row r="53" spans="1:18" s="62" customFormat="1" ht="17.25" customHeight="1" x14ac:dyDescent="0.3">
      <c r="A53" s="141">
        <v>46</v>
      </c>
      <c r="B53" s="133" t="s">
        <v>282</v>
      </c>
      <c r="C53" s="124"/>
      <c r="D53" s="601">
        <f t="shared" si="0"/>
        <v>0</v>
      </c>
      <c r="E53" s="124">
        <v>5</v>
      </c>
      <c r="F53" s="676">
        <f t="shared" si="1"/>
        <v>1.0973999999999999</v>
      </c>
      <c r="G53" s="677">
        <f t="shared" si="2"/>
        <v>5.0000000000000001E-3</v>
      </c>
      <c r="H53" s="678">
        <f t="shared" si="3"/>
        <v>1.0973999999999999</v>
      </c>
      <c r="I53" s="114"/>
      <c r="J53" s="115"/>
      <c r="K53" s="121"/>
      <c r="L53" s="125"/>
      <c r="M53" s="126"/>
      <c r="N53" s="126"/>
      <c r="O53" s="126"/>
      <c r="P53" s="126"/>
      <c r="Q53" s="119" t="s">
        <v>245</v>
      </c>
      <c r="R53" s="120"/>
    </row>
    <row r="54" spans="1:18" s="62" customFormat="1" ht="17.25" customHeight="1" x14ac:dyDescent="0.3">
      <c r="A54" s="141">
        <v>47</v>
      </c>
      <c r="B54" s="1050" t="s">
        <v>283</v>
      </c>
      <c r="C54" s="1060"/>
      <c r="D54" s="1052">
        <f t="shared" si="0"/>
        <v>0</v>
      </c>
      <c r="E54" s="1060">
        <v>122</v>
      </c>
      <c r="F54" s="1053">
        <f t="shared" si="1"/>
        <v>26.776559999999996</v>
      </c>
      <c r="G54" s="1054">
        <f t="shared" si="2"/>
        <v>0.122</v>
      </c>
      <c r="H54" s="1054">
        <f t="shared" si="3"/>
        <v>26.776559999999996</v>
      </c>
      <c r="I54" s="144"/>
      <c r="J54" s="1055"/>
      <c r="K54" s="1059"/>
      <c r="L54" s="1061"/>
      <c r="M54" s="1058"/>
      <c r="N54" s="1058"/>
      <c r="O54" s="1058"/>
      <c r="P54" s="1058"/>
      <c r="Q54" s="1059" t="s">
        <v>284</v>
      </c>
      <c r="R54" s="120"/>
    </row>
    <row r="55" spans="1:18" s="62" customFormat="1" ht="17.25" customHeight="1" x14ac:dyDescent="0.3">
      <c r="A55" s="141">
        <v>48</v>
      </c>
      <c r="B55" s="123" t="s">
        <v>285</v>
      </c>
      <c r="C55" s="112">
        <v>1</v>
      </c>
      <c r="D55" s="601">
        <f t="shared" si="0"/>
        <v>0.65</v>
      </c>
      <c r="E55" s="112"/>
      <c r="F55" s="676"/>
      <c r="G55" s="677">
        <f>C55/1000</f>
        <v>1E-3</v>
      </c>
      <c r="H55" s="678">
        <f t="shared" si="3"/>
        <v>0.65</v>
      </c>
      <c r="I55" s="114"/>
      <c r="J55" s="115"/>
      <c r="K55" s="134"/>
      <c r="L55" s="135"/>
      <c r="M55" s="126"/>
      <c r="N55" s="126"/>
      <c r="O55" s="126"/>
      <c r="P55" s="126"/>
      <c r="Q55" s="119" t="s">
        <v>286</v>
      </c>
      <c r="R55" s="99"/>
    </row>
    <row r="56" spans="1:18" s="62" customFormat="1" ht="18.75" x14ac:dyDescent="0.3">
      <c r="A56" s="141">
        <v>49</v>
      </c>
      <c r="B56" s="123" t="s">
        <v>51</v>
      </c>
      <c r="C56" s="143">
        <v>30</v>
      </c>
      <c r="D56" s="601">
        <f t="shared" si="0"/>
        <v>19.5</v>
      </c>
      <c r="E56" s="112">
        <v>122</v>
      </c>
      <c r="F56" s="676">
        <f t="shared" ref="F56:F89" si="4">219.48*E56/1000</f>
        <v>26.776559999999996</v>
      </c>
      <c r="G56" s="677">
        <f t="shared" ref="G56:G89" si="5">E56/1000</f>
        <v>0.122</v>
      </c>
      <c r="H56" s="678">
        <f t="shared" ref="H56:H89" si="6">D56+F56</f>
        <v>46.276559999999996</v>
      </c>
      <c r="I56" s="114"/>
      <c r="J56" s="115"/>
      <c r="K56" s="134"/>
      <c r="L56" s="135"/>
      <c r="M56" s="126"/>
      <c r="N56" s="126"/>
      <c r="O56" s="126"/>
      <c r="P56" s="126"/>
      <c r="Q56" s="119" t="s">
        <v>287</v>
      </c>
      <c r="R56" s="99"/>
    </row>
    <row r="57" spans="1:18" s="62" customFormat="1" ht="18.75" x14ac:dyDescent="0.3">
      <c r="A57" s="141">
        <v>50</v>
      </c>
      <c r="B57" s="133" t="s">
        <v>288</v>
      </c>
      <c r="C57" s="124"/>
      <c r="D57" s="601">
        <f t="shared" si="0"/>
        <v>0</v>
      </c>
      <c r="E57" s="124">
        <v>6</v>
      </c>
      <c r="F57" s="676">
        <f t="shared" si="4"/>
        <v>1.3168799999999998</v>
      </c>
      <c r="G57" s="677">
        <f t="shared" si="5"/>
        <v>6.0000000000000001E-3</v>
      </c>
      <c r="H57" s="678">
        <f t="shared" si="6"/>
        <v>1.3168799999999998</v>
      </c>
      <c r="I57" s="144"/>
      <c r="J57" s="137"/>
      <c r="K57" s="121"/>
      <c r="L57" s="125"/>
      <c r="M57" s="126"/>
      <c r="N57" s="126"/>
      <c r="O57" s="126"/>
      <c r="P57" s="126"/>
      <c r="Q57" s="119" t="s">
        <v>245</v>
      </c>
      <c r="R57" s="120"/>
    </row>
    <row r="58" spans="1:18" s="62" customFormat="1" ht="18.75" x14ac:dyDescent="0.3">
      <c r="A58" s="141">
        <v>51</v>
      </c>
      <c r="B58" s="123" t="s">
        <v>289</v>
      </c>
      <c r="C58" s="143">
        <v>20</v>
      </c>
      <c r="D58" s="601">
        <f t="shared" si="0"/>
        <v>13</v>
      </c>
      <c r="E58" s="112">
        <v>20</v>
      </c>
      <c r="F58" s="676">
        <f t="shared" si="4"/>
        <v>4.3895999999999997</v>
      </c>
      <c r="G58" s="677">
        <f t="shared" si="5"/>
        <v>0.02</v>
      </c>
      <c r="H58" s="678">
        <f t="shared" si="6"/>
        <v>17.389600000000002</v>
      </c>
      <c r="I58" s="114"/>
      <c r="J58" s="115"/>
      <c r="K58" s="134"/>
      <c r="L58" s="135"/>
      <c r="M58" s="126"/>
      <c r="N58" s="126"/>
      <c r="O58" s="126"/>
      <c r="P58" s="126"/>
      <c r="Q58" s="119" t="s">
        <v>28</v>
      </c>
      <c r="R58" s="99"/>
    </row>
    <row r="59" spans="1:18" s="62" customFormat="1" ht="18.75" x14ac:dyDescent="0.3">
      <c r="A59" s="141">
        <v>52</v>
      </c>
      <c r="B59" s="123" t="s">
        <v>211</v>
      </c>
      <c r="C59" s="143">
        <v>50</v>
      </c>
      <c r="D59" s="601">
        <f t="shared" si="0"/>
        <v>32.5</v>
      </c>
      <c r="E59" s="140">
        <v>142</v>
      </c>
      <c r="F59" s="676">
        <f t="shared" si="4"/>
        <v>31.166160000000001</v>
      </c>
      <c r="G59" s="677">
        <f t="shared" si="5"/>
        <v>0.14199999999999999</v>
      </c>
      <c r="H59" s="678">
        <f t="shared" si="6"/>
        <v>63.666160000000005</v>
      </c>
      <c r="I59" s="114"/>
      <c r="J59" s="115"/>
      <c r="K59" s="134"/>
      <c r="L59" s="135"/>
      <c r="M59" s="126"/>
      <c r="N59" s="126"/>
      <c r="O59" s="126"/>
      <c r="P59" s="126"/>
      <c r="Q59" s="119" t="s">
        <v>290</v>
      </c>
      <c r="R59" s="99" t="s">
        <v>291</v>
      </c>
    </row>
    <row r="60" spans="1:18" s="62" customFormat="1" ht="17.25" customHeight="1" x14ac:dyDescent="0.3">
      <c r="A60" s="141">
        <v>53</v>
      </c>
      <c r="B60" s="123" t="s">
        <v>55</v>
      </c>
      <c r="C60" s="112"/>
      <c r="D60" s="601">
        <f t="shared" si="0"/>
        <v>0</v>
      </c>
      <c r="E60" s="112">
        <v>44</v>
      </c>
      <c r="F60" s="676">
        <f t="shared" si="4"/>
        <v>9.657119999999999</v>
      </c>
      <c r="G60" s="677">
        <f t="shared" si="5"/>
        <v>4.3999999999999997E-2</v>
      </c>
      <c r="H60" s="678">
        <f t="shared" si="6"/>
        <v>9.657119999999999</v>
      </c>
      <c r="I60" s="114"/>
      <c r="J60" s="115"/>
      <c r="K60" s="121"/>
      <c r="L60" s="125"/>
      <c r="M60" s="126"/>
      <c r="N60" s="126"/>
      <c r="O60" s="126"/>
      <c r="P60" s="126"/>
      <c r="Q60" s="119" t="s">
        <v>245</v>
      </c>
      <c r="R60" s="99"/>
    </row>
    <row r="61" spans="1:18" s="62" customFormat="1" ht="17.25" customHeight="1" x14ac:dyDescent="0.3">
      <c r="A61" s="141">
        <v>54</v>
      </c>
      <c r="B61" s="123" t="s">
        <v>292</v>
      </c>
      <c r="C61" s="112">
        <v>0</v>
      </c>
      <c r="D61" s="601">
        <f t="shared" si="0"/>
        <v>0</v>
      </c>
      <c r="E61" s="112">
        <v>45</v>
      </c>
      <c r="F61" s="676">
        <f t="shared" si="4"/>
        <v>9.8765999999999998</v>
      </c>
      <c r="G61" s="677">
        <f t="shared" si="5"/>
        <v>4.4999999999999998E-2</v>
      </c>
      <c r="H61" s="678">
        <f t="shared" si="6"/>
        <v>9.8765999999999998</v>
      </c>
      <c r="I61" s="114"/>
      <c r="J61" s="115"/>
      <c r="K61" s="121"/>
      <c r="L61" s="125"/>
      <c r="M61" s="126"/>
      <c r="N61" s="126"/>
      <c r="O61" s="126"/>
      <c r="P61" s="126"/>
      <c r="Q61" s="119" t="s">
        <v>245</v>
      </c>
      <c r="R61" s="99"/>
    </row>
    <row r="62" spans="1:18" s="62" customFormat="1" ht="17.25" customHeight="1" x14ac:dyDescent="0.3">
      <c r="A62" s="141">
        <v>55</v>
      </c>
      <c r="B62" s="123" t="s">
        <v>212</v>
      </c>
      <c r="C62" s="143">
        <v>35</v>
      </c>
      <c r="D62" s="601">
        <f t="shared" si="0"/>
        <v>22.75</v>
      </c>
      <c r="E62" s="112">
        <v>35</v>
      </c>
      <c r="F62" s="676">
        <f t="shared" si="4"/>
        <v>7.6817999999999991</v>
      </c>
      <c r="G62" s="677">
        <f t="shared" si="5"/>
        <v>3.5000000000000003E-2</v>
      </c>
      <c r="H62" s="678">
        <f t="shared" si="6"/>
        <v>30.431799999999999</v>
      </c>
      <c r="I62" s="114"/>
      <c r="J62" s="115"/>
      <c r="K62" s="134"/>
      <c r="L62" s="135"/>
      <c r="M62" s="126"/>
      <c r="N62" s="126"/>
      <c r="O62" s="126"/>
      <c r="P62" s="126"/>
      <c r="Q62" s="119" t="s">
        <v>246</v>
      </c>
      <c r="R62" s="99"/>
    </row>
    <row r="63" spans="1:18" s="62" customFormat="1" ht="17.25" customHeight="1" x14ac:dyDescent="0.3">
      <c r="A63" s="141">
        <v>56</v>
      </c>
      <c r="B63" s="123" t="s">
        <v>62</v>
      </c>
      <c r="C63" s="143">
        <v>15</v>
      </c>
      <c r="D63" s="601">
        <f t="shared" si="0"/>
        <v>9.75</v>
      </c>
      <c r="E63" s="112">
        <v>213</v>
      </c>
      <c r="F63" s="676">
        <f t="shared" si="4"/>
        <v>46.74924</v>
      </c>
      <c r="G63" s="677">
        <f t="shared" si="5"/>
        <v>0.21299999999999999</v>
      </c>
      <c r="H63" s="678">
        <f t="shared" si="6"/>
        <v>56.49924</v>
      </c>
      <c r="I63" s="114"/>
      <c r="J63" s="115"/>
      <c r="K63" s="134"/>
      <c r="L63" s="135"/>
      <c r="M63" s="126"/>
      <c r="N63" s="126"/>
      <c r="O63" s="126"/>
      <c r="P63" s="126"/>
      <c r="Q63" s="119" t="s">
        <v>293</v>
      </c>
      <c r="R63" s="99"/>
    </row>
    <row r="64" spans="1:18" s="62" customFormat="1" ht="17.25" customHeight="1" x14ac:dyDescent="0.3">
      <c r="A64" s="141">
        <v>57</v>
      </c>
      <c r="B64" s="123" t="s">
        <v>294</v>
      </c>
      <c r="C64" s="112">
        <v>20</v>
      </c>
      <c r="D64" s="601">
        <f t="shared" si="0"/>
        <v>13</v>
      </c>
      <c r="E64" s="112">
        <v>20</v>
      </c>
      <c r="F64" s="676">
        <f t="shared" si="4"/>
        <v>4.3895999999999997</v>
      </c>
      <c r="G64" s="677">
        <f t="shared" si="5"/>
        <v>0.02</v>
      </c>
      <c r="H64" s="678">
        <f>D64+F64</f>
        <v>17.389600000000002</v>
      </c>
      <c r="I64" s="114"/>
      <c r="J64" s="115"/>
      <c r="K64" s="138"/>
      <c r="L64" s="135"/>
      <c r="M64" s="126"/>
      <c r="N64" s="126"/>
      <c r="O64" s="126"/>
      <c r="P64" s="126" t="s">
        <v>894</v>
      </c>
      <c r="Q64" s="119" t="s">
        <v>245</v>
      </c>
      <c r="R64" s="120"/>
    </row>
    <row r="65" spans="1:18" s="62" customFormat="1" ht="17.25" customHeight="1" x14ac:dyDescent="0.3">
      <c r="A65" s="141">
        <v>58</v>
      </c>
      <c r="B65" s="123" t="s">
        <v>64</v>
      </c>
      <c r="C65" s="112">
        <v>24</v>
      </c>
      <c r="D65" s="601">
        <f t="shared" si="0"/>
        <v>15.6</v>
      </c>
      <c r="E65" s="112">
        <v>24</v>
      </c>
      <c r="F65" s="676">
        <f t="shared" si="4"/>
        <v>5.2675199999999993</v>
      </c>
      <c r="G65" s="677">
        <f t="shared" si="5"/>
        <v>2.4E-2</v>
      </c>
      <c r="H65" s="678">
        <f t="shared" si="6"/>
        <v>20.867519999999999</v>
      </c>
      <c r="I65" s="114"/>
      <c r="J65" s="115"/>
      <c r="K65" s="138"/>
      <c r="L65" s="135"/>
      <c r="M65" s="126"/>
      <c r="N65" s="126"/>
      <c r="O65" s="126"/>
      <c r="P65" s="126"/>
      <c r="Q65" s="119" t="s">
        <v>295</v>
      </c>
      <c r="R65" s="120"/>
    </row>
    <row r="66" spans="1:18" s="62" customFormat="1" ht="18.75" x14ac:dyDescent="0.3">
      <c r="A66" s="141">
        <v>59</v>
      </c>
      <c r="B66" s="133" t="s">
        <v>213</v>
      </c>
      <c r="C66" s="124">
        <v>5</v>
      </c>
      <c r="D66" s="601">
        <f t="shared" ref="D66:D89" si="7">650*C66/1000</f>
        <v>3.25</v>
      </c>
      <c r="E66" s="124">
        <v>5</v>
      </c>
      <c r="F66" s="676">
        <f t="shared" si="4"/>
        <v>1.0973999999999999</v>
      </c>
      <c r="G66" s="677">
        <f t="shared" si="5"/>
        <v>5.0000000000000001E-3</v>
      </c>
      <c r="H66" s="678">
        <f t="shared" si="6"/>
        <v>4.3474000000000004</v>
      </c>
      <c r="I66" s="114"/>
      <c r="J66" s="115"/>
      <c r="K66" s="121"/>
      <c r="L66" s="125"/>
      <c r="M66" s="126"/>
      <c r="N66" s="126"/>
      <c r="O66" s="126"/>
      <c r="P66" s="126"/>
      <c r="Q66" s="119" t="s">
        <v>245</v>
      </c>
      <c r="R66" s="99"/>
    </row>
    <row r="67" spans="1:18" s="62" customFormat="1" ht="18.75" x14ac:dyDescent="0.3">
      <c r="A67" s="141">
        <v>60</v>
      </c>
      <c r="B67" s="133" t="s">
        <v>226</v>
      </c>
      <c r="C67" s="124">
        <v>6</v>
      </c>
      <c r="D67" s="601">
        <f t="shared" si="7"/>
        <v>3.9</v>
      </c>
      <c r="E67" s="124">
        <v>6</v>
      </c>
      <c r="F67" s="676">
        <f t="shared" si="4"/>
        <v>1.3168799999999998</v>
      </c>
      <c r="G67" s="677">
        <f t="shared" si="5"/>
        <v>6.0000000000000001E-3</v>
      </c>
      <c r="H67" s="678">
        <f t="shared" si="6"/>
        <v>5.2168799999999997</v>
      </c>
      <c r="I67" s="114"/>
      <c r="J67" s="115"/>
      <c r="K67" s="121"/>
      <c r="L67" s="125"/>
      <c r="M67" s="126"/>
      <c r="N67" s="126"/>
      <c r="O67" s="126"/>
      <c r="P67" s="126"/>
      <c r="Q67" s="122" t="s">
        <v>245</v>
      </c>
      <c r="R67" s="99"/>
    </row>
    <row r="68" spans="1:18" s="62" customFormat="1" ht="18.75" x14ac:dyDescent="0.3">
      <c r="A68" s="141">
        <v>61</v>
      </c>
      <c r="B68" s="123" t="s">
        <v>298</v>
      </c>
      <c r="C68" s="112"/>
      <c r="D68" s="601">
        <f t="shared" si="7"/>
        <v>0</v>
      </c>
      <c r="E68" s="112">
        <v>4</v>
      </c>
      <c r="F68" s="676">
        <f t="shared" si="4"/>
        <v>0.87791999999999992</v>
      </c>
      <c r="G68" s="677">
        <f t="shared" si="5"/>
        <v>4.0000000000000001E-3</v>
      </c>
      <c r="H68" s="678">
        <f t="shared" si="6"/>
        <v>0.87791999999999992</v>
      </c>
      <c r="I68" s="114"/>
      <c r="J68" s="115"/>
      <c r="K68" s="121"/>
      <c r="L68" s="125"/>
      <c r="M68" s="126"/>
      <c r="N68" s="126"/>
      <c r="O68" s="126"/>
      <c r="P68" s="126"/>
      <c r="Q68" s="119" t="s">
        <v>245</v>
      </c>
      <c r="R68" s="120"/>
    </row>
    <row r="69" spans="1:18" s="62" customFormat="1" ht="18.75" x14ac:dyDescent="0.3">
      <c r="A69" s="141">
        <v>62</v>
      </c>
      <c r="B69" s="123" t="s">
        <v>299</v>
      </c>
      <c r="C69" s="124"/>
      <c r="D69" s="601">
        <f t="shared" si="7"/>
        <v>0</v>
      </c>
      <c r="E69" s="124">
        <v>3</v>
      </c>
      <c r="F69" s="676">
        <f t="shared" si="4"/>
        <v>0.65843999999999991</v>
      </c>
      <c r="G69" s="677">
        <f t="shared" si="5"/>
        <v>3.0000000000000001E-3</v>
      </c>
      <c r="H69" s="678">
        <f t="shared" si="6"/>
        <v>0.65843999999999991</v>
      </c>
      <c r="I69" s="114"/>
      <c r="J69" s="115"/>
      <c r="K69" s="145"/>
      <c r="L69" s="125"/>
      <c r="M69" s="126"/>
      <c r="N69" s="126"/>
      <c r="O69" s="126"/>
      <c r="P69" s="126"/>
      <c r="Q69" s="119" t="s">
        <v>245</v>
      </c>
      <c r="R69" s="120"/>
    </row>
    <row r="70" spans="1:18" s="62" customFormat="1" ht="18.75" x14ac:dyDescent="0.3">
      <c r="A70" s="141">
        <v>63</v>
      </c>
      <c r="B70" s="133" t="s">
        <v>300</v>
      </c>
      <c r="C70" s="124">
        <v>16</v>
      </c>
      <c r="D70" s="601">
        <f t="shared" si="7"/>
        <v>10.4</v>
      </c>
      <c r="E70" s="124">
        <v>154</v>
      </c>
      <c r="F70" s="676">
        <f t="shared" si="4"/>
        <v>33.79992</v>
      </c>
      <c r="G70" s="677">
        <f t="shared" si="5"/>
        <v>0.154</v>
      </c>
      <c r="H70" s="678">
        <f t="shared" si="6"/>
        <v>44.199919999999999</v>
      </c>
      <c r="I70" s="114"/>
      <c r="J70" s="115"/>
      <c r="K70" s="134"/>
      <c r="L70" s="135"/>
      <c r="M70" s="126"/>
      <c r="N70" s="126"/>
      <c r="O70" s="126"/>
      <c r="P70" s="126"/>
      <c r="Q70" s="136" t="s">
        <v>246</v>
      </c>
      <c r="R70" s="120"/>
    </row>
    <row r="71" spans="1:18" s="62" customFormat="1" ht="31.5" customHeight="1" x14ac:dyDescent="0.3">
      <c r="A71" s="141">
        <v>64</v>
      </c>
      <c r="B71" s="133" t="s">
        <v>123</v>
      </c>
      <c r="C71" s="124"/>
      <c r="D71" s="601">
        <f t="shared" si="7"/>
        <v>0</v>
      </c>
      <c r="E71" s="124">
        <v>354</v>
      </c>
      <c r="F71" s="676">
        <f t="shared" si="4"/>
        <v>77.695920000000001</v>
      </c>
      <c r="G71" s="677">
        <f t="shared" si="5"/>
        <v>0.35399999999999998</v>
      </c>
      <c r="H71" s="678">
        <f t="shared" si="6"/>
        <v>77.695920000000001</v>
      </c>
      <c r="I71" s="114"/>
      <c r="J71" s="115"/>
      <c r="K71" s="121"/>
      <c r="L71" s="125"/>
      <c r="M71" s="126"/>
      <c r="N71" s="126"/>
      <c r="O71" s="126"/>
      <c r="P71" s="126"/>
      <c r="Q71" s="146" t="s">
        <v>284</v>
      </c>
      <c r="R71" s="120"/>
    </row>
    <row r="72" spans="1:18" s="62" customFormat="1" ht="31.5" customHeight="1" x14ac:dyDescent="0.3">
      <c r="A72" s="141">
        <v>65</v>
      </c>
      <c r="B72" s="133" t="s">
        <v>301</v>
      </c>
      <c r="C72" s="124"/>
      <c r="D72" s="601">
        <f t="shared" si="7"/>
        <v>0</v>
      </c>
      <c r="E72" s="124">
        <v>40</v>
      </c>
      <c r="F72" s="676">
        <f t="shared" si="4"/>
        <v>8.7791999999999994</v>
      </c>
      <c r="G72" s="677">
        <f t="shared" si="5"/>
        <v>0.04</v>
      </c>
      <c r="H72" s="678">
        <f t="shared" si="6"/>
        <v>8.7791999999999994</v>
      </c>
      <c r="I72" s="114"/>
      <c r="J72" s="115"/>
      <c r="K72" s="121"/>
      <c r="L72" s="125"/>
      <c r="M72" s="126"/>
      <c r="N72" s="126"/>
      <c r="O72" s="126"/>
      <c r="P72" s="126"/>
      <c r="Q72" s="146" t="s">
        <v>284</v>
      </c>
      <c r="R72" s="120"/>
    </row>
    <row r="73" spans="1:18" s="62" customFormat="1" ht="31.5" customHeight="1" x14ac:dyDescent="0.3">
      <c r="A73" s="141">
        <v>66</v>
      </c>
      <c r="B73" s="133" t="s">
        <v>119</v>
      </c>
      <c r="C73" s="124"/>
      <c r="D73" s="601">
        <f t="shared" si="7"/>
        <v>0</v>
      </c>
      <c r="E73" s="124">
        <v>287</v>
      </c>
      <c r="F73" s="676">
        <f t="shared" si="4"/>
        <v>62.990759999999995</v>
      </c>
      <c r="G73" s="677">
        <f t="shared" si="5"/>
        <v>0.28699999999999998</v>
      </c>
      <c r="H73" s="678">
        <f t="shared" si="6"/>
        <v>62.990759999999995</v>
      </c>
      <c r="I73" s="114"/>
      <c r="J73" s="115"/>
      <c r="K73" s="121"/>
      <c r="L73" s="125"/>
      <c r="M73" s="126"/>
      <c r="N73" s="126"/>
      <c r="O73" s="126"/>
      <c r="P73" s="126" t="s">
        <v>893</v>
      </c>
      <c r="Q73" s="146" t="s">
        <v>284</v>
      </c>
      <c r="R73" s="120"/>
    </row>
    <row r="74" spans="1:18" s="62" customFormat="1" ht="18.75" x14ac:dyDescent="0.3">
      <c r="A74" s="141">
        <v>67</v>
      </c>
      <c r="B74" s="133" t="s">
        <v>75</v>
      </c>
      <c r="C74" s="143">
        <v>59</v>
      </c>
      <c r="D74" s="601">
        <f t="shared" si="7"/>
        <v>38.35</v>
      </c>
      <c r="E74" s="143">
        <v>59</v>
      </c>
      <c r="F74" s="676">
        <f t="shared" si="4"/>
        <v>12.94932</v>
      </c>
      <c r="G74" s="677">
        <f t="shared" si="5"/>
        <v>5.8999999999999997E-2</v>
      </c>
      <c r="H74" s="678">
        <f t="shared" si="6"/>
        <v>51.299320000000002</v>
      </c>
      <c r="I74" s="114"/>
      <c r="J74" s="115"/>
      <c r="K74" s="121"/>
      <c r="L74" s="125"/>
      <c r="M74" s="126"/>
      <c r="N74" s="126"/>
      <c r="O74" s="126"/>
      <c r="P74" s="126"/>
      <c r="Q74" s="119" t="s">
        <v>303</v>
      </c>
      <c r="R74" s="120"/>
    </row>
    <row r="75" spans="1:18" s="62" customFormat="1" ht="18.75" x14ac:dyDescent="0.3">
      <c r="A75" s="141">
        <v>68</v>
      </c>
      <c r="B75" s="133" t="s">
        <v>78</v>
      </c>
      <c r="C75" s="147">
        <v>6</v>
      </c>
      <c r="D75" s="601">
        <f t="shared" si="7"/>
        <v>3.9</v>
      </c>
      <c r="E75" s="147">
        <v>6</v>
      </c>
      <c r="F75" s="676">
        <f t="shared" si="4"/>
        <v>1.3168799999999998</v>
      </c>
      <c r="G75" s="677">
        <f t="shared" si="5"/>
        <v>6.0000000000000001E-3</v>
      </c>
      <c r="H75" s="678">
        <f t="shared" si="6"/>
        <v>5.2168799999999997</v>
      </c>
      <c r="I75" s="114"/>
      <c r="J75" s="115"/>
      <c r="K75" s="121"/>
      <c r="L75" s="125"/>
      <c r="M75" s="126"/>
      <c r="N75" s="126"/>
      <c r="O75" s="126"/>
      <c r="P75" s="126"/>
      <c r="Q75" s="119" t="s">
        <v>245</v>
      </c>
      <c r="R75" s="120"/>
    </row>
    <row r="76" spans="1:18" s="62" customFormat="1" ht="18.75" x14ac:dyDescent="0.3">
      <c r="A76" s="141">
        <v>69</v>
      </c>
      <c r="B76" s="133" t="s">
        <v>304</v>
      </c>
      <c r="C76" s="124">
        <v>2</v>
      </c>
      <c r="D76" s="601">
        <f t="shared" si="7"/>
        <v>1.3</v>
      </c>
      <c r="E76" s="124">
        <v>2</v>
      </c>
      <c r="F76" s="676">
        <f t="shared" si="4"/>
        <v>0.43895999999999996</v>
      </c>
      <c r="G76" s="677">
        <f t="shared" si="5"/>
        <v>2E-3</v>
      </c>
      <c r="H76" s="678">
        <f t="shared" si="6"/>
        <v>1.7389600000000001</v>
      </c>
      <c r="I76" s="114"/>
      <c r="J76" s="115"/>
      <c r="K76" s="134"/>
      <c r="L76" s="135"/>
      <c r="M76" s="126"/>
      <c r="N76" s="126"/>
      <c r="O76" s="126"/>
      <c r="P76" s="126"/>
      <c r="Q76" s="136" t="s">
        <v>305</v>
      </c>
      <c r="R76" s="120"/>
    </row>
    <row r="77" spans="1:18" s="62" customFormat="1" ht="18.75" x14ac:dyDescent="0.3">
      <c r="A77" s="141">
        <v>70</v>
      </c>
      <c r="B77" s="123" t="s">
        <v>306</v>
      </c>
      <c r="C77" s="124">
        <v>20</v>
      </c>
      <c r="D77" s="601">
        <f t="shared" si="7"/>
        <v>13</v>
      </c>
      <c r="E77" s="128">
        <v>20</v>
      </c>
      <c r="F77" s="676">
        <f t="shared" si="4"/>
        <v>4.3895999999999997</v>
      </c>
      <c r="G77" s="677">
        <f t="shared" si="5"/>
        <v>0.02</v>
      </c>
      <c r="H77" s="678">
        <f t="shared" si="6"/>
        <v>17.389600000000002</v>
      </c>
      <c r="I77" s="114"/>
      <c r="J77" s="115"/>
      <c r="K77" s="121"/>
      <c r="L77" s="130"/>
      <c r="M77" s="131"/>
      <c r="N77" s="131"/>
      <c r="O77" s="131"/>
      <c r="P77" s="131"/>
      <c r="Q77" s="132" t="s">
        <v>245</v>
      </c>
      <c r="R77" s="120"/>
    </row>
    <row r="78" spans="1:18" s="62" customFormat="1" ht="18.75" x14ac:dyDescent="0.3">
      <c r="A78" s="141">
        <v>71</v>
      </c>
      <c r="B78" s="133" t="s">
        <v>141</v>
      </c>
      <c r="C78" s="124">
        <v>2</v>
      </c>
      <c r="D78" s="601">
        <f t="shared" si="7"/>
        <v>1.3</v>
      </c>
      <c r="E78" s="124"/>
      <c r="F78" s="676"/>
      <c r="G78" s="677">
        <f>C78/1000</f>
        <v>2E-3</v>
      </c>
      <c r="H78" s="678">
        <f t="shared" si="6"/>
        <v>1.3</v>
      </c>
      <c r="I78" s="114"/>
      <c r="J78" s="115"/>
      <c r="K78" s="134"/>
      <c r="L78" s="135"/>
      <c r="M78" s="126"/>
      <c r="N78" s="126"/>
      <c r="O78" s="126"/>
      <c r="P78" s="126"/>
      <c r="Q78" s="136" t="s">
        <v>307</v>
      </c>
      <c r="R78" s="120"/>
    </row>
    <row r="79" spans="1:18" s="62" customFormat="1" ht="18.75" x14ac:dyDescent="0.3">
      <c r="A79" s="1073"/>
      <c r="B79" s="133" t="s">
        <v>887</v>
      </c>
      <c r="C79" s="124">
        <v>50</v>
      </c>
      <c r="D79" s="1074">
        <f t="shared" ref="D79" si="8">350*C79/1000</f>
        <v>17.5</v>
      </c>
      <c r="E79" s="124">
        <v>120</v>
      </c>
      <c r="F79" s="1075">
        <f t="shared" ref="F79" si="9">158*E79/1000</f>
        <v>18.96</v>
      </c>
      <c r="G79" s="1076">
        <f t="shared" ref="G79" si="10">E79/1000</f>
        <v>0.12</v>
      </c>
      <c r="H79" s="1077">
        <f t="shared" si="6"/>
        <v>36.46</v>
      </c>
      <c r="I79" s="114"/>
      <c r="J79" s="115"/>
      <c r="K79" s="134"/>
      <c r="L79" s="135"/>
      <c r="M79" s="126"/>
      <c r="N79" s="126"/>
      <c r="O79" s="126"/>
      <c r="P79" s="126"/>
      <c r="Q79" s="136" t="s">
        <v>888</v>
      </c>
      <c r="R79" s="120"/>
    </row>
    <row r="80" spans="1:18" s="62" customFormat="1" ht="25.5" x14ac:dyDescent="0.3">
      <c r="A80" s="1049">
        <v>72</v>
      </c>
      <c r="B80" s="1062" t="s">
        <v>308</v>
      </c>
      <c r="C80" s="1060">
        <v>24</v>
      </c>
      <c r="D80" s="1052">
        <f t="shared" si="7"/>
        <v>15.6</v>
      </c>
      <c r="E80" s="1060">
        <v>4</v>
      </c>
      <c r="F80" s="1053">
        <f t="shared" si="4"/>
        <v>0.87791999999999992</v>
      </c>
      <c r="G80" s="1054">
        <f t="shared" si="5"/>
        <v>4.0000000000000001E-3</v>
      </c>
      <c r="H80" s="1054">
        <f t="shared" si="6"/>
        <v>16.477920000000001</v>
      </c>
      <c r="I80" s="144"/>
      <c r="J80" s="1055"/>
      <c r="K80" s="1056"/>
      <c r="L80" s="1057"/>
      <c r="M80" s="126"/>
      <c r="N80" s="126"/>
      <c r="O80" s="126"/>
      <c r="P80" s="126"/>
      <c r="Q80" s="146" t="s">
        <v>309</v>
      </c>
      <c r="R80" s="120"/>
    </row>
    <row r="81" spans="1:18" s="62" customFormat="1" ht="18.75" x14ac:dyDescent="0.3">
      <c r="A81" s="141">
        <v>73</v>
      </c>
      <c r="B81" s="133" t="s">
        <v>310</v>
      </c>
      <c r="C81" s="124"/>
      <c r="D81" s="601">
        <f t="shared" si="7"/>
        <v>0</v>
      </c>
      <c r="E81" s="124">
        <v>4</v>
      </c>
      <c r="F81" s="676">
        <f t="shared" si="4"/>
        <v>0.87791999999999992</v>
      </c>
      <c r="G81" s="677">
        <f t="shared" si="5"/>
        <v>4.0000000000000001E-3</v>
      </c>
      <c r="H81" s="678">
        <f t="shared" si="6"/>
        <v>0.87791999999999992</v>
      </c>
      <c r="I81" s="114"/>
      <c r="J81" s="115"/>
      <c r="K81" s="138"/>
      <c r="L81" s="135"/>
      <c r="M81" s="126"/>
      <c r="N81" s="126"/>
      <c r="O81" s="126"/>
      <c r="P81" s="126"/>
      <c r="Q81" s="136" t="s">
        <v>245</v>
      </c>
      <c r="R81" s="120"/>
    </row>
    <row r="82" spans="1:18" s="62" customFormat="1" ht="18.75" x14ac:dyDescent="0.3">
      <c r="A82" s="141">
        <v>74</v>
      </c>
      <c r="B82" s="133" t="s">
        <v>311</v>
      </c>
      <c r="C82" s="124">
        <v>5</v>
      </c>
      <c r="D82" s="601">
        <f t="shared" si="7"/>
        <v>3.25</v>
      </c>
      <c r="E82" s="124">
        <v>5</v>
      </c>
      <c r="F82" s="676">
        <f t="shared" si="4"/>
        <v>1.0973999999999999</v>
      </c>
      <c r="G82" s="677">
        <f t="shared" si="5"/>
        <v>5.0000000000000001E-3</v>
      </c>
      <c r="H82" s="678">
        <f t="shared" si="6"/>
        <v>4.3474000000000004</v>
      </c>
      <c r="I82" s="114"/>
      <c r="J82" s="115"/>
      <c r="K82" s="134"/>
      <c r="L82" s="135"/>
      <c r="M82" s="126"/>
      <c r="N82" s="126"/>
      <c r="O82" s="126"/>
      <c r="P82" s="126"/>
      <c r="Q82" s="136" t="s">
        <v>245</v>
      </c>
      <c r="R82" s="120"/>
    </row>
    <row r="83" spans="1:18" s="62" customFormat="1" ht="25.5" x14ac:dyDescent="0.3">
      <c r="A83" s="141">
        <v>75</v>
      </c>
      <c r="B83" s="133" t="s">
        <v>312</v>
      </c>
      <c r="C83" s="124">
        <v>20</v>
      </c>
      <c r="D83" s="601">
        <f t="shared" si="7"/>
        <v>13</v>
      </c>
      <c r="E83" s="124">
        <f>20</f>
        <v>20</v>
      </c>
      <c r="F83" s="676">
        <f t="shared" si="4"/>
        <v>4.3895999999999997</v>
      </c>
      <c r="G83" s="677">
        <f t="shared" si="5"/>
        <v>0.02</v>
      </c>
      <c r="H83" s="678">
        <f>D83+F83</f>
        <v>17.389600000000002</v>
      </c>
      <c r="I83" s="114"/>
      <c r="J83" s="115"/>
      <c r="K83" s="121"/>
      <c r="L83" s="125"/>
      <c r="M83" s="126"/>
      <c r="N83" s="126"/>
      <c r="O83" s="126"/>
      <c r="P83" s="126"/>
      <c r="Q83" s="142" t="s">
        <v>313</v>
      </c>
      <c r="R83" s="120"/>
    </row>
    <row r="84" spans="1:18" s="62" customFormat="1" ht="18.75" x14ac:dyDescent="0.3">
      <c r="A84" s="141">
        <v>76</v>
      </c>
      <c r="B84" s="133" t="s">
        <v>146</v>
      </c>
      <c r="C84" s="124"/>
      <c r="D84" s="601">
        <f t="shared" si="7"/>
        <v>0</v>
      </c>
      <c r="E84" s="124">
        <v>440</v>
      </c>
      <c r="F84" s="676">
        <f t="shared" si="4"/>
        <v>96.57119999999999</v>
      </c>
      <c r="G84" s="677">
        <f t="shared" si="5"/>
        <v>0.44</v>
      </c>
      <c r="H84" s="678">
        <f t="shared" si="6"/>
        <v>96.57119999999999</v>
      </c>
      <c r="I84" s="114"/>
      <c r="J84" s="115"/>
      <c r="K84" s="121"/>
      <c r="L84" s="125"/>
      <c r="M84" s="126"/>
      <c r="N84" s="126"/>
      <c r="O84" s="126"/>
      <c r="P84" s="126"/>
      <c r="Q84" s="142" t="s">
        <v>246</v>
      </c>
      <c r="R84" s="120"/>
    </row>
    <row r="85" spans="1:18" s="62" customFormat="1" ht="18.75" x14ac:dyDescent="0.3">
      <c r="A85" s="141">
        <v>77</v>
      </c>
      <c r="B85" s="123" t="s">
        <v>93</v>
      </c>
      <c r="C85" s="112">
        <v>4</v>
      </c>
      <c r="D85" s="601">
        <f t="shared" si="7"/>
        <v>2.6</v>
      </c>
      <c r="E85" s="112">
        <v>4</v>
      </c>
      <c r="F85" s="676">
        <f t="shared" si="4"/>
        <v>0.87791999999999992</v>
      </c>
      <c r="G85" s="677">
        <f t="shared" si="5"/>
        <v>4.0000000000000001E-3</v>
      </c>
      <c r="H85" s="678">
        <f t="shared" si="6"/>
        <v>3.4779200000000001</v>
      </c>
      <c r="I85" s="114"/>
      <c r="J85" s="115"/>
      <c r="K85" s="138"/>
      <c r="L85" s="135"/>
      <c r="M85" s="126"/>
      <c r="N85" s="126"/>
      <c r="O85" s="126"/>
      <c r="P85" s="126"/>
      <c r="Q85" s="119" t="s">
        <v>245</v>
      </c>
      <c r="R85" s="120"/>
    </row>
    <row r="86" spans="1:18" s="62" customFormat="1" ht="18.75" x14ac:dyDescent="0.3">
      <c r="A86" s="141">
        <v>78</v>
      </c>
      <c r="B86" s="133" t="s">
        <v>158</v>
      </c>
      <c r="C86" s="124">
        <v>40</v>
      </c>
      <c r="D86" s="601">
        <f t="shared" si="7"/>
        <v>26</v>
      </c>
      <c r="E86" s="124"/>
      <c r="F86" s="676"/>
      <c r="G86" s="677">
        <f t="shared" si="5"/>
        <v>0</v>
      </c>
      <c r="H86" s="678">
        <f t="shared" si="6"/>
        <v>26</v>
      </c>
      <c r="I86" s="114"/>
      <c r="J86" s="115"/>
      <c r="K86" s="121"/>
      <c r="L86" s="125"/>
      <c r="M86" s="126"/>
      <c r="N86" s="126"/>
      <c r="O86" s="126"/>
      <c r="P86" s="126"/>
      <c r="Q86" s="119" t="s">
        <v>314</v>
      </c>
      <c r="R86" s="120"/>
    </row>
    <row r="87" spans="1:18" s="62" customFormat="1" ht="18.75" x14ac:dyDescent="0.3">
      <c r="A87" s="141">
        <v>79</v>
      </c>
      <c r="B87" s="133" t="s">
        <v>315</v>
      </c>
      <c r="C87" s="124">
        <v>5</v>
      </c>
      <c r="D87" s="601">
        <f t="shared" si="7"/>
        <v>3.25</v>
      </c>
      <c r="E87" s="124">
        <v>55</v>
      </c>
      <c r="F87" s="676">
        <f t="shared" si="4"/>
        <v>12.071399999999999</v>
      </c>
      <c r="G87" s="677">
        <f t="shared" si="5"/>
        <v>5.5E-2</v>
      </c>
      <c r="H87" s="678">
        <f>D87+F87</f>
        <v>15.321399999999999</v>
      </c>
      <c r="I87" s="114"/>
      <c r="J87" s="115"/>
      <c r="K87" s="134"/>
      <c r="L87" s="135"/>
      <c r="M87" s="126"/>
      <c r="N87" s="126"/>
      <c r="O87" s="126"/>
      <c r="P87" s="126"/>
      <c r="Q87" s="136" t="s">
        <v>246</v>
      </c>
      <c r="R87" s="120"/>
    </row>
    <row r="88" spans="1:18" s="62" customFormat="1" ht="18.75" x14ac:dyDescent="0.3">
      <c r="A88" s="141">
        <v>80</v>
      </c>
      <c r="B88" s="133" t="s">
        <v>99</v>
      </c>
      <c r="C88" s="124">
        <v>5</v>
      </c>
      <c r="D88" s="601">
        <f t="shared" si="7"/>
        <v>3.25</v>
      </c>
      <c r="E88" s="124"/>
      <c r="F88" s="676"/>
      <c r="G88" s="677">
        <f>C88/1000</f>
        <v>5.0000000000000001E-3</v>
      </c>
      <c r="H88" s="678">
        <f t="shared" si="6"/>
        <v>3.25</v>
      </c>
      <c r="I88" s="114"/>
      <c r="J88" s="115"/>
      <c r="K88" s="134"/>
      <c r="L88" s="135"/>
      <c r="M88" s="126"/>
      <c r="N88" s="126"/>
      <c r="O88" s="126"/>
      <c r="P88" s="126"/>
      <c r="Q88" s="136"/>
      <c r="R88" s="120"/>
    </row>
    <row r="89" spans="1:18" s="62" customFormat="1" ht="19.5" thickBot="1" x14ac:dyDescent="0.35">
      <c r="A89" s="141">
        <v>81</v>
      </c>
      <c r="B89" s="148" t="s">
        <v>100</v>
      </c>
      <c r="C89" s="149">
        <v>3</v>
      </c>
      <c r="D89" s="601">
        <f t="shared" si="7"/>
        <v>1.95</v>
      </c>
      <c r="E89" s="149">
        <v>50</v>
      </c>
      <c r="F89" s="676">
        <f t="shared" si="4"/>
        <v>10.974</v>
      </c>
      <c r="G89" s="677">
        <f t="shared" si="5"/>
        <v>0.05</v>
      </c>
      <c r="H89" s="678">
        <f t="shared" si="6"/>
        <v>12.923999999999999</v>
      </c>
      <c r="I89" s="114"/>
      <c r="J89" s="115"/>
      <c r="K89" s="134"/>
      <c r="L89" s="135"/>
      <c r="M89" s="126"/>
      <c r="N89" s="126"/>
      <c r="O89" s="126"/>
      <c r="P89" s="126"/>
      <c r="Q89" s="136" t="s">
        <v>246</v>
      </c>
      <c r="R89" s="120"/>
    </row>
    <row r="90" spans="1:18" ht="19.5" thickBot="1" x14ac:dyDescent="0.35">
      <c r="A90" s="683"/>
      <c r="B90" s="150" t="s">
        <v>316</v>
      </c>
      <c r="C90" s="151">
        <f t="shared" ref="C90:L90" si="11">SUM(C11:C89)</f>
        <v>798</v>
      </c>
      <c r="D90" s="152">
        <f t="shared" si="11"/>
        <v>503.70000000000005</v>
      </c>
      <c r="E90" s="151">
        <f t="shared" si="11"/>
        <v>3828</v>
      </c>
      <c r="F90" s="153">
        <f t="shared" si="11"/>
        <v>832.79183999999998</v>
      </c>
      <c r="G90" s="154">
        <f t="shared" si="11"/>
        <v>4.0029999999999983</v>
      </c>
      <c r="H90" s="155">
        <f t="shared" si="11"/>
        <v>1336.4918399999999</v>
      </c>
      <c r="I90" s="151">
        <f t="shared" si="11"/>
        <v>0</v>
      </c>
      <c r="J90" s="156">
        <f t="shared" si="11"/>
        <v>0</v>
      </c>
      <c r="K90" s="151">
        <f t="shared" si="11"/>
        <v>0</v>
      </c>
      <c r="L90" s="157">
        <f t="shared" si="11"/>
        <v>0</v>
      </c>
      <c r="M90" s="158">
        <f>SUM(M8:M89)</f>
        <v>0</v>
      </c>
      <c r="N90" s="158">
        <f>SUM(N8:N89)</f>
        <v>0</v>
      </c>
      <c r="O90" s="159"/>
      <c r="P90" s="1095"/>
      <c r="Q90" s="160"/>
      <c r="R90" s="99"/>
    </row>
    <row r="91" spans="1:18" ht="15" x14ac:dyDescent="0.2">
      <c r="A91" s="161"/>
      <c r="B91" s="162"/>
      <c r="C91" s="163"/>
      <c r="D91" s="164"/>
      <c r="E91" s="164"/>
      <c r="F91" s="165"/>
      <c r="G91" s="165"/>
      <c r="H91" s="166"/>
      <c r="I91" s="167"/>
      <c r="J91" s="167"/>
      <c r="K91" s="167"/>
      <c r="L91" s="167"/>
      <c r="M91" s="165"/>
      <c r="N91" s="165"/>
      <c r="O91" s="165"/>
      <c r="P91" s="165"/>
      <c r="Q91" s="167"/>
    </row>
    <row r="92" spans="1:18" ht="15" x14ac:dyDescent="0.2">
      <c r="A92" s="168"/>
      <c r="B92" s="169" t="s">
        <v>317</v>
      </c>
      <c r="C92" s="170"/>
      <c r="D92" s="169"/>
      <c r="E92" s="169" t="s">
        <v>318</v>
      </c>
      <c r="F92" s="171"/>
      <c r="G92" s="172"/>
      <c r="H92" s="173"/>
      <c r="I92" s="170"/>
      <c r="J92" s="170"/>
      <c r="K92" s="170"/>
      <c r="L92" s="174"/>
      <c r="M92" s="175"/>
      <c r="N92" s="175"/>
      <c r="O92" s="175"/>
      <c r="P92" s="175"/>
      <c r="Q92" s="174"/>
    </row>
    <row r="93" spans="1:18" ht="14.25" x14ac:dyDescent="0.2">
      <c r="A93" s="168"/>
      <c r="B93" s="176"/>
      <c r="C93" s="174"/>
      <c r="D93" s="176"/>
      <c r="E93" s="176"/>
      <c r="F93" s="175"/>
      <c r="G93" s="175"/>
      <c r="H93" s="175"/>
      <c r="I93" s="174"/>
      <c r="J93" s="174"/>
      <c r="K93" s="174"/>
      <c r="L93" s="174"/>
      <c r="M93" s="175"/>
      <c r="N93" s="175"/>
      <c r="O93" s="175"/>
      <c r="P93" s="175"/>
      <c r="Q93" s="174"/>
    </row>
    <row r="94" spans="1:18" x14ac:dyDescent="0.2">
      <c r="A94"/>
      <c r="B94" s="177"/>
      <c r="C94" s="178"/>
      <c r="D94" s="177"/>
      <c r="E94" s="177"/>
      <c r="F94" s="179"/>
      <c r="G94" s="179"/>
      <c r="H94" s="179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8" x14ac:dyDescent="0.2">
      <c r="A95"/>
      <c r="B95" s="177"/>
      <c r="C95" s="178"/>
      <c r="D95" s="177"/>
      <c r="E95" s="177"/>
      <c r="F95" s="179"/>
      <c r="G95" s="179"/>
      <c r="H95" s="179"/>
      <c r="I95" s="178"/>
      <c r="J95" s="178"/>
      <c r="K95" s="178"/>
      <c r="L95" s="178"/>
      <c r="M95" s="178"/>
      <c r="N95" s="178"/>
      <c r="O95" s="178"/>
      <c r="P95" s="178"/>
      <c r="Q95" s="178"/>
    </row>
    <row r="96" spans="1:18" x14ac:dyDescent="0.2">
      <c r="A96"/>
      <c r="B96" s="177"/>
      <c r="C96" s="178"/>
      <c r="D96" s="227"/>
      <c r="E96" s="177"/>
      <c r="F96" s="179"/>
      <c r="G96" s="179"/>
      <c r="H96" s="179"/>
      <c r="I96" s="178"/>
      <c r="J96" s="178"/>
      <c r="K96" s="178"/>
      <c r="L96" s="178"/>
      <c r="M96" s="178"/>
      <c r="N96" s="178"/>
      <c r="O96" s="178"/>
      <c r="P96" s="178"/>
      <c r="Q96" s="178"/>
    </row>
    <row r="97" spans="1:17" x14ac:dyDescent="0.2">
      <c r="A97"/>
      <c r="B97" s="177"/>
      <c r="C97" s="178"/>
      <c r="D97" s="177"/>
      <c r="E97" s="177"/>
      <c r="F97" s="179"/>
      <c r="G97" s="179"/>
      <c r="H97" s="179"/>
      <c r="I97" s="178"/>
      <c r="J97" s="178"/>
      <c r="K97" s="178"/>
      <c r="L97" s="178"/>
      <c r="M97" s="178"/>
      <c r="N97" s="178"/>
      <c r="O97" s="178"/>
      <c r="P97" s="178"/>
      <c r="Q97" s="178"/>
    </row>
    <row r="98" spans="1:17" x14ac:dyDescent="0.2">
      <c r="A98"/>
      <c r="B98" s="177"/>
      <c r="C98" s="178"/>
      <c r="D98" s="177"/>
      <c r="E98" s="177"/>
      <c r="F98" s="179"/>
      <c r="G98" s="179"/>
      <c r="H98" s="179"/>
      <c r="I98" s="178"/>
      <c r="J98" s="178"/>
      <c r="K98" s="178"/>
      <c r="L98" s="178"/>
      <c r="M98" s="178"/>
      <c r="N98" s="178"/>
      <c r="O98" s="178"/>
      <c r="P98" s="178"/>
      <c r="Q98" s="178"/>
    </row>
    <row r="99" spans="1:17" x14ac:dyDescent="0.2">
      <c r="A99"/>
      <c r="B99" s="177"/>
      <c r="C99" s="178"/>
      <c r="D99" s="177"/>
      <c r="E99" s="177"/>
      <c r="F99" s="179"/>
      <c r="G99" s="179"/>
      <c r="H99" s="179"/>
      <c r="I99" s="178"/>
      <c r="J99" s="178"/>
      <c r="K99" s="178"/>
      <c r="L99" s="178"/>
      <c r="M99" s="178"/>
      <c r="N99" s="178"/>
      <c r="O99" s="178"/>
      <c r="P99" s="178"/>
      <c r="Q99" s="178"/>
    </row>
    <row r="100" spans="1:17" x14ac:dyDescent="0.2">
      <c r="A100"/>
      <c r="B100" s="177"/>
      <c r="C100" s="178"/>
      <c r="D100" s="177"/>
      <c r="E100" s="177"/>
      <c r="F100" s="179"/>
      <c r="G100" s="179"/>
      <c r="H100" s="179"/>
      <c r="I100" s="178"/>
      <c r="J100" s="178"/>
      <c r="K100" s="178"/>
      <c r="L100" s="178"/>
      <c r="M100" s="178"/>
      <c r="N100" s="178"/>
      <c r="O100" s="178"/>
      <c r="P100" s="178"/>
      <c r="Q100" s="178"/>
    </row>
    <row r="101" spans="1:17" x14ac:dyDescent="0.2">
      <c r="A101"/>
      <c r="B101" s="177"/>
      <c r="C101" s="178"/>
      <c r="D101" s="177"/>
      <c r="E101" s="177"/>
      <c r="F101" s="179"/>
      <c r="G101" s="179"/>
      <c r="H101" s="179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x14ac:dyDescent="0.2">
      <c r="A102"/>
      <c r="B102" s="177"/>
      <c r="C102" s="178"/>
      <c r="D102" s="177"/>
      <c r="E102" s="177"/>
      <c r="F102" s="179"/>
      <c r="G102" s="179"/>
      <c r="H102" s="179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x14ac:dyDescent="0.2">
      <c r="A103"/>
      <c r="B103" s="177"/>
      <c r="C103" s="178"/>
      <c r="D103" s="177"/>
      <c r="E103" s="177"/>
      <c r="F103" s="179"/>
      <c r="G103" s="179"/>
      <c r="H103" s="179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x14ac:dyDescent="0.2">
      <c r="A104"/>
      <c r="B104" s="177"/>
      <c r="C104" s="178"/>
      <c r="D104" s="177"/>
      <c r="E104" s="177"/>
      <c r="F104" s="179"/>
      <c r="G104" s="179"/>
      <c r="H104" s="179"/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1:17" x14ac:dyDescent="0.2">
      <c r="A105"/>
      <c r="B105" s="177"/>
      <c r="C105" s="178"/>
      <c r="D105" s="177"/>
      <c r="E105" s="177"/>
      <c r="F105" s="179"/>
      <c r="G105" s="179"/>
      <c r="H105" s="179"/>
      <c r="I105" s="178"/>
      <c r="J105" s="178"/>
      <c r="K105" s="178"/>
      <c r="L105" s="178"/>
      <c r="M105" s="178"/>
      <c r="N105" s="178"/>
      <c r="O105" s="178"/>
      <c r="P105" s="178"/>
      <c r="Q105" s="178"/>
    </row>
    <row r="106" spans="1:17" x14ac:dyDescent="0.2">
      <c r="A106"/>
      <c r="B106" s="177"/>
      <c r="C106" s="178"/>
      <c r="D106" s="177"/>
      <c r="E106" s="177"/>
      <c r="F106" s="179"/>
      <c r="G106" s="179"/>
      <c r="H106" s="179"/>
      <c r="I106" s="178"/>
      <c r="J106" s="178"/>
      <c r="K106" s="178"/>
      <c r="L106" s="178"/>
      <c r="M106" s="178"/>
      <c r="N106" s="178"/>
      <c r="O106" s="178"/>
      <c r="P106" s="178"/>
      <c r="Q106" s="178"/>
    </row>
    <row r="107" spans="1:17" x14ac:dyDescent="0.2">
      <c r="A107"/>
      <c r="B107" s="177"/>
      <c r="C107" s="178"/>
      <c r="D107" s="177"/>
      <c r="E107" s="177"/>
      <c r="F107" s="179"/>
      <c r="G107" s="179"/>
      <c r="H107" s="179"/>
      <c r="I107" s="178"/>
      <c r="J107" s="178"/>
      <c r="K107" s="178"/>
      <c r="L107" s="178"/>
      <c r="M107" s="178"/>
      <c r="N107" s="178"/>
      <c r="O107" s="178"/>
      <c r="P107" s="178"/>
      <c r="Q107" s="178"/>
    </row>
    <row r="108" spans="1:17" x14ac:dyDescent="0.2">
      <c r="A108"/>
      <c r="B108" s="177"/>
      <c r="C108" s="178"/>
      <c r="D108" s="177"/>
      <c r="E108" s="177"/>
      <c r="F108" s="179"/>
      <c r="G108" s="179"/>
      <c r="H108" s="179"/>
      <c r="I108" s="178"/>
      <c r="J108" s="178"/>
      <c r="K108" s="178"/>
      <c r="L108" s="178"/>
      <c r="M108" s="178"/>
      <c r="N108" s="178"/>
      <c r="O108" s="178"/>
      <c r="P108" s="178"/>
      <c r="Q108" s="178"/>
    </row>
    <row r="109" spans="1:17" x14ac:dyDescent="0.2">
      <c r="A109"/>
      <c r="B109" s="177"/>
      <c r="C109" s="178"/>
      <c r="D109" s="177"/>
      <c r="E109" s="177"/>
      <c r="F109" s="179"/>
      <c r="G109" s="179"/>
      <c r="H109" s="179"/>
      <c r="I109" s="178"/>
      <c r="J109" s="178"/>
      <c r="K109" s="178"/>
      <c r="L109" s="178"/>
      <c r="M109" s="178"/>
      <c r="N109" s="178"/>
      <c r="O109" s="178"/>
      <c r="P109" s="178"/>
      <c r="Q109" s="178"/>
    </row>
    <row r="110" spans="1:17" x14ac:dyDescent="0.2">
      <c r="A110"/>
      <c r="B110" s="177"/>
      <c r="C110" s="178"/>
      <c r="D110" s="177"/>
      <c r="E110" s="177"/>
      <c r="F110" s="179"/>
      <c r="G110" s="179"/>
      <c r="H110" s="179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x14ac:dyDescent="0.2">
      <c r="A111"/>
      <c r="B111" s="177"/>
      <c r="C111" s="178"/>
      <c r="D111" s="177"/>
      <c r="E111" s="177"/>
      <c r="F111" s="179"/>
      <c r="G111" s="179"/>
      <c r="H111" s="179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x14ac:dyDescent="0.2">
      <c r="A112"/>
      <c r="B112" s="177"/>
      <c r="C112" s="178"/>
      <c r="D112" s="177"/>
      <c r="E112" s="177"/>
      <c r="F112" s="179"/>
      <c r="G112" s="179"/>
      <c r="H112" s="179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x14ac:dyDescent="0.2">
      <c r="A113"/>
      <c r="B113" s="177"/>
      <c r="C113" s="178"/>
      <c r="D113" s="177"/>
      <c r="E113" s="177"/>
      <c r="F113" s="179"/>
      <c r="G113" s="179"/>
      <c r="H113" s="179"/>
      <c r="I113" s="178"/>
      <c r="J113" s="178"/>
      <c r="K113" s="178"/>
      <c r="L113" s="178"/>
      <c r="M113" s="178"/>
      <c r="N113" s="178"/>
      <c r="O113" s="178"/>
      <c r="P113" s="178"/>
      <c r="Q113" s="178"/>
    </row>
    <row r="114" spans="1:17" x14ac:dyDescent="0.2">
      <c r="A114"/>
      <c r="B114" s="177"/>
      <c r="C114" s="178"/>
      <c r="D114" s="177"/>
      <c r="E114" s="177"/>
      <c r="F114" s="179"/>
      <c r="G114" s="179"/>
      <c r="H114" s="179"/>
      <c r="I114" s="178"/>
      <c r="J114" s="178"/>
      <c r="K114" s="178"/>
      <c r="L114" s="178"/>
      <c r="M114" s="178"/>
      <c r="N114" s="178"/>
      <c r="O114" s="178"/>
      <c r="P114" s="178"/>
      <c r="Q114" s="178"/>
    </row>
    <row r="115" spans="1:17" x14ac:dyDescent="0.2">
      <c r="A115"/>
      <c r="B115" s="177"/>
      <c r="C115" s="178"/>
      <c r="D115" s="177"/>
      <c r="E115" s="177"/>
      <c r="F115" s="179"/>
      <c r="G115" s="179"/>
      <c r="H115" s="179"/>
      <c r="I115" s="178"/>
      <c r="J115" s="178"/>
      <c r="K115" s="178"/>
      <c r="L115" s="178"/>
      <c r="M115" s="178"/>
      <c r="N115" s="178"/>
      <c r="O115" s="178"/>
      <c r="P115" s="178"/>
      <c r="Q115" s="178"/>
    </row>
    <row r="116" spans="1:17" x14ac:dyDescent="0.2">
      <c r="A116"/>
      <c r="B116" s="177"/>
      <c r="C116" s="178"/>
      <c r="D116" s="177"/>
      <c r="E116" s="177"/>
      <c r="F116" s="179"/>
      <c r="G116" s="179"/>
      <c r="H116" s="179"/>
      <c r="I116" s="178"/>
      <c r="J116" s="178"/>
      <c r="K116" s="178"/>
      <c r="L116" s="178"/>
      <c r="M116" s="178"/>
      <c r="N116" s="178"/>
      <c r="O116" s="178"/>
      <c r="P116" s="178"/>
      <c r="Q116" s="178"/>
    </row>
    <row r="117" spans="1:17" x14ac:dyDescent="0.2">
      <c r="A117"/>
      <c r="B117" s="177"/>
      <c r="C117" s="178"/>
      <c r="D117" s="177"/>
      <c r="E117" s="177"/>
      <c r="F117" s="179"/>
      <c r="G117" s="179"/>
      <c r="H117" s="179"/>
      <c r="I117" s="178"/>
      <c r="J117" s="178"/>
      <c r="K117" s="178"/>
      <c r="L117" s="178"/>
      <c r="M117" s="178"/>
      <c r="N117" s="178"/>
      <c r="O117" s="178"/>
      <c r="P117" s="178"/>
      <c r="Q117" s="178"/>
    </row>
    <row r="118" spans="1:17" x14ac:dyDescent="0.2">
      <c r="A118"/>
      <c r="B118" s="177"/>
      <c r="C118" s="178"/>
      <c r="D118" s="177"/>
      <c r="E118" s="177"/>
      <c r="F118" s="179"/>
      <c r="G118" s="179"/>
      <c r="H118" s="179"/>
      <c r="I118" s="178"/>
      <c r="J118" s="178"/>
      <c r="K118" s="178"/>
      <c r="L118" s="178"/>
      <c r="M118" s="178"/>
      <c r="N118" s="178"/>
      <c r="O118" s="178"/>
      <c r="P118" s="178"/>
      <c r="Q118" s="178"/>
    </row>
    <row r="119" spans="1:17" x14ac:dyDescent="0.2">
      <c r="A119"/>
      <c r="B119" s="177"/>
      <c r="C119" s="178"/>
      <c r="D119" s="177"/>
      <c r="E119" s="177"/>
      <c r="F119" s="179"/>
      <c r="G119" s="179"/>
      <c r="H119" s="179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7" x14ac:dyDescent="0.2">
      <c r="A120"/>
      <c r="B120" s="177"/>
      <c r="C120" s="178"/>
      <c r="D120" s="177"/>
      <c r="E120" s="177"/>
      <c r="F120" s="179"/>
      <c r="G120" s="179"/>
      <c r="H120" s="179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7" x14ac:dyDescent="0.2">
      <c r="A121"/>
      <c r="B121" s="177"/>
      <c r="C121" s="178"/>
      <c r="D121" s="177"/>
      <c r="E121" s="177"/>
      <c r="F121" s="179"/>
      <c r="G121" s="179"/>
      <c r="H121" s="179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7" x14ac:dyDescent="0.2">
      <c r="A122"/>
      <c r="B122" s="177"/>
      <c r="C122" s="178"/>
      <c r="D122" s="177"/>
      <c r="E122" s="177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</row>
    <row r="123" spans="1:17" x14ac:dyDescent="0.2">
      <c r="A123"/>
      <c r="B123" s="177"/>
      <c r="C123" s="178"/>
      <c r="D123" s="177"/>
      <c r="E123" s="177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</row>
    <row r="124" spans="1:17" x14ac:dyDescent="0.2">
      <c r="A124"/>
      <c r="B124" s="177"/>
      <c r="C124" s="178"/>
      <c r="D124" s="177"/>
      <c r="E124" s="177"/>
      <c r="F124" s="179"/>
      <c r="G124" s="179"/>
      <c r="H124" s="179"/>
      <c r="I124" s="178"/>
      <c r="J124" s="178"/>
      <c r="K124" s="178"/>
      <c r="L124" s="178"/>
      <c r="M124" s="178"/>
      <c r="N124" s="178"/>
      <c r="O124" s="178"/>
      <c r="P124" s="178"/>
      <c r="Q124" s="178"/>
    </row>
    <row r="125" spans="1:17" x14ac:dyDescent="0.2">
      <c r="A125"/>
      <c r="B125" s="177"/>
      <c r="C125" s="178"/>
      <c r="D125" s="177"/>
      <c r="E125" s="177"/>
      <c r="F125" s="179"/>
      <c r="G125" s="179"/>
      <c r="H125" s="179"/>
      <c r="I125" s="178"/>
      <c r="J125" s="178"/>
      <c r="K125" s="178"/>
      <c r="L125" s="178"/>
      <c r="M125" s="178"/>
      <c r="N125" s="178"/>
      <c r="O125" s="178"/>
      <c r="P125" s="178"/>
      <c r="Q125" s="178"/>
    </row>
    <row r="126" spans="1:17" x14ac:dyDescent="0.2">
      <c r="A126"/>
      <c r="B126" s="177"/>
      <c r="C126" s="178"/>
      <c r="D126" s="177"/>
      <c r="E126" s="177"/>
      <c r="F126" s="179"/>
      <c r="G126" s="179"/>
      <c r="H126" s="179"/>
      <c r="I126" s="178"/>
      <c r="J126" s="178"/>
      <c r="K126" s="178"/>
      <c r="L126" s="178"/>
      <c r="M126" s="178"/>
      <c r="N126" s="178"/>
      <c r="O126" s="178"/>
      <c r="P126" s="178"/>
      <c r="Q126" s="178"/>
    </row>
    <row r="127" spans="1:17" x14ac:dyDescent="0.2">
      <c r="A127"/>
      <c r="B127" s="177"/>
      <c r="C127" s="178"/>
      <c r="D127" s="177"/>
      <c r="E127" s="177"/>
      <c r="F127" s="179"/>
      <c r="G127" s="179"/>
      <c r="H127" s="179"/>
      <c r="I127" s="178"/>
      <c r="J127" s="178"/>
      <c r="K127" s="178"/>
      <c r="L127" s="178"/>
      <c r="M127" s="178"/>
      <c r="N127" s="178"/>
      <c r="O127" s="178"/>
      <c r="P127" s="178"/>
      <c r="Q127" s="178"/>
    </row>
    <row r="128" spans="1:17" x14ac:dyDescent="0.2">
      <c r="A128"/>
      <c r="B128" s="177"/>
      <c r="C128" s="178"/>
      <c r="D128" s="177"/>
      <c r="E128" s="177"/>
      <c r="F128" s="179"/>
      <c r="G128" s="179"/>
      <c r="H128" s="179"/>
      <c r="I128" s="178"/>
      <c r="J128" s="178"/>
      <c r="K128" s="178"/>
      <c r="L128" s="178"/>
      <c r="M128" s="178"/>
      <c r="N128" s="178"/>
      <c r="O128" s="178"/>
      <c r="P128" s="178"/>
      <c r="Q128" s="178"/>
    </row>
    <row r="129" spans="1:17" x14ac:dyDescent="0.2">
      <c r="A129"/>
      <c r="B129" s="177"/>
      <c r="C129" s="178"/>
      <c r="D129" s="177"/>
      <c r="E129" s="177"/>
      <c r="F129" s="179"/>
      <c r="G129" s="179"/>
      <c r="H129" s="179"/>
      <c r="I129" s="178"/>
      <c r="J129" s="178"/>
      <c r="K129" s="178"/>
      <c r="L129" s="178"/>
      <c r="M129" s="178"/>
      <c r="N129" s="178"/>
      <c r="O129" s="178"/>
      <c r="P129" s="178"/>
      <c r="Q129" s="178"/>
    </row>
    <row r="130" spans="1:17" x14ac:dyDescent="0.2">
      <c r="A130"/>
      <c r="B130" s="177"/>
      <c r="C130" s="178"/>
      <c r="D130" s="177"/>
      <c r="E130" s="177"/>
      <c r="F130" s="179"/>
      <c r="G130" s="179"/>
      <c r="H130" s="179"/>
      <c r="I130" s="178"/>
      <c r="J130" s="178"/>
      <c r="K130" s="178"/>
      <c r="L130" s="178"/>
      <c r="M130" s="178"/>
      <c r="N130" s="178"/>
      <c r="O130" s="178"/>
      <c r="P130" s="178"/>
      <c r="Q130" s="178"/>
    </row>
    <row r="131" spans="1:17" x14ac:dyDescent="0.2">
      <c r="A131"/>
      <c r="B131" s="177"/>
      <c r="C131" s="178"/>
      <c r="D131" s="177"/>
      <c r="E131" s="177"/>
      <c r="F131" s="179"/>
      <c r="G131" s="179"/>
      <c r="H131" s="179"/>
      <c r="I131" s="178"/>
      <c r="J131" s="178"/>
      <c r="K131" s="178"/>
      <c r="L131" s="178"/>
      <c r="M131" s="178"/>
      <c r="N131" s="178"/>
      <c r="O131" s="178"/>
      <c r="P131" s="178"/>
      <c r="Q131" s="178"/>
    </row>
    <row r="132" spans="1:17" x14ac:dyDescent="0.2">
      <c r="A132"/>
      <c r="B132" s="177"/>
      <c r="C132" s="178"/>
      <c r="D132" s="177"/>
      <c r="E132" s="177"/>
      <c r="F132" s="179"/>
      <c r="G132" s="179"/>
      <c r="H132" s="179"/>
      <c r="I132" s="178"/>
      <c r="J132" s="178"/>
      <c r="K132" s="178"/>
      <c r="L132" s="178"/>
      <c r="M132" s="178"/>
      <c r="N132" s="178"/>
      <c r="O132" s="178"/>
      <c r="P132" s="178"/>
      <c r="Q132" s="178"/>
    </row>
    <row r="133" spans="1:17" x14ac:dyDescent="0.2">
      <c r="A133"/>
      <c r="B133" s="177"/>
      <c r="C133" s="178"/>
      <c r="D133" s="177"/>
      <c r="E133" s="177"/>
      <c r="F133" s="179"/>
      <c r="G133" s="179"/>
      <c r="H133" s="179"/>
      <c r="I133" s="178"/>
      <c r="J133" s="178"/>
      <c r="K133" s="178"/>
      <c r="L133" s="178"/>
      <c r="M133" s="178"/>
      <c r="N133" s="178"/>
      <c r="O133" s="178"/>
      <c r="P133" s="178"/>
      <c r="Q133" s="178"/>
    </row>
    <row r="134" spans="1:17" x14ac:dyDescent="0.2">
      <c r="A134"/>
      <c r="B134" s="177"/>
      <c r="C134" s="178"/>
      <c r="D134" s="177"/>
      <c r="E134" s="177"/>
      <c r="F134" s="179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</row>
    <row r="135" spans="1:17" x14ac:dyDescent="0.2">
      <c r="A135"/>
      <c r="B135" s="177"/>
      <c r="C135" s="178"/>
      <c r="D135" s="177"/>
      <c r="E135" s="177"/>
      <c r="F135" s="179"/>
      <c r="G135" s="179"/>
      <c r="H135" s="179"/>
      <c r="I135" s="178"/>
      <c r="J135" s="178"/>
      <c r="K135" s="178"/>
      <c r="L135" s="178"/>
      <c r="M135" s="178"/>
      <c r="N135" s="178"/>
      <c r="O135" s="178"/>
      <c r="P135" s="178"/>
      <c r="Q135" s="178"/>
    </row>
    <row r="136" spans="1:17" x14ac:dyDescent="0.2">
      <c r="A136"/>
      <c r="B136" s="177"/>
      <c r="C136" s="178"/>
      <c r="D136" s="177"/>
      <c r="E136" s="177"/>
      <c r="F136" s="179"/>
      <c r="G136" s="179"/>
      <c r="H136" s="179"/>
      <c r="I136" s="178"/>
      <c r="J136" s="178"/>
      <c r="K136" s="178"/>
      <c r="L136" s="178"/>
      <c r="M136" s="178"/>
      <c r="N136" s="178"/>
      <c r="O136" s="178"/>
      <c r="P136" s="178"/>
      <c r="Q136" s="178"/>
    </row>
    <row r="137" spans="1:17" x14ac:dyDescent="0.2">
      <c r="A137"/>
      <c r="B137" s="177"/>
      <c r="C137" s="178"/>
      <c r="D137" s="177"/>
      <c r="E137" s="177"/>
      <c r="F137" s="179"/>
      <c r="G137" s="179"/>
      <c r="H137" s="179"/>
      <c r="I137" s="178"/>
      <c r="J137" s="178"/>
      <c r="K137" s="178"/>
      <c r="L137" s="178"/>
      <c r="M137" s="178"/>
      <c r="N137" s="178"/>
      <c r="O137" s="178"/>
      <c r="P137" s="178"/>
      <c r="Q137" s="178"/>
    </row>
    <row r="138" spans="1:17" x14ac:dyDescent="0.2">
      <c r="A138"/>
      <c r="B138" s="177"/>
      <c r="C138" s="178"/>
      <c r="D138" s="177"/>
      <c r="E138" s="177"/>
      <c r="F138" s="179"/>
      <c r="G138" s="179"/>
      <c r="H138" s="179"/>
      <c r="I138" s="178"/>
      <c r="J138" s="178"/>
      <c r="K138" s="178"/>
      <c r="L138" s="178"/>
      <c r="M138" s="178"/>
      <c r="N138" s="178"/>
      <c r="O138" s="178"/>
      <c r="P138" s="178"/>
      <c r="Q138" s="178"/>
    </row>
    <row r="139" spans="1:17" x14ac:dyDescent="0.2">
      <c r="A139"/>
      <c r="B139" s="177"/>
      <c r="C139" s="178"/>
      <c r="D139" s="177"/>
      <c r="E139" s="177"/>
      <c r="F139" s="179"/>
      <c r="G139" s="179"/>
      <c r="H139" s="179"/>
      <c r="I139" s="178"/>
      <c r="J139" s="178"/>
      <c r="K139" s="178"/>
      <c r="L139" s="178"/>
      <c r="M139" s="178"/>
      <c r="N139" s="178"/>
      <c r="O139" s="178"/>
      <c r="P139" s="178"/>
      <c r="Q139" s="178"/>
    </row>
    <row r="140" spans="1:17" x14ac:dyDescent="0.2">
      <c r="A140"/>
      <c r="B140" s="177"/>
      <c r="C140" s="178"/>
      <c r="D140" s="177"/>
      <c r="E140" s="177"/>
      <c r="F140" s="179"/>
      <c r="G140" s="179"/>
      <c r="H140" s="179"/>
      <c r="I140" s="178"/>
      <c r="J140" s="178"/>
      <c r="K140" s="178"/>
      <c r="L140" s="178"/>
      <c r="M140" s="178"/>
      <c r="N140" s="178"/>
      <c r="O140" s="178"/>
      <c r="P140" s="178"/>
      <c r="Q140" s="178"/>
    </row>
    <row r="141" spans="1:17" x14ac:dyDescent="0.2">
      <c r="A141"/>
      <c r="B141" s="177"/>
      <c r="C141" s="178"/>
      <c r="D141" s="177"/>
      <c r="E141" s="177"/>
      <c r="F141" s="179"/>
      <c r="G141" s="179"/>
      <c r="H141" s="179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7" x14ac:dyDescent="0.2">
      <c r="A142"/>
      <c r="B142" s="177"/>
      <c r="C142" s="178"/>
      <c r="D142" s="177"/>
      <c r="E142" s="177"/>
      <c r="F142" s="179"/>
      <c r="G142" s="179"/>
      <c r="H142" s="179"/>
      <c r="I142" s="178"/>
      <c r="J142" s="178"/>
      <c r="K142" s="178"/>
      <c r="L142" s="178"/>
      <c r="M142" s="178"/>
      <c r="N142" s="178"/>
      <c r="O142" s="178"/>
      <c r="P142" s="178"/>
      <c r="Q142" s="178"/>
    </row>
    <row r="143" spans="1:17" x14ac:dyDescent="0.2">
      <c r="A143"/>
      <c r="B143" s="177"/>
      <c r="C143" s="178"/>
      <c r="D143" s="177"/>
      <c r="E143" s="177"/>
      <c r="F143" s="179"/>
      <c r="G143" s="179"/>
      <c r="H143" s="179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1:17" x14ac:dyDescent="0.2">
      <c r="A144"/>
      <c r="B144" s="177"/>
      <c r="C144" s="178"/>
      <c r="D144" s="177"/>
      <c r="E144" s="177"/>
      <c r="F144" s="179"/>
      <c r="G144" s="179"/>
      <c r="H144" s="179"/>
      <c r="I144" s="178"/>
      <c r="J144" s="178"/>
      <c r="K144" s="178"/>
      <c r="L144" s="178"/>
      <c r="M144" s="178"/>
      <c r="N144" s="178"/>
      <c r="O144" s="178"/>
      <c r="P144" s="178"/>
      <c r="Q144" s="178"/>
    </row>
    <row r="145" spans="1:17" x14ac:dyDescent="0.2">
      <c r="A145"/>
      <c r="B145" s="177"/>
      <c r="C145" s="178"/>
      <c r="D145" s="177"/>
      <c r="E145" s="177"/>
      <c r="F145" s="179"/>
      <c r="G145" s="179"/>
      <c r="H145" s="179"/>
      <c r="I145" s="178"/>
      <c r="J145" s="178"/>
      <c r="K145" s="178"/>
      <c r="L145" s="178"/>
      <c r="M145" s="178"/>
      <c r="N145" s="178"/>
      <c r="O145" s="178"/>
      <c r="P145" s="178"/>
      <c r="Q145" s="178"/>
    </row>
    <row r="146" spans="1:17" x14ac:dyDescent="0.2">
      <c r="A146"/>
      <c r="B146" s="177"/>
      <c r="C146" s="178"/>
      <c r="D146" s="177"/>
      <c r="E146" s="177"/>
      <c r="F146" s="179"/>
      <c r="G146" s="179"/>
      <c r="H146" s="179"/>
      <c r="I146" s="178"/>
      <c r="J146" s="178"/>
      <c r="K146" s="178"/>
      <c r="L146" s="178"/>
      <c r="M146" s="178"/>
      <c r="N146" s="178"/>
      <c r="O146" s="178"/>
      <c r="P146" s="178"/>
      <c r="Q146" s="178"/>
    </row>
    <row r="147" spans="1:17" x14ac:dyDescent="0.2">
      <c r="A147"/>
      <c r="B147" s="177"/>
      <c r="C147" s="178"/>
      <c r="D147" s="177"/>
      <c r="E147" s="177"/>
      <c r="F147" s="179"/>
      <c r="G147" s="179"/>
      <c r="H147" s="179"/>
      <c r="I147" s="178"/>
      <c r="J147" s="178"/>
      <c r="K147" s="178"/>
      <c r="L147" s="178"/>
      <c r="M147" s="178"/>
      <c r="N147" s="178"/>
      <c r="O147" s="178"/>
      <c r="P147" s="178"/>
      <c r="Q147" s="178"/>
    </row>
    <row r="148" spans="1:17" x14ac:dyDescent="0.2">
      <c r="A148"/>
      <c r="B148" s="177"/>
      <c r="C148" s="178"/>
      <c r="D148" s="177"/>
      <c r="E148" s="177"/>
      <c r="F148" s="179"/>
      <c r="G148" s="179"/>
      <c r="H148" s="179"/>
      <c r="I148" s="178"/>
      <c r="J148" s="178"/>
      <c r="K148" s="178"/>
      <c r="L148" s="178"/>
      <c r="M148" s="178"/>
      <c r="N148" s="178"/>
      <c r="O148" s="178"/>
      <c r="P148" s="178"/>
      <c r="Q148" s="178"/>
    </row>
    <row r="149" spans="1:17" x14ac:dyDescent="0.2">
      <c r="A149"/>
      <c r="B149" s="177"/>
      <c r="C149" s="178"/>
      <c r="D149" s="177"/>
      <c r="E149" s="177"/>
      <c r="F149" s="179"/>
      <c r="G149" s="179"/>
      <c r="H149" s="179"/>
      <c r="I149" s="178"/>
      <c r="J149" s="178"/>
      <c r="K149" s="178"/>
      <c r="L149" s="178"/>
      <c r="M149" s="178"/>
      <c r="N149" s="178"/>
      <c r="O149" s="178"/>
      <c r="P149" s="178"/>
      <c r="Q149" s="178"/>
    </row>
    <row r="150" spans="1:17" x14ac:dyDescent="0.2">
      <c r="A150"/>
      <c r="B150" s="177"/>
      <c r="C150" s="178"/>
      <c r="D150" s="177"/>
      <c r="E150" s="177"/>
      <c r="F150" s="179"/>
      <c r="G150" s="179"/>
      <c r="H150" s="179"/>
      <c r="I150" s="178"/>
      <c r="J150" s="178"/>
      <c r="K150" s="178"/>
      <c r="L150" s="178"/>
      <c r="M150" s="178"/>
      <c r="N150" s="178"/>
      <c r="O150" s="178"/>
      <c r="P150" s="178"/>
      <c r="Q150" s="178"/>
    </row>
    <row r="151" spans="1:17" x14ac:dyDescent="0.2">
      <c r="A151"/>
      <c r="B151" s="177"/>
      <c r="C151" s="178"/>
      <c r="D151" s="177"/>
      <c r="E151" s="177"/>
      <c r="F151" s="179"/>
      <c r="G151" s="179"/>
      <c r="H151" s="179"/>
      <c r="I151" s="178"/>
      <c r="J151" s="178"/>
      <c r="K151" s="178"/>
      <c r="L151" s="178"/>
      <c r="M151" s="178"/>
      <c r="N151" s="178"/>
      <c r="O151" s="178"/>
      <c r="P151" s="178"/>
      <c r="Q151" s="178"/>
    </row>
    <row r="152" spans="1:17" x14ac:dyDescent="0.2">
      <c r="A152"/>
      <c r="B152" s="177"/>
      <c r="C152" s="178"/>
      <c r="D152" s="177"/>
      <c r="E152" s="177"/>
      <c r="F152" s="179"/>
      <c r="G152" s="179"/>
      <c r="H152" s="179"/>
      <c r="I152" s="178"/>
      <c r="J152" s="178"/>
      <c r="K152" s="178"/>
      <c r="L152" s="178"/>
      <c r="M152" s="178"/>
      <c r="N152" s="178"/>
      <c r="O152" s="178"/>
      <c r="P152" s="178"/>
      <c r="Q152" s="178"/>
    </row>
    <row r="153" spans="1:17" x14ac:dyDescent="0.2">
      <c r="A153"/>
      <c r="B153" s="177"/>
      <c r="C153" s="178"/>
      <c r="D153" s="177"/>
      <c r="E153" s="177"/>
      <c r="F153" s="179"/>
      <c r="G153" s="179"/>
      <c r="H153" s="179"/>
      <c r="I153" s="178"/>
      <c r="J153" s="178"/>
      <c r="K153" s="178"/>
      <c r="L153" s="178"/>
      <c r="M153" s="178"/>
      <c r="N153" s="178"/>
      <c r="O153" s="178"/>
      <c r="P153" s="178"/>
      <c r="Q153" s="178"/>
    </row>
    <row r="154" spans="1:17" x14ac:dyDescent="0.2">
      <c r="A154"/>
      <c r="B154" s="177"/>
      <c r="C154" s="178"/>
      <c r="D154" s="177"/>
      <c r="E154" s="177"/>
      <c r="F154" s="179"/>
      <c r="G154" s="179"/>
      <c r="H154" s="179"/>
      <c r="I154" s="178"/>
      <c r="J154" s="178"/>
      <c r="K154" s="178"/>
      <c r="L154" s="178"/>
      <c r="M154" s="178"/>
      <c r="N154" s="178"/>
      <c r="O154" s="178"/>
      <c r="P154" s="178"/>
      <c r="Q154" s="178"/>
    </row>
    <row r="155" spans="1:17" x14ac:dyDescent="0.2">
      <c r="A155"/>
      <c r="B155" s="177"/>
      <c r="C155" s="178"/>
      <c r="D155" s="177"/>
      <c r="E155" s="177"/>
      <c r="F155" s="179"/>
      <c r="G155" s="179"/>
      <c r="H155" s="179"/>
      <c r="I155" s="178"/>
      <c r="J155" s="178"/>
      <c r="K155" s="178"/>
      <c r="L155" s="178"/>
      <c r="M155" s="178"/>
      <c r="N155" s="178"/>
      <c r="O155" s="178"/>
      <c r="P155" s="178"/>
      <c r="Q155" s="178"/>
    </row>
    <row r="156" spans="1:17" x14ac:dyDescent="0.2">
      <c r="A156"/>
      <c r="B156" s="177"/>
      <c r="C156" s="178"/>
      <c r="D156" s="177"/>
      <c r="E156" s="177"/>
      <c r="F156" s="179"/>
      <c r="G156" s="179"/>
      <c r="H156" s="179"/>
      <c r="I156" s="178"/>
      <c r="J156" s="178"/>
      <c r="K156" s="178"/>
      <c r="L156" s="178"/>
      <c r="M156" s="178"/>
      <c r="N156" s="178"/>
      <c r="O156" s="178"/>
      <c r="P156" s="178"/>
      <c r="Q156" s="178"/>
    </row>
    <row r="157" spans="1:17" x14ac:dyDescent="0.2">
      <c r="A157"/>
      <c r="B157" s="177"/>
      <c r="C157" s="178"/>
      <c r="D157" s="177"/>
      <c r="E157" s="177"/>
      <c r="F157" s="179"/>
      <c r="G157" s="179"/>
      <c r="H157" s="179"/>
      <c r="I157" s="178"/>
      <c r="J157" s="178"/>
      <c r="K157" s="178"/>
      <c r="L157" s="178"/>
      <c r="M157" s="178"/>
      <c r="N157" s="178"/>
      <c r="O157" s="178"/>
      <c r="P157" s="178"/>
      <c r="Q157" s="178"/>
    </row>
    <row r="158" spans="1:17" x14ac:dyDescent="0.2">
      <c r="A158"/>
      <c r="B158" s="177"/>
      <c r="C158" s="178"/>
      <c r="D158" s="177"/>
      <c r="E158" s="177"/>
      <c r="F158" s="179"/>
      <c r="G158" s="179"/>
      <c r="H158" s="179"/>
      <c r="I158" s="178"/>
      <c r="J158" s="178"/>
      <c r="K158" s="178"/>
      <c r="L158" s="178"/>
      <c r="M158" s="178"/>
      <c r="N158" s="178"/>
      <c r="O158" s="178"/>
      <c r="P158" s="178"/>
      <c r="Q158" s="178"/>
    </row>
    <row r="159" spans="1:17" x14ac:dyDescent="0.2">
      <c r="A159"/>
      <c r="B159" s="177"/>
      <c r="C159" s="178"/>
      <c r="D159" s="177"/>
      <c r="E159" s="177"/>
      <c r="F159" s="179"/>
      <c r="G159" s="179"/>
      <c r="H159" s="179"/>
      <c r="I159" s="178"/>
      <c r="J159" s="178"/>
      <c r="K159" s="178"/>
      <c r="L159" s="178"/>
      <c r="M159" s="178"/>
      <c r="N159" s="178"/>
      <c r="O159" s="178"/>
      <c r="P159" s="178"/>
      <c r="Q159" s="178"/>
    </row>
    <row r="160" spans="1:17" x14ac:dyDescent="0.2">
      <c r="A160"/>
      <c r="B160" s="177"/>
      <c r="C160" s="178"/>
      <c r="D160" s="177"/>
      <c r="E160" s="177"/>
      <c r="F160" s="179"/>
      <c r="G160" s="179"/>
      <c r="H160" s="179"/>
      <c r="I160" s="178"/>
      <c r="J160" s="178"/>
      <c r="K160" s="178"/>
      <c r="L160" s="178"/>
      <c r="M160" s="178"/>
      <c r="N160" s="178"/>
      <c r="O160" s="178"/>
      <c r="P160" s="178"/>
      <c r="Q160" s="178"/>
    </row>
    <row r="161" spans="1:17" x14ac:dyDescent="0.2">
      <c r="A161"/>
      <c r="B161" s="177"/>
      <c r="C161" s="178"/>
      <c r="D161" s="177"/>
      <c r="E161" s="177"/>
      <c r="F161" s="179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</row>
    <row r="162" spans="1:17" x14ac:dyDescent="0.2">
      <c r="A162"/>
      <c r="B162" s="177"/>
      <c r="C162" s="178"/>
      <c r="D162" s="177"/>
      <c r="E162" s="177"/>
      <c r="F162" s="179"/>
      <c r="G162" s="179"/>
      <c r="H162" s="179"/>
      <c r="I162" s="178"/>
      <c r="J162" s="178"/>
      <c r="K162" s="178"/>
      <c r="L162" s="178"/>
      <c r="M162" s="178"/>
      <c r="N162" s="178"/>
      <c r="O162" s="178"/>
      <c r="P162" s="178"/>
      <c r="Q162" s="178"/>
    </row>
    <row r="163" spans="1:17" x14ac:dyDescent="0.2">
      <c r="A163"/>
      <c r="B163" s="177"/>
      <c r="C163" s="178"/>
      <c r="D163" s="177"/>
      <c r="E163" s="177"/>
      <c r="F163" s="179"/>
      <c r="G163" s="179"/>
      <c r="H163" s="179"/>
      <c r="I163" s="178"/>
      <c r="J163" s="178"/>
      <c r="K163" s="178"/>
      <c r="L163" s="178"/>
      <c r="M163" s="178"/>
      <c r="N163" s="178"/>
      <c r="O163" s="178"/>
      <c r="P163" s="178"/>
      <c r="Q163" s="178"/>
    </row>
    <row r="164" spans="1:17" x14ac:dyDescent="0.2">
      <c r="A164"/>
      <c r="B164" s="177"/>
      <c r="C164" s="178"/>
      <c r="D164" s="177"/>
      <c r="E164" s="177"/>
      <c r="F164" s="179"/>
      <c r="G164" s="179"/>
      <c r="H164" s="179"/>
      <c r="I164" s="178"/>
      <c r="J164" s="178"/>
      <c r="K164" s="178"/>
      <c r="L164" s="178"/>
      <c r="M164" s="178"/>
      <c r="N164" s="178"/>
      <c r="O164" s="178"/>
      <c r="P164" s="178"/>
      <c r="Q164" s="178"/>
    </row>
    <row r="165" spans="1:17" x14ac:dyDescent="0.2">
      <c r="A165"/>
      <c r="B165" s="177"/>
      <c r="C165" s="178"/>
      <c r="D165" s="177"/>
      <c r="E165" s="177"/>
      <c r="F165" s="179"/>
      <c r="G165" s="179"/>
      <c r="H165" s="179"/>
      <c r="I165" s="178"/>
      <c r="J165" s="178"/>
      <c r="K165" s="178"/>
      <c r="L165" s="178"/>
      <c r="M165" s="178"/>
      <c r="N165" s="178"/>
      <c r="O165" s="178"/>
      <c r="P165" s="178"/>
      <c r="Q165" s="178"/>
    </row>
    <row r="166" spans="1:17" x14ac:dyDescent="0.2">
      <c r="A166"/>
      <c r="B166" s="177"/>
      <c r="C166" s="178"/>
      <c r="D166" s="177"/>
      <c r="E166" s="177"/>
      <c r="F166" s="179"/>
      <c r="G166" s="179"/>
      <c r="H166" s="179"/>
      <c r="I166" s="178"/>
      <c r="J166" s="178"/>
      <c r="K166" s="178"/>
      <c r="L166" s="178"/>
      <c r="M166" s="178"/>
      <c r="N166" s="178"/>
      <c r="O166" s="178"/>
      <c r="P166" s="178"/>
      <c r="Q166" s="178"/>
    </row>
    <row r="167" spans="1:17" x14ac:dyDescent="0.2">
      <c r="A167"/>
      <c r="B167" s="177"/>
      <c r="C167" s="178"/>
      <c r="D167" s="177"/>
      <c r="E167" s="177"/>
      <c r="F167" s="179"/>
      <c r="G167" s="179"/>
      <c r="H167" s="179"/>
      <c r="I167" s="178"/>
      <c r="J167" s="178"/>
      <c r="K167" s="178"/>
      <c r="L167" s="178"/>
      <c r="M167" s="178"/>
      <c r="N167" s="178"/>
      <c r="O167" s="178"/>
      <c r="P167" s="178"/>
      <c r="Q167" s="178"/>
    </row>
    <row r="168" spans="1:17" x14ac:dyDescent="0.2">
      <c r="A168"/>
      <c r="B168" s="177"/>
      <c r="C168" s="178"/>
      <c r="D168" s="177"/>
      <c r="E168" s="177"/>
      <c r="F168" s="179"/>
      <c r="G168" s="179"/>
      <c r="H168" s="179"/>
      <c r="I168" s="178"/>
      <c r="J168" s="178"/>
      <c r="K168" s="178"/>
      <c r="L168" s="178"/>
      <c r="M168" s="178"/>
      <c r="N168" s="178"/>
      <c r="O168" s="178"/>
      <c r="P168" s="178"/>
      <c r="Q168" s="178"/>
    </row>
    <row r="169" spans="1:17" x14ac:dyDescent="0.2">
      <c r="A169"/>
      <c r="B169" s="177"/>
      <c r="C169" s="178"/>
      <c r="D169" s="177"/>
      <c r="E169" s="177"/>
      <c r="F169" s="179"/>
      <c r="G169" s="179"/>
      <c r="H169" s="179"/>
      <c r="I169" s="178"/>
      <c r="J169" s="178"/>
      <c r="K169" s="178"/>
      <c r="L169" s="178"/>
      <c r="M169" s="178"/>
      <c r="N169" s="178"/>
      <c r="O169" s="178"/>
      <c r="P169" s="178"/>
      <c r="Q169" s="178"/>
    </row>
    <row r="170" spans="1:17" x14ac:dyDescent="0.2">
      <c r="A170"/>
      <c r="B170" s="177"/>
      <c r="C170" s="178"/>
      <c r="D170" s="177"/>
      <c r="E170" s="177"/>
      <c r="F170" s="179"/>
      <c r="G170" s="179"/>
      <c r="H170" s="179"/>
      <c r="I170" s="178"/>
      <c r="J170" s="178"/>
      <c r="K170" s="178"/>
      <c r="L170" s="178"/>
      <c r="M170" s="178"/>
      <c r="N170" s="178"/>
      <c r="O170" s="178"/>
      <c r="P170" s="178"/>
      <c r="Q170" s="178"/>
    </row>
    <row r="171" spans="1:17" x14ac:dyDescent="0.2">
      <c r="A171"/>
      <c r="B171" s="177"/>
      <c r="C171" s="178"/>
      <c r="D171" s="177"/>
      <c r="E171" s="177"/>
      <c r="F171" s="179"/>
      <c r="G171" s="179"/>
      <c r="H171" s="179"/>
      <c r="I171" s="178"/>
      <c r="J171" s="178"/>
      <c r="K171" s="178"/>
      <c r="L171" s="178"/>
      <c r="M171" s="178"/>
      <c r="N171" s="178"/>
      <c r="O171" s="178"/>
      <c r="P171" s="178"/>
      <c r="Q171" s="178"/>
    </row>
    <row r="172" spans="1:17" x14ac:dyDescent="0.2">
      <c r="A172"/>
      <c r="B172" s="177"/>
      <c r="C172" s="178"/>
      <c r="D172" s="177"/>
      <c r="E172" s="177"/>
      <c r="F172" s="179"/>
      <c r="G172" s="179"/>
      <c r="H172" s="179"/>
      <c r="I172" s="178"/>
      <c r="J172" s="178"/>
      <c r="K172" s="178"/>
      <c r="L172" s="178"/>
      <c r="M172" s="178"/>
      <c r="N172" s="178"/>
      <c r="O172" s="178"/>
      <c r="P172" s="178"/>
      <c r="Q172" s="178"/>
    </row>
    <row r="173" spans="1:17" x14ac:dyDescent="0.2">
      <c r="A173"/>
      <c r="B173" s="177"/>
      <c r="C173" s="178"/>
      <c r="D173" s="177"/>
      <c r="E173" s="177"/>
      <c r="F173" s="179"/>
      <c r="G173" s="179"/>
      <c r="H173" s="179"/>
      <c r="I173" s="178"/>
      <c r="J173" s="178"/>
      <c r="K173" s="178"/>
      <c r="L173" s="178"/>
      <c r="M173" s="178"/>
      <c r="N173" s="178"/>
      <c r="O173" s="178"/>
      <c r="P173" s="178"/>
      <c r="Q173" s="178"/>
    </row>
    <row r="174" spans="1:17" x14ac:dyDescent="0.2">
      <c r="A174"/>
      <c r="B174" s="177"/>
      <c r="C174" s="178"/>
      <c r="D174" s="177"/>
      <c r="E174" s="177"/>
      <c r="F174" s="179"/>
      <c r="G174" s="179"/>
      <c r="H174" s="179"/>
      <c r="I174" s="178"/>
      <c r="J174" s="178"/>
      <c r="K174" s="178"/>
      <c r="L174" s="178"/>
      <c r="M174" s="178"/>
      <c r="N174" s="178"/>
      <c r="O174" s="178"/>
      <c r="P174" s="178"/>
      <c r="Q174" s="178"/>
    </row>
    <row r="175" spans="1:17" x14ac:dyDescent="0.2">
      <c r="A175"/>
      <c r="B175" s="177"/>
      <c r="C175" s="178"/>
      <c r="D175" s="177"/>
      <c r="E175" s="177"/>
      <c r="F175" s="179"/>
      <c r="G175" s="179"/>
      <c r="H175" s="179"/>
      <c r="I175" s="178"/>
      <c r="J175" s="178"/>
      <c r="K175" s="178"/>
      <c r="L175" s="178"/>
      <c r="M175" s="178"/>
      <c r="N175" s="178"/>
      <c r="O175" s="178"/>
      <c r="P175" s="178"/>
      <c r="Q175" s="178"/>
    </row>
    <row r="176" spans="1:17" x14ac:dyDescent="0.2">
      <c r="A176"/>
      <c r="B176" s="177"/>
      <c r="C176" s="178"/>
      <c r="D176" s="177"/>
      <c r="E176" s="177"/>
      <c r="F176" s="179"/>
      <c r="G176" s="179"/>
      <c r="H176" s="179"/>
      <c r="I176" s="178"/>
      <c r="J176" s="178"/>
      <c r="K176" s="178"/>
      <c r="L176" s="178"/>
      <c r="M176" s="178"/>
      <c r="N176" s="178"/>
      <c r="O176" s="178"/>
      <c r="P176" s="178"/>
      <c r="Q176" s="178"/>
    </row>
    <row r="177" spans="1:17" x14ac:dyDescent="0.2">
      <c r="A177"/>
      <c r="B177" s="177"/>
      <c r="C177" s="178"/>
      <c r="D177" s="177"/>
      <c r="E177" s="177"/>
      <c r="F177" s="179"/>
      <c r="G177" s="179"/>
      <c r="H177" s="179"/>
      <c r="I177" s="178"/>
      <c r="J177" s="178"/>
      <c r="K177" s="178"/>
      <c r="L177" s="178"/>
      <c r="M177" s="178"/>
      <c r="N177" s="178"/>
      <c r="O177" s="178"/>
      <c r="P177" s="178"/>
      <c r="Q177" s="178"/>
    </row>
    <row r="178" spans="1:17" x14ac:dyDescent="0.2">
      <c r="A178"/>
      <c r="B178" s="177"/>
      <c r="C178" s="178"/>
      <c r="D178" s="177"/>
      <c r="E178" s="177"/>
      <c r="F178" s="179"/>
      <c r="G178" s="179"/>
      <c r="H178" s="179"/>
      <c r="I178" s="178"/>
      <c r="J178" s="178"/>
      <c r="K178" s="178"/>
      <c r="L178" s="178"/>
      <c r="M178" s="178"/>
      <c r="N178" s="178"/>
      <c r="O178" s="178"/>
      <c r="P178" s="178"/>
      <c r="Q178" s="178"/>
    </row>
    <row r="179" spans="1:17" x14ac:dyDescent="0.2">
      <c r="A179"/>
      <c r="B179" s="177"/>
      <c r="C179" s="178"/>
      <c r="D179" s="177"/>
      <c r="E179" s="177"/>
      <c r="F179" s="179"/>
      <c r="G179" s="179"/>
      <c r="H179" s="179"/>
      <c r="I179" s="178"/>
      <c r="J179" s="178"/>
      <c r="K179" s="178"/>
      <c r="L179" s="178"/>
      <c r="M179" s="178"/>
      <c r="N179" s="178"/>
      <c r="O179" s="178"/>
      <c r="P179" s="178"/>
      <c r="Q179" s="178"/>
    </row>
    <row r="180" spans="1:17" x14ac:dyDescent="0.2">
      <c r="A180"/>
      <c r="B180" s="177"/>
      <c r="C180" s="178"/>
      <c r="D180" s="177"/>
      <c r="E180" s="177"/>
      <c r="F180" s="179"/>
      <c r="G180" s="179"/>
      <c r="H180" s="179"/>
      <c r="I180" s="178"/>
      <c r="J180" s="178"/>
      <c r="K180" s="178"/>
      <c r="L180" s="178"/>
      <c r="M180" s="178"/>
      <c r="N180" s="178"/>
      <c r="O180" s="178"/>
      <c r="P180" s="178"/>
      <c r="Q180" s="178"/>
    </row>
    <row r="181" spans="1:17" x14ac:dyDescent="0.2">
      <c r="A181"/>
      <c r="B181" s="177"/>
      <c r="C181" s="178"/>
      <c r="D181" s="177"/>
      <c r="E181" s="177"/>
      <c r="F181" s="179"/>
      <c r="G181" s="179"/>
      <c r="H181" s="179"/>
      <c r="I181" s="178"/>
      <c r="J181" s="178"/>
      <c r="K181" s="178"/>
      <c r="L181" s="178"/>
      <c r="M181" s="178"/>
      <c r="N181" s="178"/>
      <c r="O181" s="178"/>
      <c r="P181" s="178"/>
      <c r="Q181" s="178"/>
    </row>
    <row r="182" spans="1:17" x14ac:dyDescent="0.2">
      <c r="A182"/>
      <c r="B182" s="177"/>
      <c r="C182" s="178"/>
      <c r="D182" s="177"/>
      <c r="E182" s="177"/>
      <c r="F182" s="179"/>
      <c r="G182" s="179"/>
      <c r="H182" s="179"/>
      <c r="I182" s="178"/>
      <c r="J182" s="178"/>
      <c r="K182" s="178"/>
      <c r="L182" s="178"/>
      <c r="M182" s="178"/>
      <c r="N182" s="178"/>
      <c r="O182" s="178"/>
      <c r="P182" s="178"/>
      <c r="Q182" s="178"/>
    </row>
    <row r="183" spans="1:17" x14ac:dyDescent="0.2">
      <c r="A183"/>
      <c r="B183" s="177"/>
      <c r="C183" s="178"/>
      <c r="D183" s="177"/>
      <c r="E183" s="177"/>
      <c r="F183" s="179"/>
      <c r="G183" s="179"/>
      <c r="H183" s="179"/>
      <c r="I183" s="178"/>
      <c r="J183" s="178"/>
      <c r="K183" s="178"/>
      <c r="L183" s="178"/>
      <c r="M183" s="178"/>
      <c r="N183" s="178"/>
      <c r="O183" s="178"/>
      <c r="P183" s="178"/>
      <c r="Q183" s="178"/>
    </row>
    <row r="184" spans="1:17" x14ac:dyDescent="0.2">
      <c r="A184"/>
      <c r="B184" s="177"/>
      <c r="C184" s="178"/>
      <c r="D184" s="177"/>
      <c r="E184" s="177"/>
      <c r="F184" s="179"/>
      <c r="G184" s="179"/>
      <c r="H184" s="179"/>
      <c r="I184" s="178"/>
      <c r="J184" s="178"/>
      <c r="K184" s="178"/>
      <c r="L184" s="178"/>
      <c r="M184" s="178"/>
      <c r="N184" s="178"/>
      <c r="O184" s="178"/>
      <c r="P184" s="178"/>
      <c r="Q184" s="178"/>
    </row>
    <row r="185" spans="1:17" x14ac:dyDescent="0.2">
      <c r="A185"/>
      <c r="B185" s="177"/>
      <c r="C185" s="178"/>
      <c r="D185" s="177"/>
      <c r="E185" s="177"/>
      <c r="F185" s="179"/>
      <c r="G185" s="179"/>
      <c r="H185" s="179"/>
      <c r="I185" s="178"/>
      <c r="J185" s="178"/>
      <c r="K185" s="178"/>
      <c r="L185" s="178"/>
      <c r="M185" s="178"/>
      <c r="N185" s="178"/>
      <c r="O185" s="178"/>
      <c r="P185" s="178"/>
      <c r="Q185" s="178"/>
    </row>
    <row r="186" spans="1:17" x14ac:dyDescent="0.2">
      <c r="A186"/>
      <c r="B186" s="177"/>
      <c r="C186" s="178"/>
      <c r="D186" s="177"/>
      <c r="E186" s="177"/>
      <c r="F186" s="179"/>
      <c r="G186" s="179"/>
      <c r="H186" s="179"/>
      <c r="I186" s="178"/>
      <c r="J186" s="178"/>
      <c r="K186" s="178"/>
      <c r="L186" s="178"/>
      <c r="M186" s="178"/>
      <c r="N186" s="178"/>
      <c r="O186" s="178"/>
      <c r="P186" s="178"/>
      <c r="Q186" s="178"/>
    </row>
    <row r="187" spans="1:17" x14ac:dyDescent="0.2">
      <c r="A187"/>
      <c r="B187" s="177"/>
      <c r="C187" s="178"/>
      <c r="D187" s="177"/>
      <c r="E187" s="177"/>
      <c r="F187" s="179"/>
      <c r="G187" s="179"/>
      <c r="H187" s="179"/>
      <c r="I187" s="178"/>
      <c r="J187" s="178"/>
      <c r="K187" s="178"/>
      <c r="L187" s="178"/>
      <c r="M187" s="178"/>
      <c r="N187" s="178"/>
      <c r="O187" s="178"/>
      <c r="P187" s="178"/>
      <c r="Q187" s="178"/>
    </row>
    <row r="188" spans="1:17" x14ac:dyDescent="0.2">
      <c r="A188"/>
      <c r="B188" s="177"/>
      <c r="C188" s="178"/>
      <c r="D188" s="177"/>
      <c r="E188" s="177"/>
      <c r="F188" s="179"/>
      <c r="G188" s="179"/>
      <c r="H188" s="179"/>
      <c r="I188" s="178"/>
      <c r="J188" s="178"/>
      <c r="K188" s="178"/>
      <c r="L188" s="178"/>
      <c r="M188" s="178"/>
      <c r="N188" s="178"/>
      <c r="O188" s="178"/>
      <c r="P188" s="178"/>
      <c r="Q188" s="178"/>
    </row>
    <row r="189" spans="1:17" x14ac:dyDescent="0.2">
      <c r="A189"/>
      <c r="B189" s="177"/>
      <c r="C189" s="178"/>
      <c r="D189" s="177"/>
      <c r="E189" s="177"/>
      <c r="F189" s="179"/>
      <c r="G189" s="179"/>
      <c r="H189" s="179"/>
      <c r="I189" s="178"/>
      <c r="J189" s="178"/>
      <c r="K189" s="178"/>
      <c r="L189" s="178"/>
      <c r="M189" s="178"/>
      <c r="N189" s="178"/>
      <c r="O189" s="178"/>
      <c r="P189" s="178"/>
      <c r="Q189" s="178"/>
    </row>
    <row r="190" spans="1:17" x14ac:dyDescent="0.2">
      <c r="A190"/>
      <c r="B190" s="177"/>
      <c r="C190" s="178"/>
      <c r="D190" s="177"/>
      <c r="E190" s="177"/>
      <c r="F190" s="179"/>
      <c r="G190" s="179"/>
      <c r="H190" s="179"/>
      <c r="I190" s="178"/>
      <c r="J190" s="178"/>
      <c r="K190" s="178"/>
      <c r="L190" s="178"/>
      <c r="M190" s="178"/>
      <c r="N190" s="178"/>
      <c r="O190" s="178"/>
      <c r="P190" s="178"/>
      <c r="Q190" s="178"/>
    </row>
    <row r="191" spans="1:17" x14ac:dyDescent="0.2">
      <c r="A191"/>
      <c r="B191" s="177"/>
      <c r="C191" s="178"/>
      <c r="D191" s="177"/>
      <c r="E191" s="177"/>
      <c r="F191" s="179"/>
      <c r="G191" s="179"/>
      <c r="H191" s="179"/>
      <c r="I191" s="178"/>
      <c r="J191" s="178"/>
      <c r="K191" s="178"/>
      <c r="L191" s="178"/>
      <c r="M191" s="178"/>
      <c r="N191" s="178"/>
      <c r="O191" s="178"/>
      <c r="P191" s="178"/>
      <c r="Q191" s="178"/>
    </row>
    <row r="192" spans="1:17" x14ac:dyDescent="0.2">
      <c r="A192"/>
      <c r="B192" s="177"/>
      <c r="C192" s="178"/>
      <c r="D192" s="177"/>
      <c r="E192" s="177"/>
      <c r="F192" s="179"/>
      <c r="G192" s="179"/>
      <c r="H192" s="179"/>
      <c r="I192" s="178"/>
      <c r="J192" s="178"/>
      <c r="K192" s="178"/>
      <c r="L192" s="178"/>
      <c r="M192" s="178"/>
      <c r="N192" s="178"/>
      <c r="O192" s="178"/>
      <c r="P192" s="178"/>
      <c r="Q192" s="178"/>
    </row>
    <row r="193" spans="1:17" x14ac:dyDescent="0.2">
      <c r="A193"/>
      <c r="B193" s="177"/>
      <c r="C193" s="178"/>
      <c r="D193" s="177"/>
      <c r="E193" s="177"/>
      <c r="F193" s="179"/>
      <c r="G193" s="179"/>
      <c r="H193" s="179"/>
      <c r="I193" s="178"/>
      <c r="J193" s="178"/>
      <c r="K193" s="178"/>
      <c r="L193" s="178"/>
      <c r="M193" s="178"/>
      <c r="N193" s="178"/>
      <c r="O193" s="178"/>
      <c r="P193" s="178"/>
      <c r="Q193" s="178"/>
    </row>
    <row r="194" spans="1:17" x14ac:dyDescent="0.2">
      <c r="A194"/>
      <c r="B194" s="177"/>
      <c r="C194" s="178"/>
      <c r="D194" s="177"/>
      <c r="E194" s="177"/>
      <c r="F194" s="179"/>
      <c r="G194" s="179"/>
      <c r="H194" s="179"/>
      <c r="I194" s="178"/>
      <c r="J194" s="178"/>
      <c r="K194" s="178"/>
      <c r="L194" s="178"/>
      <c r="M194" s="178"/>
      <c r="N194" s="178"/>
      <c r="O194" s="178"/>
      <c r="P194" s="178"/>
      <c r="Q194" s="178"/>
    </row>
    <row r="195" spans="1:17" x14ac:dyDescent="0.2">
      <c r="A195"/>
      <c r="B195" s="177"/>
      <c r="C195" s="178"/>
      <c r="D195" s="177"/>
      <c r="E195" s="177"/>
      <c r="F195" s="179"/>
      <c r="G195" s="179"/>
      <c r="H195" s="179"/>
      <c r="I195" s="178"/>
      <c r="J195" s="178"/>
      <c r="K195" s="178"/>
      <c r="L195" s="178"/>
      <c r="M195" s="178"/>
      <c r="N195" s="178"/>
      <c r="O195" s="178"/>
      <c r="P195" s="178"/>
      <c r="Q195" s="178"/>
    </row>
    <row r="196" spans="1:17" x14ac:dyDescent="0.2">
      <c r="A196"/>
      <c r="B196" s="177"/>
      <c r="C196" s="178"/>
      <c r="D196" s="177"/>
      <c r="E196" s="177"/>
      <c r="F196" s="179"/>
      <c r="G196" s="179"/>
      <c r="H196" s="179"/>
      <c r="I196" s="178"/>
      <c r="J196" s="178"/>
      <c r="K196" s="178"/>
      <c r="L196" s="178"/>
      <c r="M196" s="178"/>
      <c r="N196" s="178"/>
      <c r="O196" s="178"/>
      <c r="P196" s="178"/>
      <c r="Q196" s="178"/>
    </row>
    <row r="197" spans="1:17" x14ac:dyDescent="0.2">
      <c r="A197"/>
      <c r="B197" s="177"/>
      <c r="C197" s="178"/>
      <c r="D197" s="177"/>
      <c r="E197" s="177"/>
      <c r="F197" s="179"/>
      <c r="G197" s="179"/>
      <c r="H197" s="179"/>
      <c r="I197" s="178"/>
      <c r="J197" s="178"/>
      <c r="K197" s="178"/>
      <c r="L197" s="178"/>
      <c r="M197" s="178"/>
      <c r="N197" s="178"/>
      <c r="O197" s="178"/>
      <c r="P197" s="178"/>
      <c r="Q197" s="178"/>
    </row>
    <row r="198" spans="1:17" x14ac:dyDescent="0.2">
      <c r="A198"/>
      <c r="B198" s="177"/>
      <c r="C198" s="178"/>
      <c r="D198" s="177"/>
      <c r="E198" s="177"/>
      <c r="F198" s="179"/>
      <c r="G198" s="179"/>
      <c r="H198" s="179"/>
      <c r="I198" s="178"/>
      <c r="J198" s="178"/>
      <c r="K198" s="178"/>
      <c r="L198" s="178"/>
      <c r="M198" s="178"/>
      <c r="N198" s="178"/>
      <c r="O198" s="178"/>
      <c r="P198" s="178"/>
      <c r="Q198" s="178"/>
    </row>
    <row r="199" spans="1:17" x14ac:dyDescent="0.2">
      <c r="A199"/>
      <c r="B199" s="177"/>
      <c r="C199" s="178"/>
      <c r="D199" s="177"/>
      <c r="E199" s="177"/>
      <c r="F199" s="179"/>
      <c r="G199" s="179"/>
      <c r="H199" s="179"/>
      <c r="I199" s="178"/>
      <c r="J199" s="178"/>
      <c r="K199" s="178"/>
      <c r="L199" s="178"/>
      <c r="M199" s="178"/>
      <c r="N199" s="178"/>
      <c r="O199" s="178"/>
      <c r="P199" s="178"/>
      <c r="Q199" s="178"/>
    </row>
    <row r="200" spans="1:17" x14ac:dyDescent="0.2">
      <c r="A200"/>
      <c r="B200" s="177"/>
      <c r="C200" s="178"/>
      <c r="D200" s="177"/>
      <c r="E200" s="177"/>
      <c r="F200" s="179"/>
      <c r="G200" s="179"/>
      <c r="H200" s="179"/>
      <c r="I200" s="178"/>
      <c r="J200" s="178"/>
      <c r="K200" s="178"/>
      <c r="L200" s="178"/>
      <c r="M200" s="178"/>
      <c r="N200" s="178"/>
      <c r="O200" s="178"/>
      <c r="P200" s="178"/>
      <c r="Q200" s="178"/>
    </row>
    <row r="201" spans="1:17" x14ac:dyDescent="0.2">
      <c r="A201"/>
      <c r="B201" s="177"/>
      <c r="C201" s="178"/>
      <c r="D201" s="177"/>
      <c r="E201" s="177"/>
      <c r="F201" s="179"/>
      <c r="G201" s="179"/>
      <c r="H201" s="179"/>
      <c r="I201" s="178"/>
      <c r="J201" s="178"/>
      <c r="K201" s="178"/>
      <c r="L201" s="178"/>
      <c r="M201" s="178"/>
      <c r="N201" s="178"/>
      <c r="O201" s="178"/>
      <c r="P201" s="178"/>
      <c r="Q201" s="178"/>
    </row>
    <row r="202" spans="1:17" x14ac:dyDescent="0.2">
      <c r="A202"/>
      <c r="B202" s="177"/>
      <c r="C202" s="178"/>
      <c r="D202" s="177"/>
      <c r="E202" s="177"/>
      <c r="F202" s="179"/>
      <c r="G202" s="179"/>
      <c r="H202" s="179"/>
      <c r="I202" s="178"/>
      <c r="J202" s="178"/>
      <c r="K202" s="178"/>
      <c r="L202" s="178"/>
      <c r="M202" s="178"/>
      <c r="N202" s="178"/>
      <c r="O202" s="178"/>
      <c r="P202" s="178"/>
      <c r="Q202" s="178"/>
    </row>
    <row r="203" spans="1:17" x14ac:dyDescent="0.2">
      <c r="A203"/>
      <c r="B203" s="177"/>
      <c r="C203" s="178"/>
      <c r="D203" s="177"/>
      <c r="E203" s="177"/>
      <c r="F203" s="179"/>
      <c r="G203" s="179"/>
      <c r="H203" s="179"/>
      <c r="I203" s="178"/>
      <c r="J203" s="178"/>
      <c r="K203" s="178"/>
      <c r="L203" s="178"/>
      <c r="M203" s="178"/>
      <c r="N203" s="178"/>
      <c r="O203" s="178"/>
      <c r="P203" s="178"/>
      <c r="Q203" s="178"/>
    </row>
    <row r="204" spans="1:17" x14ac:dyDescent="0.2">
      <c r="A204"/>
      <c r="B204" s="177"/>
      <c r="C204" s="178"/>
      <c r="D204" s="177"/>
      <c r="E204" s="177"/>
      <c r="F204" s="179"/>
      <c r="G204" s="179"/>
      <c r="H204" s="179"/>
      <c r="I204" s="178"/>
      <c r="J204" s="178"/>
      <c r="K204" s="178"/>
      <c r="L204" s="178"/>
      <c r="M204" s="178"/>
      <c r="N204" s="178"/>
      <c r="O204" s="178"/>
      <c r="P204" s="178"/>
      <c r="Q204" s="178"/>
    </row>
    <row r="205" spans="1:17" x14ac:dyDescent="0.2">
      <c r="A205"/>
      <c r="B205" s="177"/>
      <c r="C205" s="178"/>
      <c r="D205" s="177"/>
      <c r="E205" s="177"/>
      <c r="F205" s="179"/>
      <c r="G205" s="179"/>
      <c r="H205" s="179"/>
      <c r="I205" s="178"/>
      <c r="J205" s="178"/>
      <c r="K205" s="178"/>
      <c r="L205" s="178"/>
      <c r="M205" s="178"/>
      <c r="N205" s="178"/>
      <c r="O205" s="178"/>
      <c r="P205" s="178"/>
      <c r="Q205" s="178"/>
    </row>
    <row r="206" spans="1:17" x14ac:dyDescent="0.2">
      <c r="A206"/>
      <c r="B206" s="177"/>
      <c r="C206" s="178"/>
      <c r="D206" s="177"/>
      <c r="E206" s="177"/>
      <c r="F206" s="179"/>
      <c r="G206" s="179"/>
      <c r="H206" s="179"/>
      <c r="I206" s="178"/>
      <c r="J206" s="178"/>
      <c r="K206" s="178"/>
      <c r="L206" s="178"/>
      <c r="M206" s="178"/>
      <c r="N206" s="178"/>
      <c r="O206" s="178"/>
      <c r="P206" s="178"/>
      <c r="Q206" s="178"/>
    </row>
    <row r="207" spans="1:17" x14ac:dyDescent="0.2">
      <c r="A207"/>
      <c r="B207" s="177"/>
      <c r="C207" s="178"/>
      <c r="D207" s="177"/>
      <c r="E207" s="177"/>
      <c r="F207" s="179"/>
      <c r="G207" s="179"/>
      <c r="H207" s="179"/>
      <c r="I207" s="178"/>
      <c r="J207" s="178"/>
      <c r="K207" s="178"/>
      <c r="L207" s="178"/>
      <c r="M207" s="178"/>
      <c r="N207" s="178"/>
      <c r="O207" s="178"/>
      <c r="P207" s="178"/>
      <c r="Q207" s="178"/>
    </row>
    <row r="208" spans="1:17" x14ac:dyDescent="0.2">
      <c r="A208"/>
      <c r="B208" s="177"/>
      <c r="C208" s="178"/>
      <c r="D208" s="177"/>
      <c r="E208" s="177"/>
      <c r="F208" s="179"/>
      <c r="G208" s="179"/>
      <c r="H208" s="179"/>
      <c r="I208" s="178"/>
      <c r="J208" s="178"/>
      <c r="K208" s="178"/>
      <c r="L208" s="178"/>
      <c r="M208" s="178"/>
      <c r="N208" s="178"/>
      <c r="O208" s="178"/>
      <c r="P208" s="178"/>
      <c r="Q208" s="178"/>
    </row>
    <row r="209" spans="1:17" x14ac:dyDescent="0.2">
      <c r="A209"/>
      <c r="B209" s="177"/>
      <c r="C209" s="178"/>
      <c r="D209" s="177"/>
      <c r="E209" s="177"/>
      <c r="F209" s="179"/>
      <c r="G209" s="179"/>
      <c r="H209" s="179"/>
      <c r="I209" s="178"/>
      <c r="J209" s="178"/>
      <c r="K209" s="178"/>
      <c r="L209" s="178"/>
      <c r="M209" s="178"/>
      <c r="N209" s="178"/>
      <c r="O209" s="178"/>
      <c r="P209" s="178"/>
      <c r="Q209" s="178"/>
    </row>
    <row r="210" spans="1:17" x14ac:dyDescent="0.2">
      <c r="A210"/>
      <c r="B210" s="177"/>
      <c r="C210" s="178"/>
      <c r="D210" s="177"/>
      <c r="E210" s="177"/>
      <c r="F210" s="179"/>
      <c r="G210" s="179"/>
      <c r="H210" s="179"/>
      <c r="I210" s="178"/>
      <c r="J210" s="178"/>
      <c r="K210" s="178"/>
      <c r="L210" s="178"/>
      <c r="M210" s="178"/>
      <c r="N210" s="178"/>
      <c r="O210" s="178"/>
      <c r="P210" s="178"/>
      <c r="Q210" s="178"/>
    </row>
    <row r="211" spans="1:17" x14ac:dyDescent="0.2">
      <c r="A211"/>
      <c r="B211" s="177"/>
      <c r="C211" s="178"/>
      <c r="D211" s="177"/>
      <c r="E211" s="177"/>
      <c r="F211" s="179"/>
      <c r="G211" s="179"/>
      <c r="H211" s="179"/>
      <c r="I211" s="178"/>
      <c r="J211" s="178"/>
      <c r="K211" s="178"/>
      <c r="L211" s="178"/>
      <c r="M211" s="178"/>
      <c r="N211" s="178"/>
      <c r="O211" s="178"/>
      <c r="P211" s="178"/>
      <c r="Q211" s="178"/>
    </row>
    <row r="212" spans="1:17" x14ac:dyDescent="0.2">
      <c r="A212"/>
      <c r="B212" s="177"/>
      <c r="C212" s="178"/>
      <c r="D212" s="177"/>
      <c r="E212" s="177"/>
      <c r="F212" s="179"/>
      <c r="G212" s="179"/>
      <c r="H212" s="179"/>
      <c r="I212" s="178"/>
      <c r="J212" s="178"/>
      <c r="K212" s="178"/>
      <c r="L212" s="178"/>
      <c r="M212" s="178"/>
      <c r="N212" s="178"/>
      <c r="O212" s="178"/>
      <c r="P212" s="178"/>
      <c r="Q212" s="178"/>
    </row>
    <row r="213" spans="1:17" x14ac:dyDescent="0.2">
      <c r="A213"/>
      <c r="B213" s="177"/>
      <c r="C213" s="178"/>
      <c r="D213" s="177"/>
      <c r="E213" s="177"/>
      <c r="F213" s="179"/>
      <c r="G213" s="179"/>
      <c r="H213" s="179"/>
      <c r="I213" s="178"/>
      <c r="J213" s="178"/>
      <c r="K213" s="178"/>
      <c r="L213" s="178"/>
      <c r="M213" s="178"/>
      <c r="N213" s="178"/>
      <c r="O213" s="178"/>
      <c r="P213" s="178"/>
      <c r="Q213" s="178"/>
    </row>
    <row r="214" spans="1:17" x14ac:dyDescent="0.2">
      <c r="A214"/>
      <c r="B214" s="177"/>
      <c r="C214" s="178"/>
      <c r="D214" s="177"/>
      <c r="E214" s="177"/>
      <c r="F214" s="179"/>
      <c r="G214" s="179"/>
      <c r="H214" s="179"/>
      <c r="I214" s="178"/>
      <c r="J214" s="178"/>
      <c r="K214" s="178"/>
      <c r="L214" s="178"/>
      <c r="M214" s="178"/>
      <c r="N214" s="178"/>
      <c r="O214" s="178"/>
      <c r="P214" s="178"/>
      <c r="Q214" s="178"/>
    </row>
    <row r="215" spans="1:17" x14ac:dyDescent="0.2">
      <c r="A215"/>
      <c r="B215" s="177"/>
      <c r="C215" s="178"/>
      <c r="D215" s="177"/>
      <c r="E215" s="177"/>
      <c r="F215" s="179"/>
      <c r="G215" s="179"/>
      <c r="H215" s="179"/>
      <c r="I215" s="178"/>
      <c r="J215" s="178"/>
      <c r="K215" s="178"/>
      <c r="L215" s="178"/>
      <c r="M215" s="178"/>
      <c r="N215" s="178"/>
      <c r="O215" s="178"/>
      <c r="P215" s="178"/>
      <c r="Q215" s="178"/>
    </row>
    <row r="216" spans="1:17" x14ac:dyDescent="0.2">
      <c r="A216"/>
      <c r="B216" s="177"/>
      <c r="C216" s="178"/>
      <c r="D216" s="177"/>
      <c r="E216" s="177"/>
      <c r="F216" s="179"/>
      <c r="G216" s="179"/>
      <c r="H216" s="179"/>
      <c r="I216" s="178"/>
      <c r="J216" s="178"/>
      <c r="K216" s="178"/>
      <c r="L216" s="178"/>
      <c r="M216" s="178"/>
      <c r="N216" s="178"/>
      <c r="O216" s="178"/>
      <c r="P216" s="178"/>
      <c r="Q216" s="178"/>
    </row>
    <row r="217" spans="1:17" x14ac:dyDescent="0.2">
      <c r="A217"/>
      <c r="B217" s="177"/>
      <c r="C217" s="178"/>
      <c r="D217" s="177"/>
      <c r="E217" s="177"/>
      <c r="F217" s="179"/>
      <c r="G217" s="179"/>
      <c r="H217" s="179"/>
      <c r="I217" s="178"/>
      <c r="J217" s="178"/>
      <c r="K217" s="178"/>
      <c r="L217" s="178"/>
      <c r="M217" s="178"/>
      <c r="N217" s="178"/>
      <c r="O217" s="178"/>
      <c r="P217" s="178"/>
      <c r="Q217" s="178"/>
    </row>
    <row r="218" spans="1:17" x14ac:dyDescent="0.2">
      <c r="A218"/>
      <c r="B218" s="177"/>
      <c r="C218" s="178"/>
      <c r="D218" s="177"/>
      <c r="E218" s="177"/>
      <c r="F218" s="179"/>
      <c r="G218" s="179"/>
      <c r="H218" s="179"/>
      <c r="I218" s="178"/>
      <c r="J218" s="178"/>
      <c r="K218" s="178"/>
      <c r="L218" s="178"/>
      <c r="M218" s="178"/>
      <c r="N218" s="178"/>
      <c r="O218" s="178"/>
      <c r="P218" s="178"/>
      <c r="Q218" s="178"/>
    </row>
    <row r="219" spans="1:17" x14ac:dyDescent="0.2">
      <c r="A219"/>
      <c r="B219" s="177"/>
      <c r="C219" s="178"/>
      <c r="D219" s="177"/>
      <c r="E219" s="177"/>
      <c r="F219" s="179"/>
      <c r="G219" s="179"/>
      <c r="H219" s="179"/>
      <c r="I219" s="178"/>
      <c r="J219" s="178"/>
      <c r="K219" s="178"/>
      <c r="L219" s="178"/>
      <c r="M219" s="178"/>
      <c r="N219" s="178"/>
      <c r="O219" s="178"/>
      <c r="P219" s="178"/>
      <c r="Q219" s="178"/>
    </row>
    <row r="220" spans="1:17" x14ac:dyDescent="0.2">
      <c r="A220"/>
      <c r="B220" s="177"/>
      <c r="C220" s="178"/>
      <c r="D220" s="177"/>
      <c r="E220" s="177"/>
      <c r="F220" s="179"/>
      <c r="G220" s="179"/>
      <c r="H220" s="179"/>
      <c r="I220" s="178"/>
      <c r="J220" s="178"/>
      <c r="K220" s="178"/>
      <c r="L220" s="178"/>
      <c r="M220" s="178"/>
      <c r="N220" s="178"/>
      <c r="O220" s="178"/>
      <c r="P220" s="178"/>
      <c r="Q220" s="178"/>
    </row>
    <row r="221" spans="1:17" x14ac:dyDescent="0.2">
      <c r="A221"/>
      <c r="B221" s="177"/>
      <c r="C221" s="178"/>
      <c r="D221" s="177"/>
      <c r="E221" s="177"/>
      <c r="F221" s="179"/>
      <c r="G221" s="179"/>
      <c r="H221" s="179"/>
      <c r="I221" s="178"/>
      <c r="J221" s="178"/>
      <c r="K221" s="178"/>
      <c r="L221" s="178"/>
      <c r="M221" s="178"/>
      <c r="N221" s="178"/>
      <c r="O221" s="178"/>
      <c r="P221" s="178"/>
      <c r="Q221" s="178"/>
    </row>
    <row r="222" spans="1:17" x14ac:dyDescent="0.2">
      <c r="A222"/>
      <c r="B222" s="177"/>
      <c r="C222" s="178"/>
      <c r="D222" s="177"/>
      <c r="E222" s="177"/>
      <c r="F222" s="179"/>
      <c r="G222" s="179"/>
      <c r="H222" s="179"/>
      <c r="I222" s="178"/>
      <c r="J222" s="178"/>
      <c r="K222" s="178"/>
      <c r="L222" s="178"/>
      <c r="M222" s="178"/>
      <c r="N222" s="178"/>
      <c r="O222" s="178"/>
      <c r="P222" s="178"/>
      <c r="Q222" s="178"/>
    </row>
    <row r="223" spans="1:17" x14ac:dyDescent="0.2">
      <c r="A223"/>
      <c r="B223" s="177"/>
      <c r="C223" s="178"/>
      <c r="D223" s="177"/>
      <c r="E223" s="177"/>
      <c r="F223" s="179"/>
      <c r="G223" s="179"/>
      <c r="H223" s="179"/>
      <c r="I223" s="178"/>
      <c r="J223" s="178"/>
      <c r="K223" s="178"/>
      <c r="L223" s="178"/>
      <c r="M223" s="178"/>
      <c r="N223" s="178"/>
      <c r="O223" s="178"/>
      <c r="P223" s="178"/>
      <c r="Q223" s="178"/>
    </row>
    <row r="224" spans="1:17" x14ac:dyDescent="0.2">
      <c r="A224"/>
      <c r="B224" s="177"/>
      <c r="C224" s="178"/>
      <c r="D224" s="177"/>
      <c r="E224" s="177"/>
      <c r="F224" s="179"/>
      <c r="G224" s="179"/>
      <c r="H224" s="179"/>
      <c r="I224" s="178"/>
      <c r="J224" s="178"/>
      <c r="K224" s="178"/>
      <c r="L224" s="178"/>
      <c r="M224" s="178"/>
      <c r="N224" s="178"/>
      <c r="O224" s="178"/>
      <c r="P224" s="178"/>
      <c r="Q224" s="178"/>
    </row>
    <row r="225" spans="1:17" x14ac:dyDescent="0.2">
      <c r="A225"/>
      <c r="B225" s="177"/>
      <c r="C225" s="178"/>
      <c r="D225" s="177"/>
      <c r="E225" s="177"/>
      <c r="F225" s="179"/>
      <c r="G225" s="179"/>
      <c r="H225" s="179"/>
      <c r="I225" s="178"/>
      <c r="J225" s="178"/>
      <c r="K225" s="178"/>
      <c r="L225" s="178"/>
      <c r="M225" s="178"/>
      <c r="N225" s="178"/>
      <c r="O225" s="178"/>
      <c r="P225" s="178"/>
      <c r="Q225" s="178"/>
    </row>
    <row r="226" spans="1:17" x14ac:dyDescent="0.2">
      <c r="A226"/>
      <c r="B226" s="177"/>
      <c r="C226" s="178"/>
      <c r="D226" s="177"/>
      <c r="E226" s="177"/>
      <c r="F226" s="179"/>
      <c r="G226" s="179"/>
      <c r="H226" s="179"/>
      <c r="I226" s="178"/>
      <c r="J226" s="178"/>
      <c r="K226" s="178"/>
      <c r="L226" s="178"/>
      <c r="M226" s="178"/>
      <c r="N226" s="178"/>
      <c r="O226" s="178"/>
      <c r="P226" s="178"/>
      <c r="Q226" s="178"/>
    </row>
    <row r="227" spans="1:17" x14ac:dyDescent="0.2">
      <c r="A227"/>
      <c r="B227" s="177"/>
      <c r="C227" s="178"/>
      <c r="D227" s="177"/>
      <c r="E227" s="177"/>
      <c r="F227" s="179"/>
      <c r="G227" s="179"/>
      <c r="H227" s="179"/>
      <c r="I227" s="178"/>
      <c r="J227" s="178"/>
      <c r="K227" s="178"/>
      <c r="L227" s="178"/>
      <c r="M227" s="178"/>
      <c r="N227" s="178"/>
      <c r="O227" s="178"/>
      <c r="P227" s="178"/>
      <c r="Q227" s="178"/>
    </row>
    <row r="228" spans="1:17" x14ac:dyDescent="0.2">
      <c r="A228"/>
      <c r="B228" s="177"/>
      <c r="C228" s="178"/>
      <c r="D228" s="177"/>
      <c r="E228" s="177"/>
      <c r="F228" s="179"/>
      <c r="G228" s="179"/>
      <c r="H228" s="179"/>
      <c r="I228" s="178"/>
      <c r="J228" s="178"/>
      <c r="K228" s="178"/>
      <c r="L228" s="178"/>
      <c r="M228" s="178"/>
      <c r="N228" s="178"/>
      <c r="O228" s="178"/>
      <c r="P228" s="178"/>
      <c r="Q228" s="178"/>
    </row>
    <row r="229" spans="1:17" x14ac:dyDescent="0.2">
      <c r="A229"/>
      <c r="B229" s="177"/>
      <c r="C229" s="178"/>
      <c r="D229" s="177"/>
      <c r="E229" s="177"/>
      <c r="F229" s="179"/>
      <c r="G229" s="179"/>
      <c r="H229" s="179"/>
      <c r="I229" s="178"/>
      <c r="J229" s="178"/>
      <c r="K229" s="178"/>
      <c r="L229" s="178"/>
      <c r="M229" s="178"/>
      <c r="N229" s="178"/>
      <c r="O229" s="178"/>
      <c r="P229" s="178"/>
      <c r="Q229" s="178"/>
    </row>
    <row r="230" spans="1:17" x14ac:dyDescent="0.2">
      <c r="A230"/>
      <c r="B230" s="177"/>
      <c r="C230" s="178"/>
      <c r="D230" s="177"/>
      <c r="E230" s="177"/>
      <c r="F230" s="179"/>
      <c r="G230" s="179"/>
      <c r="H230" s="179"/>
      <c r="I230" s="178"/>
      <c r="J230" s="178"/>
      <c r="K230" s="178"/>
      <c r="L230" s="178"/>
      <c r="M230" s="178"/>
      <c r="N230" s="178"/>
      <c r="O230" s="178"/>
      <c r="P230" s="178"/>
      <c r="Q230" s="178"/>
    </row>
    <row r="231" spans="1:17" x14ac:dyDescent="0.2">
      <c r="A231"/>
      <c r="B231" s="177"/>
      <c r="C231" s="178"/>
      <c r="D231" s="177"/>
      <c r="E231" s="177"/>
      <c r="F231" s="179"/>
      <c r="G231" s="179"/>
      <c r="H231" s="179"/>
      <c r="I231" s="178"/>
      <c r="J231" s="178"/>
      <c r="K231" s="178"/>
      <c r="L231" s="178"/>
      <c r="M231" s="178"/>
      <c r="N231" s="178"/>
      <c r="O231" s="178"/>
      <c r="P231" s="178"/>
      <c r="Q231" s="178"/>
    </row>
    <row r="232" spans="1:17" x14ac:dyDescent="0.2">
      <c r="A232"/>
      <c r="B232" s="177"/>
      <c r="C232" s="178"/>
      <c r="D232" s="177"/>
      <c r="E232" s="177"/>
      <c r="F232" s="179"/>
      <c r="G232" s="179"/>
      <c r="H232" s="179"/>
      <c r="I232" s="178"/>
      <c r="J232" s="178"/>
      <c r="K232" s="178"/>
      <c r="L232" s="178"/>
      <c r="M232" s="178"/>
      <c r="N232" s="178"/>
      <c r="O232" s="178"/>
      <c r="P232" s="178"/>
      <c r="Q232" s="178"/>
    </row>
    <row r="233" spans="1:17" x14ac:dyDescent="0.2">
      <c r="A233"/>
      <c r="B233" s="177"/>
      <c r="C233" s="178"/>
      <c r="D233" s="177"/>
      <c r="E233" s="177"/>
      <c r="F233" s="179"/>
      <c r="G233" s="179"/>
      <c r="H233" s="179"/>
      <c r="I233" s="178"/>
      <c r="J233" s="178"/>
      <c r="K233" s="178"/>
      <c r="L233" s="178"/>
      <c r="M233" s="178"/>
      <c r="N233" s="178"/>
      <c r="O233" s="178"/>
      <c r="P233" s="178"/>
      <c r="Q233" s="178"/>
    </row>
    <row r="234" spans="1:17" x14ac:dyDescent="0.2">
      <c r="A234"/>
      <c r="B234" s="177"/>
      <c r="C234" s="178"/>
      <c r="D234" s="177"/>
      <c r="E234" s="177"/>
      <c r="F234" s="179"/>
      <c r="G234" s="179"/>
      <c r="H234" s="179"/>
      <c r="I234" s="178"/>
      <c r="J234" s="178"/>
      <c r="K234" s="178"/>
      <c r="L234" s="178"/>
      <c r="M234" s="178"/>
      <c r="N234" s="178"/>
      <c r="O234" s="178"/>
      <c r="P234" s="178"/>
      <c r="Q234" s="178"/>
    </row>
    <row r="235" spans="1:17" x14ac:dyDescent="0.2">
      <c r="A235"/>
      <c r="B235" s="177"/>
      <c r="C235" s="178"/>
      <c r="D235" s="177"/>
      <c r="E235" s="177"/>
      <c r="F235" s="179"/>
      <c r="G235" s="179"/>
      <c r="H235" s="179"/>
      <c r="I235" s="178"/>
      <c r="J235" s="178"/>
      <c r="K235" s="178"/>
      <c r="L235" s="178"/>
      <c r="M235" s="178"/>
      <c r="N235" s="178"/>
      <c r="O235" s="178"/>
      <c r="P235" s="178"/>
      <c r="Q235" s="178"/>
    </row>
    <row r="236" spans="1:17" x14ac:dyDescent="0.2">
      <c r="A236"/>
      <c r="B236" s="177"/>
      <c r="C236" s="178"/>
      <c r="D236" s="177"/>
      <c r="E236" s="177"/>
      <c r="F236" s="179"/>
      <c r="G236" s="179"/>
      <c r="H236" s="179"/>
      <c r="I236" s="178"/>
      <c r="J236" s="178"/>
      <c r="K236" s="178"/>
      <c r="L236" s="178"/>
      <c r="M236" s="178"/>
      <c r="N236" s="178"/>
      <c r="O236" s="178"/>
      <c r="P236" s="178"/>
      <c r="Q236" s="178"/>
    </row>
    <row r="237" spans="1:17" x14ac:dyDescent="0.2">
      <c r="A237"/>
      <c r="B237" s="177"/>
      <c r="C237" s="178"/>
      <c r="D237" s="177"/>
      <c r="E237" s="177"/>
      <c r="F237" s="179"/>
      <c r="G237" s="179"/>
      <c r="H237" s="179"/>
      <c r="I237" s="178"/>
      <c r="J237" s="178"/>
      <c r="K237" s="178"/>
      <c r="L237" s="178"/>
      <c r="M237" s="178"/>
      <c r="N237" s="178"/>
      <c r="O237" s="178"/>
      <c r="P237" s="178"/>
      <c r="Q237" s="178"/>
    </row>
    <row r="238" spans="1:17" x14ac:dyDescent="0.2">
      <c r="A238"/>
      <c r="B238" s="177"/>
      <c r="C238" s="178"/>
      <c r="D238" s="177"/>
      <c r="E238" s="177"/>
      <c r="F238" s="179"/>
      <c r="G238" s="179"/>
      <c r="H238" s="179"/>
      <c r="I238" s="178"/>
      <c r="J238" s="178"/>
      <c r="K238" s="178"/>
      <c r="L238" s="178"/>
      <c r="M238" s="178"/>
      <c r="N238" s="178"/>
      <c r="O238" s="178"/>
      <c r="P238" s="178"/>
      <c r="Q238" s="178"/>
    </row>
    <row r="239" spans="1:17" x14ac:dyDescent="0.2">
      <c r="A239"/>
      <c r="B239" s="177"/>
      <c r="C239" s="178"/>
      <c r="D239" s="177"/>
      <c r="E239" s="177"/>
      <c r="F239" s="179"/>
      <c r="G239" s="179"/>
      <c r="H239" s="179"/>
      <c r="I239" s="178"/>
      <c r="J239" s="178"/>
      <c r="K239" s="178"/>
      <c r="L239" s="178"/>
      <c r="M239" s="178"/>
      <c r="N239" s="178"/>
      <c r="O239" s="178"/>
      <c r="P239" s="178"/>
      <c r="Q239" s="178"/>
    </row>
    <row r="240" spans="1:17" x14ac:dyDescent="0.2">
      <c r="A240"/>
      <c r="B240" s="177"/>
      <c r="C240" s="178"/>
      <c r="D240" s="177"/>
      <c r="E240" s="177"/>
      <c r="F240" s="179"/>
      <c r="G240" s="179"/>
      <c r="H240" s="179"/>
      <c r="I240" s="178"/>
      <c r="J240" s="178"/>
      <c r="K240" s="178"/>
      <c r="L240" s="178"/>
      <c r="M240" s="178"/>
      <c r="N240" s="178"/>
      <c r="O240" s="178"/>
      <c r="P240" s="178"/>
      <c r="Q240" s="178"/>
    </row>
    <row r="241" spans="1:17" x14ac:dyDescent="0.2">
      <c r="A241"/>
      <c r="B241" s="177"/>
      <c r="C241" s="178"/>
      <c r="D241" s="177"/>
      <c r="E241" s="177"/>
      <c r="F241" s="179"/>
      <c r="G241" s="179"/>
      <c r="H241" s="179"/>
      <c r="I241" s="178"/>
      <c r="J241" s="178"/>
      <c r="K241" s="178"/>
      <c r="L241" s="178"/>
      <c r="M241" s="178"/>
      <c r="N241" s="178"/>
      <c r="O241" s="178"/>
      <c r="P241" s="178"/>
      <c r="Q241" s="178"/>
    </row>
    <row r="242" spans="1:17" x14ac:dyDescent="0.2">
      <c r="A242"/>
      <c r="B242" s="177"/>
      <c r="C242" s="178"/>
      <c r="D242" s="177"/>
      <c r="E242" s="177"/>
      <c r="F242" s="179"/>
      <c r="G242" s="179"/>
      <c r="H242" s="179"/>
      <c r="I242" s="178"/>
      <c r="J242" s="178"/>
      <c r="K242" s="178"/>
      <c r="L242" s="178"/>
      <c r="M242" s="178"/>
      <c r="N242" s="178"/>
      <c r="O242" s="178"/>
      <c r="P242" s="178"/>
      <c r="Q242" s="178"/>
    </row>
    <row r="243" spans="1:17" x14ac:dyDescent="0.2">
      <c r="A243"/>
      <c r="B243" s="177"/>
      <c r="C243" s="178"/>
      <c r="D243" s="177"/>
      <c r="E243" s="177"/>
      <c r="F243" s="179"/>
      <c r="G243" s="179"/>
      <c r="H243" s="179"/>
      <c r="I243" s="178"/>
      <c r="J243" s="178"/>
      <c r="K243" s="178"/>
      <c r="L243" s="178"/>
      <c r="M243" s="178"/>
      <c r="N243" s="178"/>
      <c r="O243" s="178"/>
      <c r="P243" s="178"/>
      <c r="Q243" s="178"/>
    </row>
    <row r="244" spans="1:17" x14ac:dyDescent="0.2">
      <c r="A244"/>
      <c r="B244" s="177"/>
      <c r="C244" s="178"/>
      <c r="D244" s="177"/>
      <c r="E244" s="177"/>
      <c r="F244" s="179"/>
      <c r="G244" s="179"/>
      <c r="H244" s="179"/>
      <c r="I244" s="178"/>
      <c r="J244" s="178"/>
      <c r="K244" s="178"/>
      <c r="L244" s="178"/>
      <c r="M244" s="178"/>
      <c r="N244" s="178"/>
      <c r="O244" s="178"/>
      <c r="P244" s="178"/>
      <c r="Q244" s="178"/>
    </row>
    <row r="245" spans="1:17" x14ac:dyDescent="0.2">
      <c r="A245"/>
      <c r="B245" s="177"/>
      <c r="C245" s="178"/>
      <c r="D245" s="177"/>
      <c r="E245" s="177"/>
      <c r="F245" s="179"/>
      <c r="G245" s="179"/>
      <c r="H245" s="179"/>
      <c r="I245" s="178"/>
      <c r="J245" s="178"/>
      <c r="K245" s="178"/>
      <c r="L245" s="178"/>
      <c r="M245" s="178"/>
      <c r="N245" s="178"/>
      <c r="O245" s="178"/>
      <c r="P245" s="178"/>
      <c r="Q245" s="178"/>
    </row>
    <row r="246" spans="1:17" x14ac:dyDescent="0.2">
      <c r="A246"/>
      <c r="B246" s="177"/>
      <c r="C246" s="178"/>
      <c r="D246" s="177"/>
      <c r="E246" s="177"/>
      <c r="F246" s="179"/>
      <c r="G246" s="179"/>
      <c r="H246" s="179"/>
      <c r="I246" s="178"/>
      <c r="J246" s="178"/>
      <c r="K246" s="178"/>
      <c r="L246" s="178"/>
      <c r="M246" s="178"/>
      <c r="N246" s="178"/>
      <c r="O246" s="178"/>
      <c r="P246" s="178"/>
      <c r="Q246" s="178"/>
    </row>
    <row r="247" spans="1:17" x14ac:dyDescent="0.2">
      <c r="A247"/>
      <c r="B247" s="177"/>
      <c r="C247" s="178"/>
      <c r="D247" s="177"/>
      <c r="E247" s="177"/>
      <c r="F247" s="179"/>
      <c r="G247" s="179"/>
      <c r="H247" s="179"/>
      <c r="I247" s="178"/>
      <c r="J247" s="178"/>
      <c r="K247" s="178"/>
      <c r="L247" s="178"/>
      <c r="M247" s="178"/>
      <c r="N247" s="178"/>
      <c r="O247" s="178"/>
      <c r="P247" s="178"/>
      <c r="Q247" s="178"/>
    </row>
    <row r="248" spans="1:17" x14ac:dyDescent="0.2">
      <c r="A248"/>
      <c r="B248" s="177"/>
      <c r="C248" s="178"/>
      <c r="D248" s="177"/>
      <c r="E248" s="177"/>
      <c r="F248" s="179"/>
      <c r="G248" s="179"/>
      <c r="H248" s="179"/>
      <c r="I248" s="178"/>
      <c r="J248" s="178"/>
      <c r="K248" s="178"/>
      <c r="L248" s="178"/>
      <c r="M248" s="178"/>
      <c r="N248" s="178"/>
      <c r="O248" s="178"/>
      <c r="P248" s="178"/>
      <c r="Q248" s="178"/>
    </row>
    <row r="249" spans="1:17" x14ac:dyDescent="0.2">
      <c r="A249"/>
      <c r="B249" s="177"/>
      <c r="C249" s="178"/>
      <c r="D249" s="177"/>
      <c r="E249" s="177"/>
      <c r="F249" s="179"/>
      <c r="G249" s="179"/>
      <c r="H249" s="179"/>
      <c r="I249" s="178"/>
      <c r="J249" s="178"/>
      <c r="K249" s="178"/>
      <c r="L249" s="178"/>
      <c r="M249" s="178"/>
      <c r="N249" s="178"/>
      <c r="O249" s="178"/>
      <c r="P249" s="178"/>
      <c r="Q249" s="178"/>
    </row>
    <row r="250" spans="1:17" x14ac:dyDescent="0.2">
      <c r="A250"/>
      <c r="B250" s="177"/>
      <c r="C250" s="178"/>
      <c r="D250" s="177"/>
      <c r="E250" s="177"/>
      <c r="F250" s="179"/>
      <c r="G250" s="179"/>
      <c r="H250" s="179"/>
      <c r="I250" s="178"/>
      <c r="J250" s="178"/>
      <c r="K250" s="178"/>
      <c r="L250" s="178"/>
      <c r="M250" s="178"/>
      <c r="N250" s="178"/>
      <c r="O250" s="178"/>
      <c r="P250" s="178"/>
      <c r="Q250" s="178"/>
    </row>
    <row r="251" spans="1:17" x14ac:dyDescent="0.2">
      <c r="A251"/>
      <c r="B251" s="177"/>
      <c r="C251" s="178"/>
      <c r="D251" s="177"/>
      <c r="E251" s="177"/>
      <c r="F251" s="179"/>
      <c r="G251" s="179"/>
      <c r="H251" s="179"/>
      <c r="I251" s="178"/>
      <c r="J251" s="178"/>
      <c r="K251" s="178"/>
      <c r="L251" s="178"/>
      <c r="M251" s="178"/>
      <c r="N251" s="178"/>
      <c r="O251" s="178"/>
      <c r="P251" s="178"/>
      <c r="Q251" s="178"/>
    </row>
    <row r="252" spans="1:17" x14ac:dyDescent="0.2">
      <c r="A252"/>
      <c r="B252" s="177"/>
      <c r="C252" s="178"/>
      <c r="D252" s="177"/>
      <c r="E252" s="177"/>
      <c r="F252" s="179"/>
      <c r="G252" s="179"/>
      <c r="H252" s="179"/>
      <c r="I252" s="178"/>
      <c r="J252" s="178"/>
      <c r="K252" s="178"/>
      <c r="L252" s="178"/>
      <c r="M252" s="178"/>
      <c r="N252" s="178"/>
      <c r="O252" s="178"/>
      <c r="P252" s="178"/>
      <c r="Q252" s="178"/>
    </row>
    <row r="253" spans="1:17" x14ac:dyDescent="0.2">
      <c r="A253"/>
      <c r="B253" s="177"/>
      <c r="C253" s="178"/>
      <c r="D253" s="177"/>
      <c r="E253" s="177"/>
      <c r="F253" s="179"/>
      <c r="G253" s="179"/>
      <c r="H253" s="179"/>
      <c r="I253" s="178"/>
      <c r="J253" s="178"/>
      <c r="K253" s="178"/>
      <c r="L253" s="178"/>
      <c r="M253" s="178"/>
      <c r="N253" s="178"/>
      <c r="O253" s="178"/>
      <c r="P253" s="178"/>
      <c r="Q253" s="178"/>
    </row>
    <row r="254" spans="1:17" x14ac:dyDescent="0.2">
      <c r="A254"/>
      <c r="B254" s="177"/>
      <c r="C254" s="178"/>
      <c r="D254" s="177"/>
      <c r="E254" s="177"/>
      <c r="F254" s="179"/>
      <c r="G254" s="179"/>
      <c r="H254" s="179"/>
      <c r="I254" s="178"/>
      <c r="J254" s="178"/>
      <c r="K254" s="178"/>
      <c r="L254" s="178"/>
      <c r="M254" s="178"/>
      <c r="N254" s="178"/>
      <c r="O254" s="178"/>
      <c r="P254" s="178"/>
      <c r="Q254" s="178"/>
    </row>
    <row r="255" spans="1:17" x14ac:dyDescent="0.2">
      <c r="A255"/>
      <c r="B255" s="177"/>
      <c r="C255" s="178"/>
      <c r="D255" s="177"/>
      <c r="E255" s="177"/>
      <c r="F255" s="179"/>
      <c r="G255" s="179"/>
      <c r="H255" s="179"/>
      <c r="I255" s="178"/>
      <c r="J255" s="178"/>
      <c r="K255" s="178"/>
      <c r="L255" s="178"/>
      <c r="M255" s="178"/>
      <c r="N255" s="178"/>
      <c r="O255" s="178"/>
      <c r="P255" s="178"/>
      <c r="Q255" s="178"/>
    </row>
    <row r="256" spans="1:17" x14ac:dyDescent="0.2">
      <c r="A256"/>
      <c r="B256" s="177"/>
      <c r="C256" s="178"/>
      <c r="D256" s="177"/>
      <c r="E256" s="177"/>
      <c r="F256" s="179"/>
      <c r="G256" s="179"/>
      <c r="H256" s="179"/>
      <c r="I256" s="178"/>
      <c r="J256" s="178"/>
      <c r="K256" s="178"/>
      <c r="L256" s="178"/>
      <c r="M256" s="178"/>
      <c r="N256" s="178"/>
      <c r="O256" s="178"/>
      <c r="P256" s="178"/>
      <c r="Q256" s="178"/>
    </row>
    <row r="257" spans="1:17" x14ac:dyDescent="0.2">
      <c r="A257"/>
      <c r="B257" s="177"/>
      <c r="C257" s="178"/>
      <c r="D257" s="177"/>
      <c r="E257" s="177"/>
      <c r="F257" s="179"/>
      <c r="G257" s="179"/>
      <c r="H257" s="179"/>
      <c r="I257" s="178"/>
      <c r="J257" s="178"/>
      <c r="K257" s="178"/>
      <c r="L257" s="178"/>
      <c r="M257" s="178"/>
      <c r="N257" s="178"/>
      <c r="O257" s="178"/>
      <c r="P257" s="178"/>
      <c r="Q257" s="178"/>
    </row>
    <row r="258" spans="1:17" x14ac:dyDescent="0.2">
      <c r="A258"/>
      <c r="B258" s="177"/>
      <c r="C258" s="178"/>
      <c r="D258" s="177"/>
      <c r="E258" s="177"/>
      <c r="F258" s="179"/>
      <c r="G258" s="179"/>
      <c r="H258" s="179"/>
      <c r="I258" s="178"/>
      <c r="J258" s="178"/>
      <c r="K258" s="178"/>
      <c r="L258" s="178"/>
      <c r="M258" s="178"/>
      <c r="N258" s="178"/>
      <c r="O258" s="178"/>
      <c r="P258" s="178"/>
      <c r="Q258" s="178"/>
    </row>
    <row r="259" spans="1:17" x14ac:dyDescent="0.2">
      <c r="A259"/>
      <c r="B259" s="177"/>
      <c r="C259" s="178"/>
      <c r="D259" s="177"/>
      <c r="E259" s="177"/>
      <c r="F259" s="179"/>
      <c r="G259" s="179"/>
      <c r="H259" s="179"/>
      <c r="I259" s="178"/>
      <c r="J259" s="178"/>
      <c r="K259" s="178"/>
      <c r="L259" s="178"/>
      <c r="M259" s="178"/>
      <c r="N259" s="178"/>
      <c r="O259" s="178"/>
      <c r="P259" s="178"/>
      <c r="Q259" s="178"/>
    </row>
    <row r="260" spans="1:17" x14ac:dyDescent="0.2">
      <c r="A260"/>
      <c r="B260" s="177"/>
      <c r="C260" s="178"/>
      <c r="D260" s="177"/>
      <c r="E260" s="177"/>
      <c r="F260" s="179"/>
      <c r="G260" s="179"/>
      <c r="H260" s="179"/>
      <c r="I260" s="178"/>
      <c r="J260" s="178"/>
      <c r="K260" s="178"/>
      <c r="L260" s="178"/>
      <c r="M260" s="178"/>
      <c r="N260" s="178"/>
      <c r="O260" s="178"/>
      <c r="P260" s="178"/>
      <c r="Q260" s="178"/>
    </row>
    <row r="261" spans="1:17" x14ac:dyDescent="0.2">
      <c r="A261"/>
      <c r="B261" s="177"/>
      <c r="C261" s="178"/>
      <c r="D261" s="177"/>
      <c r="E261" s="177"/>
      <c r="F261" s="179"/>
      <c r="G261" s="179"/>
      <c r="H261" s="179"/>
      <c r="I261" s="178"/>
      <c r="J261" s="178"/>
      <c r="K261" s="178"/>
      <c r="L261" s="178"/>
      <c r="M261" s="178"/>
      <c r="N261" s="178"/>
      <c r="O261" s="178"/>
      <c r="P261" s="178"/>
      <c r="Q261" s="178"/>
    </row>
    <row r="262" spans="1:17" x14ac:dyDescent="0.2">
      <c r="A262"/>
      <c r="B262" s="177"/>
      <c r="C262" s="178"/>
      <c r="D262" s="177"/>
      <c r="E262" s="177"/>
      <c r="F262" s="179"/>
      <c r="G262" s="179"/>
      <c r="H262" s="179"/>
      <c r="I262" s="178"/>
      <c r="J262" s="178"/>
      <c r="K262" s="178"/>
      <c r="L262" s="178"/>
      <c r="M262" s="178"/>
      <c r="N262" s="178"/>
      <c r="O262" s="178"/>
      <c r="P262" s="178"/>
      <c r="Q262" s="178"/>
    </row>
    <row r="263" spans="1:17" x14ac:dyDescent="0.2">
      <c r="A263"/>
      <c r="B263" s="177"/>
      <c r="C263" s="178"/>
      <c r="D263" s="177"/>
      <c r="E263" s="177"/>
      <c r="F263" s="179"/>
      <c r="G263" s="179"/>
      <c r="H263" s="179"/>
      <c r="I263" s="178"/>
      <c r="J263" s="178"/>
      <c r="K263" s="178"/>
      <c r="L263" s="178"/>
      <c r="M263" s="178"/>
      <c r="N263" s="178"/>
      <c r="O263" s="178"/>
      <c r="P263" s="178"/>
      <c r="Q263" s="178"/>
    </row>
    <row r="264" spans="1:17" x14ac:dyDescent="0.2">
      <c r="A264"/>
      <c r="B264" s="177"/>
      <c r="C264" s="178"/>
      <c r="D264" s="177"/>
      <c r="E264" s="177"/>
      <c r="F264" s="179"/>
      <c r="G264" s="179"/>
      <c r="H264" s="179"/>
      <c r="I264" s="178"/>
      <c r="J264" s="178"/>
      <c r="K264" s="178"/>
      <c r="L264" s="178"/>
      <c r="M264" s="178"/>
      <c r="N264" s="178"/>
      <c r="O264" s="178"/>
      <c r="P264" s="178"/>
      <c r="Q264" s="178"/>
    </row>
    <row r="265" spans="1:17" x14ac:dyDescent="0.2">
      <c r="A265"/>
      <c r="B265" s="177"/>
      <c r="C265" s="178"/>
      <c r="D265" s="177"/>
      <c r="E265" s="177"/>
      <c r="F265" s="179"/>
      <c r="G265" s="179"/>
      <c r="H265" s="179"/>
      <c r="I265" s="178"/>
      <c r="J265" s="178"/>
      <c r="K265" s="178"/>
      <c r="L265" s="178"/>
      <c r="M265" s="178"/>
      <c r="N265" s="178"/>
      <c r="O265" s="178"/>
      <c r="P265" s="178"/>
      <c r="Q265" s="178"/>
    </row>
    <row r="266" spans="1:17" x14ac:dyDescent="0.2">
      <c r="A266"/>
      <c r="B266" s="177"/>
      <c r="C266" s="178"/>
      <c r="D266" s="177"/>
      <c r="E266" s="177"/>
      <c r="F266" s="179"/>
      <c r="G266" s="179"/>
      <c r="H266" s="179"/>
      <c r="I266" s="178"/>
      <c r="J266" s="178"/>
      <c r="K266" s="178"/>
      <c r="L266" s="178"/>
      <c r="M266" s="178"/>
      <c r="N266" s="178"/>
      <c r="O266" s="178"/>
      <c r="P266" s="178"/>
      <c r="Q266" s="178"/>
    </row>
    <row r="267" spans="1:17" x14ac:dyDescent="0.2">
      <c r="A267"/>
      <c r="B267" s="177"/>
      <c r="C267" s="178"/>
      <c r="D267" s="177"/>
      <c r="E267" s="177"/>
      <c r="F267" s="179"/>
      <c r="G267" s="179"/>
      <c r="H267" s="179"/>
      <c r="I267" s="178"/>
      <c r="J267" s="178"/>
      <c r="K267" s="178"/>
      <c r="L267" s="178"/>
      <c r="M267" s="178"/>
      <c r="N267" s="178"/>
      <c r="O267" s="178"/>
      <c r="P267" s="178"/>
      <c r="Q267" s="178"/>
    </row>
    <row r="268" spans="1:17" x14ac:dyDescent="0.2">
      <c r="A268"/>
      <c r="B268" s="177"/>
      <c r="C268" s="178"/>
      <c r="D268" s="177"/>
      <c r="E268" s="177"/>
      <c r="F268" s="179"/>
      <c r="G268" s="179"/>
      <c r="H268" s="179"/>
      <c r="I268" s="178"/>
      <c r="J268" s="178"/>
      <c r="K268" s="178"/>
      <c r="L268" s="178"/>
      <c r="M268" s="178"/>
      <c r="N268" s="178"/>
      <c r="O268" s="178"/>
      <c r="P268" s="178"/>
      <c r="Q268" s="178"/>
    </row>
    <row r="269" spans="1:17" x14ac:dyDescent="0.2">
      <c r="A269"/>
      <c r="B269" s="177"/>
      <c r="C269" s="178"/>
      <c r="D269" s="177"/>
      <c r="E269" s="177"/>
      <c r="F269" s="179"/>
      <c r="G269" s="179"/>
      <c r="H269" s="179"/>
      <c r="I269" s="178"/>
      <c r="J269" s="178"/>
      <c r="K269" s="178"/>
      <c r="L269" s="178"/>
      <c r="M269" s="178"/>
      <c r="N269" s="178"/>
      <c r="O269" s="178"/>
      <c r="P269" s="178"/>
      <c r="Q269" s="178"/>
    </row>
    <row r="270" spans="1:17" x14ac:dyDescent="0.2">
      <c r="A270"/>
      <c r="B270" s="177"/>
      <c r="C270" s="178"/>
      <c r="D270" s="177"/>
      <c r="E270" s="177"/>
      <c r="F270" s="179"/>
      <c r="G270" s="179"/>
      <c r="H270" s="179"/>
      <c r="I270" s="178"/>
      <c r="J270" s="178"/>
      <c r="K270" s="178"/>
      <c r="L270" s="178"/>
      <c r="M270" s="178"/>
      <c r="N270" s="178"/>
      <c r="O270" s="178"/>
      <c r="P270" s="178"/>
      <c r="Q270" s="178"/>
    </row>
    <row r="271" spans="1:17" x14ac:dyDescent="0.2">
      <c r="A271"/>
      <c r="B271" s="177"/>
      <c r="C271" s="178"/>
      <c r="D271" s="177"/>
      <c r="E271" s="177"/>
      <c r="F271" s="179"/>
      <c r="G271" s="179"/>
      <c r="H271" s="179"/>
      <c r="I271" s="178"/>
      <c r="J271" s="178"/>
      <c r="K271" s="178"/>
      <c r="L271" s="178"/>
      <c r="M271" s="178"/>
      <c r="N271" s="178"/>
      <c r="O271" s="178"/>
      <c r="P271" s="178"/>
      <c r="Q271" s="178"/>
    </row>
    <row r="272" spans="1:17" x14ac:dyDescent="0.2">
      <c r="A272"/>
      <c r="B272" s="177"/>
      <c r="C272" s="178"/>
      <c r="D272" s="177"/>
      <c r="E272" s="177"/>
      <c r="F272" s="179"/>
      <c r="G272" s="179"/>
      <c r="H272" s="179"/>
      <c r="I272" s="178"/>
      <c r="J272" s="178"/>
      <c r="K272" s="178"/>
      <c r="L272" s="178"/>
      <c r="M272" s="178"/>
      <c r="N272" s="178"/>
      <c r="O272" s="178"/>
      <c r="P272" s="178"/>
      <c r="Q272" s="178"/>
    </row>
    <row r="273" spans="1:17" x14ac:dyDescent="0.2">
      <c r="A273"/>
      <c r="B273" s="177"/>
      <c r="C273" s="178"/>
      <c r="D273" s="177"/>
      <c r="E273" s="177"/>
      <c r="F273" s="179"/>
      <c r="G273" s="179"/>
      <c r="H273" s="179"/>
      <c r="I273" s="178"/>
      <c r="J273" s="178"/>
      <c r="K273" s="178"/>
      <c r="L273" s="178"/>
      <c r="M273" s="178"/>
      <c r="N273" s="178"/>
      <c r="O273" s="178"/>
      <c r="P273" s="178"/>
      <c r="Q273" s="178"/>
    </row>
    <row r="274" spans="1:17" x14ac:dyDescent="0.2">
      <c r="A274"/>
      <c r="B274" s="177"/>
      <c r="C274" s="178"/>
      <c r="D274" s="177"/>
      <c r="E274" s="177"/>
      <c r="F274" s="179"/>
      <c r="G274" s="179"/>
      <c r="H274" s="179"/>
      <c r="I274" s="178"/>
      <c r="J274" s="178"/>
      <c r="K274" s="178"/>
      <c r="L274" s="178"/>
      <c r="M274" s="178"/>
      <c r="N274" s="178"/>
      <c r="O274" s="178"/>
      <c r="P274" s="178"/>
      <c r="Q274" s="178"/>
    </row>
    <row r="275" spans="1:17" x14ac:dyDescent="0.2">
      <c r="A275"/>
      <c r="B275" s="177"/>
      <c r="C275" s="178"/>
      <c r="D275" s="177"/>
      <c r="E275" s="177"/>
      <c r="F275" s="179"/>
      <c r="G275" s="179"/>
      <c r="H275" s="179"/>
      <c r="I275" s="178"/>
      <c r="J275" s="178"/>
      <c r="K275" s="178"/>
      <c r="L275" s="178"/>
      <c r="M275" s="178"/>
      <c r="N275" s="178"/>
      <c r="O275" s="178"/>
      <c r="P275" s="178"/>
      <c r="Q275" s="178"/>
    </row>
    <row r="276" spans="1:17" x14ac:dyDescent="0.2">
      <c r="A276"/>
      <c r="B276" s="177"/>
      <c r="C276" s="178"/>
      <c r="D276" s="177"/>
      <c r="E276" s="177"/>
      <c r="F276" s="179"/>
      <c r="G276" s="179"/>
      <c r="H276" s="179"/>
      <c r="I276" s="178"/>
      <c r="J276" s="178"/>
      <c r="K276" s="178"/>
      <c r="L276" s="178"/>
      <c r="M276" s="178"/>
      <c r="N276" s="178"/>
      <c r="O276" s="178"/>
      <c r="P276" s="178"/>
      <c r="Q276" s="178"/>
    </row>
    <row r="277" spans="1:17" x14ac:dyDescent="0.2">
      <c r="A277"/>
      <c r="B277" s="177"/>
      <c r="C277" s="178"/>
      <c r="D277" s="177"/>
      <c r="E277" s="177"/>
      <c r="F277" s="179"/>
      <c r="G277" s="179"/>
      <c r="H277" s="179"/>
      <c r="I277" s="178"/>
      <c r="J277" s="178"/>
      <c r="K277" s="178"/>
      <c r="L277" s="178"/>
      <c r="M277" s="178"/>
      <c r="N277" s="178"/>
      <c r="O277" s="178"/>
      <c r="P277" s="178"/>
      <c r="Q277" s="178"/>
    </row>
    <row r="278" spans="1:17" x14ac:dyDescent="0.2">
      <c r="A278"/>
      <c r="B278" s="177"/>
      <c r="C278" s="178"/>
      <c r="D278" s="177"/>
      <c r="E278" s="177"/>
      <c r="F278" s="179"/>
      <c r="G278" s="179"/>
      <c r="H278" s="179"/>
      <c r="I278" s="178"/>
      <c r="J278" s="178"/>
      <c r="K278" s="178"/>
      <c r="L278" s="178"/>
      <c r="M278" s="178"/>
      <c r="N278" s="178"/>
      <c r="O278" s="178"/>
      <c r="P278" s="178"/>
      <c r="Q278" s="178"/>
    </row>
    <row r="279" spans="1:17" x14ac:dyDescent="0.2">
      <c r="A279"/>
      <c r="B279" s="177"/>
      <c r="C279" s="178"/>
      <c r="D279" s="177"/>
      <c r="E279" s="177"/>
      <c r="F279" s="179"/>
      <c r="G279" s="179"/>
      <c r="H279" s="179"/>
      <c r="I279" s="178"/>
      <c r="J279" s="178"/>
      <c r="K279" s="178"/>
      <c r="L279" s="178"/>
      <c r="M279" s="178"/>
      <c r="N279" s="178"/>
      <c r="O279" s="178"/>
      <c r="P279" s="178"/>
      <c r="Q279" s="178"/>
    </row>
    <row r="280" spans="1:17" x14ac:dyDescent="0.2">
      <c r="A280"/>
      <c r="B280" s="177"/>
      <c r="C280" s="178"/>
      <c r="D280" s="177"/>
      <c r="E280" s="177"/>
      <c r="F280" s="179"/>
      <c r="G280" s="179"/>
      <c r="H280" s="179"/>
      <c r="I280" s="178"/>
      <c r="J280" s="178"/>
      <c r="K280" s="178"/>
      <c r="L280" s="178"/>
      <c r="M280" s="178"/>
      <c r="N280" s="178"/>
      <c r="O280" s="178"/>
      <c r="P280" s="178"/>
      <c r="Q280" s="178"/>
    </row>
    <row r="281" spans="1:17" x14ac:dyDescent="0.2">
      <c r="A281"/>
      <c r="B281" s="177"/>
      <c r="C281" s="178"/>
      <c r="D281" s="177"/>
      <c r="E281" s="177"/>
      <c r="F281" s="179"/>
      <c r="G281" s="179"/>
      <c r="H281" s="179"/>
      <c r="I281" s="178"/>
      <c r="J281" s="178"/>
      <c r="K281" s="178"/>
      <c r="L281" s="178"/>
      <c r="M281" s="178"/>
      <c r="N281" s="178"/>
      <c r="O281" s="178"/>
      <c r="P281" s="178"/>
      <c r="Q281" s="178"/>
    </row>
    <row r="282" spans="1:17" x14ac:dyDescent="0.2">
      <c r="A282"/>
      <c r="B282" s="177"/>
      <c r="C282" s="178"/>
      <c r="D282" s="177"/>
      <c r="E282" s="177"/>
      <c r="F282" s="179"/>
      <c r="G282" s="179"/>
      <c r="H282" s="179"/>
      <c r="I282" s="178"/>
      <c r="J282" s="178"/>
      <c r="K282" s="178"/>
      <c r="L282" s="178"/>
      <c r="M282" s="178"/>
      <c r="N282" s="178"/>
      <c r="O282" s="178"/>
      <c r="P282" s="178"/>
      <c r="Q282" s="178"/>
    </row>
    <row r="283" spans="1:17" x14ac:dyDescent="0.2">
      <c r="A283"/>
      <c r="B283" s="177"/>
      <c r="C283" s="178"/>
      <c r="D283" s="177"/>
      <c r="E283" s="177"/>
      <c r="F283" s="179"/>
      <c r="G283" s="179"/>
      <c r="H283" s="179"/>
      <c r="I283" s="178"/>
      <c r="J283" s="178"/>
      <c r="K283" s="178"/>
      <c r="L283" s="178"/>
      <c r="M283" s="178"/>
      <c r="N283" s="178"/>
      <c r="O283" s="178"/>
      <c r="P283" s="178"/>
      <c r="Q283" s="178"/>
    </row>
    <row r="284" spans="1:17" x14ac:dyDescent="0.2">
      <c r="A284"/>
      <c r="B284" s="177"/>
      <c r="C284" s="178"/>
      <c r="D284" s="177"/>
      <c r="E284" s="177"/>
      <c r="F284" s="179"/>
      <c r="G284" s="179"/>
      <c r="H284" s="179"/>
      <c r="I284" s="178"/>
      <c r="J284" s="178"/>
      <c r="K284" s="178"/>
      <c r="L284" s="178"/>
      <c r="M284" s="178"/>
      <c r="N284" s="178"/>
      <c r="O284" s="178"/>
      <c r="P284" s="178"/>
      <c r="Q284" s="178"/>
    </row>
    <row r="285" spans="1:17" x14ac:dyDescent="0.2">
      <c r="A285"/>
      <c r="B285" s="177"/>
      <c r="C285" s="178"/>
      <c r="D285" s="177"/>
      <c r="E285" s="177"/>
      <c r="F285" s="179"/>
      <c r="G285" s="179"/>
      <c r="H285" s="179"/>
      <c r="I285" s="178"/>
      <c r="J285" s="178"/>
      <c r="K285" s="178"/>
      <c r="L285" s="178"/>
      <c r="M285" s="178"/>
      <c r="N285" s="178"/>
      <c r="O285" s="178"/>
      <c r="P285" s="178"/>
      <c r="Q285" s="178"/>
    </row>
    <row r="286" spans="1:17" x14ac:dyDescent="0.2">
      <c r="A286"/>
      <c r="B286" s="177"/>
      <c r="C286" s="178"/>
      <c r="D286" s="177"/>
      <c r="E286" s="177"/>
      <c r="F286" s="179"/>
      <c r="G286" s="179"/>
      <c r="H286" s="179"/>
      <c r="I286" s="178"/>
      <c r="J286" s="178"/>
      <c r="K286" s="178"/>
      <c r="L286" s="178"/>
      <c r="M286" s="178"/>
      <c r="N286" s="178"/>
      <c r="O286" s="178"/>
      <c r="P286" s="178"/>
      <c r="Q286" s="178"/>
    </row>
    <row r="287" spans="1:17" x14ac:dyDescent="0.2">
      <c r="A287"/>
      <c r="B287" s="177"/>
      <c r="C287" s="178"/>
      <c r="D287" s="177"/>
      <c r="E287" s="177"/>
      <c r="F287" s="179"/>
      <c r="G287" s="179"/>
      <c r="H287" s="179"/>
      <c r="I287" s="178"/>
      <c r="J287" s="178"/>
      <c r="K287" s="178"/>
      <c r="L287" s="178"/>
      <c r="M287" s="178"/>
      <c r="N287" s="178"/>
      <c r="O287" s="178"/>
      <c r="P287" s="178"/>
      <c r="Q287" s="178"/>
    </row>
    <row r="288" spans="1:17" x14ac:dyDescent="0.2">
      <c r="A288"/>
      <c r="B288" s="177"/>
      <c r="C288" s="178"/>
      <c r="D288" s="177"/>
      <c r="E288" s="177"/>
      <c r="F288" s="179"/>
      <c r="G288" s="179"/>
      <c r="H288" s="179"/>
      <c r="I288" s="178"/>
      <c r="J288" s="178"/>
      <c r="K288" s="178"/>
      <c r="L288" s="178"/>
      <c r="M288" s="178"/>
      <c r="N288" s="178"/>
      <c r="O288" s="178"/>
      <c r="P288" s="178"/>
      <c r="Q288" s="178"/>
    </row>
    <row r="289" spans="1:17" x14ac:dyDescent="0.2">
      <c r="A289"/>
      <c r="B289" s="177"/>
      <c r="C289" s="178"/>
      <c r="D289" s="177"/>
      <c r="E289" s="177"/>
      <c r="F289" s="179"/>
      <c r="G289" s="179"/>
      <c r="H289" s="179"/>
      <c r="I289" s="178"/>
      <c r="J289" s="178"/>
      <c r="K289" s="178"/>
      <c r="L289" s="178"/>
      <c r="M289" s="178"/>
      <c r="N289" s="178"/>
      <c r="O289" s="178"/>
      <c r="P289" s="178"/>
      <c r="Q289" s="178"/>
    </row>
    <row r="290" spans="1:17" x14ac:dyDescent="0.2">
      <c r="A290"/>
      <c r="B290" s="177"/>
      <c r="C290" s="178"/>
      <c r="D290" s="177"/>
      <c r="E290" s="177"/>
      <c r="F290" s="179"/>
      <c r="G290" s="179"/>
      <c r="H290" s="179"/>
      <c r="I290" s="178"/>
      <c r="J290" s="178"/>
      <c r="K290" s="178"/>
      <c r="L290" s="178"/>
      <c r="M290" s="178"/>
      <c r="N290" s="178"/>
      <c r="O290" s="178"/>
      <c r="P290" s="178"/>
      <c r="Q290" s="178"/>
    </row>
    <row r="291" spans="1:17" x14ac:dyDescent="0.2">
      <c r="A291"/>
      <c r="B291" s="177"/>
      <c r="C291" s="178"/>
      <c r="D291" s="177"/>
      <c r="E291" s="177"/>
      <c r="F291" s="179"/>
      <c r="G291" s="179"/>
      <c r="H291" s="179"/>
      <c r="I291" s="178"/>
      <c r="J291" s="178"/>
      <c r="K291" s="178"/>
      <c r="L291" s="178"/>
      <c r="M291" s="178"/>
      <c r="N291" s="178"/>
      <c r="O291" s="178"/>
      <c r="P291" s="178"/>
      <c r="Q291" s="178"/>
    </row>
    <row r="292" spans="1:17" x14ac:dyDescent="0.2">
      <c r="A292"/>
      <c r="B292" s="177"/>
      <c r="C292" s="178"/>
      <c r="D292" s="177"/>
      <c r="E292" s="177"/>
      <c r="F292" s="179"/>
      <c r="G292" s="179"/>
      <c r="H292" s="179"/>
      <c r="I292" s="178"/>
      <c r="J292" s="178"/>
      <c r="K292" s="178"/>
      <c r="L292" s="178"/>
      <c r="M292" s="178"/>
      <c r="N292" s="178"/>
      <c r="O292" s="178"/>
      <c r="P292" s="178"/>
      <c r="Q292" s="178"/>
    </row>
    <row r="293" spans="1:17" x14ac:dyDescent="0.2">
      <c r="A293"/>
      <c r="B293" s="177"/>
      <c r="C293" s="178"/>
      <c r="D293" s="177"/>
      <c r="E293" s="177"/>
      <c r="F293" s="179"/>
      <c r="G293" s="179"/>
      <c r="H293" s="179"/>
      <c r="I293" s="178"/>
      <c r="J293" s="178"/>
      <c r="K293" s="178"/>
      <c r="L293" s="178"/>
      <c r="M293" s="178"/>
      <c r="N293" s="178"/>
      <c r="O293" s="178"/>
      <c r="P293" s="178"/>
      <c r="Q293" s="178"/>
    </row>
    <row r="294" spans="1:17" x14ac:dyDescent="0.2">
      <c r="A294"/>
      <c r="B294" s="177"/>
      <c r="C294" s="178"/>
      <c r="D294" s="177"/>
      <c r="E294" s="177"/>
      <c r="F294" s="179"/>
      <c r="G294" s="179"/>
      <c r="H294" s="179"/>
      <c r="I294" s="178"/>
      <c r="J294" s="178"/>
      <c r="K294" s="178"/>
      <c r="L294" s="178"/>
      <c r="M294" s="178"/>
      <c r="N294" s="178"/>
      <c r="O294" s="178"/>
      <c r="P294" s="178"/>
      <c r="Q294" s="178"/>
    </row>
    <row r="295" spans="1:17" x14ac:dyDescent="0.2">
      <c r="A295"/>
      <c r="B295" s="177"/>
      <c r="C295" s="178"/>
      <c r="D295" s="177"/>
      <c r="E295" s="177"/>
      <c r="F295" s="179"/>
      <c r="G295" s="179"/>
      <c r="H295" s="179"/>
      <c r="I295" s="178"/>
      <c r="J295" s="178"/>
      <c r="K295" s="178"/>
      <c r="L295" s="178"/>
      <c r="M295" s="178"/>
      <c r="N295" s="178"/>
      <c r="O295" s="178"/>
      <c r="P295" s="178"/>
      <c r="Q295" s="178"/>
    </row>
    <row r="296" spans="1:17" x14ac:dyDescent="0.2">
      <c r="A296"/>
      <c r="B296" s="177"/>
      <c r="C296" s="178"/>
      <c r="D296" s="177"/>
      <c r="E296" s="177"/>
      <c r="F296" s="179"/>
      <c r="G296" s="179"/>
      <c r="H296" s="179"/>
      <c r="I296" s="178"/>
      <c r="J296" s="178"/>
      <c r="K296" s="178"/>
      <c r="L296" s="178"/>
      <c r="M296" s="178"/>
      <c r="N296" s="178"/>
      <c r="O296" s="178"/>
      <c r="P296" s="178"/>
      <c r="Q296" s="178"/>
    </row>
    <row r="297" spans="1:17" x14ac:dyDescent="0.2">
      <c r="A297"/>
      <c r="B297" s="177"/>
      <c r="C297" s="178"/>
      <c r="D297" s="177"/>
      <c r="E297" s="177"/>
      <c r="F297" s="179"/>
      <c r="G297" s="179"/>
      <c r="H297" s="179"/>
      <c r="I297" s="178"/>
      <c r="J297" s="178"/>
      <c r="K297" s="178"/>
      <c r="L297" s="178"/>
      <c r="M297" s="178"/>
      <c r="N297" s="178"/>
      <c r="O297" s="178"/>
      <c r="P297" s="178"/>
      <c r="Q297" s="178"/>
    </row>
    <row r="298" spans="1:17" x14ac:dyDescent="0.2">
      <c r="A298"/>
      <c r="B298" s="177"/>
      <c r="C298" s="178"/>
      <c r="D298" s="177"/>
      <c r="E298" s="177"/>
      <c r="F298" s="179"/>
      <c r="G298" s="179"/>
      <c r="H298" s="179"/>
      <c r="I298" s="178"/>
      <c r="J298" s="178"/>
      <c r="K298" s="178"/>
      <c r="L298" s="178"/>
      <c r="M298" s="178"/>
      <c r="N298" s="178"/>
      <c r="O298" s="178"/>
      <c r="P298" s="178"/>
      <c r="Q298" s="178"/>
    </row>
    <row r="299" spans="1:17" x14ac:dyDescent="0.2">
      <c r="A299"/>
      <c r="B299" s="177"/>
      <c r="C299" s="178"/>
      <c r="D299" s="177"/>
      <c r="E299" s="177"/>
      <c r="F299" s="179"/>
      <c r="G299" s="179"/>
      <c r="H299" s="179"/>
      <c r="I299" s="178"/>
      <c r="J299" s="178"/>
      <c r="K299" s="178"/>
      <c r="L299" s="178"/>
      <c r="M299" s="178"/>
      <c r="N299" s="178"/>
      <c r="O299" s="178"/>
      <c r="P299" s="178"/>
      <c r="Q299" s="178"/>
    </row>
    <row r="300" spans="1:17" x14ac:dyDescent="0.2">
      <c r="A300"/>
      <c r="B300" s="177"/>
      <c r="C300" s="178"/>
      <c r="D300" s="177"/>
      <c r="E300" s="177"/>
      <c r="F300" s="179"/>
      <c r="G300" s="179"/>
      <c r="H300" s="179"/>
      <c r="I300" s="178"/>
      <c r="J300" s="178"/>
      <c r="K300" s="178"/>
      <c r="L300" s="178"/>
      <c r="M300" s="178"/>
      <c r="N300" s="178"/>
      <c r="O300" s="178"/>
      <c r="P300" s="178"/>
      <c r="Q300" s="178"/>
    </row>
    <row r="301" spans="1:17" x14ac:dyDescent="0.2">
      <c r="A301"/>
      <c r="B301" s="177"/>
      <c r="C301" s="178"/>
      <c r="D301" s="177"/>
      <c r="E301" s="177"/>
      <c r="F301" s="179"/>
      <c r="G301" s="179"/>
      <c r="H301" s="179"/>
      <c r="I301" s="178"/>
      <c r="J301" s="178"/>
      <c r="K301" s="178"/>
      <c r="L301" s="178"/>
      <c r="M301" s="178"/>
      <c r="N301" s="178"/>
      <c r="O301" s="178"/>
      <c r="P301" s="178"/>
      <c r="Q301" s="178"/>
    </row>
    <row r="302" spans="1:17" x14ac:dyDescent="0.2">
      <c r="A302"/>
      <c r="B302" s="177"/>
      <c r="C302" s="178"/>
      <c r="D302" s="177"/>
      <c r="E302" s="177"/>
      <c r="F302" s="179"/>
      <c r="G302" s="179"/>
      <c r="H302" s="179"/>
      <c r="I302" s="178"/>
      <c r="J302" s="178"/>
      <c r="K302" s="178"/>
      <c r="L302" s="178"/>
      <c r="M302" s="178"/>
      <c r="N302" s="178"/>
      <c r="O302" s="178"/>
      <c r="P302" s="178"/>
      <c r="Q302" s="178"/>
    </row>
    <row r="303" spans="1:17" x14ac:dyDescent="0.2">
      <c r="A303"/>
      <c r="B303" s="177"/>
      <c r="C303" s="178"/>
      <c r="D303" s="177"/>
      <c r="E303" s="177"/>
      <c r="F303" s="179"/>
      <c r="G303" s="179"/>
      <c r="H303" s="179"/>
      <c r="I303" s="178"/>
      <c r="J303" s="178"/>
      <c r="K303" s="178"/>
      <c r="L303" s="178"/>
      <c r="M303" s="178"/>
      <c r="N303" s="178"/>
      <c r="O303" s="178"/>
      <c r="P303" s="178"/>
      <c r="Q303" s="178"/>
    </row>
    <row r="304" spans="1:17" x14ac:dyDescent="0.2">
      <c r="A304"/>
      <c r="B304" s="177"/>
      <c r="C304" s="178"/>
      <c r="D304" s="177"/>
      <c r="E304" s="177"/>
      <c r="F304" s="179"/>
      <c r="G304" s="179"/>
      <c r="H304" s="179"/>
      <c r="I304" s="178"/>
      <c r="J304" s="178"/>
      <c r="K304" s="178"/>
      <c r="L304" s="178"/>
      <c r="M304" s="178"/>
      <c r="N304" s="178"/>
      <c r="O304" s="178"/>
      <c r="P304" s="178"/>
      <c r="Q304" s="178"/>
    </row>
    <row r="305" spans="1:17" x14ac:dyDescent="0.2">
      <c r="A305"/>
      <c r="B305" s="177"/>
      <c r="C305" s="178"/>
      <c r="D305" s="177"/>
      <c r="E305" s="177"/>
      <c r="F305" s="179"/>
      <c r="G305" s="179"/>
      <c r="H305" s="179"/>
      <c r="I305" s="178"/>
      <c r="J305" s="178"/>
      <c r="K305" s="178"/>
      <c r="L305" s="178"/>
      <c r="M305" s="178"/>
      <c r="N305" s="178"/>
      <c r="O305" s="178"/>
      <c r="P305" s="178"/>
      <c r="Q305" s="178"/>
    </row>
    <row r="306" spans="1:17" x14ac:dyDescent="0.2">
      <c r="A306"/>
      <c r="B306" s="177"/>
      <c r="C306" s="178"/>
      <c r="D306" s="177"/>
      <c r="E306" s="177"/>
      <c r="F306" s="179"/>
      <c r="G306" s="179"/>
      <c r="H306" s="179"/>
      <c r="I306" s="178"/>
      <c r="J306" s="178"/>
      <c r="K306" s="178"/>
      <c r="L306" s="178"/>
      <c r="M306" s="178"/>
      <c r="N306" s="178"/>
      <c r="O306" s="178"/>
      <c r="P306" s="178"/>
      <c r="Q306" s="178"/>
    </row>
    <row r="307" spans="1:17" x14ac:dyDescent="0.2">
      <c r="A307"/>
      <c r="B307" s="177"/>
      <c r="C307" s="178"/>
      <c r="D307" s="177"/>
      <c r="E307" s="177"/>
      <c r="F307" s="179"/>
      <c r="G307" s="179"/>
      <c r="H307" s="179"/>
      <c r="I307" s="178"/>
      <c r="J307" s="178"/>
      <c r="K307" s="178"/>
      <c r="L307" s="178"/>
      <c r="M307" s="178"/>
      <c r="N307" s="178"/>
      <c r="O307" s="178"/>
      <c r="P307" s="178"/>
      <c r="Q307" s="178"/>
    </row>
    <row r="308" spans="1:17" x14ac:dyDescent="0.2">
      <c r="A308"/>
      <c r="B308" s="177"/>
      <c r="C308" s="178"/>
      <c r="D308" s="177"/>
      <c r="E308" s="177"/>
      <c r="F308" s="179"/>
      <c r="G308" s="179"/>
      <c r="H308" s="179"/>
      <c r="I308" s="178"/>
      <c r="J308" s="178"/>
      <c r="K308" s="178"/>
      <c r="L308" s="178"/>
      <c r="M308" s="178"/>
      <c r="N308" s="178"/>
      <c r="O308" s="178"/>
      <c r="P308" s="178"/>
      <c r="Q308" s="178"/>
    </row>
    <row r="309" spans="1:17" x14ac:dyDescent="0.2">
      <c r="A309"/>
      <c r="B309" s="177"/>
      <c r="C309" s="178"/>
      <c r="D309" s="177"/>
      <c r="E309" s="177"/>
      <c r="F309" s="179"/>
      <c r="G309" s="179"/>
      <c r="H309" s="179"/>
      <c r="I309" s="178"/>
      <c r="J309" s="178"/>
      <c r="K309" s="178"/>
      <c r="L309" s="178"/>
      <c r="M309" s="178"/>
      <c r="N309" s="178"/>
      <c r="O309" s="178"/>
      <c r="P309" s="178"/>
      <c r="Q309" s="178"/>
    </row>
    <row r="310" spans="1:17" x14ac:dyDescent="0.2">
      <c r="A310"/>
      <c r="B310" s="177"/>
      <c r="C310" s="178"/>
      <c r="D310" s="177"/>
      <c r="E310" s="177"/>
      <c r="F310" s="179"/>
      <c r="G310" s="179"/>
      <c r="H310" s="179"/>
      <c r="I310" s="178"/>
      <c r="J310" s="178"/>
      <c r="K310" s="178"/>
      <c r="L310" s="178"/>
      <c r="M310" s="178"/>
      <c r="N310" s="178"/>
      <c r="O310" s="178"/>
      <c r="P310" s="178"/>
      <c r="Q310" s="178"/>
    </row>
    <row r="311" spans="1:17" x14ac:dyDescent="0.2">
      <c r="A311"/>
      <c r="B311" s="177"/>
      <c r="C311" s="178"/>
      <c r="D311" s="177"/>
      <c r="E311" s="177"/>
      <c r="F311" s="179"/>
      <c r="G311" s="179"/>
      <c r="H311" s="179"/>
      <c r="I311" s="178"/>
      <c r="J311" s="178"/>
      <c r="K311" s="178"/>
      <c r="L311" s="178"/>
      <c r="M311" s="178"/>
      <c r="N311" s="178"/>
      <c r="O311" s="178"/>
      <c r="P311" s="178"/>
      <c r="Q311" s="178"/>
    </row>
    <row r="312" spans="1:17" x14ac:dyDescent="0.2">
      <c r="A312"/>
      <c r="B312" s="177"/>
      <c r="C312" s="178"/>
      <c r="D312" s="177"/>
      <c r="E312" s="177"/>
      <c r="F312" s="179"/>
      <c r="G312" s="179"/>
      <c r="H312" s="179"/>
      <c r="I312" s="178"/>
      <c r="J312" s="178"/>
      <c r="K312" s="178"/>
      <c r="L312" s="178"/>
      <c r="M312" s="178"/>
      <c r="N312" s="178"/>
      <c r="O312" s="178"/>
      <c r="P312" s="178"/>
      <c r="Q312" s="178"/>
    </row>
    <row r="313" spans="1:17" x14ac:dyDescent="0.2">
      <c r="A313"/>
      <c r="B313" s="177"/>
      <c r="C313" s="178"/>
      <c r="D313" s="177"/>
      <c r="E313" s="177"/>
      <c r="F313" s="179"/>
      <c r="G313" s="179"/>
      <c r="H313" s="179"/>
      <c r="I313" s="178"/>
      <c r="J313" s="178"/>
      <c r="K313" s="178"/>
      <c r="L313" s="178"/>
      <c r="M313" s="178"/>
      <c r="N313" s="178"/>
      <c r="O313" s="178"/>
      <c r="P313" s="178"/>
      <c r="Q313" s="178"/>
    </row>
    <row r="314" spans="1:17" x14ac:dyDescent="0.2">
      <c r="A314"/>
      <c r="B314" s="177"/>
      <c r="C314" s="178"/>
      <c r="D314" s="177"/>
      <c r="E314" s="177"/>
      <c r="F314" s="179"/>
      <c r="G314" s="179"/>
      <c r="H314" s="179"/>
      <c r="I314" s="178"/>
      <c r="J314" s="178"/>
      <c r="K314" s="178"/>
      <c r="L314" s="178"/>
      <c r="M314" s="178"/>
      <c r="N314" s="178"/>
      <c r="O314" s="178"/>
      <c r="P314" s="178"/>
      <c r="Q314" s="178"/>
    </row>
    <row r="315" spans="1:17" x14ac:dyDescent="0.2">
      <c r="A315"/>
      <c r="B315" s="177"/>
      <c r="C315" s="178"/>
      <c r="D315" s="177"/>
      <c r="E315" s="177"/>
      <c r="F315" s="179"/>
      <c r="G315" s="179"/>
      <c r="H315" s="179"/>
      <c r="I315" s="178"/>
      <c r="J315" s="178"/>
      <c r="K315" s="178"/>
      <c r="L315" s="178"/>
      <c r="M315" s="178"/>
      <c r="N315" s="178"/>
      <c r="O315" s="178"/>
      <c r="P315" s="178"/>
      <c r="Q315" s="178"/>
    </row>
    <row r="316" spans="1:17" x14ac:dyDescent="0.2">
      <c r="A316"/>
      <c r="B316" s="177"/>
      <c r="C316" s="178"/>
      <c r="D316" s="177"/>
      <c r="E316" s="177"/>
      <c r="F316" s="179"/>
      <c r="G316" s="179"/>
      <c r="H316" s="179"/>
      <c r="I316" s="178"/>
      <c r="J316" s="178"/>
      <c r="K316" s="178"/>
      <c r="L316" s="178"/>
      <c r="M316" s="178"/>
      <c r="N316" s="178"/>
      <c r="O316" s="178"/>
      <c r="P316" s="178"/>
      <c r="Q316" s="178"/>
    </row>
    <row r="317" spans="1:17" x14ac:dyDescent="0.2">
      <c r="A317"/>
      <c r="B317" s="177"/>
      <c r="C317" s="178"/>
      <c r="D317" s="177"/>
      <c r="E317" s="177"/>
      <c r="F317" s="179"/>
      <c r="G317" s="179"/>
      <c r="H317" s="179"/>
      <c r="I317" s="178"/>
      <c r="J317" s="178"/>
      <c r="K317" s="178"/>
      <c r="L317" s="178"/>
      <c r="M317" s="178"/>
      <c r="N317" s="178"/>
      <c r="O317" s="178"/>
      <c r="P317" s="178"/>
      <c r="Q317" s="178"/>
    </row>
    <row r="318" spans="1:17" x14ac:dyDescent="0.2">
      <c r="A318"/>
      <c r="B318" s="177"/>
      <c r="C318" s="178"/>
      <c r="D318" s="177"/>
      <c r="E318" s="177"/>
      <c r="F318" s="179"/>
      <c r="G318" s="179"/>
      <c r="H318" s="179"/>
      <c r="I318" s="178"/>
      <c r="J318" s="178"/>
      <c r="K318" s="178"/>
      <c r="L318" s="178"/>
      <c r="M318" s="178"/>
      <c r="N318" s="178"/>
      <c r="O318" s="178"/>
      <c r="P318" s="178"/>
      <c r="Q318" s="178"/>
    </row>
    <row r="319" spans="1:17" x14ac:dyDescent="0.2">
      <c r="A319"/>
      <c r="B319" s="177"/>
      <c r="C319" s="178"/>
      <c r="D319" s="177"/>
      <c r="E319" s="177"/>
      <c r="F319" s="179"/>
      <c r="G319" s="179"/>
      <c r="H319" s="179"/>
      <c r="I319" s="178"/>
      <c r="J319" s="178"/>
      <c r="K319" s="178"/>
      <c r="L319" s="178"/>
      <c r="M319" s="178"/>
      <c r="N319" s="178"/>
      <c r="O319" s="178"/>
      <c r="P319" s="178"/>
      <c r="Q319" s="178"/>
    </row>
    <row r="320" spans="1:17" x14ac:dyDescent="0.2">
      <c r="A320"/>
      <c r="B320" s="177"/>
      <c r="C320" s="178"/>
      <c r="D320" s="177"/>
      <c r="E320" s="177"/>
      <c r="F320" s="179"/>
      <c r="G320" s="179"/>
      <c r="H320" s="179"/>
      <c r="I320" s="178"/>
      <c r="J320" s="178"/>
      <c r="K320" s="178"/>
      <c r="L320" s="178"/>
      <c r="M320" s="178"/>
      <c r="N320" s="178"/>
      <c r="O320" s="178"/>
      <c r="P320" s="178"/>
      <c r="Q320" s="178"/>
    </row>
    <row r="321" spans="1:17" x14ac:dyDescent="0.2">
      <c r="A321"/>
      <c r="B321" s="177"/>
      <c r="C321" s="178"/>
      <c r="D321" s="177"/>
      <c r="E321" s="177"/>
      <c r="F321" s="179"/>
      <c r="G321" s="179"/>
      <c r="H321" s="179"/>
      <c r="I321" s="178"/>
      <c r="J321" s="178"/>
      <c r="K321" s="178"/>
      <c r="L321" s="178"/>
      <c r="M321" s="178"/>
      <c r="N321" s="178"/>
      <c r="O321" s="178"/>
      <c r="P321" s="178"/>
      <c r="Q321" s="178"/>
    </row>
    <row r="322" spans="1:17" x14ac:dyDescent="0.2">
      <c r="A322"/>
      <c r="B322" s="177"/>
      <c r="C322" s="178"/>
      <c r="D322" s="177"/>
      <c r="E322" s="177"/>
      <c r="F322" s="179"/>
      <c r="G322" s="179"/>
      <c r="H322" s="179"/>
      <c r="I322" s="178"/>
      <c r="J322" s="178"/>
      <c r="K322" s="178"/>
      <c r="L322" s="178"/>
      <c r="M322" s="178"/>
      <c r="N322" s="178"/>
      <c r="O322" s="178"/>
      <c r="P322" s="178"/>
      <c r="Q322" s="178"/>
    </row>
    <row r="323" spans="1:17" x14ac:dyDescent="0.2">
      <c r="A323"/>
      <c r="B323" s="177"/>
      <c r="C323" s="178"/>
      <c r="D323" s="177"/>
      <c r="E323" s="177"/>
      <c r="F323" s="179"/>
      <c r="G323" s="179"/>
      <c r="H323" s="179"/>
      <c r="I323" s="178"/>
      <c r="J323" s="178"/>
      <c r="K323" s="178"/>
      <c r="L323" s="178"/>
      <c r="M323" s="178"/>
      <c r="N323" s="178"/>
      <c r="O323" s="178"/>
      <c r="P323" s="178"/>
      <c r="Q323" s="178"/>
    </row>
    <row r="324" spans="1:17" x14ac:dyDescent="0.2">
      <c r="A324"/>
      <c r="B324" s="177"/>
      <c r="C324" s="178"/>
      <c r="D324" s="177"/>
      <c r="E324" s="177"/>
      <c r="F324" s="179"/>
      <c r="G324" s="179"/>
      <c r="H324" s="179"/>
      <c r="I324" s="178"/>
      <c r="J324" s="178"/>
      <c r="K324" s="178"/>
      <c r="L324" s="178"/>
      <c r="M324" s="178"/>
      <c r="N324" s="178"/>
      <c r="O324" s="178"/>
      <c r="P324" s="178"/>
      <c r="Q324" s="178"/>
    </row>
    <row r="325" spans="1:17" x14ac:dyDescent="0.2">
      <c r="A325"/>
      <c r="B325" s="177"/>
      <c r="C325" s="178"/>
      <c r="D325" s="177"/>
      <c r="E325" s="177"/>
      <c r="F325" s="179"/>
      <c r="G325" s="179"/>
      <c r="H325" s="179"/>
      <c r="I325" s="178"/>
      <c r="J325" s="178"/>
      <c r="K325" s="178"/>
      <c r="L325" s="178"/>
      <c r="M325" s="178"/>
      <c r="N325" s="178"/>
      <c r="O325" s="178"/>
      <c r="P325" s="178"/>
      <c r="Q325" s="178"/>
    </row>
    <row r="326" spans="1:17" x14ac:dyDescent="0.2">
      <c r="A326"/>
      <c r="B326" s="177"/>
      <c r="C326" s="178"/>
      <c r="D326" s="177"/>
      <c r="E326" s="177"/>
      <c r="F326" s="179"/>
      <c r="G326" s="179"/>
      <c r="H326" s="179"/>
      <c r="I326" s="178"/>
      <c r="J326" s="178"/>
      <c r="K326" s="178"/>
      <c r="L326" s="178"/>
      <c r="M326" s="178"/>
      <c r="N326" s="178"/>
      <c r="O326" s="178"/>
      <c r="P326" s="178"/>
      <c r="Q326" s="178"/>
    </row>
    <row r="327" spans="1:17" x14ac:dyDescent="0.2">
      <c r="A327"/>
      <c r="B327" s="177"/>
      <c r="C327" s="178"/>
      <c r="D327" s="177"/>
      <c r="E327" s="177"/>
      <c r="F327" s="179"/>
      <c r="G327" s="179"/>
      <c r="H327" s="179"/>
      <c r="I327" s="178"/>
      <c r="J327" s="178"/>
      <c r="K327" s="178"/>
      <c r="L327" s="178"/>
      <c r="M327" s="178"/>
      <c r="N327" s="178"/>
      <c r="O327" s="178"/>
      <c r="P327" s="178"/>
      <c r="Q327" s="178"/>
    </row>
    <row r="328" spans="1:17" x14ac:dyDescent="0.2">
      <c r="A328"/>
      <c r="B328" s="177"/>
      <c r="C328" s="178"/>
      <c r="D328" s="177"/>
      <c r="E328" s="177"/>
      <c r="F328" s="179"/>
      <c r="G328" s="179"/>
      <c r="H328" s="179"/>
      <c r="I328" s="178"/>
      <c r="J328" s="178"/>
      <c r="K328" s="178"/>
      <c r="L328" s="178"/>
      <c r="M328" s="178"/>
      <c r="N328" s="178"/>
      <c r="O328" s="178"/>
      <c r="P328" s="178"/>
      <c r="Q328" s="178"/>
    </row>
    <row r="329" spans="1:17" x14ac:dyDescent="0.2">
      <c r="A329"/>
      <c r="B329" s="177"/>
      <c r="C329" s="178"/>
      <c r="D329" s="177"/>
      <c r="E329" s="177"/>
      <c r="F329" s="179"/>
      <c r="G329" s="179"/>
      <c r="H329" s="179"/>
      <c r="I329" s="178"/>
      <c r="J329" s="178"/>
      <c r="K329" s="178"/>
      <c r="L329" s="178"/>
      <c r="M329" s="178"/>
      <c r="N329" s="178"/>
      <c r="O329" s="178"/>
      <c r="P329" s="178"/>
      <c r="Q329" s="178"/>
    </row>
    <row r="330" spans="1:17" x14ac:dyDescent="0.2">
      <c r="A330"/>
      <c r="B330" s="177"/>
      <c r="C330" s="178"/>
      <c r="D330" s="177"/>
      <c r="E330" s="177"/>
      <c r="F330" s="179"/>
      <c r="G330" s="179"/>
      <c r="H330" s="179"/>
      <c r="I330" s="178"/>
      <c r="J330" s="178"/>
      <c r="K330" s="178"/>
      <c r="L330" s="178"/>
      <c r="M330" s="178"/>
      <c r="N330" s="178"/>
      <c r="O330" s="178"/>
      <c r="P330" s="178"/>
      <c r="Q330" s="178"/>
    </row>
    <row r="331" spans="1:17" x14ac:dyDescent="0.2">
      <c r="A331"/>
      <c r="B331" s="177"/>
      <c r="C331" s="178"/>
      <c r="D331" s="177"/>
      <c r="E331" s="177"/>
      <c r="F331" s="179"/>
      <c r="G331" s="179"/>
      <c r="H331" s="179"/>
      <c r="I331" s="178"/>
      <c r="J331" s="178"/>
      <c r="K331" s="178"/>
      <c r="L331" s="178"/>
      <c r="M331" s="178"/>
      <c r="N331" s="178"/>
      <c r="O331" s="178"/>
      <c r="P331" s="178"/>
      <c r="Q331" s="178"/>
    </row>
    <row r="332" spans="1:17" x14ac:dyDescent="0.2">
      <c r="A332"/>
      <c r="B332" s="177"/>
      <c r="C332" s="178"/>
      <c r="D332" s="177"/>
      <c r="E332" s="177"/>
      <c r="F332" s="179"/>
      <c r="G332" s="179"/>
      <c r="H332" s="179"/>
      <c r="I332" s="178"/>
      <c r="J332" s="178"/>
      <c r="K332" s="178"/>
      <c r="L332" s="178"/>
      <c r="M332" s="178"/>
      <c r="N332" s="178"/>
      <c r="O332" s="178"/>
      <c r="P332" s="178"/>
      <c r="Q332" s="178"/>
    </row>
    <row r="333" spans="1:17" x14ac:dyDescent="0.2">
      <c r="A333"/>
      <c r="B333" s="177"/>
      <c r="C333" s="178"/>
      <c r="D333" s="177"/>
      <c r="E333" s="177"/>
      <c r="F333" s="179"/>
      <c r="G333" s="179"/>
      <c r="H333" s="179"/>
      <c r="I333" s="178"/>
      <c r="J333" s="178"/>
      <c r="K333" s="178"/>
      <c r="L333" s="178"/>
      <c r="M333" s="178"/>
      <c r="N333" s="178"/>
      <c r="O333" s="178"/>
      <c r="P333" s="178"/>
      <c r="Q333" s="178"/>
    </row>
    <row r="334" spans="1:17" x14ac:dyDescent="0.2">
      <c r="A334"/>
      <c r="B334" s="177"/>
      <c r="C334" s="178"/>
      <c r="D334" s="177"/>
      <c r="E334" s="177"/>
      <c r="F334" s="179"/>
      <c r="G334" s="179"/>
      <c r="H334" s="179"/>
      <c r="I334" s="178"/>
      <c r="J334" s="178"/>
      <c r="K334" s="178"/>
      <c r="L334" s="178"/>
      <c r="M334" s="178"/>
      <c r="N334" s="178"/>
      <c r="O334" s="178"/>
      <c r="P334" s="178"/>
      <c r="Q334" s="178"/>
    </row>
    <row r="335" spans="1:17" x14ac:dyDescent="0.2">
      <c r="A335"/>
      <c r="B335" s="177"/>
      <c r="C335" s="178"/>
      <c r="D335" s="177"/>
      <c r="E335" s="177"/>
      <c r="F335" s="179"/>
      <c r="G335" s="179"/>
      <c r="H335" s="179"/>
      <c r="I335" s="178"/>
      <c r="J335" s="178"/>
      <c r="K335" s="178"/>
      <c r="L335" s="178"/>
      <c r="M335" s="178"/>
      <c r="N335" s="178"/>
      <c r="O335" s="178"/>
      <c r="P335" s="178"/>
      <c r="Q335" s="178"/>
    </row>
    <row r="336" spans="1:17" x14ac:dyDescent="0.2">
      <c r="A336"/>
      <c r="B336" s="177"/>
      <c r="C336" s="178"/>
      <c r="D336" s="177"/>
      <c r="E336" s="177"/>
      <c r="F336" s="179"/>
      <c r="G336" s="179"/>
      <c r="H336" s="179"/>
      <c r="I336" s="178"/>
      <c r="J336" s="178"/>
      <c r="K336" s="178"/>
      <c r="L336" s="178"/>
      <c r="M336" s="178"/>
      <c r="N336" s="178"/>
      <c r="O336" s="178"/>
      <c r="P336" s="178"/>
      <c r="Q336" s="178"/>
    </row>
    <row r="337" spans="1:17" x14ac:dyDescent="0.2">
      <c r="A337"/>
      <c r="B337" s="177"/>
      <c r="C337" s="178"/>
      <c r="D337" s="177"/>
      <c r="E337" s="177"/>
      <c r="F337" s="179"/>
      <c r="G337" s="179"/>
      <c r="H337" s="179"/>
      <c r="I337" s="178"/>
      <c r="J337" s="178"/>
      <c r="K337" s="178"/>
      <c r="L337" s="178"/>
      <c r="M337" s="178"/>
      <c r="N337" s="178"/>
      <c r="O337" s="178"/>
      <c r="P337" s="178"/>
      <c r="Q337" s="178"/>
    </row>
    <row r="338" spans="1:17" x14ac:dyDescent="0.2">
      <c r="A338"/>
      <c r="B338" s="177"/>
      <c r="C338" s="178"/>
      <c r="D338" s="177"/>
      <c r="E338" s="177"/>
      <c r="F338" s="179"/>
      <c r="G338" s="179"/>
      <c r="H338" s="179"/>
      <c r="I338" s="178"/>
      <c r="J338" s="178"/>
      <c r="K338" s="178"/>
      <c r="L338" s="178"/>
      <c r="M338" s="178"/>
      <c r="N338" s="178"/>
      <c r="O338" s="178"/>
      <c r="P338" s="178"/>
      <c r="Q338" s="178"/>
    </row>
    <row r="339" spans="1:17" x14ac:dyDescent="0.2">
      <c r="A339"/>
      <c r="B339" s="177"/>
      <c r="C339" s="178"/>
      <c r="D339" s="177"/>
      <c r="E339" s="177"/>
      <c r="F339" s="179"/>
      <c r="G339" s="179"/>
      <c r="H339" s="179"/>
      <c r="I339" s="178"/>
      <c r="J339" s="178"/>
      <c r="K339" s="178"/>
      <c r="L339" s="178"/>
      <c r="M339" s="178"/>
      <c r="N339" s="178"/>
      <c r="O339" s="178"/>
      <c r="P339" s="178"/>
      <c r="Q339" s="178"/>
    </row>
    <row r="340" spans="1:17" x14ac:dyDescent="0.2">
      <c r="A340"/>
      <c r="B340" s="177"/>
      <c r="C340" s="178"/>
      <c r="D340" s="177"/>
      <c r="E340" s="177"/>
      <c r="F340" s="179"/>
      <c r="G340" s="179"/>
      <c r="H340" s="179"/>
      <c r="I340" s="178"/>
      <c r="J340" s="178"/>
      <c r="K340" s="178"/>
      <c r="L340" s="178"/>
      <c r="M340" s="178"/>
      <c r="N340" s="178"/>
      <c r="O340" s="178"/>
      <c r="P340" s="178"/>
      <c r="Q340" s="178"/>
    </row>
    <row r="341" spans="1:17" x14ac:dyDescent="0.2">
      <c r="A341"/>
      <c r="B341" s="177"/>
      <c r="C341" s="178"/>
      <c r="D341" s="177"/>
      <c r="E341" s="177"/>
      <c r="F341" s="179"/>
      <c r="G341" s="179"/>
      <c r="H341" s="179"/>
      <c r="I341" s="178"/>
      <c r="J341" s="178"/>
      <c r="K341" s="178"/>
      <c r="L341" s="178"/>
      <c r="M341" s="178"/>
      <c r="N341" s="178"/>
      <c r="O341" s="178"/>
      <c r="P341" s="178"/>
      <c r="Q341" s="178"/>
    </row>
    <row r="342" spans="1:17" x14ac:dyDescent="0.2">
      <c r="A342"/>
      <c r="B342" s="177"/>
      <c r="C342" s="178"/>
      <c r="D342" s="177"/>
      <c r="E342" s="177"/>
      <c r="F342" s="179"/>
      <c r="G342" s="179"/>
      <c r="H342" s="179"/>
      <c r="I342" s="178"/>
      <c r="J342" s="178"/>
      <c r="K342" s="178"/>
      <c r="L342" s="178"/>
      <c r="M342" s="178"/>
      <c r="N342" s="178"/>
      <c r="O342" s="178"/>
      <c r="P342" s="178"/>
      <c r="Q342" s="178"/>
    </row>
    <row r="343" spans="1:17" x14ac:dyDescent="0.2">
      <c r="A343"/>
      <c r="B343" s="177"/>
      <c r="C343" s="178"/>
      <c r="D343" s="177"/>
      <c r="E343" s="177"/>
      <c r="F343" s="179"/>
      <c r="G343" s="179"/>
      <c r="H343" s="179"/>
      <c r="I343" s="178"/>
      <c r="J343" s="178"/>
      <c r="K343" s="178"/>
      <c r="L343" s="178"/>
      <c r="M343" s="178"/>
      <c r="N343" s="178"/>
      <c r="O343" s="178"/>
      <c r="P343" s="178"/>
      <c r="Q343" s="178"/>
    </row>
    <row r="344" spans="1:17" x14ac:dyDescent="0.2">
      <c r="A344"/>
      <c r="B344" s="177"/>
      <c r="C344" s="178"/>
      <c r="D344" s="177"/>
      <c r="E344" s="177"/>
      <c r="F344" s="179"/>
      <c r="G344" s="179"/>
      <c r="H344" s="179"/>
      <c r="I344" s="178"/>
      <c r="J344" s="178"/>
      <c r="K344" s="178"/>
      <c r="L344" s="178"/>
      <c r="M344" s="178"/>
      <c r="N344" s="178"/>
      <c r="O344" s="178"/>
      <c r="P344" s="178"/>
      <c r="Q344" s="178"/>
    </row>
    <row r="345" spans="1:17" x14ac:dyDescent="0.2">
      <c r="A345"/>
      <c r="B345" s="177"/>
      <c r="C345" s="178"/>
      <c r="D345" s="177"/>
      <c r="E345" s="177"/>
      <c r="F345" s="179"/>
      <c r="G345" s="179"/>
      <c r="H345" s="179"/>
      <c r="I345" s="178"/>
      <c r="J345" s="178"/>
      <c r="K345" s="178"/>
      <c r="L345" s="178"/>
      <c r="M345" s="178"/>
      <c r="N345" s="178"/>
      <c r="O345" s="178"/>
      <c r="P345" s="178"/>
      <c r="Q345" s="178"/>
    </row>
    <row r="346" spans="1:17" x14ac:dyDescent="0.2">
      <c r="A346"/>
      <c r="B346" s="177"/>
      <c r="C346" s="178"/>
      <c r="D346" s="177"/>
      <c r="E346" s="177"/>
      <c r="F346" s="179"/>
      <c r="G346" s="179"/>
      <c r="H346" s="179"/>
      <c r="I346" s="178"/>
      <c r="J346" s="178"/>
      <c r="K346" s="178"/>
      <c r="L346" s="178"/>
      <c r="M346" s="178"/>
      <c r="N346" s="178"/>
      <c r="O346" s="178"/>
      <c r="P346" s="178"/>
      <c r="Q346" s="178"/>
    </row>
    <row r="347" spans="1:17" x14ac:dyDescent="0.2">
      <c r="A347"/>
      <c r="B347" s="177"/>
      <c r="C347" s="178"/>
      <c r="D347" s="177"/>
      <c r="E347" s="177"/>
      <c r="F347" s="179"/>
      <c r="G347" s="179"/>
      <c r="H347" s="179"/>
      <c r="I347" s="178"/>
      <c r="J347" s="178"/>
      <c r="K347" s="178"/>
      <c r="L347" s="178"/>
      <c r="M347" s="178"/>
      <c r="N347" s="178"/>
      <c r="O347" s="178"/>
      <c r="P347" s="178"/>
      <c r="Q347" s="178"/>
    </row>
    <row r="348" spans="1:17" x14ac:dyDescent="0.2">
      <c r="A348"/>
      <c r="B348" s="177"/>
      <c r="C348" s="178"/>
      <c r="D348" s="177"/>
      <c r="E348" s="177"/>
      <c r="F348" s="179"/>
      <c r="G348" s="179"/>
      <c r="H348" s="179"/>
      <c r="I348" s="178"/>
      <c r="J348" s="178"/>
      <c r="K348" s="178"/>
      <c r="L348" s="178"/>
      <c r="M348" s="178"/>
      <c r="N348" s="178"/>
      <c r="O348" s="178"/>
      <c r="P348" s="178"/>
      <c r="Q348" s="178"/>
    </row>
    <row r="349" spans="1:17" x14ac:dyDescent="0.2">
      <c r="A349"/>
      <c r="B349" s="177"/>
      <c r="C349" s="178"/>
      <c r="D349" s="177"/>
      <c r="E349" s="177"/>
      <c r="F349" s="179"/>
      <c r="G349" s="179"/>
      <c r="H349" s="179"/>
      <c r="I349" s="178"/>
      <c r="J349" s="178"/>
      <c r="K349" s="178"/>
      <c r="L349" s="178"/>
      <c r="M349" s="178"/>
      <c r="N349" s="178"/>
      <c r="O349" s="178"/>
      <c r="P349" s="178"/>
      <c r="Q349" s="178"/>
    </row>
    <row r="350" spans="1:17" x14ac:dyDescent="0.2">
      <c r="A350"/>
      <c r="B350" s="177"/>
      <c r="C350" s="178"/>
      <c r="D350" s="177"/>
      <c r="E350" s="177"/>
      <c r="F350" s="179"/>
      <c r="G350" s="179"/>
      <c r="H350" s="179"/>
      <c r="I350" s="178"/>
      <c r="J350" s="178"/>
      <c r="K350" s="178"/>
      <c r="L350" s="178"/>
      <c r="M350" s="178"/>
      <c r="N350" s="178"/>
      <c r="O350" s="178"/>
      <c r="P350" s="178"/>
      <c r="Q350" s="178"/>
    </row>
    <row r="351" spans="1:17" x14ac:dyDescent="0.2">
      <c r="A351"/>
      <c r="B351" s="177"/>
      <c r="C351" s="178"/>
      <c r="D351" s="177"/>
      <c r="E351" s="177"/>
      <c r="F351" s="179"/>
      <c r="G351" s="179"/>
      <c r="H351" s="179"/>
      <c r="I351" s="178"/>
      <c r="J351" s="178"/>
      <c r="K351" s="178"/>
      <c r="L351" s="178"/>
      <c r="M351" s="178"/>
      <c r="N351" s="178"/>
      <c r="O351" s="178"/>
      <c r="P351" s="178"/>
      <c r="Q351" s="178"/>
    </row>
    <row r="352" spans="1:17" x14ac:dyDescent="0.2">
      <c r="A352"/>
      <c r="B352" s="177"/>
      <c r="C352" s="178"/>
      <c r="D352" s="177"/>
      <c r="E352" s="177"/>
      <c r="F352" s="179"/>
      <c r="G352" s="179"/>
      <c r="H352" s="179"/>
      <c r="I352" s="178"/>
      <c r="J352" s="178"/>
      <c r="K352" s="178"/>
      <c r="L352" s="178"/>
      <c r="M352" s="178"/>
      <c r="N352" s="178"/>
      <c r="O352" s="178"/>
      <c r="P352" s="178"/>
      <c r="Q352" s="178"/>
    </row>
    <row r="353" spans="1:17" x14ac:dyDescent="0.2">
      <c r="A353"/>
      <c r="B353" s="177"/>
      <c r="C353" s="178"/>
      <c r="D353" s="177"/>
      <c r="E353" s="177"/>
      <c r="F353" s="179"/>
      <c r="G353" s="179"/>
      <c r="H353" s="179"/>
      <c r="I353" s="178"/>
      <c r="J353" s="178"/>
      <c r="K353" s="178"/>
      <c r="L353" s="178"/>
      <c r="M353" s="178"/>
      <c r="N353" s="178"/>
      <c r="O353" s="178"/>
      <c r="P353" s="178"/>
      <c r="Q353" s="178"/>
    </row>
    <row r="354" spans="1:17" x14ac:dyDescent="0.2">
      <c r="A354"/>
      <c r="B354" s="177"/>
      <c r="C354" s="178"/>
      <c r="D354" s="177"/>
      <c r="E354" s="177"/>
      <c r="F354" s="179"/>
      <c r="G354" s="179"/>
      <c r="H354" s="179"/>
      <c r="I354" s="178"/>
      <c r="J354" s="178"/>
      <c r="K354" s="178"/>
      <c r="L354" s="178"/>
      <c r="M354" s="178"/>
      <c r="N354" s="178"/>
      <c r="O354" s="178"/>
      <c r="P354" s="178"/>
      <c r="Q354" s="178"/>
    </row>
    <row r="355" spans="1:17" x14ac:dyDescent="0.2">
      <c r="A355"/>
      <c r="B355" s="177"/>
      <c r="C355" s="178"/>
      <c r="D355" s="177"/>
      <c r="E355" s="177"/>
      <c r="F355" s="179"/>
      <c r="G355" s="179"/>
      <c r="H355" s="179"/>
      <c r="I355" s="178"/>
      <c r="J355" s="178"/>
      <c r="K355" s="178"/>
      <c r="L355" s="178"/>
      <c r="M355" s="178"/>
      <c r="N355" s="178"/>
      <c r="O355" s="178"/>
      <c r="P355" s="178"/>
      <c r="Q355" s="178"/>
    </row>
    <row r="356" spans="1:17" x14ac:dyDescent="0.2">
      <c r="A356"/>
      <c r="B356" s="177"/>
      <c r="C356" s="178"/>
      <c r="D356" s="177"/>
      <c r="E356" s="177"/>
      <c r="F356" s="179"/>
      <c r="G356" s="179"/>
      <c r="H356" s="179"/>
      <c r="I356" s="178"/>
      <c r="J356" s="178"/>
      <c r="K356" s="178"/>
      <c r="L356" s="178"/>
      <c r="M356" s="178"/>
      <c r="N356" s="178"/>
      <c r="O356" s="178"/>
      <c r="P356" s="178"/>
      <c r="Q356" s="178"/>
    </row>
    <row r="357" spans="1:17" x14ac:dyDescent="0.2">
      <c r="A357"/>
      <c r="B357" s="177"/>
      <c r="C357" s="178"/>
      <c r="D357" s="177"/>
      <c r="E357" s="177"/>
      <c r="F357" s="179"/>
      <c r="G357" s="179"/>
      <c r="H357" s="179"/>
      <c r="I357" s="178"/>
      <c r="J357" s="178"/>
      <c r="K357" s="178"/>
      <c r="L357" s="178"/>
      <c r="M357" s="178"/>
      <c r="N357" s="178"/>
      <c r="O357" s="178"/>
      <c r="P357" s="178"/>
      <c r="Q357" s="178"/>
    </row>
    <row r="358" spans="1:17" x14ac:dyDescent="0.2">
      <c r="A358"/>
      <c r="B358" s="177"/>
      <c r="C358" s="178"/>
      <c r="D358" s="177"/>
      <c r="E358" s="177"/>
      <c r="F358" s="179"/>
      <c r="G358" s="179"/>
      <c r="H358" s="179"/>
      <c r="I358" s="178"/>
      <c r="J358" s="178"/>
      <c r="K358" s="178"/>
      <c r="L358" s="178"/>
      <c r="M358" s="178"/>
      <c r="N358" s="178"/>
      <c r="O358" s="178"/>
      <c r="P358" s="178"/>
      <c r="Q358" s="178"/>
    </row>
    <row r="359" spans="1:17" x14ac:dyDescent="0.2">
      <c r="A359"/>
      <c r="B359" s="177"/>
      <c r="C359" s="178"/>
      <c r="D359" s="177"/>
      <c r="E359" s="177"/>
      <c r="F359" s="179"/>
      <c r="G359" s="179"/>
      <c r="H359" s="179"/>
      <c r="I359" s="178"/>
      <c r="J359" s="178"/>
      <c r="K359" s="178"/>
      <c r="L359" s="178"/>
      <c r="M359" s="178"/>
      <c r="N359" s="178"/>
      <c r="O359" s="178"/>
      <c r="P359" s="178"/>
      <c r="Q359" s="178"/>
    </row>
    <row r="360" spans="1:17" x14ac:dyDescent="0.2">
      <c r="A360"/>
      <c r="B360" s="177"/>
      <c r="C360" s="178"/>
      <c r="D360" s="177"/>
      <c r="E360" s="177"/>
      <c r="F360" s="179"/>
      <c r="G360" s="179"/>
      <c r="H360" s="179"/>
      <c r="I360" s="178"/>
      <c r="J360" s="178"/>
      <c r="K360" s="178"/>
      <c r="L360" s="178"/>
      <c r="M360" s="178"/>
      <c r="N360" s="178"/>
      <c r="O360" s="178"/>
      <c r="P360" s="178"/>
      <c r="Q360" s="178"/>
    </row>
    <row r="361" spans="1:17" x14ac:dyDescent="0.2">
      <c r="A361"/>
      <c r="B361" s="177"/>
      <c r="C361" s="178"/>
      <c r="D361" s="177"/>
      <c r="E361" s="177"/>
      <c r="F361" s="179"/>
      <c r="G361" s="179"/>
      <c r="H361" s="179"/>
      <c r="I361" s="178"/>
      <c r="J361" s="178"/>
      <c r="K361" s="178"/>
      <c r="L361" s="178"/>
      <c r="M361" s="178"/>
      <c r="N361" s="178"/>
      <c r="O361" s="178"/>
      <c r="P361" s="178"/>
      <c r="Q361" s="178"/>
    </row>
    <row r="362" spans="1:17" x14ac:dyDescent="0.2">
      <c r="A362"/>
      <c r="B362" s="177"/>
      <c r="C362" s="178"/>
      <c r="D362" s="177"/>
      <c r="E362" s="177"/>
      <c r="F362" s="179"/>
      <c r="G362" s="179"/>
      <c r="H362" s="179"/>
      <c r="I362" s="178"/>
      <c r="J362" s="178"/>
      <c r="K362" s="178"/>
      <c r="L362" s="178"/>
      <c r="M362" s="178"/>
      <c r="N362" s="178"/>
      <c r="O362" s="178"/>
      <c r="P362" s="178"/>
      <c r="Q362" s="178"/>
    </row>
    <row r="363" spans="1:17" x14ac:dyDescent="0.2">
      <c r="A363"/>
      <c r="B363" s="177"/>
      <c r="C363" s="178"/>
      <c r="D363" s="177"/>
      <c r="E363" s="177"/>
      <c r="F363" s="179"/>
      <c r="G363" s="179"/>
      <c r="H363" s="179"/>
      <c r="I363" s="178"/>
      <c r="J363" s="178"/>
      <c r="K363" s="178"/>
      <c r="L363" s="178"/>
      <c r="M363" s="178"/>
      <c r="N363" s="178"/>
      <c r="O363" s="178"/>
      <c r="P363" s="178"/>
      <c r="Q363" s="178"/>
    </row>
    <row r="364" spans="1:17" x14ac:dyDescent="0.2">
      <c r="A364"/>
      <c r="B364" s="177"/>
      <c r="C364" s="178"/>
      <c r="D364" s="177"/>
      <c r="E364" s="177"/>
      <c r="F364" s="179"/>
      <c r="G364" s="179"/>
      <c r="H364" s="179"/>
      <c r="I364" s="178"/>
      <c r="J364" s="178"/>
      <c r="K364" s="178"/>
      <c r="L364" s="178"/>
      <c r="M364" s="178"/>
      <c r="N364" s="178"/>
      <c r="O364" s="178"/>
      <c r="P364" s="178"/>
      <c r="Q364" s="178"/>
    </row>
    <row r="365" spans="1:17" x14ac:dyDescent="0.2">
      <c r="A365"/>
      <c r="B365" s="177"/>
      <c r="C365" s="178"/>
      <c r="D365" s="177"/>
      <c r="E365" s="177"/>
      <c r="F365" s="179"/>
      <c r="G365" s="179"/>
      <c r="H365" s="179"/>
      <c r="I365" s="178"/>
      <c r="J365" s="178"/>
      <c r="K365" s="178"/>
      <c r="L365" s="178"/>
      <c r="M365" s="178"/>
      <c r="N365" s="178"/>
      <c r="O365" s="178"/>
      <c r="P365" s="178"/>
      <c r="Q365" s="178"/>
    </row>
    <row r="366" spans="1:17" x14ac:dyDescent="0.2">
      <c r="A366"/>
      <c r="B366" s="177"/>
      <c r="C366" s="178"/>
      <c r="D366" s="177"/>
      <c r="E366" s="177"/>
      <c r="F366" s="179"/>
      <c r="G366" s="179"/>
      <c r="H366" s="179"/>
      <c r="I366" s="178"/>
      <c r="J366" s="178"/>
      <c r="K366" s="178"/>
      <c r="L366" s="178"/>
      <c r="M366" s="178"/>
      <c r="N366" s="178"/>
      <c r="O366" s="178"/>
      <c r="P366" s="178"/>
      <c r="Q366" s="178"/>
    </row>
    <row r="367" spans="1:17" x14ac:dyDescent="0.2">
      <c r="A367"/>
      <c r="B367" s="177"/>
      <c r="C367" s="178"/>
      <c r="D367" s="177"/>
      <c r="E367" s="177"/>
      <c r="F367" s="179"/>
      <c r="G367" s="179"/>
      <c r="H367" s="179"/>
      <c r="I367" s="178"/>
      <c r="J367" s="178"/>
      <c r="K367" s="178"/>
      <c r="L367" s="178"/>
      <c r="M367" s="178"/>
      <c r="N367" s="178"/>
      <c r="O367" s="178"/>
      <c r="P367" s="178"/>
      <c r="Q367" s="178"/>
    </row>
    <row r="368" spans="1:17" x14ac:dyDescent="0.2">
      <c r="A368"/>
      <c r="B368" s="177"/>
      <c r="C368" s="178"/>
      <c r="D368" s="177"/>
      <c r="E368" s="177"/>
      <c r="F368" s="179"/>
      <c r="G368" s="179"/>
      <c r="H368" s="179"/>
      <c r="I368" s="178"/>
      <c r="J368" s="178"/>
      <c r="K368" s="178"/>
      <c r="L368" s="178"/>
      <c r="M368" s="178"/>
      <c r="N368" s="178"/>
      <c r="O368" s="178"/>
      <c r="P368" s="178"/>
      <c r="Q368" s="178"/>
    </row>
    <row r="369" spans="1:17" x14ac:dyDescent="0.2">
      <c r="A369"/>
      <c r="B369" s="177"/>
      <c r="C369" s="178"/>
      <c r="D369" s="177"/>
      <c r="E369" s="177"/>
      <c r="F369" s="179"/>
      <c r="G369" s="179"/>
      <c r="H369" s="179"/>
      <c r="I369" s="178"/>
      <c r="J369" s="178"/>
      <c r="K369" s="178"/>
      <c r="L369" s="178"/>
      <c r="M369" s="178"/>
      <c r="N369" s="178"/>
      <c r="O369" s="178"/>
      <c r="P369" s="178"/>
      <c r="Q369" s="178"/>
    </row>
    <row r="370" spans="1:17" x14ac:dyDescent="0.2">
      <c r="A370"/>
      <c r="B370" s="177"/>
      <c r="C370" s="178"/>
      <c r="D370" s="177"/>
      <c r="E370" s="177"/>
      <c r="F370" s="179"/>
      <c r="G370" s="179"/>
      <c r="H370" s="179"/>
      <c r="I370" s="178"/>
      <c r="J370" s="178"/>
      <c r="K370" s="178"/>
      <c r="L370" s="178"/>
      <c r="M370" s="178"/>
      <c r="N370" s="178"/>
      <c r="O370" s="178"/>
      <c r="P370" s="178"/>
      <c r="Q370" s="178"/>
    </row>
    <row r="371" spans="1:17" x14ac:dyDescent="0.2">
      <c r="A371"/>
      <c r="B371" s="177"/>
      <c r="C371" s="178"/>
      <c r="D371" s="177"/>
      <c r="E371" s="177"/>
      <c r="F371" s="179"/>
      <c r="G371" s="179"/>
      <c r="H371" s="179"/>
      <c r="I371" s="178"/>
      <c r="J371" s="178"/>
      <c r="K371" s="178"/>
      <c r="L371" s="178"/>
      <c r="M371" s="178"/>
      <c r="N371" s="178"/>
      <c r="O371" s="178"/>
      <c r="P371" s="178"/>
      <c r="Q371" s="178"/>
    </row>
    <row r="372" spans="1:17" x14ac:dyDescent="0.2">
      <c r="A372"/>
      <c r="B372" s="177"/>
      <c r="C372" s="178"/>
      <c r="D372" s="177"/>
      <c r="E372" s="177"/>
      <c r="F372" s="179"/>
      <c r="G372" s="179"/>
      <c r="H372" s="179"/>
      <c r="I372" s="178"/>
      <c r="J372" s="178"/>
      <c r="K372" s="178"/>
      <c r="L372" s="178"/>
      <c r="M372" s="178"/>
      <c r="N372" s="178"/>
      <c r="O372" s="178"/>
      <c r="P372" s="178"/>
      <c r="Q372" s="178"/>
    </row>
    <row r="373" spans="1:17" x14ac:dyDescent="0.2">
      <c r="A373"/>
      <c r="B373" s="177"/>
      <c r="C373" s="178"/>
      <c r="D373" s="177"/>
      <c r="E373" s="177"/>
      <c r="F373" s="179"/>
      <c r="G373" s="179"/>
      <c r="H373" s="179"/>
      <c r="I373" s="178"/>
      <c r="J373" s="178"/>
      <c r="K373" s="178"/>
      <c r="L373" s="178"/>
      <c r="M373" s="178"/>
      <c r="N373" s="178"/>
      <c r="O373" s="178"/>
      <c r="P373" s="178"/>
      <c r="Q373" s="178"/>
    </row>
    <row r="374" spans="1:17" x14ac:dyDescent="0.2">
      <c r="A374"/>
      <c r="B374" s="177"/>
      <c r="C374" s="178"/>
      <c r="D374" s="177"/>
      <c r="E374" s="177"/>
      <c r="F374" s="179"/>
      <c r="G374" s="179"/>
      <c r="H374" s="179"/>
      <c r="I374" s="178"/>
      <c r="J374" s="178"/>
      <c r="K374" s="178"/>
      <c r="L374" s="178"/>
      <c r="M374" s="178"/>
      <c r="N374" s="178"/>
      <c r="O374" s="178"/>
      <c r="P374" s="178"/>
      <c r="Q374" s="178"/>
    </row>
    <row r="375" spans="1:17" x14ac:dyDescent="0.2">
      <c r="A375"/>
      <c r="B375" s="177"/>
      <c r="C375" s="178"/>
      <c r="D375" s="177"/>
      <c r="E375" s="177"/>
      <c r="F375" s="179"/>
      <c r="G375" s="179"/>
      <c r="H375" s="179"/>
      <c r="I375" s="178"/>
      <c r="J375" s="178"/>
      <c r="K375" s="178"/>
      <c r="L375" s="178"/>
      <c r="M375" s="178"/>
      <c r="N375" s="178"/>
      <c r="O375" s="178"/>
      <c r="P375" s="178"/>
      <c r="Q375" s="178"/>
    </row>
    <row r="376" spans="1:17" x14ac:dyDescent="0.2">
      <c r="A376"/>
      <c r="B376" s="177"/>
      <c r="C376" s="178"/>
      <c r="D376" s="177"/>
      <c r="E376" s="177"/>
      <c r="F376" s="179"/>
      <c r="G376" s="179"/>
      <c r="H376" s="179"/>
      <c r="I376" s="178"/>
      <c r="J376" s="178"/>
      <c r="K376" s="178"/>
      <c r="L376" s="178"/>
      <c r="M376" s="178"/>
      <c r="N376" s="178"/>
      <c r="O376" s="178"/>
      <c r="P376" s="178"/>
      <c r="Q376" s="178"/>
    </row>
    <row r="377" spans="1:17" x14ac:dyDescent="0.2">
      <c r="A377"/>
      <c r="B377" s="177"/>
      <c r="C377" s="178"/>
      <c r="D377" s="177"/>
      <c r="E377" s="177"/>
      <c r="F377" s="179"/>
      <c r="G377" s="179"/>
      <c r="H377" s="179"/>
      <c r="I377" s="178"/>
      <c r="J377" s="178"/>
      <c r="K377" s="178"/>
      <c r="L377" s="178"/>
      <c r="M377" s="178"/>
      <c r="N377" s="178"/>
      <c r="O377" s="178"/>
      <c r="P377" s="178"/>
      <c r="Q377" s="178"/>
    </row>
    <row r="378" spans="1:17" x14ac:dyDescent="0.2">
      <c r="A378"/>
      <c r="B378" s="177"/>
      <c r="C378" s="178"/>
      <c r="D378" s="177"/>
      <c r="E378" s="177"/>
      <c r="F378" s="179"/>
      <c r="G378" s="179"/>
      <c r="H378" s="179"/>
      <c r="I378" s="178"/>
      <c r="J378" s="178"/>
      <c r="K378" s="178"/>
      <c r="L378" s="178"/>
      <c r="M378" s="178"/>
      <c r="N378" s="178"/>
      <c r="O378" s="178"/>
      <c r="P378" s="178"/>
      <c r="Q378" s="178"/>
    </row>
    <row r="379" spans="1:17" x14ac:dyDescent="0.2">
      <c r="A379"/>
      <c r="B379" s="177"/>
      <c r="C379" s="178"/>
      <c r="D379" s="177"/>
      <c r="E379" s="177"/>
      <c r="F379" s="179"/>
      <c r="G379" s="179"/>
      <c r="H379" s="179"/>
      <c r="I379" s="178"/>
      <c r="J379" s="178"/>
      <c r="K379" s="178"/>
      <c r="L379" s="178"/>
      <c r="M379" s="178"/>
      <c r="N379" s="178"/>
      <c r="O379" s="178"/>
      <c r="P379" s="178"/>
      <c r="Q379" s="178"/>
    </row>
    <row r="380" spans="1:17" x14ac:dyDescent="0.2">
      <c r="A380"/>
      <c r="B380" s="177"/>
      <c r="C380" s="178"/>
      <c r="D380" s="177"/>
      <c r="E380" s="177"/>
      <c r="F380" s="179"/>
      <c r="G380" s="179"/>
      <c r="H380" s="179"/>
      <c r="I380" s="178"/>
      <c r="J380" s="178"/>
      <c r="K380" s="178"/>
      <c r="L380" s="178"/>
      <c r="M380" s="178"/>
      <c r="N380" s="178"/>
      <c r="O380" s="178"/>
      <c r="P380" s="178"/>
      <c r="Q380" s="178"/>
    </row>
    <row r="381" spans="1:17" x14ac:dyDescent="0.2">
      <c r="A381"/>
      <c r="B381" s="177"/>
      <c r="C381" s="178"/>
      <c r="D381" s="177"/>
      <c r="E381" s="177"/>
      <c r="F381" s="179"/>
      <c r="G381" s="179"/>
      <c r="H381" s="179"/>
      <c r="I381" s="178"/>
      <c r="J381" s="178"/>
      <c r="K381" s="178"/>
      <c r="L381" s="178"/>
      <c r="M381" s="178"/>
      <c r="N381" s="178"/>
      <c r="O381" s="178"/>
      <c r="P381" s="178"/>
      <c r="Q381" s="178"/>
    </row>
    <row r="382" spans="1:17" x14ac:dyDescent="0.2">
      <c r="A382"/>
      <c r="B382" s="177"/>
      <c r="C382" s="178"/>
      <c r="D382" s="177"/>
      <c r="E382" s="177"/>
      <c r="F382" s="179"/>
      <c r="G382" s="179"/>
      <c r="H382" s="179"/>
      <c r="I382" s="178"/>
      <c r="J382" s="178"/>
      <c r="K382" s="178"/>
      <c r="L382" s="178"/>
      <c r="M382" s="178"/>
      <c r="N382" s="178"/>
      <c r="O382" s="178"/>
      <c r="P382" s="178"/>
      <c r="Q382" s="178"/>
    </row>
    <row r="383" spans="1:17" x14ac:dyDescent="0.2">
      <c r="A383"/>
      <c r="B383" s="177"/>
      <c r="C383" s="178"/>
      <c r="D383" s="177"/>
      <c r="E383" s="177"/>
      <c r="F383" s="179"/>
      <c r="G383" s="179"/>
      <c r="H383" s="179"/>
      <c r="I383" s="178"/>
      <c r="J383" s="178"/>
      <c r="K383" s="178"/>
      <c r="L383" s="178"/>
      <c r="M383" s="178"/>
      <c r="N383" s="178"/>
      <c r="O383" s="178"/>
      <c r="P383" s="178"/>
      <c r="Q383" s="178"/>
    </row>
    <row r="384" spans="1:17" x14ac:dyDescent="0.2">
      <c r="A384"/>
      <c r="B384" s="177"/>
      <c r="C384" s="178"/>
      <c r="D384" s="177"/>
      <c r="E384" s="177"/>
      <c r="F384" s="179"/>
      <c r="G384" s="179"/>
      <c r="H384" s="179"/>
      <c r="I384" s="178"/>
      <c r="J384" s="178"/>
      <c r="K384" s="178"/>
      <c r="L384" s="178"/>
      <c r="M384" s="178"/>
      <c r="N384" s="178"/>
      <c r="O384" s="178"/>
      <c r="P384" s="178"/>
      <c r="Q384" s="178"/>
    </row>
    <row r="385" spans="1:17" x14ac:dyDescent="0.2">
      <c r="A385"/>
      <c r="B385" s="177"/>
      <c r="C385" s="178"/>
      <c r="D385" s="177"/>
      <c r="E385" s="177"/>
      <c r="F385" s="179"/>
      <c r="G385" s="179"/>
      <c r="H385" s="179"/>
      <c r="I385" s="178"/>
      <c r="J385" s="178"/>
      <c r="K385" s="178"/>
      <c r="L385" s="178"/>
      <c r="M385" s="178"/>
      <c r="N385" s="178"/>
      <c r="O385" s="178"/>
      <c r="P385" s="178"/>
      <c r="Q385" s="178"/>
    </row>
    <row r="386" spans="1:17" x14ac:dyDescent="0.2">
      <c r="A386"/>
      <c r="B386" s="177"/>
      <c r="C386" s="178"/>
      <c r="D386" s="177"/>
      <c r="E386" s="177"/>
      <c r="F386" s="179"/>
      <c r="G386" s="179"/>
      <c r="H386" s="179"/>
      <c r="I386" s="178"/>
      <c r="J386" s="178"/>
      <c r="K386" s="178"/>
      <c r="L386" s="178"/>
      <c r="M386" s="178"/>
      <c r="N386" s="178"/>
      <c r="O386" s="178"/>
      <c r="P386" s="178"/>
      <c r="Q386" s="178"/>
    </row>
    <row r="387" spans="1:17" x14ac:dyDescent="0.2">
      <c r="A387"/>
      <c r="B387" s="177"/>
      <c r="C387" s="178"/>
      <c r="D387" s="177"/>
      <c r="E387" s="177"/>
      <c r="F387" s="179"/>
      <c r="G387" s="179"/>
      <c r="H387" s="179"/>
      <c r="I387" s="178"/>
      <c r="J387" s="178"/>
      <c r="K387" s="178"/>
      <c r="L387" s="178"/>
      <c r="M387" s="178"/>
      <c r="N387" s="178"/>
      <c r="O387" s="178"/>
      <c r="P387" s="178"/>
      <c r="Q387" s="178"/>
    </row>
    <row r="388" spans="1:17" x14ac:dyDescent="0.2">
      <c r="A388"/>
      <c r="B388" s="177"/>
      <c r="C388" s="178"/>
      <c r="D388" s="177"/>
      <c r="E388" s="177"/>
      <c r="F388" s="179"/>
      <c r="G388" s="179"/>
      <c r="H388" s="179"/>
      <c r="I388" s="178"/>
      <c r="J388" s="178"/>
      <c r="K388" s="178"/>
      <c r="L388" s="178"/>
      <c r="M388" s="178"/>
      <c r="N388" s="178"/>
      <c r="O388" s="178"/>
      <c r="P388" s="178"/>
      <c r="Q388" s="178"/>
    </row>
    <row r="389" spans="1:17" x14ac:dyDescent="0.2">
      <c r="A389"/>
      <c r="B389" s="177"/>
      <c r="C389" s="178"/>
      <c r="D389" s="177"/>
      <c r="E389" s="177"/>
      <c r="F389" s="179"/>
      <c r="G389" s="179"/>
      <c r="H389" s="179"/>
      <c r="I389" s="178"/>
      <c r="J389" s="178"/>
      <c r="K389" s="178"/>
      <c r="L389" s="178"/>
      <c r="M389" s="178"/>
      <c r="N389" s="178"/>
      <c r="O389" s="178"/>
      <c r="P389" s="178"/>
      <c r="Q389" s="178"/>
    </row>
    <row r="390" spans="1:17" x14ac:dyDescent="0.2">
      <c r="A390"/>
      <c r="B390" s="177"/>
      <c r="C390" s="178"/>
      <c r="D390" s="177"/>
      <c r="E390" s="177"/>
      <c r="F390" s="179"/>
      <c r="G390" s="179"/>
      <c r="H390" s="179"/>
      <c r="I390" s="178"/>
      <c r="J390" s="178"/>
      <c r="K390" s="178"/>
      <c r="L390" s="178"/>
      <c r="M390" s="178"/>
      <c r="N390" s="178"/>
      <c r="O390" s="178"/>
      <c r="P390" s="178"/>
      <c r="Q390" s="178"/>
    </row>
    <row r="391" spans="1:17" x14ac:dyDescent="0.2">
      <c r="A391"/>
      <c r="B391" s="177"/>
      <c r="C391" s="178"/>
      <c r="D391" s="177"/>
      <c r="E391" s="177"/>
      <c r="F391" s="179"/>
      <c r="G391" s="179"/>
      <c r="H391" s="179"/>
      <c r="I391" s="178"/>
      <c r="J391" s="178"/>
      <c r="K391" s="178"/>
      <c r="L391" s="178"/>
      <c r="M391" s="178"/>
      <c r="N391" s="178"/>
      <c r="O391" s="178"/>
      <c r="P391" s="178"/>
      <c r="Q391" s="178"/>
    </row>
    <row r="392" spans="1:17" x14ac:dyDescent="0.2">
      <c r="A392"/>
      <c r="B392" s="177"/>
      <c r="C392" s="178"/>
      <c r="D392" s="177"/>
      <c r="E392" s="177"/>
      <c r="F392" s="179"/>
      <c r="G392" s="179"/>
      <c r="H392" s="179"/>
      <c r="I392" s="178"/>
      <c r="J392" s="178"/>
      <c r="K392" s="178"/>
      <c r="L392" s="178"/>
      <c r="M392" s="178"/>
      <c r="N392" s="178"/>
      <c r="O392" s="178"/>
      <c r="P392" s="178"/>
      <c r="Q392" s="178"/>
    </row>
    <row r="393" spans="1:17" x14ac:dyDescent="0.2">
      <c r="A393"/>
      <c r="B393" s="177"/>
      <c r="C393" s="178"/>
      <c r="D393" s="177"/>
      <c r="E393" s="177"/>
      <c r="F393" s="179"/>
      <c r="G393" s="179"/>
      <c r="H393" s="179"/>
      <c r="I393" s="178"/>
      <c r="J393" s="178"/>
      <c r="K393" s="178"/>
      <c r="L393" s="178"/>
      <c r="M393" s="178"/>
      <c r="N393" s="178"/>
      <c r="O393" s="178"/>
      <c r="P393" s="178"/>
      <c r="Q393" s="178"/>
    </row>
    <row r="394" spans="1:17" x14ac:dyDescent="0.2">
      <c r="A394"/>
      <c r="B394" s="177"/>
      <c r="C394" s="178"/>
      <c r="D394" s="177"/>
      <c r="E394" s="177"/>
      <c r="F394" s="179"/>
      <c r="G394" s="179"/>
      <c r="H394" s="179"/>
      <c r="I394" s="178"/>
      <c r="J394" s="178"/>
      <c r="K394" s="178"/>
      <c r="L394" s="178"/>
      <c r="M394" s="178"/>
      <c r="N394" s="178"/>
      <c r="O394" s="178"/>
      <c r="P394" s="178"/>
      <c r="Q394" s="178"/>
    </row>
    <row r="395" spans="1:17" x14ac:dyDescent="0.2">
      <c r="A395"/>
      <c r="B395" s="177"/>
      <c r="C395" s="178"/>
      <c r="D395" s="177"/>
      <c r="E395" s="177"/>
      <c r="F395" s="179"/>
      <c r="G395" s="179"/>
      <c r="H395" s="179"/>
      <c r="I395" s="178"/>
      <c r="J395" s="178"/>
      <c r="K395" s="178"/>
      <c r="L395" s="178"/>
      <c r="M395" s="178"/>
      <c r="N395" s="178"/>
      <c r="O395" s="178"/>
      <c r="P395" s="178"/>
      <c r="Q395" s="178"/>
    </row>
    <row r="396" spans="1:17" x14ac:dyDescent="0.2">
      <c r="A396"/>
      <c r="B396" s="177"/>
      <c r="C396" s="178"/>
      <c r="D396" s="177"/>
      <c r="E396" s="177"/>
      <c r="F396" s="179"/>
      <c r="G396" s="179"/>
      <c r="H396" s="179"/>
      <c r="I396" s="178"/>
      <c r="J396" s="178"/>
      <c r="K396" s="178"/>
      <c r="L396" s="178"/>
      <c r="M396" s="178"/>
      <c r="N396" s="178"/>
      <c r="O396" s="178"/>
      <c r="P396" s="178"/>
      <c r="Q396" s="178"/>
    </row>
    <row r="397" spans="1:17" x14ac:dyDescent="0.2">
      <c r="A397"/>
      <c r="B397" s="177"/>
      <c r="C397" s="178"/>
      <c r="D397" s="177"/>
      <c r="E397" s="177"/>
      <c r="F397" s="179"/>
      <c r="G397" s="179"/>
      <c r="H397" s="179"/>
      <c r="I397" s="178"/>
      <c r="J397" s="178"/>
      <c r="K397" s="178"/>
      <c r="L397" s="178"/>
      <c r="M397" s="178"/>
      <c r="N397" s="178"/>
      <c r="O397" s="178"/>
      <c r="P397" s="178"/>
      <c r="Q397" s="178"/>
    </row>
    <row r="398" spans="1:17" x14ac:dyDescent="0.2">
      <c r="A398"/>
      <c r="B398" s="177"/>
      <c r="C398" s="178"/>
      <c r="D398" s="177"/>
      <c r="E398" s="177"/>
      <c r="F398" s="179"/>
      <c r="G398" s="179"/>
      <c r="H398" s="179"/>
      <c r="I398" s="178"/>
      <c r="J398" s="178"/>
      <c r="K398" s="178"/>
      <c r="L398" s="178"/>
      <c r="M398" s="178"/>
      <c r="N398" s="178"/>
      <c r="O398" s="178"/>
      <c r="P398" s="178"/>
      <c r="Q398" s="178"/>
    </row>
    <row r="399" spans="1:17" x14ac:dyDescent="0.2">
      <c r="A399"/>
      <c r="B399" s="177"/>
      <c r="C399" s="178"/>
      <c r="D399" s="177"/>
      <c r="E399" s="177"/>
      <c r="F399" s="179"/>
      <c r="G399" s="179"/>
      <c r="H399" s="179"/>
      <c r="I399" s="178"/>
      <c r="J399" s="178"/>
      <c r="K399" s="178"/>
      <c r="L399" s="178"/>
      <c r="M399" s="178"/>
      <c r="N399" s="178"/>
      <c r="O399" s="178"/>
      <c r="P399" s="178"/>
      <c r="Q399" s="178"/>
    </row>
    <row r="400" spans="1:17" x14ac:dyDescent="0.2">
      <c r="A400"/>
      <c r="B400" s="177"/>
      <c r="C400" s="178"/>
      <c r="D400" s="177"/>
      <c r="E400" s="177"/>
      <c r="F400" s="179"/>
      <c r="G400" s="179"/>
      <c r="H400" s="179"/>
      <c r="I400" s="178"/>
      <c r="J400" s="178"/>
      <c r="K400" s="178"/>
      <c r="L400" s="178"/>
      <c r="M400" s="178"/>
      <c r="N400" s="178"/>
      <c r="O400" s="178"/>
      <c r="P400" s="178"/>
      <c r="Q400" s="178"/>
    </row>
    <row r="401" spans="1:17" x14ac:dyDescent="0.2">
      <c r="A401"/>
      <c r="B401" s="177"/>
      <c r="C401" s="178"/>
      <c r="D401" s="177"/>
      <c r="E401" s="177"/>
      <c r="F401" s="179"/>
      <c r="G401" s="179"/>
      <c r="H401" s="179"/>
      <c r="I401" s="178"/>
      <c r="J401" s="178"/>
      <c r="K401" s="178"/>
      <c r="L401" s="178"/>
      <c r="M401" s="178"/>
      <c r="N401" s="178"/>
      <c r="O401" s="178"/>
      <c r="P401" s="178"/>
      <c r="Q401" s="178"/>
    </row>
    <row r="402" spans="1:17" x14ac:dyDescent="0.2">
      <c r="A402"/>
      <c r="B402" s="177"/>
      <c r="C402" s="178"/>
      <c r="D402" s="177"/>
      <c r="E402" s="177"/>
      <c r="F402" s="179"/>
      <c r="G402" s="179"/>
      <c r="H402" s="179"/>
      <c r="I402" s="178"/>
      <c r="J402" s="178"/>
      <c r="K402" s="178"/>
      <c r="L402" s="178"/>
      <c r="M402" s="178"/>
      <c r="N402" s="178"/>
      <c r="O402" s="178"/>
      <c r="P402" s="178"/>
      <c r="Q402" s="178"/>
    </row>
    <row r="403" spans="1:17" x14ac:dyDescent="0.2">
      <c r="A403"/>
      <c r="B403" s="177"/>
      <c r="C403" s="178"/>
      <c r="D403" s="177"/>
      <c r="E403" s="177"/>
      <c r="F403" s="179"/>
      <c r="G403" s="179"/>
      <c r="H403" s="179"/>
      <c r="I403" s="178"/>
      <c r="J403" s="178"/>
      <c r="K403" s="178"/>
      <c r="L403" s="178"/>
      <c r="M403" s="178"/>
      <c r="N403" s="178"/>
      <c r="O403" s="178"/>
      <c r="P403" s="178"/>
      <c r="Q403" s="178"/>
    </row>
    <row r="404" spans="1:17" x14ac:dyDescent="0.2">
      <c r="A404"/>
      <c r="B404" s="177"/>
      <c r="C404" s="178"/>
      <c r="D404" s="177"/>
      <c r="E404" s="177"/>
      <c r="F404" s="179"/>
      <c r="G404" s="179"/>
      <c r="H404" s="179"/>
      <c r="I404" s="178"/>
      <c r="J404" s="178"/>
      <c r="K404" s="178"/>
      <c r="L404" s="178"/>
      <c r="M404" s="178"/>
      <c r="N404" s="178"/>
      <c r="O404" s="178"/>
      <c r="P404" s="178"/>
      <c r="Q404" s="178"/>
    </row>
    <row r="405" spans="1:17" x14ac:dyDescent="0.2">
      <c r="A405"/>
      <c r="B405" s="177"/>
      <c r="C405" s="178"/>
      <c r="D405" s="177"/>
      <c r="E405" s="177"/>
      <c r="F405" s="179"/>
      <c r="G405" s="179"/>
      <c r="H405" s="179"/>
      <c r="I405" s="178"/>
      <c r="J405" s="178"/>
      <c r="K405" s="178"/>
      <c r="L405" s="178"/>
      <c r="M405" s="178"/>
      <c r="N405" s="178"/>
      <c r="O405" s="178"/>
      <c r="P405" s="178"/>
      <c r="Q405" s="178"/>
    </row>
    <row r="406" spans="1:17" x14ac:dyDescent="0.2">
      <c r="A406"/>
      <c r="B406" s="177"/>
      <c r="C406" s="178"/>
      <c r="D406" s="177"/>
      <c r="E406" s="177"/>
      <c r="F406" s="179"/>
      <c r="G406" s="179"/>
      <c r="H406" s="179"/>
      <c r="I406" s="178"/>
      <c r="J406" s="178"/>
      <c r="K406" s="178"/>
      <c r="L406" s="178"/>
      <c r="M406" s="178"/>
      <c r="N406" s="178"/>
      <c r="O406" s="178"/>
      <c r="P406" s="178"/>
      <c r="Q406" s="178"/>
    </row>
    <row r="407" spans="1:17" x14ac:dyDescent="0.2">
      <c r="A407"/>
      <c r="B407" s="177"/>
      <c r="C407" s="178"/>
      <c r="D407" s="177"/>
      <c r="E407" s="177"/>
      <c r="F407" s="179"/>
      <c r="G407" s="179"/>
      <c r="H407" s="179"/>
      <c r="I407" s="178"/>
      <c r="J407" s="178"/>
      <c r="K407" s="178"/>
      <c r="L407" s="178"/>
      <c r="M407" s="178"/>
      <c r="N407" s="178"/>
      <c r="O407" s="178"/>
      <c r="P407" s="178"/>
      <c r="Q407" s="178"/>
    </row>
    <row r="408" spans="1:17" x14ac:dyDescent="0.2">
      <c r="A408"/>
      <c r="B408" s="177"/>
      <c r="C408" s="178"/>
      <c r="D408" s="177"/>
      <c r="E408" s="177"/>
      <c r="F408" s="179"/>
      <c r="G408" s="179"/>
      <c r="H408" s="179"/>
      <c r="I408" s="178"/>
      <c r="J408" s="178"/>
      <c r="K408" s="178"/>
      <c r="L408" s="178"/>
      <c r="M408" s="178"/>
      <c r="N408" s="178"/>
      <c r="O408" s="178"/>
      <c r="P408" s="178"/>
      <c r="Q408" s="178"/>
    </row>
    <row r="409" spans="1:17" x14ac:dyDescent="0.2">
      <c r="A409"/>
      <c r="B409" s="177"/>
      <c r="C409" s="178"/>
      <c r="D409" s="177"/>
      <c r="E409" s="177"/>
      <c r="F409" s="179"/>
      <c r="G409" s="179"/>
      <c r="H409" s="179"/>
      <c r="I409" s="178"/>
      <c r="J409" s="178"/>
      <c r="K409" s="178"/>
      <c r="L409" s="178"/>
      <c r="M409" s="178"/>
      <c r="N409" s="178"/>
      <c r="O409" s="178"/>
      <c r="P409" s="178"/>
      <c r="Q409" s="178"/>
    </row>
    <row r="410" spans="1:17" x14ac:dyDescent="0.2">
      <c r="A410"/>
      <c r="B410" s="177"/>
      <c r="C410" s="178"/>
      <c r="D410" s="177"/>
      <c r="E410" s="177"/>
      <c r="F410" s="179"/>
      <c r="G410" s="179"/>
      <c r="H410" s="179"/>
      <c r="I410" s="178"/>
      <c r="J410" s="178"/>
      <c r="K410" s="178"/>
      <c r="L410" s="178"/>
      <c r="M410" s="178"/>
      <c r="N410" s="178"/>
      <c r="O410" s="178"/>
      <c r="P410" s="178"/>
      <c r="Q410" s="178"/>
    </row>
    <row r="411" spans="1:17" x14ac:dyDescent="0.2">
      <c r="A411"/>
      <c r="B411" s="177"/>
      <c r="C411" s="178"/>
      <c r="D411" s="177"/>
      <c r="E411" s="177"/>
      <c r="F411" s="179"/>
      <c r="G411" s="179"/>
      <c r="H411" s="179"/>
      <c r="I411" s="178"/>
      <c r="J411" s="178"/>
      <c r="K411" s="178"/>
      <c r="L411" s="178"/>
      <c r="M411" s="178"/>
      <c r="N411" s="178"/>
      <c r="O411" s="178"/>
      <c r="P411" s="178"/>
      <c r="Q411" s="178"/>
    </row>
    <row r="412" spans="1:17" x14ac:dyDescent="0.2">
      <c r="A412"/>
      <c r="B412" s="177"/>
      <c r="C412" s="178"/>
      <c r="D412" s="177"/>
      <c r="E412" s="177"/>
      <c r="F412" s="179"/>
      <c r="G412" s="179"/>
      <c r="H412" s="179"/>
      <c r="I412" s="178"/>
      <c r="J412" s="178"/>
      <c r="K412" s="178"/>
      <c r="L412" s="178"/>
      <c r="M412" s="178"/>
      <c r="N412" s="178"/>
      <c r="O412" s="178"/>
      <c r="P412" s="178"/>
      <c r="Q412" s="178"/>
    </row>
    <row r="413" spans="1:17" x14ac:dyDescent="0.2">
      <c r="A413"/>
      <c r="B413" s="177"/>
      <c r="C413" s="178"/>
      <c r="D413" s="177"/>
      <c r="E413" s="177"/>
      <c r="F413" s="179"/>
      <c r="G413" s="179"/>
      <c r="H413" s="179"/>
      <c r="I413" s="178"/>
      <c r="J413" s="178"/>
      <c r="K413" s="178"/>
      <c r="L413" s="178"/>
      <c r="M413" s="178"/>
      <c r="N413" s="178"/>
      <c r="O413" s="178"/>
      <c r="P413" s="178"/>
      <c r="Q413" s="178"/>
    </row>
    <row r="414" spans="1:17" x14ac:dyDescent="0.2">
      <c r="A414"/>
      <c r="B414" s="177"/>
      <c r="C414" s="178"/>
      <c r="D414" s="177"/>
      <c r="E414" s="177"/>
      <c r="F414" s="179"/>
      <c r="G414" s="179"/>
      <c r="H414" s="179"/>
      <c r="I414" s="178"/>
      <c r="J414" s="178"/>
      <c r="K414" s="178"/>
      <c r="L414" s="178"/>
      <c r="M414" s="178"/>
      <c r="N414" s="178"/>
      <c r="O414" s="178"/>
      <c r="P414" s="178"/>
      <c r="Q414" s="178"/>
    </row>
    <row r="415" spans="1:17" x14ac:dyDescent="0.2">
      <c r="A415"/>
      <c r="B415" s="177"/>
      <c r="C415" s="178"/>
      <c r="D415" s="177"/>
      <c r="E415" s="177"/>
      <c r="F415" s="179"/>
      <c r="G415" s="179"/>
      <c r="H415" s="179"/>
      <c r="I415" s="178"/>
      <c r="J415" s="178"/>
      <c r="K415" s="178"/>
      <c r="L415" s="178"/>
      <c r="M415" s="178"/>
      <c r="N415" s="178"/>
      <c r="O415" s="178"/>
      <c r="P415" s="178"/>
      <c r="Q415" s="178"/>
    </row>
    <row r="416" spans="1:17" x14ac:dyDescent="0.2">
      <c r="A416"/>
      <c r="B416" s="177"/>
      <c r="C416" s="178"/>
      <c r="D416" s="177"/>
      <c r="E416" s="177"/>
      <c r="F416" s="179"/>
      <c r="G416" s="179"/>
      <c r="H416" s="179"/>
      <c r="I416" s="178"/>
      <c r="J416" s="178"/>
      <c r="K416" s="178"/>
      <c r="L416" s="178"/>
      <c r="M416" s="178"/>
      <c r="N416" s="178"/>
      <c r="O416" s="178"/>
      <c r="P416" s="178"/>
      <c r="Q416" s="178"/>
    </row>
    <row r="417" spans="1:17" x14ac:dyDescent="0.2">
      <c r="A417"/>
      <c r="B417" s="177"/>
      <c r="C417" s="178"/>
      <c r="D417" s="177"/>
      <c r="E417" s="177"/>
      <c r="F417" s="179"/>
      <c r="G417" s="179"/>
      <c r="H417" s="179"/>
      <c r="I417" s="178"/>
      <c r="J417" s="178"/>
      <c r="K417" s="178"/>
      <c r="L417" s="178"/>
      <c r="M417" s="178"/>
      <c r="N417" s="178"/>
      <c r="O417" s="178"/>
      <c r="P417" s="178"/>
      <c r="Q417" s="178"/>
    </row>
    <row r="418" spans="1:17" x14ac:dyDescent="0.2">
      <c r="A418"/>
      <c r="B418" s="177"/>
      <c r="C418" s="178"/>
      <c r="D418" s="177"/>
      <c r="E418" s="177"/>
      <c r="F418" s="179"/>
      <c r="G418" s="179"/>
      <c r="H418" s="179"/>
      <c r="I418" s="178"/>
      <c r="J418" s="178"/>
      <c r="K418" s="178"/>
      <c r="L418" s="178"/>
      <c r="M418" s="178"/>
      <c r="N418" s="178"/>
      <c r="O418" s="178"/>
      <c r="P418" s="178"/>
      <c r="Q418" s="178"/>
    </row>
    <row r="419" spans="1:17" x14ac:dyDescent="0.2">
      <c r="A419"/>
      <c r="B419" s="177"/>
      <c r="C419" s="178"/>
      <c r="D419" s="177"/>
      <c r="E419" s="177"/>
      <c r="F419" s="179"/>
      <c r="G419" s="179"/>
      <c r="H419" s="179"/>
      <c r="I419" s="178"/>
      <c r="J419" s="178"/>
      <c r="K419" s="178"/>
      <c r="L419" s="178"/>
      <c r="M419" s="178"/>
      <c r="N419" s="178"/>
      <c r="O419" s="178"/>
      <c r="P419" s="178"/>
      <c r="Q419" s="178"/>
    </row>
    <row r="420" spans="1:17" x14ac:dyDescent="0.2">
      <c r="A420"/>
      <c r="B420" s="177"/>
      <c r="C420" s="178"/>
      <c r="D420" s="177"/>
      <c r="E420" s="177"/>
      <c r="F420" s="179"/>
      <c r="G420" s="179"/>
      <c r="H420" s="179"/>
      <c r="I420" s="178"/>
      <c r="J420" s="178"/>
      <c r="K420" s="178"/>
      <c r="L420" s="178"/>
      <c r="M420" s="178"/>
      <c r="N420" s="178"/>
      <c r="O420" s="178"/>
      <c r="P420" s="178"/>
      <c r="Q420" s="178"/>
    </row>
    <row r="421" spans="1:17" x14ac:dyDescent="0.2">
      <c r="A421"/>
      <c r="B421" s="177"/>
      <c r="C421" s="178"/>
      <c r="D421" s="177"/>
      <c r="E421" s="177"/>
      <c r="F421" s="179"/>
      <c r="G421" s="179"/>
      <c r="H421" s="179"/>
      <c r="I421" s="178"/>
      <c r="J421" s="178"/>
      <c r="K421" s="178"/>
      <c r="L421" s="178"/>
      <c r="M421" s="178"/>
      <c r="N421" s="178"/>
      <c r="O421" s="178"/>
      <c r="P421" s="178"/>
      <c r="Q421" s="178"/>
    </row>
    <row r="422" spans="1:17" x14ac:dyDescent="0.2">
      <c r="A422"/>
      <c r="B422" s="177"/>
      <c r="C422" s="178"/>
      <c r="D422" s="177"/>
      <c r="E422" s="177"/>
      <c r="F422" s="179"/>
      <c r="G422" s="179"/>
      <c r="H422" s="179"/>
      <c r="I422" s="178"/>
      <c r="J422" s="178"/>
      <c r="K422" s="178"/>
      <c r="L422" s="178"/>
      <c r="M422" s="178"/>
      <c r="N422" s="178"/>
      <c r="O422" s="178"/>
      <c r="P422" s="178"/>
      <c r="Q422" s="178"/>
    </row>
    <row r="423" spans="1:17" x14ac:dyDescent="0.2">
      <c r="A423"/>
      <c r="B423" s="177"/>
      <c r="C423" s="178"/>
      <c r="D423" s="177"/>
      <c r="E423" s="177"/>
      <c r="F423" s="179"/>
      <c r="G423" s="179"/>
      <c r="H423" s="179"/>
      <c r="I423" s="178"/>
      <c r="J423" s="178"/>
      <c r="K423" s="178"/>
      <c r="L423" s="178"/>
      <c r="M423" s="178"/>
      <c r="N423" s="178"/>
      <c r="O423" s="178"/>
      <c r="P423" s="178"/>
      <c r="Q423" s="178"/>
    </row>
    <row r="424" spans="1:17" x14ac:dyDescent="0.2">
      <c r="A424"/>
      <c r="B424" s="177"/>
      <c r="C424" s="178"/>
      <c r="D424" s="177"/>
      <c r="E424" s="177"/>
      <c r="F424" s="179"/>
      <c r="G424" s="179"/>
      <c r="H424" s="179"/>
      <c r="I424" s="178"/>
      <c r="J424" s="178"/>
      <c r="K424" s="178"/>
      <c r="L424" s="178"/>
      <c r="M424" s="178"/>
      <c r="N424" s="178"/>
      <c r="O424" s="178"/>
      <c r="P424" s="178"/>
      <c r="Q424" s="178"/>
    </row>
    <row r="425" spans="1:17" x14ac:dyDescent="0.2">
      <c r="A425"/>
      <c r="B425" s="177"/>
      <c r="C425" s="178"/>
      <c r="D425" s="177"/>
      <c r="E425" s="177"/>
      <c r="F425" s="179"/>
      <c r="G425" s="179"/>
      <c r="H425" s="179"/>
      <c r="I425" s="178"/>
      <c r="J425" s="178"/>
      <c r="K425" s="178"/>
      <c r="L425" s="178"/>
      <c r="M425" s="178"/>
      <c r="N425" s="178"/>
      <c r="O425" s="178"/>
      <c r="P425" s="178"/>
      <c r="Q425" s="178"/>
    </row>
    <row r="426" spans="1:17" x14ac:dyDescent="0.2">
      <c r="A426"/>
      <c r="B426" s="177"/>
      <c r="C426" s="178"/>
      <c r="D426" s="177"/>
      <c r="E426" s="177"/>
      <c r="F426" s="179"/>
      <c r="G426" s="179"/>
      <c r="H426" s="179"/>
      <c r="I426" s="178"/>
      <c r="J426" s="178"/>
      <c r="K426" s="178"/>
      <c r="L426" s="178"/>
      <c r="M426" s="178"/>
      <c r="N426" s="178"/>
      <c r="O426" s="178"/>
      <c r="P426" s="178"/>
      <c r="Q426" s="178"/>
    </row>
    <row r="427" spans="1:17" x14ac:dyDescent="0.2">
      <c r="A427"/>
      <c r="B427" s="177"/>
      <c r="C427" s="178"/>
      <c r="D427" s="177"/>
      <c r="E427" s="177"/>
      <c r="F427" s="179"/>
      <c r="G427" s="179"/>
      <c r="H427" s="179"/>
      <c r="I427" s="178"/>
      <c r="J427" s="178"/>
      <c r="K427" s="178"/>
      <c r="L427" s="178"/>
      <c r="M427" s="178"/>
      <c r="N427" s="178"/>
      <c r="O427" s="178"/>
      <c r="P427" s="178"/>
      <c r="Q427" s="178"/>
    </row>
    <row r="428" spans="1:17" x14ac:dyDescent="0.2">
      <c r="A428"/>
      <c r="B428" s="177"/>
      <c r="C428" s="178"/>
      <c r="D428" s="177"/>
      <c r="E428" s="177"/>
      <c r="F428" s="179"/>
      <c r="G428" s="179"/>
      <c r="H428" s="179"/>
      <c r="I428" s="178"/>
      <c r="J428" s="178"/>
      <c r="K428" s="178"/>
      <c r="L428" s="178"/>
      <c r="M428" s="178"/>
      <c r="N428" s="178"/>
      <c r="O428" s="178"/>
      <c r="P428" s="178"/>
      <c r="Q428" s="178"/>
    </row>
    <row r="429" spans="1:17" x14ac:dyDescent="0.2">
      <c r="A429"/>
      <c r="B429" s="177"/>
      <c r="C429" s="178"/>
      <c r="D429" s="177"/>
      <c r="E429" s="177"/>
      <c r="F429" s="179"/>
      <c r="G429" s="179"/>
      <c r="H429" s="179"/>
      <c r="I429" s="178"/>
      <c r="J429" s="178"/>
      <c r="K429" s="178"/>
      <c r="L429" s="178"/>
      <c r="M429" s="178"/>
      <c r="N429" s="178"/>
      <c r="O429" s="178"/>
      <c r="P429" s="178"/>
      <c r="Q429" s="178"/>
    </row>
    <row r="430" spans="1:17" x14ac:dyDescent="0.2">
      <c r="A430"/>
      <c r="B430" s="177"/>
      <c r="C430" s="178"/>
      <c r="D430" s="177"/>
      <c r="E430" s="177"/>
      <c r="F430" s="179"/>
      <c r="G430" s="179"/>
      <c r="H430" s="179"/>
      <c r="I430" s="178"/>
      <c r="J430" s="178"/>
      <c r="K430" s="178"/>
      <c r="L430" s="178"/>
      <c r="M430" s="178"/>
      <c r="N430" s="178"/>
      <c r="O430" s="178"/>
      <c r="P430" s="178"/>
      <c r="Q430" s="178"/>
    </row>
    <row r="431" spans="1:17" x14ac:dyDescent="0.2">
      <c r="A431"/>
      <c r="B431" s="177"/>
      <c r="C431" s="178"/>
      <c r="D431" s="177"/>
      <c r="E431" s="177"/>
      <c r="F431" s="179"/>
      <c r="G431" s="179"/>
      <c r="H431" s="179"/>
      <c r="I431" s="178"/>
      <c r="J431" s="178"/>
      <c r="K431" s="178"/>
      <c r="L431" s="178"/>
      <c r="M431" s="178"/>
      <c r="N431" s="178"/>
      <c r="O431" s="178"/>
      <c r="P431" s="178"/>
      <c r="Q431" s="178"/>
    </row>
    <row r="432" spans="1:17" x14ac:dyDescent="0.2">
      <c r="A432"/>
      <c r="B432" s="177"/>
      <c r="C432" s="178"/>
      <c r="D432" s="177"/>
      <c r="E432" s="177"/>
      <c r="F432" s="179"/>
      <c r="G432" s="179"/>
      <c r="H432" s="179"/>
      <c r="I432" s="178"/>
      <c r="J432" s="178"/>
      <c r="K432" s="178"/>
      <c r="L432" s="178"/>
      <c r="M432" s="178"/>
      <c r="N432" s="178"/>
      <c r="O432" s="178"/>
      <c r="P432" s="178"/>
      <c r="Q432" s="178"/>
    </row>
    <row r="433" spans="1:17" x14ac:dyDescent="0.2">
      <c r="A433"/>
      <c r="B433" s="177"/>
      <c r="C433" s="178"/>
      <c r="D433" s="177"/>
      <c r="E433" s="177"/>
      <c r="F433" s="179"/>
      <c r="G433" s="179"/>
      <c r="H433" s="179"/>
      <c r="I433" s="178"/>
      <c r="J433" s="178"/>
      <c r="K433" s="178"/>
      <c r="L433" s="178"/>
      <c r="M433" s="178"/>
      <c r="N433" s="178"/>
      <c r="O433" s="178"/>
      <c r="P433" s="178"/>
      <c r="Q433" s="178"/>
    </row>
    <row r="434" spans="1:17" x14ac:dyDescent="0.2">
      <c r="A434"/>
      <c r="B434" s="177"/>
      <c r="C434" s="178"/>
      <c r="D434" s="177"/>
      <c r="E434" s="177"/>
      <c r="F434" s="179"/>
      <c r="G434" s="179"/>
      <c r="H434" s="179"/>
      <c r="I434" s="178"/>
      <c r="J434" s="178"/>
      <c r="K434" s="178"/>
      <c r="L434" s="178"/>
      <c r="M434" s="178"/>
      <c r="N434" s="178"/>
      <c r="O434" s="178"/>
      <c r="P434" s="178"/>
      <c r="Q434" s="178"/>
    </row>
    <row r="435" spans="1:17" x14ac:dyDescent="0.2">
      <c r="A435"/>
      <c r="B435" s="177"/>
      <c r="C435" s="178"/>
      <c r="D435" s="177"/>
      <c r="E435" s="177"/>
      <c r="F435" s="179"/>
      <c r="G435" s="179"/>
      <c r="H435" s="179"/>
      <c r="I435" s="178"/>
      <c r="J435" s="178"/>
      <c r="K435" s="178"/>
      <c r="L435" s="178"/>
      <c r="M435" s="178"/>
      <c r="N435" s="178"/>
      <c r="O435" s="178"/>
      <c r="P435" s="178"/>
      <c r="Q435" s="178"/>
    </row>
    <row r="436" spans="1:17" x14ac:dyDescent="0.2">
      <c r="A436"/>
      <c r="B436" s="177"/>
      <c r="C436" s="178"/>
      <c r="D436" s="177"/>
      <c r="E436" s="177"/>
      <c r="F436" s="179"/>
      <c r="G436" s="179"/>
      <c r="H436" s="179"/>
      <c r="I436" s="178"/>
      <c r="J436" s="178"/>
      <c r="K436" s="178"/>
      <c r="L436" s="178"/>
      <c r="M436" s="178"/>
      <c r="N436" s="178"/>
      <c r="O436" s="178"/>
      <c r="P436" s="178"/>
      <c r="Q436" s="178"/>
    </row>
    <row r="437" spans="1:17" x14ac:dyDescent="0.2">
      <c r="A437"/>
      <c r="B437" s="177"/>
      <c r="C437" s="178"/>
      <c r="D437" s="177"/>
      <c r="E437" s="177"/>
      <c r="F437" s="179"/>
      <c r="G437" s="179"/>
      <c r="H437" s="179"/>
      <c r="I437" s="178"/>
      <c r="J437" s="178"/>
      <c r="K437" s="178"/>
      <c r="L437" s="178"/>
      <c r="M437" s="178"/>
      <c r="N437" s="178"/>
      <c r="O437" s="178"/>
      <c r="P437" s="178"/>
      <c r="Q437" s="178"/>
    </row>
    <row r="438" spans="1:17" x14ac:dyDescent="0.2">
      <c r="A438"/>
      <c r="B438" s="177"/>
      <c r="C438" s="178"/>
      <c r="D438" s="177"/>
      <c r="E438" s="177"/>
      <c r="F438" s="179"/>
      <c r="G438" s="179"/>
      <c r="H438" s="179"/>
      <c r="I438" s="178"/>
      <c r="J438" s="178"/>
      <c r="K438" s="178"/>
      <c r="L438" s="178"/>
      <c r="M438" s="178"/>
      <c r="N438" s="178"/>
      <c r="O438" s="178"/>
      <c r="P438" s="178"/>
      <c r="Q438" s="178"/>
    </row>
    <row r="439" spans="1:17" x14ac:dyDescent="0.2">
      <c r="A439"/>
      <c r="B439" s="177"/>
      <c r="C439" s="178"/>
      <c r="D439" s="177"/>
      <c r="E439" s="177"/>
      <c r="F439" s="179"/>
      <c r="G439" s="179"/>
      <c r="H439" s="179"/>
      <c r="I439" s="178"/>
      <c r="J439" s="178"/>
      <c r="K439" s="178"/>
      <c r="L439" s="178"/>
      <c r="M439" s="178"/>
      <c r="N439" s="178"/>
      <c r="O439" s="178"/>
      <c r="P439" s="178"/>
      <c r="Q439" s="178"/>
    </row>
    <row r="440" spans="1:17" x14ac:dyDescent="0.2">
      <c r="A440"/>
      <c r="B440" s="177"/>
      <c r="C440" s="178"/>
      <c r="D440" s="177"/>
      <c r="E440" s="177"/>
      <c r="F440" s="179"/>
      <c r="G440" s="179"/>
      <c r="H440" s="179"/>
      <c r="I440" s="178"/>
      <c r="J440" s="178"/>
      <c r="K440" s="178"/>
      <c r="L440" s="178"/>
      <c r="M440" s="178"/>
      <c r="N440" s="178"/>
      <c r="O440" s="178"/>
      <c r="P440" s="178"/>
      <c r="Q440" s="178"/>
    </row>
    <row r="441" spans="1:17" x14ac:dyDescent="0.2">
      <c r="A441"/>
      <c r="B441" s="177"/>
      <c r="C441" s="178"/>
      <c r="D441" s="177"/>
      <c r="E441" s="177"/>
      <c r="F441" s="179"/>
      <c r="G441" s="179"/>
      <c r="H441" s="179"/>
      <c r="I441" s="178"/>
      <c r="J441" s="178"/>
      <c r="K441" s="178"/>
      <c r="L441" s="178"/>
      <c r="M441" s="178"/>
      <c r="N441" s="178"/>
      <c r="O441" s="178"/>
      <c r="P441" s="178"/>
      <c r="Q441" s="178"/>
    </row>
    <row r="442" spans="1:17" x14ac:dyDescent="0.2">
      <c r="A442"/>
      <c r="B442" s="177"/>
      <c r="C442" s="178"/>
      <c r="D442" s="177"/>
      <c r="E442" s="177"/>
      <c r="F442" s="179"/>
      <c r="G442" s="179"/>
      <c r="H442" s="179"/>
      <c r="I442" s="178"/>
      <c r="J442" s="178"/>
      <c r="K442" s="178"/>
      <c r="L442" s="178"/>
      <c r="M442" s="178"/>
      <c r="N442" s="178"/>
      <c r="O442" s="178"/>
      <c r="P442" s="178"/>
      <c r="Q442" s="178"/>
    </row>
    <row r="443" spans="1:17" x14ac:dyDescent="0.2">
      <c r="A443"/>
      <c r="B443" s="177"/>
      <c r="C443" s="178"/>
      <c r="D443" s="177"/>
      <c r="E443" s="177"/>
      <c r="F443" s="179"/>
      <c r="G443" s="179"/>
      <c r="H443" s="179"/>
      <c r="I443" s="178"/>
      <c r="J443" s="178"/>
      <c r="K443" s="178"/>
      <c r="L443" s="178"/>
      <c r="M443" s="178"/>
      <c r="N443" s="178"/>
      <c r="O443" s="178"/>
      <c r="P443" s="178"/>
      <c r="Q443" s="178"/>
    </row>
    <row r="444" spans="1:17" x14ac:dyDescent="0.2">
      <c r="A444"/>
      <c r="B444" s="177"/>
      <c r="C444" s="178"/>
      <c r="D444" s="177"/>
      <c r="E444" s="177"/>
      <c r="F444" s="179"/>
      <c r="G444" s="179"/>
      <c r="H444" s="179"/>
      <c r="I444" s="178"/>
      <c r="J444" s="178"/>
      <c r="K444" s="178"/>
      <c r="L444" s="178"/>
      <c r="M444" s="178"/>
      <c r="N444" s="178"/>
      <c r="O444" s="178"/>
      <c r="P444" s="178"/>
      <c r="Q444" s="178"/>
    </row>
    <row r="445" spans="1:17" x14ac:dyDescent="0.2">
      <c r="A445"/>
      <c r="B445" s="177"/>
      <c r="C445" s="178"/>
      <c r="D445" s="177"/>
      <c r="E445" s="177"/>
      <c r="F445" s="179"/>
      <c r="G445" s="179"/>
      <c r="H445" s="179"/>
      <c r="I445" s="178"/>
      <c r="J445" s="178"/>
      <c r="K445" s="178"/>
      <c r="L445" s="178"/>
      <c r="M445" s="178"/>
      <c r="N445" s="178"/>
      <c r="O445" s="178"/>
      <c r="P445" s="178"/>
      <c r="Q445" s="178"/>
    </row>
    <row r="446" spans="1:17" x14ac:dyDescent="0.2">
      <c r="A446"/>
      <c r="B446" s="177"/>
      <c r="C446" s="178"/>
      <c r="D446" s="177"/>
      <c r="E446" s="177"/>
      <c r="F446" s="179"/>
      <c r="G446" s="179"/>
      <c r="H446" s="179"/>
      <c r="I446" s="178"/>
      <c r="J446" s="178"/>
      <c r="K446" s="178"/>
      <c r="L446" s="178"/>
      <c r="M446" s="178"/>
      <c r="N446" s="178"/>
      <c r="O446" s="178"/>
      <c r="P446" s="178"/>
      <c r="Q446" s="178"/>
    </row>
    <row r="447" spans="1:17" x14ac:dyDescent="0.2">
      <c r="A447"/>
      <c r="B447" s="177"/>
      <c r="C447" s="178"/>
      <c r="D447" s="177"/>
      <c r="E447" s="177"/>
      <c r="F447" s="179"/>
      <c r="G447" s="179"/>
      <c r="H447" s="179"/>
      <c r="I447" s="178"/>
      <c r="J447" s="178"/>
      <c r="K447" s="178"/>
      <c r="L447" s="178"/>
      <c r="M447" s="178"/>
      <c r="N447" s="178"/>
      <c r="O447" s="178"/>
      <c r="P447" s="178"/>
      <c r="Q447" s="178"/>
    </row>
    <row r="448" spans="1:17" x14ac:dyDescent="0.2">
      <c r="A448"/>
      <c r="B448" s="177"/>
      <c r="C448" s="178"/>
      <c r="D448" s="177"/>
      <c r="E448" s="177"/>
      <c r="F448" s="179"/>
      <c r="G448" s="179"/>
      <c r="H448" s="179"/>
      <c r="I448" s="178"/>
      <c r="J448" s="178"/>
      <c r="K448" s="178"/>
      <c r="L448" s="178"/>
      <c r="M448" s="178"/>
      <c r="N448" s="178"/>
      <c r="O448" s="178"/>
      <c r="P448" s="178"/>
      <c r="Q448" s="178"/>
    </row>
    <row r="449" spans="1:17" x14ac:dyDescent="0.2">
      <c r="A449"/>
      <c r="B449" s="177"/>
      <c r="C449" s="178"/>
      <c r="D449" s="177"/>
      <c r="E449" s="177"/>
      <c r="F449" s="179"/>
      <c r="G449" s="179"/>
      <c r="H449" s="179"/>
      <c r="I449" s="178"/>
      <c r="J449" s="178"/>
      <c r="K449" s="178"/>
      <c r="L449" s="178"/>
      <c r="M449" s="178"/>
      <c r="N449" s="178"/>
      <c r="O449" s="178"/>
      <c r="P449" s="178"/>
      <c r="Q449" s="178"/>
    </row>
    <row r="450" spans="1:17" x14ac:dyDescent="0.2">
      <c r="A450"/>
      <c r="B450" s="177"/>
      <c r="C450" s="178"/>
      <c r="D450" s="177"/>
      <c r="E450" s="177"/>
      <c r="F450" s="179"/>
      <c r="G450" s="179"/>
      <c r="H450" s="179"/>
      <c r="I450" s="178"/>
      <c r="J450" s="178"/>
      <c r="K450" s="178"/>
      <c r="L450" s="178"/>
      <c r="M450" s="178"/>
      <c r="N450" s="178"/>
      <c r="O450" s="178"/>
      <c r="P450" s="178"/>
      <c r="Q450" s="178"/>
    </row>
    <row r="451" spans="1:17" x14ac:dyDescent="0.2">
      <c r="A451"/>
      <c r="B451" s="177"/>
      <c r="C451" s="178"/>
      <c r="D451" s="177"/>
      <c r="E451" s="177"/>
      <c r="F451" s="179"/>
      <c r="G451" s="179"/>
      <c r="H451" s="179"/>
      <c r="I451" s="178"/>
      <c r="J451" s="178"/>
      <c r="K451" s="178"/>
      <c r="L451" s="178"/>
      <c r="M451" s="178"/>
      <c r="N451" s="178"/>
      <c r="O451" s="178"/>
      <c r="P451" s="178"/>
      <c r="Q451" s="178"/>
    </row>
    <row r="452" spans="1:17" x14ac:dyDescent="0.2">
      <c r="A452"/>
      <c r="B452" s="177"/>
      <c r="C452" s="178"/>
      <c r="D452" s="177"/>
      <c r="E452" s="177"/>
      <c r="F452" s="179"/>
      <c r="G452" s="179"/>
      <c r="H452" s="179"/>
      <c r="I452" s="178"/>
      <c r="J452" s="178"/>
      <c r="K452" s="178"/>
      <c r="L452" s="178"/>
      <c r="M452" s="178"/>
      <c r="N452" s="178"/>
      <c r="O452" s="178"/>
      <c r="P452" s="178"/>
      <c r="Q452" s="178"/>
    </row>
    <row r="453" spans="1:17" x14ac:dyDescent="0.2">
      <c r="A453"/>
      <c r="B453" s="177"/>
      <c r="C453" s="178"/>
      <c r="D453" s="177"/>
      <c r="E453" s="177"/>
      <c r="F453" s="179"/>
      <c r="G453" s="179"/>
      <c r="H453" s="179"/>
      <c r="I453" s="178"/>
      <c r="J453" s="178"/>
      <c r="K453" s="178"/>
      <c r="L453" s="178"/>
      <c r="M453" s="178"/>
      <c r="N453" s="178"/>
      <c r="O453" s="178"/>
      <c r="P453" s="178"/>
      <c r="Q453" s="178"/>
    </row>
    <row r="454" spans="1:17" x14ac:dyDescent="0.2">
      <c r="A454"/>
      <c r="B454" s="177"/>
      <c r="C454" s="178"/>
      <c r="D454" s="177"/>
      <c r="E454" s="177"/>
      <c r="F454" s="179"/>
      <c r="G454" s="179"/>
      <c r="H454" s="179"/>
      <c r="I454" s="178"/>
      <c r="J454" s="178"/>
      <c r="K454" s="178"/>
      <c r="L454" s="178"/>
      <c r="M454" s="178"/>
      <c r="N454" s="178"/>
      <c r="O454" s="178"/>
      <c r="P454" s="178"/>
      <c r="Q454" s="178"/>
    </row>
    <row r="455" spans="1:17" x14ac:dyDescent="0.2">
      <c r="A455"/>
      <c r="B455" s="177"/>
      <c r="C455" s="178"/>
      <c r="D455" s="177"/>
      <c r="E455" s="177"/>
      <c r="F455" s="179"/>
      <c r="G455" s="179"/>
      <c r="H455" s="179"/>
      <c r="I455" s="178"/>
      <c r="J455" s="178"/>
      <c r="K455" s="178"/>
      <c r="L455" s="178"/>
      <c r="M455" s="178"/>
      <c r="N455" s="178"/>
      <c r="O455" s="178"/>
      <c r="P455" s="178"/>
      <c r="Q455" s="178"/>
    </row>
    <row r="456" spans="1:17" x14ac:dyDescent="0.2">
      <c r="A456"/>
      <c r="B456" s="177"/>
      <c r="C456" s="178"/>
      <c r="D456" s="177"/>
      <c r="E456" s="177"/>
      <c r="F456" s="179"/>
      <c r="G456" s="179"/>
      <c r="H456" s="179"/>
      <c r="I456" s="178"/>
      <c r="J456" s="178"/>
      <c r="K456" s="178"/>
      <c r="L456" s="178"/>
      <c r="M456" s="178"/>
      <c r="N456" s="178"/>
      <c r="O456" s="178"/>
      <c r="P456" s="178"/>
      <c r="Q456" s="178"/>
    </row>
    <row r="457" spans="1:17" x14ac:dyDescent="0.2">
      <c r="A457"/>
      <c r="B457" s="177"/>
      <c r="C457" s="178"/>
      <c r="D457" s="177"/>
      <c r="E457" s="177"/>
      <c r="F457" s="179"/>
      <c r="G457" s="179"/>
      <c r="H457" s="179"/>
      <c r="I457" s="178"/>
      <c r="J457" s="178"/>
      <c r="K457" s="178"/>
      <c r="L457" s="178"/>
      <c r="M457" s="178"/>
      <c r="N457" s="178"/>
      <c r="O457" s="178"/>
      <c r="P457" s="178"/>
      <c r="Q457" s="178"/>
    </row>
    <row r="458" spans="1:17" x14ac:dyDescent="0.2">
      <c r="A458"/>
      <c r="B458" s="177"/>
      <c r="C458" s="178"/>
      <c r="D458" s="177"/>
      <c r="E458" s="177"/>
      <c r="F458" s="179"/>
      <c r="G458" s="179"/>
      <c r="H458" s="179"/>
      <c r="I458" s="178"/>
      <c r="J458" s="178"/>
      <c r="K458" s="178"/>
      <c r="L458" s="178"/>
      <c r="M458" s="178"/>
      <c r="N458" s="178"/>
      <c r="O458" s="178"/>
      <c r="P458" s="178"/>
      <c r="Q458" s="178"/>
    </row>
    <row r="459" spans="1:17" x14ac:dyDescent="0.2">
      <c r="A459"/>
      <c r="B459" s="177"/>
      <c r="C459" s="178"/>
      <c r="D459" s="177"/>
      <c r="E459" s="177"/>
      <c r="F459" s="179"/>
      <c r="G459" s="179"/>
      <c r="H459" s="179"/>
      <c r="I459" s="178"/>
      <c r="J459" s="178"/>
      <c r="K459" s="178"/>
      <c r="L459" s="178"/>
      <c r="M459" s="178"/>
      <c r="N459" s="178"/>
      <c r="O459" s="178"/>
      <c r="P459" s="178"/>
      <c r="Q459" s="178"/>
    </row>
    <row r="460" spans="1:17" x14ac:dyDescent="0.2">
      <c r="A460"/>
      <c r="B460" s="177"/>
      <c r="C460" s="178"/>
      <c r="D460" s="177"/>
      <c r="E460" s="177"/>
      <c r="F460" s="179"/>
      <c r="G460" s="179"/>
      <c r="H460" s="179"/>
      <c r="I460" s="178"/>
      <c r="J460" s="178"/>
      <c r="K460" s="178"/>
      <c r="L460" s="178"/>
      <c r="M460" s="178"/>
      <c r="N460" s="178"/>
      <c r="O460" s="178"/>
      <c r="P460" s="178"/>
      <c r="Q460" s="178"/>
    </row>
    <row r="461" spans="1:17" x14ac:dyDescent="0.2">
      <c r="A461"/>
      <c r="B461" s="177"/>
      <c r="C461" s="178"/>
      <c r="D461" s="177"/>
      <c r="E461" s="177"/>
      <c r="F461" s="179"/>
      <c r="G461" s="179"/>
      <c r="H461" s="179"/>
      <c r="I461" s="178"/>
      <c r="J461" s="178"/>
      <c r="K461" s="178"/>
      <c r="L461" s="178"/>
      <c r="M461" s="178"/>
      <c r="N461" s="178"/>
      <c r="O461" s="178"/>
      <c r="P461" s="178"/>
      <c r="Q461" s="178"/>
    </row>
    <row r="462" spans="1:17" x14ac:dyDescent="0.2">
      <c r="A462"/>
      <c r="B462" s="177"/>
      <c r="C462" s="178"/>
      <c r="D462" s="177"/>
      <c r="E462" s="177"/>
      <c r="F462" s="179"/>
      <c r="G462" s="179"/>
      <c r="H462" s="179"/>
      <c r="I462" s="178"/>
      <c r="J462" s="178"/>
      <c r="K462" s="178"/>
      <c r="L462" s="178"/>
      <c r="M462" s="178"/>
      <c r="N462" s="178"/>
      <c r="O462" s="178"/>
      <c r="P462" s="178"/>
      <c r="Q462" s="178"/>
    </row>
    <row r="463" spans="1:17" x14ac:dyDescent="0.2">
      <c r="A463"/>
      <c r="B463" s="177"/>
      <c r="C463" s="178"/>
      <c r="D463" s="177"/>
      <c r="E463" s="177"/>
      <c r="F463" s="179"/>
      <c r="G463" s="179"/>
      <c r="H463" s="179"/>
      <c r="I463" s="178"/>
      <c r="J463" s="178"/>
      <c r="K463" s="178"/>
      <c r="L463" s="178"/>
      <c r="M463" s="178"/>
      <c r="N463" s="178"/>
      <c r="O463" s="178"/>
      <c r="P463" s="178"/>
      <c r="Q463" s="178"/>
    </row>
    <row r="464" spans="1:17" x14ac:dyDescent="0.2">
      <c r="A464"/>
      <c r="B464" s="177"/>
      <c r="C464" s="178"/>
      <c r="D464" s="177"/>
      <c r="E464" s="177"/>
      <c r="F464" s="179"/>
      <c r="G464" s="179"/>
      <c r="H464" s="179"/>
      <c r="I464" s="178"/>
      <c r="J464" s="178"/>
      <c r="K464" s="178"/>
      <c r="L464" s="178"/>
      <c r="M464" s="178"/>
      <c r="N464" s="178"/>
      <c r="O464" s="178"/>
      <c r="P464" s="178"/>
      <c r="Q464" s="178"/>
    </row>
    <row r="465" spans="1:17" x14ac:dyDescent="0.2">
      <c r="A465"/>
      <c r="B465" s="177"/>
      <c r="C465" s="178"/>
      <c r="D465" s="177"/>
      <c r="E465" s="177"/>
      <c r="F465" s="179"/>
      <c r="G465" s="179"/>
      <c r="H465" s="179"/>
      <c r="I465" s="178"/>
      <c r="J465" s="178"/>
      <c r="K465" s="178"/>
      <c r="L465" s="178"/>
      <c r="M465" s="178"/>
      <c r="N465" s="178"/>
      <c r="O465" s="178"/>
      <c r="P465" s="178"/>
      <c r="Q465" s="178"/>
    </row>
    <row r="466" spans="1:17" x14ac:dyDescent="0.2">
      <c r="A466"/>
      <c r="B466" s="177"/>
      <c r="C466" s="178"/>
      <c r="D466" s="177"/>
      <c r="E466" s="177"/>
      <c r="F466" s="179"/>
      <c r="G466" s="179"/>
      <c r="H466" s="179"/>
      <c r="I466" s="178"/>
      <c r="J466" s="178"/>
      <c r="K466" s="178"/>
      <c r="L466" s="178"/>
      <c r="M466" s="178"/>
      <c r="N466" s="178"/>
      <c r="O466" s="178"/>
      <c r="P466" s="178"/>
      <c r="Q466" s="178"/>
    </row>
    <row r="467" spans="1:17" x14ac:dyDescent="0.2">
      <c r="A467"/>
      <c r="B467" s="177"/>
      <c r="C467" s="178"/>
      <c r="D467" s="177"/>
      <c r="E467" s="177"/>
      <c r="F467" s="179"/>
      <c r="G467" s="179"/>
      <c r="H467" s="179"/>
      <c r="I467" s="178"/>
      <c r="J467" s="178"/>
      <c r="K467" s="178"/>
      <c r="L467" s="178"/>
      <c r="M467" s="178"/>
      <c r="N467" s="178"/>
      <c r="O467" s="178"/>
      <c r="P467" s="178"/>
      <c r="Q467" s="178"/>
    </row>
    <row r="468" spans="1:17" x14ac:dyDescent="0.2">
      <c r="A468"/>
      <c r="B468" s="177"/>
      <c r="C468" s="178"/>
      <c r="D468" s="177"/>
      <c r="E468" s="177"/>
      <c r="F468" s="179"/>
      <c r="G468" s="179"/>
      <c r="H468" s="179"/>
      <c r="I468" s="178"/>
      <c r="J468" s="178"/>
      <c r="K468" s="178"/>
      <c r="L468" s="178"/>
      <c r="M468" s="178"/>
      <c r="N468" s="178"/>
      <c r="O468" s="178"/>
      <c r="P468" s="178"/>
      <c r="Q468" s="178"/>
    </row>
    <row r="469" spans="1:17" x14ac:dyDescent="0.2">
      <c r="A469"/>
      <c r="B469" s="177"/>
      <c r="C469" s="178"/>
      <c r="D469" s="177"/>
      <c r="E469" s="177"/>
      <c r="F469" s="179"/>
      <c r="G469" s="179"/>
      <c r="H469" s="179"/>
      <c r="I469" s="178"/>
      <c r="J469" s="178"/>
      <c r="K469" s="178"/>
      <c r="L469" s="178"/>
      <c r="M469" s="178"/>
      <c r="N469" s="178"/>
      <c r="O469" s="178"/>
      <c r="P469" s="178"/>
      <c r="Q469" s="178"/>
    </row>
    <row r="470" spans="1:17" x14ac:dyDescent="0.2">
      <c r="A470"/>
      <c r="B470" s="177"/>
      <c r="C470" s="178"/>
      <c r="D470" s="177"/>
      <c r="E470" s="177"/>
      <c r="F470" s="179"/>
      <c r="G470" s="179"/>
      <c r="H470" s="179"/>
      <c r="I470" s="178"/>
      <c r="J470" s="178"/>
      <c r="K470" s="178"/>
      <c r="L470" s="178"/>
      <c r="M470" s="178"/>
      <c r="N470" s="178"/>
      <c r="O470" s="178"/>
      <c r="P470" s="178"/>
      <c r="Q470" s="178"/>
    </row>
    <row r="471" spans="1:17" x14ac:dyDescent="0.2">
      <c r="A471"/>
      <c r="B471" s="177"/>
      <c r="C471" s="178"/>
      <c r="D471" s="177"/>
      <c r="E471" s="177"/>
      <c r="F471" s="179"/>
      <c r="G471" s="179"/>
      <c r="H471" s="179"/>
      <c r="I471" s="178"/>
      <c r="J471" s="178"/>
      <c r="K471" s="178"/>
      <c r="L471" s="178"/>
      <c r="M471" s="178"/>
      <c r="N471" s="178"/>
      <c r="O471" s="178"/>
      <c r="P471" s="178"/>
      <c r="Q471" s="178"/>
    </row>
    <row r="472" spans="1:17" x14ac:dyDescent="0.2">
      <c r="A472"/>
      <c r="B472" s="177"/>
      <c r="C472" s="178"/>
      <c r="D472" s="177"/>
      <c r="E472" s="177"/>
      <c r="F472" s="179"/>
      <c r="G472" s="179"/>
      <c r="H472" s="179"/>
      <c r="I472" s="178"/>
      <c r="J472" s="178"/>
      <c r="K472" s="178"/>
      <c r="L472" s="178"/>
      <c r="M472" s="178"/>
      <c r="N472" s="178"/>
      <c r="O472" s="178"/>
      <c r="P472" s="178"/>
      <c r="Q472" s="178"/>
    </row>
    <row r="473" spans="1:17" x14ac:dyDescent="0.2">
      <c r="A473"/>
      <c r="B473" s="177"/>
      <c r="C473" s="178"/>
      <c r="D473" s="177"/>
      <c r="E473" s="177"/>
      <c r="F473" s="179"/>
      <c r="G473" s="179"/>
      <c r="H473" s="179"/>
      <c r="I473" s="178"/>
      <c r="J473" s="178"/>
      <c r="K473" s="178"/>
      <c r="L473" s="178"/>
      <c r="M473" s="178"/>
      <c r="N473" s="178"/>
      <c r="O473" s="178"/>
      <c r="P473" s="178"/>
      <c r="Q473" s="178"/>
    </row>
    <row r="474" spans="1:17" x14ac:dyDescent="0.2">
      <c r="A474"/>
      <c r="B474" s="177"/>
      <c r="C474" s="178"/>
      <c r="D474" s="177"/>
      <c r="E474" s="177"/>
      <c r="F474" s="179"/>
      <c r="G474" s="179"/>
      <c r="H474" s="179"/>
      <c r="I474" s="178"/>
      <c r="J474" s="178"/>
      <c r="K474" s="178"/>
      <c r="L474" s="178"/>
      <c r="M474" s="178"/>
      <c r="N474" s="178"/>
      <c r="O474" s="178"/>
      <c r="P474" s="178"/>
      <c r="Q474" s="178"/>
    </row>
    <row r="475" spans="1:17" x14ac:dyDescent="0.2">
      <c r="A475"/>
      <c r="B475" s="177"/>
      <c r="C475" s="178"/>
      <c r="D475" s="177"/>
      <c r="E475" s="177"/>
      <c r="F475" s="179"/>
      <c r="G475" s="179"/>
      <c r="H475" s="179"/>
      <c r="I475" s="178"/>
      <c r="J475" s="178"/>
      <c r="K475" s="178"/>
      <c r="L475" s="178"/>
      <c r="M475" s="178"/>
      <c r="N475" s="178"/>
      <c r="O475" s="178"/>
      <c r="P475" s="178"/>
      <c r="Q475" s="178"/>
    </row>
    <row r="476" spans="1:17" x14ac:dyDescent="0.2">
      <c r="A476"/>
      <c r="B476" s="177"/>
      <c r="C476" s="178"/>
      <c r="D476" s="177"/>
      <c r="E476" s="177"/>
      <c r="F476" s="179"/>
      <c r="G476" s="179"/>
      <c r="H476" s="179"/>
      <c r="I476" s="178"/>
      <c r="J476" s="178"/>
      <c r="K476" s="178"/>
      <c r="L476" s="178"/>
      <c r="M476" s="178"/>
      <c r="N476" s="178"/>
      <c r="O476" s="178"/>
      <c r="P476" s="178"/>
      <c r="Q476" s="178"/>
    </row>
    <row r="477" spans="1:17" x14ac:dyDescent="0.2">
      <c r="A477"/>
      <c r="B477" s="177"/>
      <c r="C477" s="178"/>
      <c r="D477" s="177"/>
      <c r="E477" s="177"/>
      <c r="F477" s="179"/>
      <c r="G477" s="179"/>
      <c r="H477" s="179"/>
      <c r="I477" s="178"/>
      <c r="J477" s="178"/>
      <c r="K477" s="178"/>
      <c r="L477" s="178"/>
      <c r="M477" s="178"/>
      <c r="N477" s="178"/>
      <c r="O477" s="178"/>
      <c r="P477" s="178"/>
      <c r="Q477" s="178"/>
    </row>
    <row r="478" spans="1:17" x14ac:dyDescent="0.2">
      <c r="A478"/>
      <c r="B478" s="177"/>
      <c r="C478" s="178"/>
      <c r="D478" s="177"/>
      <c r="E478" s="177"/>
      <c r="F478" s="179"/>
      <c r="G478" s="179"/>
      <c r="H478" s="179"/>
      <c r="I478" s="178"/>
      <c r="J478" s="178"/>
      <c r="K478" s="178"/>
      <c r="L478" s="178"/>
      <c r="M478" s="178"/>
      <c r="N478" s="178"/>
      <c r="O478" s="178"/>
      <c r="P478" s="178"/>
      <c r="Q478" s="178"/>
    </row>
    <row r="479" spans="1:17" x14ac:dyDescent="0.2">
      <c r="A479"/>
      <c r="B479" s="177"/>
      <c r="C479" s="178"/>
      <c r="D479" s="177"/>
      <c r="E479" s="177"/>
      <c r="F479" s="179"/>
      <c r="G479" s="179"/>
      <c r="H479" s="179"/>
      <c r="I479" s="178"/>
      <c r="J479" s="178"/>
      <c r="K479" s="178"/>
      <c r="L479" s="178"/>
      <c r="M479" s="178"/>
      <c r="N479" s="178"/>
      <c r="O479" s="178"/>
      <c r="P479" s="178"/>
      <c r="Q479" s="178"/>
    </row>
    <row r="480" spans="1:17" x14ac:dyDescent="0.2">
      <c r="A480"/>
      <c r="B480" s="177"/>
      <c r="C480" s="178"/>
      <c r="D480" s="177"/>
      <c r="E480" s="177"/>
      <c r="F480" s="179"/>
      <c r="G480" s="179"/>
      <c r="H480" s="179"/>
      <c r="I480" s="178"/>
      <c r="J480" s="178"/>
      <c r="K480" s="178"/>
      <c r="L480" s="178"/>
      <c r="M480" s="178"/>
      <c r="N480" s="178"/>
      <c r="O480" s="178"/>
      <c r="P480" s="178"/>
      <c r="Q480" s="178"/>
    </row>
    <row r="481" spans="1:17" x14ac:dyDescent="0.2">
      <c r="A481"/>
      <c r="B481" s="177"/>
      <c r="C481" s="178"/>
      <c r="D481" s="177"/>
      <c r="E481" s="177"/>
      <c r="F481" s="179"/>
      <c r="G481" s="179"/>
      <c r="H481" s="179"/>
      <c r="I481" s="178"/>
      <c r="J481" s="178"/>
      <c r="K481" s="178"/>
      <c r="L481" s="178"/>
      <c r="M481" s="178"/>
      <c r="N481" s="178"/>
      <c r="O481" s="178"/>
      <c r="P481" s="178"/>
      <c r="Q481" s="178"/>
    </row>
    <row r="482" spans="1:17" x14ac:dyDescent="0.2">
      <c r="A482"/>
      <c r="B482" s="177"/>
      <c r="C482" s="178"/>
      <c r="D482" s="177"/>
      <c r="E482" s="177"/>
      <c r="F482" s="179"/>
      <c r="G482" s="179"/>
      <c r="H482" s="179"/>
      <c r="I482" s="178"/>
      <c r="J482" s="178"/>
      <c r="K482" s="178"/>
      <c r="L482" s="178"/>
      <c r="M482" s="178"/>
      <c r="N482" s="178"/>
      <c r="O482" s="178"/>
      <c r="P482" s="178"/>
      <c r="Q482" s="178"/>
    </row>
    <row r="483" spans="1:17" x14ac:dyDescent="0.2">
      <c r="A483"/>
      <c r="B483" s="177"/>
      <c r="C483" s="178"/>
      <c r="D483" s="177"/>
      <c r="E483" s="177"/>
      <c r="F483" s="179"/>
      <c r="G483" s="179"/>
      <c r="H483" s="179"/>
      <c r="I483" s="178"/>
      <c r="J483" s="178"/>
      <c r="K483" s="178"/>
      <c r="L483" s="178"/>
      <c r="M483" s="178"/>
      <c r="N483" s="178"/>
      <c r="O483" s="178"/>
      <c r="P483" s="178"/>
      <c r="Q483" s="178"/>
    </row>
    <row r="484" spans="1:17" x14ac:dyDescent="0.2">
      <c r="A484"/>
      <c r="B484" s="177"/>
      <c r="C484" s="178"/>
      <c r="D484" s="177"/>
      <c r="E484" s="177"/>
      <c r="F484" s="179"/>
      <c r="G484" s="179"/>
      <c r="H484" s="179"/>
      <c r="I484" s="178"/>
      <c r="J484" s="178"/>
      <c r="K484" s="178"/>
      <c r="L484" s="178"/>
      <c r="M484" s="178"/>
      <c r="N484" s="178"/>
      <c r="O484" s="178"/>
      <c r="P484" s="178"/>
      <c r="Q484" s="178"/>
    </row>
    <row r="485" spans="1:17" x14ac:dyDescent="0.2">
      <c r="A485"/>
      <c r="B485" s="177"/>
      <c r="C485" s="178"/>
      <c r="D485" s="177"/>
      <c r="E485" s="177"/>
      <c r="F485" s="179"/>
      <c r="G485" s="179"/>
      <c r="H485" s="179"/>
      <c r="I485" s="178"/>
      <c r="J485" s="178"/>
      <c r="K485" s="178"/>
      <c r="L485" s="178"/>
      <c r="M485" s="178"/>
      <c r="N485" s="178"/>
      <c r="O485" s="178"/>
      <c r="P485" s="178"/>
      <c r="Q485" s="178"/>
    </row>
    <row r="486" spans="1:17" x14ac:dyDescent="0.2">
      <c r="A486"/>
      <c r="B486" s="177"/>
      <c r="C486" s="178"/>
      <c r="D486" s="177"/>
      <c r="E486" s="177"/>
      <c r="F486" s="179"/>
      <c r="G486" s="179"/>
      <c r="H486" s="179"/>
      <c r="I486" s="178"/>
      <c r="J486" s="178"/>
      <c r="K486" s="178"/>
      <c r="L486" s="178"/>
      <c r="M486" s="178"/>
      <c r="N486" s="178"/>
      <c r="O486" s="178"/>
      <c r="P486" s="178"/>
      <c r="Q486" s="178"/>
    </row>
    <row r="487" spans="1:17" x14ac:dyDescent="0.2">
      <c r="A487"/>
      <c r="B487" s="177"/>
      <c r="C487" s="178"/>
      <c r="D487" s="177"/>
      <c r="E487" s="177"/>
      <c r="F487" s="179"/>
      <c r="G487" s="179"/>
      <c r="H487" s="179"/>
      <c r="I487" s="178"/>
      <c r="J487" s="178"/>
      <c r="K487" s="178"/>
      <c r="L487" s="178"/>
      <c r="M487" s="178"/>
      <c r="N487" s="178"/>
      <c r="O487" s="178"/>
      <c r="P487" s="178"/>
      <c r="Q487" s="178"/>
    </row>
    <row r="488" spans="1:17" x14ac:dyDescent="0.2">
      <c r="A488"/>
      <c r="B488" s="177"/>
      <c r="C488" s="178"/>
      <c r="D488" s="177"/>
      <c r="E488" s="177"/>
      <c r="F488" s="179"/>
      <c r="G488" s="179"/>
      <c r="H488" s="179"/>
      <c r="I488" s="178"/>
      <c r="J488" s="178"/>
      <c r="K488" s="178"/>
      <c r="L488" s="178"/>
      <c r="M488" s="178"/>
      <c r="N488" s="178"/>
      <c r="O488" s="178"/>
      <c r="P488" s="178"/>
      <c r="Q488" s="178"/>
    </row>
    <row r="489" spans="1:17" x14ac:dyDescent="0.2">
      <c r="A489"/>
      <c r="B489" s="177"/>
      <c r="C489" s="178"/>
      <c r="D489" s="177"/>
      <c r="E489" s="177"/>
      <c r="F489" s="179"/>
      <c r="G489" s="179"/>
      <c r="H489" s="179"/>
      <c r="I489" s="178"/>
      <c r="J489" s="178"/>
      <c r="K489" s="178"/>
      <c r="L489" s="178"/>
      <c r="M489" s="178"/>
      <c r="N489" s="178"/>
      <c r="O489" s="178"/>
      <c r="P489" s="178"/>
      <c r="Q489" s="178"/>
    </row>
    <row r="490" spans="1:17" x14ac:dyDescent="0.2">
      <c r="A490"/>
      <c r="B490" s="177"/>
      <c r="C490" s="178"/>
      <c r="D490" s="177"/>
      <c r="E490" s="177"/>
      <c r="F490" s="179"/>
      <c r="G490" s="179"/>
      <c r="H490" s="179"/>
      <c r="I490" s="178"/>
      <c r="J490" s="178"/>
      <c r="K490" s="178"/>
      <c r="L490" s="178"/>
      <c r="M490" s="178"/>
      <c r="N490" s="178"/>
      <c r="O490" s="178"/>
      <c r="P490" s="178"/>
      <c r="Q490" s="178"/>
    </row>
    <row r="491" spans="1:17" x14ac:dyDescent="0.2">
      <c r="A491"/>
      <c r="B491" s="177"/>
      <c r="C491" s="178"/>
      <c r="D491" s="177"/>
      <c r="E491" s="177"/>
      <c r="F491" s="179"/>
      <c r="G491" s="179"/>
      <c r="H491" s="179"/>
      <c r="I491" s="178"/>
      <c r="J491" s="178"/>
      <c r="K491" s="178"/>
      <c r="L491" s="178"/>
      <c r="M491" s="178"/>
      <c r="N491" s="178"/>
      <c r="O491" s="178"/>
      <c r="P491" s="178"/>
      <c r="Q491" s="178"/>
    </row>
    <row r="492" spans="1:17" x14ac:dyDescent="0.2">
      <c r="A492"/>
      <c r="B492" s="177"/>
      <c r="C492" s="178"/>
      <c r="D492" s="177"/>
      <c r="E492" s="177"/>
      <c r="F492" s="179"/>
      <c r="G492" s="179"/>
      <c r="H492" s="179"/>
      <c r="I492" s="178"/>
      <c r="J492" s="178"/>
      <c r="K492" s="178"/>
      <c r="L492" s="178"/>
      <c r="M492" s="178"/>
      <c r="N492" s="178"/>
      <c r="O492" s="178"/>
      <c r="P492" s="178"/>
      <c r="Q492" s="178"/>
    </row>
    <row r="493" spans="1:17" x14ac:dyDescent="0.2">
      <c r="A493"/>
      <c r="B493" s="177"/>
      <c r="C493" s="178"/>
      <c r="D493" s="177"/>
      <c r="E493" s="177"/>
      <c r="F493" s="179"/>
      <c r="G493" s="179"/>
      <c r="H493" s="179"/>
      <c r="I493" s="178"/>
      <c r="J493" s="178"/>
      <c r="K493" s="178"/>
      <c r="L493" s="178"/>
      <c r="M493" s="178"/>
      <c r="N493" s="178"/>
      <c r="O493" s="178"/>
      <c r="P493" s="178"/>
      <c r="Q493" s="178"/>
    </row>
    <row r="494" spans="1:17" x14ac:dyDescent="0.2">
      <c r="A494"/>
      <c r="B494" s="177"/>
      <c r="C494" s="178"/>
      <c r="D494" s="177"/>
      <c r="E494" s="177"/>
      <c r="F494" s="179"/>
      <c r="G494" s="179"/>
      <c r="H494" s="179"/>
      <c r="I494" s="178"/>
      <c r="J494" s="178"/>
      <c r="K494" s="178"/>
      <c r="L494" s="178"/>
      <c r="M494" s="178"/>
      <c r="N494" s="178"/>
      <c r="O494" s="178"/>
      <c r="P494" s="178"/>
      <c r="Q494" s="178"/>
    </row>
    <row r="495" spans="1:17" x14ac:dyDescent="0.2">
      <c r="A495"/>
      <c r="B495" s="177"/>
      <c r="C495" s="178"/>
      <c r="D495" s="177"/>
      <c r="E495" s="177"/>
      <c r="F495" s="179"/>
      <c r="G495" s="179"/>
      <c r="H495" s="179"/>
      <c r="I495" s="178"/>
      <c r="J495" s="178"/>
      <c r="K495" s="178"/>
      <c r="L495" s="178"/>
      <c r="M495" s="178"/>
      <c r="N495" s="178"/>
      <c r="O495" s="178"/>
      <c r="P495" s="178"/>
      <c r="Q495" s="178"/>
    </row>
    <row r="496" spans="1:17" x14ac:dyDescent="0.2">
      <c r="A496"/>
      <c r="B496" s="177"/>
      <c r="C496" s="178"/>
      <c r="D496" s="177"/>
      <c r="E496" s="177"/>
      <c r="F496" s="179"/>
      <c r="G496" s="179"/>
      <c r="H496" s="179"/>
      <c r="I496" s="178"/>
      <c r="J496" s="178"/>
      <c r="K496" s="178"/>
      <c r="L496" s="178"/>
      <c r="M496" s="178"/>
      <c r="N496" s="178"/>
      <c r="O496" s="178"/>
      <c r="P496" s="178"/>
      <c r="Q496" s="178"/>
    </row>
    <row r="497" spans="1:17" x14ac:dyDescent="0.2">
      <c r="A497"/>
      <c r="B497" s="177"/>
      <c r="C497" s="178"/>
      <c r="D497" s="177"/>
      <c r="E497" s="177"/>
      <c r="F497" s="179"/>
      <c r="G497" s="179"/>
      <c r="H497" s="179"/>
      <c r="I497" s="178"/>
      <c r="J497" s="178"/>
      <c r="K497" s="178"/>
      <c r="L497" s="178"/>
      <c r="M497" s="178"/>
      <c r="N497" s="178"/>
      <c r="O497" s="178"/>
      <c r="P497" s="178"/>
      <c r="Q497" s="178"/>
    </row>
    <row r="498" spans="1:17" x14ac:dyDescent="0.2">
      <c r="A498"/>
      <c r="B498" s="177"/>
      <c r="C498" s="178"/>
      <c r="D498" s="177"/>
      <c r="E498" s="177"/>
      <c r="F498" s="179"/>
      <c r="G498" s="179"/>
      <c r="H498" s="179"/>
      <c r="I498" s="178"/>
      <c r="J498" s="178"/>
      <c r="K498" s="178"/>
      <c r="L498" s="178"/>
      <c r="M498" s="178"/>
      <c r="N498" s="178"/>
      <c r="O498" s="178"/>
      <c r="P498" s="178"/>
      <c r="Q498" s="178"/>
    </row>
    <row r="499" spans="1:17" x14ac:dyDescent="0.2">
      <c r="A499"/>
      <c r="B499" s="177"/>
      <c r="C499" s="178"/>
      <c r="D499" s="177"/>
      <c r="E499" s="177"/>
      <c r="F499" s="179"/>
      <c r="G499" s="179"/>
      <c r="H499" s="179"/>
      <c r="I499" s="178"/>
      <c r="J499" s="178"/>
      <c r="K499" s="178"/>
      <c r="L499" s="178"/>
      <c r="M499" s="178"/>
      <c r="N499" s="178"/>
      <c r="O499" s="178"/>
      <c r="P499" s="178"/>
      <c r="Q499" s="178"/>
    </row>
    <row r="500" spans="1:17" x14ac:dyDescent="0.2">
      <c r="A500"/>
      <c r="B500" s="177"/>
      <c r="C500" s="178"/>
      <c r="D500" s="177"/>
      <c r="E500" s="177"/>
      <c r="F500" s="179"/>
      <c r="G500" s="179"/>
      <c r="H500" s="179"/>
      <c r="I500" s="178"/>
      <c r="J500" s="178"/>
      <c r="K500" s="178"/>
      <c r="L500" s="178"/>
      <c r="M500" s="178"/>
      <c r="N500" s="178"/>
      <c r="O500" s="178"/>
      <c r="P500" s="178"/>
      <c r="Q500" s="178"/>
    </row>
    <row r="501" spans="1:17" x14ac:dyDescent="0.2">
      <c r="A501"/>
      <c r="B501" s="177"/>
      <c r="C501" s="178"/>
      <c r="D501" s="177"/>
      <c r="E501" s="177"/>
      <c r="F501" s="179"/>
      <c r="G501" s="179"/>
      <c r="H501" s="179"/>
      <c r="I501" s="178"/>
      <c r="J501" s="178"/>
      <c r="K501" s="178"/>
      <c r="L501" s="178"/>
      <c r="M501" s="178"/>
      <c r="N501" s="178"/>
      <c r="O501" s="178"/>
      <c r="P501" s="178"/>
      <c r="Q501" s="178"/>
    </row>
    <row r="502" spans="1:17" x14ac:dyDescent="0.2">
      <c r="A502"/>
      <c r="B502" s="177"/>
      <c r="C502" s="178"/>
      <c r="D502" s="177"/>
      <c r="E502" s="177"/>
      <c r="F502" s="179"/>
      <c r="G502" s="179"/>
      <c r="H502" s="179"/>
      <c r="I502" s="178"/>
      <c r="J502" s="178"/>
      <c r="K502" s="178"/>
      <c r="L502" s="178"/>
      <c r="M502" s="178"/>
      <c r="N502" s="178"/>
      <c r="O502" s="178"/>
      <c r="P502" s="178"/>
      <c r="Q502" s="178"/>
    </row>
    <row r="503" spans="1:17" x14ac:dyDescent="0.2">
      <c r="A503"/>
      <c r="B503" s="177"/>
      <c r="C503" s="178"/>
      <c r="D503" s="177"/>
      <c r="E503" s="177"/>
      <c r="F503" s="179"/>
      <c r="G503" s="179"/>
      <c r="H503" s="179"/>
      <c r="I503" s="178"/>
      <c r="J503" s="178"/>
      <c r="K503" s="178"/>
      <c r="L503" s="178"/>
      <c r="M503" s="178"/>
      <c r="N503" s="178"/>
      <c r="O503" s="178"/>
      <c r="P503" s="178"/>
      <c r="Q503" s="178"/>
    </row>
    <row r="504" spans="1:17" x14ac:dyDescent="0.2">
      <c r="A504"/>
      <c r="B504" s="177"/>
      <c r="C504" s="178"/>
      <c r="D504" s="177"/>
      <c r="E504" s="177"/>
      <c r="F504" s="179"/>
      <c r="G504" s="179"/>
      <c r="H504" s="179"/>
      <c r="I504" s="178"/>
      <c r="J504" s="178"/>
      <c r="K504" s="178"/>
      <c r="L504" s="178"/>
      <c r="M504" s="178"/>
      <c r="N504" s="178"/>
      <c r="O504" s="178"/>
      <c r="P504" s="178"/>
      <c r="Q504" s="178"/>
    </row>
    <row r="505" spans="1:17" x14ac:dyDescent="0.2">
      <c r="A505"/>
      <c r="B505" s="177"/>
      <c r="C505" s="178"/>
      <c r="D505" s="177"/>
      <c r="E505" s="177"/>
      <c r="F505" s="179"/>
      <c r="G505" s="179"/>
      <c r="H505" s="179"/>
      <c r="I505" s="178"/>
      <c r="J505" s="178"/>
      <c r="K505" s="178"/>
      <c r="L505" s="178"/>
      <c r="M505" s="178"/>
      <c r="N505" s="178"/>
      <c r="O505" s="178"/>
      <c r="P505" s="178"/>
      <c r="Q505" s="178"/>
    </row>
    <row r="506" spans="1:17" x14ac:dyDescent="0.2">
      <c r="A506"/>
      <c r="B506" s="177"/>
      <c r="C506" s="178"/>
      <c r="D506" s="177"/>
      <c r="E506" s="177"/>
      <c r="F506" s="179"/>
      <c r="G506" s="179"/>
      <c r="H506" s="179"/>
      <c r="I506" s="178"/>
      <c r="J506" s="178"/>
      <c r="K506" s="178"/>
      <c r="L506" s="178"/>
      <c r="M506" s="178"/>
      <c r="N506" s="178"/>
      <c r="O506" s="178"/>
      <c r="P506" s="178"/>
      <c r="Q506" s="178"/>
    </row>
    <row r="507" spans="1:17" x14ac:dyDescent="0.2">
      <c r="A507"/>
      <c r="B507" s="177"/>
      <c r="C507" s="178"/>
      <c r="D507" s="177"/>
      <c r="E507" s="177"/>
      <c r="F507" s="179"/>
      <c r="G507" s="179"/>
      <c r="H507" s="179"/>
      <c r="I507" s="178"/>
      <c r="J507" s="178"/>
      <c r="K507" s="178"/>
      <c r="L507" s="178"/>
      <c r="M507" s="178"/>
      <c r="N507" s="178"/>
      <c r="O507" s="178"/>
      <c r="P507" s="178"/>
      <c r="Q507" s="178"/>
    </row>
    <row r="508" spans="1:17" x14ac:dyDescent="0.2">
      <c r="A508"/>
      <c r="B508" s="177"/>
      <c r="C508" s="178"/>
      <c r="D508" s="177"/>
      <c r="E508" s="177"/>
      <c r="F508" s="179"/>
      <c r="G508" s="179"/>
      <c r="H508" s="179"/>
      <c r="I508" s="178"/>
      <c r="J508" s="178"/>
      <c r="K508" s="178"/>
      <c r="L508" s="178"/>
      <c r="M508" s="178"/>
      <c r="N508" s="178"/>
      <c r="O508" s="178"/>
      <c r="P508" s="178"/>
      <c r="Q508" s="178"/>
    </row>
    <row r="509" spans="1:17" x14ac:dyDescent="0.2">
      <c r="A509"/>
      <c r="B509" s="177"/>
      <c r="C509" s="178"/>
      <c r="D509" s="177"/>
      <c r="E509" s="177"/>
      <c r="F509" s="179"/>
      <c r="G509" s="179"/>
      <c r="H509" s="179"/>
      <c r="I509" s="178"/>
      <c r="J509" s="178"/>
      <c r="K509" s="178"/>
      <c r="L509" s="178"/>
      <c r="M509" s="178"/>
      <c r="N509" s="178"/>
      <c r="O509" s="178"/>
      <c r="P509" s="178"/>
      <c r="Q509" s="178"/>
    </row>
    <row r="510" spans="1:17" x14ac:dyDescent="0.2">
      <c r="A510"/>
      <c r="B510" s="177"/>
      <c r="C510" s="178"/>
      <c r="D510" s="177"/>
      <c r="E510" s="177"/>
      <c r="F510" s="179"/>
      <c r="G510" s="179"/>
      <c r="H510" s="179"/>
      <c r="I510" s="178"/>
      <c r="J510" s="178"/>
      <c r="K510" s="178"/>
      <c r="L510" s="178"/>
      <c r="M510" s="178"/>
      <c r="N510" s="178"/>
      <c r="O510" s="178"/>
      <c r="P510" s="178"/>
      <c r="Q510" s="178"/>
    </row>
    <row r="511" spans="1:17" x14ac:dyDescent="0.2">
      <c r="A511"/>
      <c r="B511" s="177"/>
      <c r="C511" s="178"/>
      <c r="D511" s="177"/>
      <c r="E511" s="177"/>
      <c r="F511" s="179"/>
      <c r="G511" s="179"/>
      <c r="H511" s="179"/>
      <c r="I511" s="178"/>
      <c r="J511" s="178"/>
      <c r="K511" s="178"/>
      <c r="L511" s="178"/>
      <c r="M511" s="178"/>
      <c r="N511" s="178"/>
      <c r="O511" s="178"/>
      <c r="P511" s="178"/>
      <c r="Q511" s="178"/>
    </row>
    <row r="512" spans="1:17" x14ac:dyDescent="0.2">
      <c r="A512"/>
      <c r="B512" s="177"/>
      <c r="C512" s="178"/>
      <c r="D512" s="177"/>
      <c r="E512" s="177"/>
      <c r="F512" s="179"/>
      <c r="G512" s="179"/>
      <c r="H512" s="179"/>
      <c r="I512" s="178"/>
      <c r="J512" s="178"/>
      <c r="K512" s="178"/>
      <c r="L512" s="178"/>
      <c r="M512" s="178"/>
      <c r="N512" s="178"/>
      <c r="O512" s="178"/>
      <c r="P512" s="178"/>
      <c r="Q512" s="178"/>
    </row>
    <row r="513" spans="1:17" x14ac:dyDescent="0.2">
      <c r="A513"/>
      <c r="B513" s="177"/>
      <c r="C513" s="178"/>
      <c r="D513" s="177"/>
      <c r="E513" s="177"/>
      <c r="F513" s="179"/>
      <c r="G513" s="179"/>
      <c r="H513" s="179"/>
      <c r="I513" s="178"/>
      <c r="J513" s="178"/>
      <c r="K513" s="178"/>
      <c r="L513" s="178"/>
      <c r="M513" s="178"/>
      <c r="N513" s="178"/>
      <c r="O513" s="178"/>
      <c r="P513" s="178"/>
      <c r="Q513" s="178"/>
    </row>
    <row r="514" spans="1:17" x14ac:dyDescent="0.2">
      <c r="A514"/>
      <c r="B514" s="177"/>
      <c r="C514" s="178"/>
      <c r="D514" s="177"/>
      <c r="E514" s="177"/>
      <c r="F514" s="179"/>
      <c r="G514" s="179"/>
      <c r="H514" s="179"/>
      <c r="I514" s="178"/>
      <c r="J514" s="178"/>
      <c r="K514" s="178"/>
      <c r="L514" s="178"/>
      <c r="M514" s="178"/>
      <c r="N514" s="178"/>
      <c r="O514" s="178"/>
      <c r="P514" s="178"/>
      <c r="Q514" s="178"/>
    </row>
    <row r="515" spans="1:17" x14ac:dyDescent="0.2">
      <c r="A515"/>
      <c r="B515" s="177"/>
      <c r="C515" s="178"/>
      <c r="D515" s="177"/>
      <c r="E515" s="177"/>
      <c r="F515" s="179"/>
      <c r="G515" s="179"/>
      <c r="H515" s="179"/>
      <c r="I515" s="178"/>
      <c r="J515" s="178"/>
      <c r="K515" s="178"/>
      <c r="L515" s="178"/>
      <c r="M515" s="178"/>
      <c r="N515" s="178"/>
      <c r="O515" s="178"/>
      <c r="P515" s="178"/>
      <c r="Q515" s="178"/>
    </row>
    <row r="516" spans="1:17" x14ac:dyDescent="0.2">
      <c r="A516"/>
      <c r="B516" s="177"/>
      <c r="C516" s="178"/>
      <c r="D516" s="177"/>
      <c r="E516" s="177"/>
      <c r="F516" s="179"/>
      <c r="G516" s="179"/>
      <c r="H516" s="179"/>
      <c r="I516" s="178"/>
      <c r="J516" s="178"/>
      <c r="K516" s="178"/>
      <c r="L516" s="178"/>
      <c r="M516" s="178"/>
      <c r="N516" s="178"/>
      <c r="O516" s="178"/>
      <c r="P516" s="178"/>
      <c r="Q516" s="178"/>
    </row>
    <row r="517" spans="1:17" x14ac:dyDescent="0.2">
      <c r="A517"/>
      <c r="B517" s="177"/>
      <c r="C517" s="178"/>
      <c r="D517" s="177"/>
      <c r="E517" s="177"/>
      <c r="F517" s="179"/>
      <c r="G517" s="179"/>
      <c r="H517" s="179"/>
      <c r="I517" s="178"/>
      <c r="J517" s="178"/>
      <c r="K517" s="178"/>
      <c r="L517" s="178"/>
      <c r="M517" s="178"/>
      <c r="N517" s="178"/>
      <c r="O517" s="178"/>
      <c r="P517" s="178"/>
      <c r="Q517" s="178"/>
    </row>
    <row r="518" spans="1:17" x14ac:dyDescent="0.2">
      <c r="A518"/>
      <c r="B518" s="177"/>
      <c r="C518" s="178"/>
      <c r="D518" s="177"/>
      <c r="E518" s="177"/>
      <c r="F518" s="179"/>
      <c r="G518" s="179"/>
      <c r="H518" s="179"/>
      <c r="I518" s="178"/>
      <c r="J518" s="178"/>
      <c r="K518" s="178"/>
      <c r="L518" s="178"/>
      <c r="M518" s="178"/>
      <c r="N518" s="178"/>
      <c r="O518" s="178"/>
      <c r="P518" s="178"/>
      <c r="Q518" s="178"/>
    </row>
    <row r="519" spans="1:17" x14ac:dyDescent="0.2">
      <c r="A519"/>
      <c r="B519" s="177"/>
      <c r="C519" s="178"/>
      <c r="D519" s="177"/>
      <c r="E519" s="177"/>
      <c r="F519" s="179"/>
      <c r="G519" s="179"/>
      <c r="H519" s="179"/>
      <c r="I519" s="178"/>
      <c r="J519" s="178"/>
      <c r="K519" s="178"/>
      <c r="L519" s="178"/>
      <c r="M519" s="178"/>
      <c r="N519" s="178"/>
      <c r="O519" s="178"/>
      <c r="P519" s="178"/>
      <c r="Q519" s="178"/>
    </row>
    <row r="520" spans="1:17" x14ac:dyDescent="0.2">
      <c r="A520"/>
      <c r="B520" s="177"/>
      <c r="C520" s="178"/>
      <c r="D520" s="177"/>
      <c r="E520" s="177"/>
      <c r="F520" s="179"/>
      <c r="G520" s="179"/>
      <c r="H520" s="179"/>
      <c r="I520" s="178"/>
      <c r="J520" s="178"/>
      <c r="K520" s="178"/>
      <c r="L520" s="178"/>
      <c r="M520" s="178"/>
      <c r="N520" s="178"/>
      <c r="O520" s="178"/>
      <c r="P520" s="178"/>
      <c r="Q520" s="178"/>
    </row>
    <row r="521" spans="1:17" x14ac:dyDescent="0.2">
      <c r="A521"/>
      <c r="B521" s="177"/>
      <c r="C521" s="178"/>
      <c r="D521" s="177"/>
      <c r="E521" s="177"/>
      <c r="F521" s="179"/>
      <c r="G521" s="179"/>
      <c r="H521" s="179"/>
      <c r="I521" s="178"/>
      <c r="J521" s="178"/>
      <c r="K521" s="178"/>
      <c r="L521" s="178"/>
      <c r="M521" s="178"/>
      <c r="N521" s="178"/>
      <c r="O521" s="178"/>
      <c r="P521" s="178"/>
      <c r="Q521" s="178"/>
    </row>
    <row r="522" spans="1:17" x14ac:dyDescent="0.2">
      <c r="A522"/>
      <c r="B522" s="177"/>
      <c r="C522" s="178"/>
      <c r="D522" s="177"/>
      <c r="E522" s="177"/>
      <c r="F522" s="179"/>
      <c r="G522" s="179"/>
      <c r="H522" s="179"/>
      <c r="I522" s="178"/>
      <c r="J522" s="178"/>
      <c r="K522" s="178"/>
      <c r="L522" s="178"/>
      <c r="M522" s="178"/>
      <c r="N522" s="178"/>
      <c r="O522" s="178"/>
      <c r="P522" s="178"/>
      <c r="Q522" s="178"/>
    </row>
    <row r="523" spans="1:17" x14ac:dyDescent="0.2">
      <c r="A523"/>
      <c r="B523" s="177"/>
      <c r="C523" s="178"/>
      <c r="D523" s="177"/>
      <c r="E523" s="177"/>
      <c r="F523" s="179"/>
      <c r="G523" s="179"/>
      <c r="H523" s="179"/>
      <c r="I523" s="178"/>
      <c r="J523" s="178"/>
      <c r="K523" s="178"/>
      <c r="L523" s="178"/>
      <c r="M523" s="178"/>
      <c r="N523" s="178"/>
      <c r="O523" s="178"/>
      <c r="P523" s="178"/>
      <c r="Q523" s="178"/>
    </row>
    <row r="524" spans="1:17" x14ac:dyDescent="0.2">
      <c r="A524"/>
      <c r="B524" s="177"/>
      <c r="C524" s="178"/>
      <c r="D524" s="177"/>
      <c r="E524" s="177"/>
      <c r="F524" s="179"/>
      <c r="G524" s="179"/>
      <c r="H524" s="179"/>
      <c r="I524" s="178"/>
      <c r="J524" s="178"/>
      <c r="K524" s="178"/>
      <c r="L524" s="178"/>
      <c r="M524" s="178"/>
      <c r="N524" s="178"/>
      <c r="O524" s="178"/>
      <c r="P524" s="178"/>
      <c r="Q524" s="178"/>
    </row>
    <row r="525" spans="1:17" x14ac:dyDescent="0.2">
      <c r="A525"/>
      <c r="B525" s="177"/>
      <c r="C525" s="178"/>
      <c r="D525" s="177"/>
      <c r="E525" s="177"/>
      <c r="F525" s="179"/>
      <c r="G525" s="179"/>
      <c r="H525" s="179"/>
      <c r="I525" s="178"/>
      <c r="J525" s="178"/>
      <c r="K525" s="178"/>
      <c r="L525" s="178"/>
      <c r="M525" s="178"/>
      <c r="N525" s="178"/>
      <c r="O525" s="178"/>
      <c r="P525" s="178"/>
      <c r="Q525" s="178"/>
    </row>
    <row r="526" spans="1:17" x14ac:dyDescent="0.2">
      <c r="A526"/>
      <c r="B526" s="177"/>
      <c r="C526" s="178"/>
      <c r="D526" s="177"/>
      <c r="E526" s="177"/>
      <c r="F526" s="179"/>
      <c r="G526" s="179"/>
      <c r="H526" s="179"/>
      <c r="I526" s="178"/>
      <c r="J526" s="178"/>
      <c r="K526" s="178"/>
      <c r="L526" s="178"/>
      <c r="M526" s="178"/>
      <c r="N526" s="178"/>
      <c r="O526" s="178"/>
      <c r="P526" s="178"/>
      <c r="Q526" s="178"/>
    </row>
    <row r="527" spans="1:17" x14ac:dyDescent="0.2">
      <c r="A527"/>
      <c r="B527" s="177"/>
      <c r="C527" s="178"/>
      <c r="D527" s="177"/>
      <c r="E527" s="177"/>
      <c r="F527" s="179"/>
      <c r="G527" s="179"/>
      <c r="H527" s="179"/>
      <c r="I527" s="178"/>
      <c r="J527" s="178"/>
      <c r="K527" s="178"/>
      <c r="L527" s="178"/>
      <c r="M527" s="178"/>
      <c r="N527" s="178"/>
      <c r="O527" s="178"/>
      <c r="P527" s="178"/>
      <c r="Q527" s="178"/>
    </row>
    <row r="528" spans="1:17" x14ac:dyDescent="0.2">
      <c r="A528"/>
      <c r="B528" s="177"/>
      <c r="C528" s="178"/>
      <c r="D528" s="177"/>
      <c r="E528" s="177"/>
      <c r="F528" s="179"/>
      <c r="G528" s="179"/>
      <c r="H528" s="179"/>
      <c r="I528" s="178"/>
      <c r="J528" s="178"/>
      <c r="K528" s="178"/>
      <c r="L528" s="178"/>
      <c r="M528" s="178"/>
      <c r="N528" s="178"/>
      <c r="O528" s="178"/>
      <c r="P528" s="178"/>
      <c r="Q528" s="178"/>
    </row>
    <row r="529" spans="1:17" x14ac:dyDescent="0.2">
      <c r="A529"/>
      <c r="B529" s="177"/>
      <c r="C529" s="178"/>
      <c r="D529" s="177"/>
      <c r="E529" s="177"/>
      <c r="F529" s="179"/>
      <c r="G529" s="179"/>
      <c r="H529" s="179"/>
      <c r="I529" s="178"/>
      <c r="J529" s="178"/>
      <c r="K529" s="178"/>
      <c r="L529" s="178"/>
      <c r="M529" s="178"/>
      <c r="N529" s="178"/>
      <c r="O529" s="178"/>
      <c r="P529" s="178"/>
      <c r="Q529" s="178"/>
    </row>
    <row r="530" spans="1:17" x14ac:dyDescent="0.2">
      <c r="A530"/>
      <c r="B530" s="177"/>
      <c r="C530" s="178"/>
      <c r="D530" s="177"/>
      <c r="E530" s="177"/>
      <c r="F530" s="179"/>
      <c r="G530" s="179"/>
      <c r="H530" s="179"/>
      <c r="I530" s="178"/>
      <c r="J530" s="178"/>
      <c r="K530" s="178"/>
      <c r="L530" s="178"/>
      <c r="M530" s="178"/>
      <c r="N530" s="178"/>
      <c r="O530" s="178"/>
      <c r="P530" s="178"/>
      <c r="Q530" s="178"/>
    </row>
    <row r="531" spans="1:17" x14ac:dyDescent="0.2">
      <c r="A531"/>
      <c r="B531" s="177"/>
      <c r="C531" s="178"/>
      <c r="D531" s="177"/>
      <c r="E531" s="177"/>
      <c r="F531" s="179"/>
      <c r="G531" s="179"/>
      <c r="H531" s="179"/>
      <c r="I531" s="178"/>
      <c r="J531" s="178"/>
      <c r="K531" s="178"/>
      <c r="L531" s="178"/>
      <c r="M531" s="178"/>
      <c r="N531" s="178"/>
      <c r="O531" s="178"/>
      <c r="P531" s="178"/>
      <c r="Q531" s="178"/>
    </row>
    <row r="532" spans="1:17" x14ac:dyDescent="0.2">
      <c r="A532"/>
      <c r="B532" s="177"/>
      <c r="C532" s="178"/>
      <c r="D532" s="177"/>
      <c r="E532" s="177"/>
      <c r="F532" s="179"/>
      <c r="G532" s="179"/>
      <c r="H532" s="179"/>
      <c r="I532" s="178"/>
      <c r="J532" s="178"/>
      <c r="K532" s="178"/>
      <c r="L532" s="178"/>
      <c r="M532" s="178"/>
      <c r="N532" s="178"/>
      <c r="O532" s="178"/>
      <c r="P532" s="178"/>
      <c r="Q532" s="178"/>
    </row>
    <row r="533" spans="1:17" x14ac:dyDescent="0.2">
      <c r="A533"/>
      <c r="B533" s="177"/>
      <c r="C533" s="178"/>
      <c r="D533" s="177"/>
      <c r="E533" s="177"/>
      <c r="F533" s="179"/>
      <c r="G533" s="179"/>
      <c r="H533" s="179"/>
      <c r="I533" s="178"/>
      <c r="J533" s="178"/>
      <c r="K533" s="178"/>
      <c r="L533" s="178"/>
      <c r="M533" s="178"/>
      <c r="N533" s="178"/>
      <c r="O533" s="178"/>
      <c r="P533" s="178"/>
      <c r="Q533" s="178"/>
    </row>
    <row r="534" spans="1:17" x14ac:dyDescent="0.2">
      <c r="A534"/>
      <c r="B534" s="177"/>
      <c r="C534" s="178"/>
      <c r="D534" s="177"/>
      <c r="E534" s="177"/>
      <c r="F534" s="179"/>
      <c r="G534" s="179"/>
      <c r="H534" s="179"/>
      <c r="I534" s="178"/>
      <c r="J534" s="178"/>
      <c r="K534" s="178"/>
      <c r="L534" s="178"/>
      <c r="M534" s="178"/>
      <c r="N534" s="178"/>
      <c r="O534" s="178"/>
      <c r="P534" s="178"/>
      <c r="Q534" s="178"/>
    </row>
    <row r="535" spans="1:17" x14ac:dyDescent="0.2">
      <c r="A535"/>
      <c r="B535" s="177"/>
      <c r="C535" s="178"/>
      <c r="D535" s="177"/>
      <c r="E535" s="177"/>
      <c r="F535" s="179"/>
      <c r="G535" s="179"/>
      <c r="H535" s="179"/>
      <c r="I535" s="178"/>
      <c r="J535" s="178"/>
      <c r="K535" s="178"/>
      <c r="L535" s="178"/>
      <c r="M535" s="178"/>
      <c r="N535" s="178"/>
      <c r="O535" s="178"/>
      <c r="P535" s="178"/>
      <c r="Q535" s="178"/>
    </row>
    <row r="536" spans="1:17" x14ac:dyDescent="0.2">
      <c r="A536"/>
      <c r="B536" s="177"/>
      <c r="C536" s="178"/>
      <c r="D536" s="177"/>
      <c r="E536" s="177"/>
      <c r="F536" s="179"/>
      <c r="G536" s="179"/>
      <c r="H536" s="179"/>
      <c r="I536" s="178"/>
      <c r="J536" s="178"/>
      <c r="K536" s="178"/>
      <c r="L536" s="178"/>
      <c r="M536" s="178"/>
      <c r="N536" s="178"/>
      <c r="O536" s="178"/>
      <c r="P536" s="178"/>
      <c r="Q536" s="178"/>
    </row>
    <row r="537" spans="1:17" x14ac:dyDescent="0.2">
      <c r="A537"/>
      <c r="B537" s="177"/>
      <c r="C537" s="178"/>
      <c r="D537" s="177"/>
      <c r="E537" s="177"/>
      <c r="F537" s="179"/>
      <c r="G537" s="179"/>
      <c r="H537" s="179"/>
      <c r="I537" s="178"/>
      <c r="J537" s="178"/>
      <c r="K537" s="178"/>
      <c r="L537" s="178"/>
      <c r="M537" s="178"/>
      <c r="N537" s="178"/>
      <c r="O537" s="178"/>
      <c r="P537" s="178"/>
      <c r="Q537" s="178"/>
    </row>
    <row r="538" spans="1:17" x14ac:dyDescent="0.2">
      <c r="A538"/>
      <c r="B538" s="177"/>
      <c r="C538" s="178"/>
      <c r="D538" s="177"/>
      <c r="E538" s="177"/>
      <c r="F538" s="179"/>
      <c r="G538" s="179"/>
      <c r="H538" s="179"/>
      <c r="I538" s="178"/>
      <c r="J538" s="178"/>
      <c r="K538" s="178"/>
      <c r="L538" s="178"/>
      <c r="M538" s="178"/>
      <c r="N538" s="178"/>
      <c r="O538" s="178"/>
      <c r="P538" s="178"/>
      <c r="Q538" s="178"/>
    </row>
    <row r="539" spans="1:17" x14ac:dyDescent="0.2">
      <c r="A539"/>
      <c r="B539" s="177"/>
      <c r="C539" s="178"/>
      <c r="D539" s="177"/>
      <c r="E539" s="177"/>
      <c r="F539" s="179"/>
      <c r="G539" s="179"/>
      <c r="H539" s="179"/>
      <c r="I539" s="178"/>
      <c r="J539" s="178"/>
      <c r="K539" s="178"/>
      <c r="L539" s="178"/>
      <c r="M539" s="178"/>
      <c r="N539" s="178"/>
      <c r="O539" s="178"/>
      <c r="P539" s="178"/>
      <c r="Q539" s="178"/>
    </row>
    <row r="540" spans="1:17" x14ac:dyDescent="0.2">
      <c r="A540"/>
      <c r="B540" s="177"/>
      <c r="C540" s="178"/>
      <c r="D540" s="177"/>
      <c r="E540" s="177"/>
      <c r="F540" s="179"/>
      <c r="G540" s="179"/>
      <c r="H540" s="179"/>
      <c r="I540" s="178"/>
      <c r="J540" s="178"/>
      <c r="K540" s="178"/>
      <c r="L540" s="178"/>
      <c r="M540" s="178"/>
      <c r="N540" s="178"/>
      <c r="O540" s="178"/>
      <c r="P540" s="178"/>
      <c r="Q540" s="178"/>
    </row>
    <row r="541" spans="1:17" x14ac:dyDescent="0.2">
      <c r="A541"/>
      <c r="B541" s="177"/>
      <c r="C541" s="178"/>
      <c r="D541" s="177"/>
      <c r="E541" s="177"/>
      <c r="F541" s="179"/>
      <c r="G541" s="179"/>
      <c r="H541" s="179"/>
      <c r="I541" s="178"/>
      <c r="J541" s="178"/>
      <c r="K541" s="178"/>
      <c r="L541" s="178"/>
      <c r="M541" s="178"/>
      <c r="N541" s="178"/>
      <c r="O541" s="178"/>
      <c r="P541" s="178"/>
      <c r="Q541" s="178"/>
    </row>
    <row r="542" spans="1:17" x14ac:dyDescent="0.2">
      <c r="A542"/>
      <c r="B542" s="177"/>
      <c r="C542" s="178"/>
      <c r="D542" s="177"/>
      <c r="E542" s="177"/>
      <c r="F542" s="179"/>
      <c r="G542" s="179"/>
      <c r="H542" s="179"/>
      <c r="I542" s="178"/>
      <c r="J542" s="178"/>
      <c r="K542" s="178"/>
      <c r="L542" s="178"/>
      <c r="M542" s="178"/>
      <c r="N542" s="178"/>
      <c r="O542" s="178"/>
      <c r="P542" s="178"/>
      <c r="Q542" s="178"/>
    </row>
    <row r="543" spans="1:17" x14ac:dyDescent="0.2">
      <c r="A543"/>
      <c r="B543" s="177"/>
      <c r="C543" s="178"/>
      <c r="D543" s="177"/>
      <c r="E543" s="177"/>
      <c r="F543" s="179"/>
      <c r="G543" s="179"/>
      <c r="H543" s="179"/>
      <c r="I543" s="178"/>
      <c r="J543" s="178"/>
      <c r="K543" s="178"/>
      <c r="L543" s="178"/>
      <c r="M543" s="178"/>
      <c r="N543" s="178"/>
      <c r="O543" s="178"/>
      <c r="P543" s="178"/>
      <c r="Q543" s="178"/>
    </row>
    <row r="544" spans="1:17" x14ac:dyDescent="0.2">
      <c r="A544"/>
      <c r="B544" s="177"/>
      <c r="C544" s="178"/>
      <c r="D544" s="177"/>
      <c r="E544" s="177"/>
      <c r="F544" s="179"/>
      <c r="G544" s="179"/>
      <c r="H544" s="179"/>
      <c r="I544" s="178"/>
      <c r="J544" s="178"/>
      <c r="K544" s="178"/>
      <c r="L544" s="178"/>
      <c r="M544" s="178"/>
      <c r="N544" s="178"/>
      <c r="O544" s="178"/>
      <c r="P544" s="178"/>
      <c r="Q544" s="178"/>
    </row>
    <row r="545" spans="1:17" x14ac:dyDescent="0.2">
      <c r="A545"/>
      <c r="B545" s="177"/>
      <c r="C545" s="178"/>
      <c r="D545" s="177"/>
      <c r="E545" s="177"/>
      <c r="F545" s="179"/>
      <c r="G545" s="179"/>
      <c r="H545" s="179"/>
      <c r="I545" s="178"/>
      <c r="J545" s="178"/>
      <c r="K545" s="178"/>
      <c r="L545" s="178"/>
      <c r="M545" s="178"/>
      <c r="N545" s="178"/>
      <c r="O545" s="178"/>
      <c r="P545" s="178"/>
      <c r="Q545" s="178"/>
    </row>
    <row r="546" spans="1:17" x14ac:dyDescent="0.2">
      <c r="A546"/>
      <c r="B546" s="177"/>
      <c r="C546" s="178"/>
      <c r="D546" s="177"/>
      <c r="E546" s="177"/>
      <c r="F546" s="179"/>
      <c r="G546" s="179"/>
      <c r="H546" s="179"/>
      <c r="I546" s="178"/>
      <c r="J546" s="178"/>
      <c r="K546" s="178"/>
      <c r="L546" s="178"/>
      <c r="M546" s="178"/>
      <c r="N546" s="178"/>
      <c r="O546" s="178"/>
      <c r="P546" s="178"/>
      <c r="Q546" s="178"/>
    </row>
    <row r="547" spans="1:17" x14ac:dyDescent="0.2">
      <c r="A547"/>
      <c r="B547" s="177"/>
      <c r="C547" s="178"/>
      <c r="D547" s="177"/>
      <c r="E547" s="177"/>
      <c r="F547" s="179"/>
      <c r="G547" s="179"/>
      <c r="H547" s="179"/>
      <c r="I547" s="178"/>
      <c r="J547" s="178"/>
      <c r="K547" s="178"/>
      <c r="L547" s="178"/>
      <c r="M547" s="178"/>
      <c r="N547" s="178"/>
      <c r="O547" s="178"/>
      <c r="P547" s="178"/>
      <c r="Q547" s="178"/>
    </row>
    <row r="548" spans="1:17" x14ac:dyDescent="0.2">
      <c r="A548"/>
      <c r="B548" s="177"/>
      <c r="C548" s="178"/>
      <c r="D548" s="177"/>
      <c r="E548" s="177"/>
      <c r="F548" s="179"/>
      <c r="G548" s="179"/>
      <c r="H548" s="179"/>
      <c r="I548" s="178"/>
      <c r="J548" s="178"/>
      <c r="K548" s="178"/>
      <c r="L548" s="178"/>
      <c r="M548" s="178"/>
      <c r="N548" s="178"/>
      <c r="O548" s="178"/>
      <c r="P548" s="178"/>
      <c r="Q548" s="178"/>
    </row>
    <row r="549" spans="1:17" x14ac:dyDescent="0.2">
      <c r="A549"/>
      <c r="B549" s="177"/>
      <c r="C549" s="178"/>
      <c r="D549" s="177"/>
      <c r="E549" s="177"/>
      <c r="F549" s="179"/>
      <c r="G549" s="179"/>
      <c r="H549" s="179"/>
      <c r="I549" s="178"/>
      <c r="J549" s="178"/>
      <c r="K549" s="178"/>
      <c r="L549" s="178"/>
      <c r="M549" s="178"/>
      <c r="N549" s="178"/>
      <c r="O549" s="178"/>
      <c r="P549" s="178"/>
      <c r="Q549" s="178"/>
    </row>
    <row r="550" spans="1:17" x14ac:dyDescent="0.2">
      <c r="A550"/>
      <c r="B550" s="177"/>
      <c r="C550" s="178"/>
      <c r="D550" s="177"/>
      <c r="E550" s="177"/>
      <c r="F550" s="179"/>
      <c r="G550" s="179"/>
      <c r="H550" s="179"/>
      <c r="I550" s="178"/>
      <c r="J550" s="178"/>
      <c r="K550" s="178"/>
      <c r="L550" s="178"/>
      <c r="M550" s="178"/>
      <c r="N550" s="178"/>
      <c r="O550" s="178"/>
      <c r="P550" s="178"/>
      <c r="Q550" s="178"/>
    </row>
    <row r="551" spans="1:17" x14ac:dyDescent="0.2">
      <c r="A551"/>
      <c r="B551" s="177"/>
      <c r="C551" s="178"/>
      <c r="D551" s="177"/>
      <c r="E551" s="177"/>
      <c r="F551" s="179"/>
      <c r="G551" s="179"/>
      <c r="H551" s="179"/>
      <c r="I551" s="178"/>
      <c r="J551" s="178"/>
      <c r="K551" s="178"/>
      <c r="L551" s="178"/>
      <c r="M551" s="178"/>
      <c r="N551" s="178"/>
      <c r="O551" s="178"/>
      <c r="P551" s="178"/>
      <c r="Q551" s="178"/>
    </row>
    <row r="552" spans="1:17" x14ac:dyDescent="0.2">
      <c r="A552"/>
      <c r="B552" s="177"/>
      <c r="C552" s="178"/>
      <c r="D552" s="177"/>
      <c r="E552" s="177"/>
      <c r="F552" s="179"/>
      <c r="G552" s="179"/>
      <c r="H552" s="179"/>
      <c r="I552" s="178"/>
      <c r="J552" s="178"/>
      <c r="K552" s="178"/>
      <c r="L552" s="178"/>
      <c r="M552" s="178"/>
      <c r="N552" s="178"/>
      <c r="O552" s="178"/>
      <c r="P552" s="178"/>
      <c r="Q552" s="178"/>
    </row>
    <row r="553" spans="1:17" x14ac:dyDescent="0.2">
      <c r="A553"/>
      <c r="B553" s="177"/>
      <c r="C553" s="178"/>
      <c r="D553" s="177"/>
      <c r="E553" s="177"/>
      <c r="F553" s="179"/>
      <c r="G553" s="179"/>
      <c r="H553" s="179"/>
      <c r="I553" s="178"/>
      <c r="J553" s="178"/>
      <c r="K553" s="178"/>
      <c r="L553" s="178"/>
      <c r="M553" s="178"/>
      <c r="N553" s="178"/>
      <c r="O553" s="178"/>
      <c r="P553" s="178"/>
      <c r="Q553" s="178"/>
    </row>
    <row r="554" spans="1:17" x14ac:dyDescent="0.2">
      <c r="A554"/>
      <c r="B554" s="177"/>
      <c r="C554" s="178"/>
      <c r="D554" s="177"/>
      <c r="E554" s="177"/>
      <c r="F554" s="179"/>
      <c r="G554" s="179"/>
      <c r="H554" s="179"/>
      <c r="I554" s="178"/>
      <c r="J554" s="178"/>
      <c r="K554" s="178"/>
      <c r="L554" s="178"/>
      <c r="M554" s="178"/>
      <c r="N554" s="178"/>
      <c r="O554" s="178"/>
      <c r="P554" s="178"/>
      <c r="Q554" s="178"/>
    </row>
    <row r="555" spans="1:17" x14ac:dyDescent="0.2">
      <c r="A555"/>
      <c r="B555" s="177"/>
      <c r="C555" s="178"/>
      <c r="D555" s="177"/>
      <c r="E555" s="177"/>
      <c r="F555" s="179"/>
      <c r="G555" s="179"/>
      <c r="H555" s="179"/>
      <c r="I555" s="178"/>
      <c r="J555" s="178"/>
      <c r="K555" s="178"/>
      <c r="L555" s="178"/>
      <c r="M555" s="178"/>
      <c r="N555" s="178"/>
      <c r="O555" s="178"/>
      <c r="P555" s="178"/>
      <c r="Q555" s="178"/>
    </row>
    <row r="556" spans="1:17" x14ac:dyDescent="0.2">
      <c r="A556"/>
      <c r="B556" s="177"/>
      <c r="C556" s="178"/>
      <c r="D556" s="177"/>
      <c r="E556" s="177"/>
      <c r="F556" s="179"/>
      <c r="G556" s="179"/>
      <c r="H556" s="179"/>
      <c r="I556" s="178"/>
      <c r="J556" s="178"/>
      <c r="K556" s="178"/>
      <c r="L556" s="178"/>
      <c r="M556" s="178"/>
      <c r="N556" s="178"/>
      <c r="O556" s="178"/>
      <c r="P556" s="178"/>
      <c r="Q556" s="178"/>
    </row>
    <row r="557" spans="1:17" x14ac:dyDescent="0.2">
      <c r="A557"/>
      <c r="B557" s="177"/>
      <c r="C557" s="178"/>
      <c r="D557" s="177"/>
      <c r="E557" s="177"/>
      <c r="F557" s="179"/>
      <c r="G557" s="179"/>
      <c r="H557" s="179"/>
      <c r="I557" s="178"/>
      <c r="J557" s="178"/>
      <c r="K557" s="178"/>
      <c r="L557" s="178"/>
      <c r="M557" s="178"/>
      <c r="N557" s="178"/>
      <c r="O557" s="178"/>
      <c r="P557" s="178"/>
      <c r="Q557" s="178"/>
    </row>
    <row r="558" spans="1:17" x14ac:dyDescent="0.2">
      <c r="A558"/>
      <c r="B558" s="177"/>
      <c r="C558" s="178"/>
      <c r="D558" s="177"/>
      <c r="E558" s="177"/>
      <c r="F558" s="179"/>
      <c r="G558" s="179"/>
      <c r="H558" s="179"/>
      <c r="I558" s="178"/>
      <c r="J558" s="178"/>
      <c r="K558" s="178"/>
      <c r="L558" s="178"/>
      <c r="M558" s="178"/>
      <c r="N558" s="178"/>
      <c r="O558" s="178"/>
      <c r="P558" s="178"/>
      <c r="Q558" s="178"/>
    </row>
    <row r="559" spans="1:17" x14ac:dyDescent="0.2">
      <c r="A559"/>
      <c r="B559" s="177"/>
      <c r="C559" s="178"/>
      <c r="D559" s="177"/>
      <c r="E559" s="177"/>
      <c r="F559" s="179"/>
      <c r="G559" s="179"/>
      <c r="H559" s="179"/>
      <c r="I559" s="178"/>
      <c r="J559" s="178"/>
      <c r="K559" s="178"/>
      <c r="L559" s="178"/>
      <c r="M559" s="178"/>
      <c r="N559" s="178"/>
      <c r="O559" s="178"/>
      <c r="P559" s="178"/>
      <c r="Q559" s="178"/>
    </row>
    <row r="560" spans="1:17" x14ac:dyDescent="0.2">
      <c r="A560"/>
      <c r="B560" s="177"/>
      <c r="C560" s="178"/>
      <c r="D560" s="177"/>
      <c r="E560" s="177"/>
      <c r="F560" s="179"/>
      <c r="G560" s="179"/>
      <c r="H560" s="179"/>
      <c r="I560" s="178"/>
      <c r="J560" s="178"/>
      <c r="K560" s="178"/>
      <c r="L560" s="178"/>
      <c r="M560" s="178"/>
      <c r="N560" s="178"/>
      <c r="O560" s="178"/>
      <c r="P560" s="178"/>
      <c r="Q560" s="178"/>
    </row>
    <row r="561" spans="1:17" x14ac:dyDescent="0.2">
      <c r="A561"/>
      <c r="B561" s="177"/>
      <c r="C561" s="178"/>
      <c r="D561" s="177"/>
      <c r="E561" s="177"/>
      <c r="F561" s="179"/>
      <c r="G561" s="179"/>
      <c r="H561" s="179"/>
      <c r="I561" s="178"/>
      <c r="J561" s="178"/>
      <c r="K561" s="178"/>
      <c r="L561" s="178"/>
      <c r="M561" s="178"/>
      <c r="N561" s="178"/>
      <c r="O561" s="178"/>
      <c r="P561" s="178"/>
      <c r="Q561" s="178"/>
    </row>
    <row r="562" spans="1:17" x14ac:dyDescent="0.2">
      <c r="A562"/>
      <c r="B562" s="177"/>
      <c r="C562" s="178"/>
      <c r="D562" s="177"/>
      <c r="E562" s="177"/>
      <c r="F562" s="179"/>
      <c r="G562" s="179"/>
      <c r="H562" s="179"/>
      <c r="I562" s="178"/>
      <c r="J562" s="178"/>
      <c r="K562" s="178"/>
      <c r="L562" s="178"/>
      <c r="M562" s="178"/>
      <c r="N562" s="178"/>
      <c r="O562" s="178"/>
      <c r="P562" s="178"/>
      <c r="Q562" s="178"/>
    </row>
    <row r="563" spans="1:17" x14ac:dyDescent="0.2">
      <c r="A563"/>
      <c r="B563" s="177"/>
      <c r="C563" s="178"/>
      <c r="D563" s="177"/>
      <c r="E563" s="177"/>
      <c r="F563" s="179"/>
      <c r="G563" s="179"/>
      <c r="H563" s="179"/>
      <c r="I563" s="178"/>
      <c r="J563" s="178"/>
      <c r="K563" s="178"/>
      <c r="L563" s="178"/>
      <c r="M563" s="178"/>
      <c r="N563" s="178"/>
      <c r="O563" s="178"/>
      <c r="P563" s="178"/>
      <c r="Q563" s="178"/>
    </row>
    <row r="564" spans="1:17" x14ac:dyDescent="0.2">
      <c r="A564"/>
      <c r="B564" s="177"/>
      <c r="C564" s="178"/>
      <c r="D564" s="177"/>
      <c r="E564" s="177"/>
      <c r="F564" s="179"/>
      <c r="G564" s="179"/>
      <c r="H564" s="179"/>
      <c r="I564" s="178"/>
      <c r="J564" s="178"/>
      <c r="K564" s="178"/>
      <c r="L564" s="178"/>
      <c r="M564" s="178"/>
      <c r="N564" s="178"/>
      <c r="O564" s="178"/>
      <c r="P564" s="178"/>
      <c r="Q564" s="178"/>
    </row>
    <row r="565" spans="1:17" x14ac:dyDescent="0.2">
      <c r="A565"/>
      <c r="B565" s="177"/>
      <c r="C565" s="178"/>
      <c r="D565" s="177"/>
      <c r="E565" s="177"/>
      <c r="F565" s="179"/>
      <c r="G565" s="179"/>
      <c r="H565" s="179"/>
      <c r="I565" s="178"/>
      <c r="J565" s="178"/>
      <c r="K565" s="178"/>
      <c r="L565" s="178"/>
      <c r="M565" s="178"/>
      <c r="N565" s="178"/>
      <c r="O565" s="178"/>
      <c r="P565" s="178"/>
      <c r="Q565" s="178"/>
    </row>
    <row r="566" spans="1:17" x14ac:dyDescent="0.2">
      <c r="A566"/>
      <c r="B566" s="177"/>
      <c r="C566" s="178"/>
      <c r="D566" s="177"/>
      <c r="E566" s="177"/>
      <c r="F566" s="179"/>
      <c r="G566" s="179"/>
      <c r="H566" s="179"/>
      <c r="I566" s="178"/>
      <c r="J566" s="178"/>
      <c r="K566" s="178"/>
      <c r="L566" s="178"/>
      <c r="M566" s="178"/>
      <c r="N566" s="178"/>
      <c r="O566" s="178"/>
      <c r="P566" s="178"/>
      <c r="Q566" s="178"/>
    </row>
    <row r="567" spans="1:17" x14ac:dyDescent="0.2">
      <c r="A567"/>
      <c r="B567" s="177"/>
      <c r="C567" s="178"/>
      <c r="D567" s="177"/>
      <c r="E567" s="177"/>
      <c r="F567" s="179"/>
      <c r="G567" s="179"/>
      <c r="H567" s="179"/>
      <c r="I567" s="178"/>
      <c r="J567" s="178"/>
      <c r="K567" s="178"/>
      <c r="L567" s="178"/>
      <c r="M567" s="178"/>
      <c r="N567" s="178"/>
      <c r="O567" s="178"/>
      <c r="P567" s="178"/>
      <c r="Q567" s="178"/>
    </row>
    <row r="568" spans="1:17" x14ac:dyDescent="0.2">
      <c r="A568"/>
      <c r="B568" s="177"/>
      <c r="C568" s="178"/>
      <c r="D568" s="177"/>
      <c r="E568" s="177"/>
      <c r="F568" s="179"/>
      <c r="G568" s="179"/>
      <c r="H568" s="179"/>
      <c r="I568" s="178"/>
      <c r="J568" s="178"/>
      <c r="K568" s="178"/>
      <c r="L568" s="178"/>
      <c r="M568" s="178"/>
      <c r="N568" s="178"/>
      <c r="O568" s="178"/>
      <c r="P568" s="178"/>
      <c r="Q568" s="178"/>
    </row>
    <row r="569" spans="1:17" x14ac:dyDescent="0.2">
      <c r="A569"/>
      <c r="B569" s="177"/>
      <c r="C569" s="178"/>
      <c r="D569" s="177"/>
      <c r="E569" s="177"/>
      <c r="F569" s="179"/>
      <c r="G569" s="179"/>
      <c r="H569" s="179"/>
      <c r="I569" s="178"/>
      <c r="J569" s="178"/>
      <c r="K569" s="178"/>
      <c r="L569" s="178"/>
      <c r="M569" s="178"/>
      <c r="N569" s="178"/>
      <c r="O569" s="178"/>
      <c r="P569" s="178"/>
      <c r="Q569" s="178"/>
    </row>
    <row r="570" spans="1:17" x14ac:dyDescent="0.2">
      <c r="A570"/>
      <c r="B570" s="177"/>
      <c r="C570" s="178"/>
      <c r="D570" s="177"/>
      <c r="E570" s="177"/>
      <c r="F570" s="179"/>
      <c r="G570" s="179"/>
      <c r="H570" s="179"/>
      <c r="I570" s="178"/>
      <c r="J570" s="178"/>
      <c r="K570" s="178"/>
      <c r="L570" s="178"/>
      <c r="M570" s="178"/>
      <c r="N570" s="178"/>
      <c r="O570" s="178"/>
      <c r="P570" s="178"/>
      <c r="Q570" s="178"/>
    </row>
    <row r="571" spans="1:17" x14ac:dyDescent="0.2">
      <c r="A571"/>
      <c r="B571" s="177"/>
      <c r="C571" s="178"/>
      <c r="D571" s="177"/>
      <c r="E571" s="177"/>
      <c r="F571" s="179"/>
      <c r="G571" s="179"/>
      <c r="H571" s="179"/>
      <c r="I571" s="178"/>
      <c r="J571" s="178"/>
      <c r="K571" s="178"/>
      <c r="L571" s="178"/>
      <c r="M571" s="178"/>
      <c r="N571" s="178"/>
      <c r="O571" s="178"/>
      <c r="P571" s="178"/>
      <c r="Q571" s="178"/>
    </row>
    <row r="572" spans="1:17" x14ac:dyDescent="0.2">
      <c r="A572"/>
      <c r="B572" s="177"/>
      <c r="C572" s="178"/>
      <c r="D572" s="177"/>
      <c r="E572" s="177"/>
      <c r="F572" s="179"/>
      <c r="G572" s="179"/>
      <c r="H572" s="179"/>
      <c r="I572" s="178"/>
      <c r="J572" s="178"/>
      <c r="K572" s="178"/>
      <c r="L572" s="178"/>
      <c r="M572" s="178"/>
      <c r="N572" s="178"/>
      <c r="O572" s="178"/>
      <c r="P572" s="178"/>
      <c r="Q572" s="178"/>
    </row>
    <row r="573" spans="1:17" x14ac:dyDescent="0.2">
      <c r="A573"/>
      <c r="B573" s="177"/>
      <c r="C573" s="178"/>
      <c r="D573" s="177"/>
      <c r="E573" s="177"/>
      <c r="F573" s="179"/>
      <c r="G573" s="179"/>
      <c r="H573" s="179"/>
      <c r="I573" s="178"/>
      <c r="J573" s="178"/>
      <c r="K573" s="178"/>
      <c r="L573" s="178"/>
      <c r="M573" s="178"/>
      <c r="N573" s="178"/>
      <c r="O573" s="178"/>
      <c r="P573" s="178"/>
      <c r="Q573" s="178"/>
    </row>
    <row r="574" spans="1:17" x14ac:dyDescent="0.2">
      <c r="A574"/>
      <c r="B574" s="177"/>
      <c r="C574" s="178"/>
      <c r="D574" s="177"/>
      <c r="E574" s="177"/>
      <c r="F574" s="179"/>
      <c r="G574" s="179"/>
      <c r="H574" s="179"/>
      <c r="I574" s="178"/>
      <c r="J574" s="178"/>
      <c r="K574" s="178"/>
      <c r="L574" s="178"/>
      <c r="M574" s="178"/>
      <c r="N574" s="178"/>
      <c r="O574" s="178"/>
      <c r="P574" s="178"/>
      <c r="Q574" s="178"/>
    </row>
    <row r="575" spans="1:17" x14ac:dyDescent="0.2">
      <c r="A575"/>
      <c r="B575" s="177"/>
      <c r="C575" s="178"/>
      <c r="D575" s="177"/>
      <c r="E575" s="177"/>
      <c r="F575" s="179"/>
      <c r="G575" s="179"/>
      <c r="H575" s="179"/>
      <c r="I575" s="178"/>
      <c r="J575" s="178"/>
      <c r="K575" s="178"/>
      <c r="L575" s="178"/>
      <c r="M575" s="178"/>
      <c r="N575" s="178"/>
      <c r="O575" s="178"/>
      <c r="P575" s="178"/>
      <c r="Q575" s="178"/>
    </row>
    <row r="576" spans="1:17" x14ac:dyDescent="0.2">
      <c r="A576"/>
      <c r="B576" s="177"/>
      <c r="C576" s="178"/>
      <c r="D576" s="177"/>
      <c r="E576" s="177"/>
      <c r="F576" s="179"/>
      <c r="G576" s="179"/>
      <c r="H576" s="179"/>
      <c r="I576" s="178"/>
      <c r="J576" s="178"/>
      <c r="K576" s="178"/>
      <c r="L576" s="178"/>
      <c r="M576" s="178"/>
      <c r="N576" s="178"/>
      <c r="O576" s="178"/>
      <c r="P576" s="178"/>
      <c r="Q576" s="178"/>
    </row>
    <row r="577" spans="1:17" x14ac:dyDescent="0.2">
      <c r="A577"/>
      <c r="B577" s="177"/>
      <c r="C577" s="178"/>
      <c r="D577" s="177"/>
      <c r="E577" s="177"/>
      <c r="F577" s="179"/>
      <c r="G577" s="179"/>
      <c r="H577" s="179"/>
      <c r="I577" s="178"/>
      <c r="J577" s="178"/>
      <c r="K577" s="178"/>
      <c r="L577" s="178"/>
      <c r="M577" s="178"/>
      <c r="N577" s="178"/>
      <c r="O577" s="178"/>
      <c r="P577" s="178"/>
      <c r="Q577" s="178"/>
    </row>
    <row r="578" spans="1:17" x14ac:dyDescent="0.2">
      <c r="A578"/>
      <c r="B578" s="177"/>
      <c r="C578" s="178"/>
      <c r="D578" s="177"/>
      <c r="E578" s="177"/>
      <c r="F578" s="179"/>
      <c r="G578" s="179"/>
      <c r="H578" s="179"/>
      <c r="I578" s="178"/>
      <c r="J578" s="178"/>
      <c r="K578" s="178"/>
      <c r="L578" s="178"/>
      <c r="M578" s="178"/>
      <c r="N578" s="178"/>
      <c r="O578" s="178"/>
      <c r="P578" s="178"/>
      <c r="Q578" s="178"/>
    </row>
    <row r="579" spans="1:17" x14ac:dyDescent="0.2">
      <c r="A579"/>
      <c r="B579" s="177"/>
      <c r="C579" s="178"/>
      <c r="D579" s="177"/>
      <c r="E579" s="177"/>
      <c r="F579" s="179"/>
      <c r="G579" s="179"/>
      <c r="H579" s="179"/>
      <c r="I579" s="178"/>
      <c r="J579" s="178"/>
      <c r="K579" s="178"/>
      <c r="L579" s="178"/>
      <c r="M579" s="178"/>
      <c r="N579" s="178"/>
      <c r="O579" s="178"/>
      <c r="P579" s="178"/>
      <c r="Q579" s="178"/>
    </row>
    <row r="580" spans="1:17" x14ac:dyDescent="0.2">
      <c r="A580"/>
      <c r="B580" s="177"/>
      <c r="C580" s="178"/>
      <c r="D580" s="177"/>
      <c r="E580" s="177"/>
      <c r="F580" s="179"/>
      <c r="G580" s="179"/>
      <c r="H580" s="179"/>
      <c r="I580" s="178"/>
      <c r="J580" s="178"/>
      <c r="K580" s="178"/>
      <c r="L580" s="178"/>
      <c r="M580" s="178"/>
      <c r="N580" s="178"/>
      <c r="O580" s="178"/>
      <c r="P580" s="178"/>
      <c r="Q580" s="178"/>
    </row>
    <row r="581" spans="1:17" x14ac:dyDescent="0.2">
      <c r="A581"/>
      <c r="B581" s="177"/>
      <c r="C581" s="178"/>
      <c r="D581" s="177"/>
      <c r="E581" s="177"/>
      <c r="F581" s="179"/>
      <c r="G581" s="179"/>
      <c r="H581" s="179"/>
      <c r="I581" s="178"/>
      <c r="J581" s="178"/>
      <c r="K581" s="178"/>
      <c r="L581" s="178"/>
      <c r="M581" s="178"/>
      <c r="N581" s="178"/>
      <c r="O581" s="178"/>
      <c r="P581" s="178"/>
      <c r="Q581" s="178"/>
    </row>
    <row r="582" spans="1:17" x14ac:dyDescent="0.2">
      <c r="A582"/>
      <c r="B582" s="177"/>
      <c r="C582" s="178"/>
      <c r="D582" s="177"/>
      <c r="E582" s="177"/>
      <c r="F582" s="179"/>
      <c r="G582" s="179"/>
      <c r="H582" s="179"/>
      <c r="I582" s="178"/>
      <c r="J582" s="178"/>
      <c r="K582" s="178"/>
      <c r="L582" s="178"/>
      <c r="M582" s="178"/>
      <c r="N582" s="178"/>
      <c r="O582" s="178"/>
      <c r="P582" s="178"/>
      <c r="Q582" s="178"/>
    </row>
    <row r="583" spans="1:17" x14ac:dyDescent="0.2">
      <c r="A583"/>
      <c r="B583" s="177"/>
      <c r="C583" s="178"/>
      <c r="D583" s="177"/>
      <c r="E583" s="177"/>
      <c r="F583" s="179"/>
      <c r="G583" s="179"/>
      <c r="H583" s="179"/>
      <c r="I583" s="178"/>
      <c r="J583" s="178"/>
      <c r="K583" s="178"/>
      <c r="L583" s="178"/>
      <c r="M583" s="178"/>
      <c r="N583" s="178"/>
      <c r="O583" s="178"/>
      <c r="P583" s="178"/>
      <c r="Q583" s="178"/>
    </row>
    <row r="584" spans="1:17" x14ac:dyDescent="0.2">
      <c r="A584"/>
      <c r="B584" s="177"/>
      <c r="C584" s="178"/>
      <c r="D584" s="177"/>
      <c r="E584" s="177"/>
      <c r="F584" s="179"/>
      <c r="G584" s="179"/>
      <c r="H584" s="179"/>
      <c r="I584" s="178"/>
      <c r="J584" s="178"/>
      <c r="K584" s="178"/>
      <c r="L584" s="178"/>
      <c r="M584" s="178"/>
      <c r="N584" s="178"/>
      <c r="O584" s="178"/>
      <c r="P584" s="178"/>
      <c r="Q584" s="178"/>
    </row>
    <row r="585" spans="1:17" x14ac:dyDescent="0.2">
      <c r="A585"/>
      <c r="B585" s="177"/>
      <c r="C585" s="178"/>
      <c r="D585" s="177"/>
      <c r="E585" s="177"/>
      <c r="F585" s="179"/>
      <c r="G585" s="179"/>
      <c r="H585" s="179"/>
      <c r="I585" s="178"/>
      <c r="J585" s="178"/>
      <c r="K585" s="178"/>
      <c r="L585" s="178"/>
      <c r="M585" s="178"/>
      <c r="N585" s="178"/>
      <c r="O585" s="178"/>
      <c r="P585" s="178"/>
      <c r="Q585" s="178"/>
    </row>
    <row r="586" spans="1:17" x14ac:dyDescent="0.2">
      <c r="A586"/>
      <c r="B586" s="177"/>
      <c r="C586" s="178"/>
      <c r="D586" s="177"/>
      <c r="E586" s="177"/>
      <c r="F586" s="179"/>
      <c r="G586" s="179"/>
      <c r="H586" s="179"/>
      <c r="I586" s="178"/>
      <c r="J586" s="178"/>
      <c r="K586" s="178"/>
      <c r="L586" s="178"/>
      <c r="M586" s="178"/>
      <c r="N586" s="178"/>
      <c r="O586" s="178"/>
      <c r="P586" s="178"/>
      <c r="Q586" s="178"/>
    </row>
    <row r="587" spans="1:17" x14ac:dyDescent="0.2">
      <c r="A587"/>
      <c r="B587" s="177"/>
      <c r="C587" s="178"/>
      <c r="D587" s="177"/>
      <c r="E587" s="177"/>
      <c r="F587" s="179"/>
      <c r="G587" s="179"/>
      <c r="H587" s="179"/>
      <c r="I587" s="178"/>
      <c r="J587" s="178"/>
      <c r="K587" s="178"/>
      <c r="L587" s="178"/>
      <c r="M587" s="178"/>
      <c r="N587" s="178"/>
      <c r="O587" s="178"/>
      <c r="P587" s="178"/>
      <c r="Q587" s="178"/>
    </row>
    <row r="588" spans="1:17" x14ac:dyDescent="0.2">
      <c r="A588"/>
      <c r="B588" s="177"/>
      <c r="C588" s="178"/>
      <c r="D588" s="177"/>
      <c r="E588" s="177"/>
      <c r="F588" s="179"/>
      <c r="G588" s="179"/>
      <c r="H588" s="179"/>
      <c r="I588" s="178"/>
      <c r="J588" s="178"/>
      <c r="K588" s="178"/>
      <c r="L588" s="178"/>
      <c r="M588" s="178"/>
      <c r="N588" s="178"/>
      <c r="O588" s="178"/>
      <c r="P588" s="178"/>
      <c r="Q588" s="178"/>
    </row>
    <row r="589" spans="1:17" x14ac:dyDescent="0.2">
      <c r="A589"/>
      <c r="B589" s="177"/>
      <c r="C589" s="178"/>
      <c r="D589" s="177"/>
      <c r="E589" s="177"/>
      <c r="F589" s="179"/>
      <c r="G589" s="179"/>
      <c r="H589" s="179"/>
      <c r="I589" s="178"/>
      <c r="J589" s="178"/>
      <c r="K589" s="178"/>
      <c r="L589" s="178"/>
      <c r="M589" s="178"/>
      <c r="N589" s="178"/>
      <c r="O589" s="178"/>
      <c r="P589" s="178"/>
      <c r="Q589" s="178"/>
    </row>
    <row r="590" spans="1:17" x14ac:dyDescent="0.2">
      <c r="A590"/>
      <c r="B590" s="177"/>
      <c r="C590" s="178"/>
      <c r="D590" s="177"/>
      <c r="E590" s="177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</row>
    <row r="591" spans="1:17" x14ac:dyDescent="0.2">
      <c r="A591"/>
      <c r="B591" s="177"/>
      <c r="C591" s="178"/>
      <c r="D591" s="177"/>
      <c r="E591" s="177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</row>
    <row r="592" spans="1:17" x14ac:dyDescent="0.2">
      <c r="A592"/>
      <c r="B592" s="177"/>
      <c r="C592" s="178"/>
      <c r="D592" s="177"/>
      <c r="E592" s="177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</row>
    <row r="593" spans="1:17" x14ac:dyDescent="0.2">
      <c r="A593"/>
      <c r="B593" s="177"/>
      <c r="C593" s="178"/>
      <c r="D593" s="177"/>
      <c r="E593" s="177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</row>
    <row r="594" spans="1:17" x14ac:dyDescent="0.2">
      <c r="A594"/>
      <c r="B594" s="177"/>
      <c r="C594" s="178"/>
      <c r="D594" s="177"/>
      <c r="E594" s="177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</row>
    <row r="595" spans="1:17" x14ac:dyDescent="0.2">
      <c r="A595"/>
      <c r="B595" s="177"/>
      <c r="C595" s="178"/>
      <c r="D595" s="177"/>
      <c r="E595" s="177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</row>
    <row r="596" spans="1:17" x14ac:dyDescent="0.2">
      <c r="A596"/>
      <c r="B596" s="177"/>
      <c r="C596" s="178"/>
      <c r="D596" s="177"/>
      <c r="E596" s="177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</row>
    <row r="597" spans="1:17" x14ac:dyDescent="0.2">
      <c r="A597"/>
      <c r="B597" s="177"/>
      <c r="C597" s="178"/>
      <c r="D597" s="177"/>
      <c r="E597" s="177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</row>
    <row r="598" spans="1:17" x14ac:dyDescent="0.2">
      <c r="A598"/>
      <c r="B598" s="177"/>
      <c r="C598" s="178"/>
      <c r="D598" s="177"/>
      <c r="E598" s="177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</row>
    <row r="599" spans="1:17" x14ac:dyDescent="0.2">
      <c r="A599"/>
      <c r="B599" s="177"/>
      <c r="C599" s="178"/>
      <c r="D599" s="177"/>
      <c r="E599" s="177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</row>
    <row r="600" spans="1:17" x14ac:dyDescent="0.2">
      <c r="A600"/>
      <c r="B600" s="177"/>
      <c r="C600" s="178"/>
      <c r="D600" s="177"/>
      <c r="E600" s="177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</row>
    <row r="601" spans="1:17" x14ac:dyDescent="0.2">
      <c r="A601"/>
      <c r="B601" s="177"/>
      <c r="C601" s="178"/>
      <c r="D601" s="177"/>
      <c r="E601" s="177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</row>
    <row r="602" spans="1:17" x14ac:dyDescent="0.2">
      <c r="A602"/>
      <c r="B602" s="177"/>
      <c r="C602" s="178"/>
      <c r="D602" s="177"/>
      <c r="E602" s="177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</row>
    <row r="603" spans="1:17" x14ac:dyDescent="0.2">
      <c r="A603"/>
      <c r="B603" s="177"/>
      <c r="C603" s="178"/>
      <c r="D603" s="177"/>
      <c r="E603" s="177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</row>
    <row r="604" spans="1:17" x14ac:dyDescent="0.2">
      <c r="A604"/>
      <c r="B604" s="177"/>
      <c r="C604" s="178"/>
      <c r="D604" s="177"/>
      <c r="E604" s="177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</row>
    <row r="605" spans="1:17" x14ac:dyDescent="0.2">
      <c r="A605"/>
      <c r="B605" s="177"/>
      <c r="C605" s="178"/>
      <c r="D605" s="177"/>
      <c r="E605" s="177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</row>
    <row r="606" spans="1:17" x14ac:dyDescent="0.2">
      <c r="A606"/>
      <c r="B606" s="177"/>
      <c r="C606" s="178"/>
      <c r="D606" s="177"/>
      <c r="E606" s="177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</row>
    <row r="607" spans="1:17" x14ac:dyDescent="0.2">
      <c r="A607"/>
      <c r="B607" s="177"/>
      <c r="C607" s="178"/>
      <c r="D607" s="177"/>
      <c r="E607" s="177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</row>
    <row r="608" spans="1:17" x14ac:dyDescent="0.2">
      <c r="A608"/>
      <c r="B608" s="177"/>
      <c r="C608" s="178"/>
      <c r="D608" s="177"/>
      <c r="E608" s="177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</row>
    <row r="609" spans="1:17" x14ac:dyDescent="0.2">
      <c r="A609"/>
      <c r="B609" s="177"/>
      <c r="C609" s="178"/>
      <c r="D609" s="177"/>
      <c r="E609" s="177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</row>
    <row r="610" spans="1:17" x14ac:dyDescent="0.2">
      <c r="A610"/>
      <c r="B610" s="177"/>
      <c r="C610" s="178"/>
      <c r="D610" s="177"/>
      <c r="E610" s="177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</row>
    <row r="611" spans="1:17" x14ac:dyDescent="0.2">
      <c r="A611"/>
      <c r="B611" s="177"/>
      <c r="C611" s="178"/>
      <c r="D611" s="177"/>
      <c r="E611" s="177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</row>
    <row r="612" spans="1:17" x14ac:dyDescent="0.2">
      <c r="A612"/>
      <c r="B612" s="177"/>
      <c r="C612" s="178"/>
      <c r="D612" s="177"/>
      <c r="E612" s="177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</row>
    <row r="613" spans="1:17" x14ac:dyDescent="0.2">
      <c r="A613"/>
      <c r="B613" s="177"/>
      <c r="C613" s="178"/>
      <c r="D613" s="177"/>
      <c r="E613" s="177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</row>
    <row r="614" spans="1:17" x14ac:dyDescent="0.2">
      <c r="A614"/>
      <c r="B614" s="177"/>
      <c r="C614" s="178"/>
      <c r="D614" s="177"/>
      <c r="E614" s="177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</row>
    <row r="615" spans="1:17" x14ac:dyDescent="0.2">
      <c r="A615"/>
      <c r="B615" s="177"/>
      <c r="C615" s="178"/>
      <c r="D615" s="177"/>
      <c r="E615" s="177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</row>
    <row r="616" spans="1:17" x14ac:dyDescent="0.2">
      <c r="A616"/>
      <c r="B616" s="177"/>
      <c r="C616" s="178"/>
      <c r="D616" s="177"/>
      <c r="E616" s="177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</row>
    <row r="617" spans="1:17" x14ac:dyDescent="0.2">
      <c r="A617"/>
      <c r="B617" s="177"/>
      <c r="C617" s="178"/>
      <c r="D617" s="177"/>
      <c r="E617" s="177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</row>
    <row r="618" spans="1:17" x14ac:dyDescent="0.2">
      <c r="A618"/>
      <c r="B618" s="177"/>
      <c r="C618" s="178"/>
      <c r="D618" s="177"/>
      <c r="E618" s="177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</row>
    <row r="619" spans="1:17" x14ac:dyDescent="0.2">
      <c r="A619"/>
      <c r="B619" s="177"/>
      <c r="C619" s="178"/>
      <c r="D619" s="177"/>
      <c r="E619" s="177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</row>
    <row r="620" spans="1:17" x14ac:dyDescent="0.2">
      <c r="A620"/>
      <c r="B620" s="177"/>
      <c r="C620" s="178"/>
      <c r="D620" s="177"/>
      <c r="E620" s="177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</row>
    <row r="621" spans="1:17" x14ac:dyDescent="0.2">
      <c r="A621"/>
      <c r="B621" s="177"/>
      <c r="C621" s="178"/>
      <c r="D621" s="177"/>
      <c r="E621" s="177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</row>
    <row r="622" spans="1:17" x14ac:dyDescent="0.2">
      <c r="A622"/>
      <c r="B622" s="177"/>
      <c r="C622" s="178"/>
      <c r="D622" s="177"/>
      <c r="E622" s="177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</row>
    <row r="623" spans="1:17" x14ac:dyDescent="0.2">
      <c r="A623"/>
      <c r="B623" s="177"/>
      <c r="C623" s="178"/>
      <c r="D623" s="177"/>
      <c r="E623" s="177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</row>
    <row r="624" spans="1:17" x14ac:dyDescent="0.2">
      <c r="A624"/>
      <c r="B624" s="177"/>
      <c r="C624" s="178"/>
      <c r="D624" s="177"/>
      <c r="E624" s="177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</row>
    <row r="625" spans="1:17" x14ac:dyDescent="0.2">
      <c r="A625"/>
      <c r="B625" s="177"/>
      <c r="C625" s="178"/>
      <c r="D625" s="177"/>
      <c r="E625" s="177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</row>
    <row r="626" spans="1:17" x14ac:dyDescent="0.2">
      <c r="A626"/>
      <c r="B626" s="177"/>
      <c r="C626" s="178"/>
      <c r="D626" s="177"/>
      <c r="E626" s="177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</row>
    <row r="627" spans="1:17" x14ac:dyDescent="0.2">
      <c r="A627"/>
      <c r="B627" s="177"/>
      <c r="C627" s="178"/>
      <c r="D627" s="177"/>
      <c r="E627" s="177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</row>
    <row r="628" spans="1:17" x14ac:dyDescent="0.2">
      <c r="A628"/>
      <c r="B628" s="177"/>
      <c r="C628" s="178"/>
      <c r="D628" s="177"/>
      <c r="E628" s="177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</row>
    <row r="629" spans="1:17" x14ac:dyDescent="0.2">
      <c r="A629"/>
      <c r="B629" s="177"/>
      <c r="C629" s="178"/>
      <c r="D629" s="177"/>
      <c r="E629" s="177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</row>
    <row r="630" spans="1:17" x14ac:dyDescent="0.2">
      <c r="A630"/>
      <c r="B630" s="177"/>
      <c r="C630" s="178"/>
      <c r="D630" s="177"/>
      <c r="E630" s="177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</row>
    <row r="631" spans="1:17" x14ac:dyDescent="0.2">
      <c r="A631"/>
      <c r="B631" s="177"/>
      <c r="C631" s="178"/>
      <c r="D631" s="177"/>
      <c r="E631" s="177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</row>
    <row r="632" spans="1:17" x14ac:dyDescent="0.2">
      <c r="A632"/>
      <c r="B632" s="177"/>
      <c r="C632" s="178"/>
      <c r="D632" s="177"/>
      <c r="E632" s="177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</row>
    <row r="633" spans="1:17" x14ac:dyDescent="0.2">
      <c r="A633"/>
      <c r="B633" s="177"/>
      <c r="C633" s="178"/>
      <c r="D633" s="177"/>
      <c r="E633" s="177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</row>
    <row r="634" spans="1:17" x14ac:dyDescent="0.2">
      <c r="A634"/>
      <c r="B634" s="177"/>
      <c r="C634" s="178"/>
      <c r="D634" s="177"/>
      <c r="E634" s="177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</row>
    <row r="635" spans="1:17" x14ac:dyDescent="0.2">
      <c r="A635"/>
      <c r="B635" s="177"/>
      <c r="C635" s="178"/>
      <c r="D635" s="177"/>
      <c r="E635" s="177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</row>
    <row r="636" spans="1:17" x14ac:dyDescent="0.2">
      <c r="A636"/>
      <c r="B636" s="177"/>
      <c r="C636" s="178"/>
      <c r="D636" s="177"/>
      <c r="E636" s="177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</row>
    <row r="637" spans="1:17" x14ac:dyDescent="0.2">
      <c r="A637"/>
      <c r="B637" s="177"/>
      <c r="C637" s="178"/>
      <c r="D637" s="177"/>
      <c r="E637" s="177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</row>
    <row r="638" spans="1:17" x14ac:dyDescent="0.2">
      <c r="A638"/>
      <c r="B638" s="177"/>
      <c r="C638" s="178"/>
      <c r="D638" s="177"/>
      <c r="E638" s="177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</row>
    <row r="639" spans="1:17" x14ac:dyDescent="0.2">
      <c r="A639"/>
      <c r="B639" s="177"/>
      <c r="C639" s="178"/>
      <c r="D639" s="177"/>
      <c r="E639" s="177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</row>
    <row r="640" spans="1:17" x14ac:dyDescent="0.2">
      <c r="A640"/>
      <c r="B640" s="177"/>
      <c r="C640" s="178"/>
      <c r="D640" s="177"/>
      <c r="E640" s="177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</row>
    <row r="641" spans="1:17" x14ac:dyDescent="0.2">
      <c r="A641"/>
      <c r="B641" s="177"/>
      <c r="C641" s="178"/>
      <c r="D641" s="177"/>
      <c r="E641" s="177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</row>
    <row r="642" spans="1:17" x14ac:dyDescent="0.2">
      <c r="A642"/>
      <c r="B642" s="177"/>
      <c r="C642" s="178"/>
      <c r="D642" s="177"/>
      <c r="E642" s="177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</row>
    <row r="643" spans="1:17" x14ac:dyDescent="0.2">
      <c r="A643"/>
      <c r="B643" s="177"/>
      <c r="C643" s="178"/>
      <c r="D643" s="177"/>
      <c r="E643" s="177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</row>
    <row r="644" spans="1:17" x14ac:dyDescent="0.2">
      <c r="A644"/>
      <c r="B644" s="177"/>
      <c r="C644" s="178"/>
      <c r="D644" s="177"/>
      <c r="E644" s="177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</row>
    <row r="645" spans="1:17" x14ac:dyDescent="0.2">
      <c r="A645"/>
      <c r="B645" s="177"/>
      <c r="C645" s="178"/>
      <c r="D645" s="177"/>
      <c r="E645" s="177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</row>
    <row r="646" spans="1:17" x14ac:dyDescent="0.2">
      <c r="A646"/>
      <c r="B646" s="177"/>
      <c r="C646" s="178"/>
      <c r="D646" s="177"/>
      <c r="E646" s="177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</row>
    <row r="647" spans="1:17" x14ac:dyDescent="0.2">
      <c r="A647"/>
      <c r="B647" s="177"/>
      <c r="C647" s="178"/>
      <c r="D647" s="177"/>
      <c r="E647" s="177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</row>
    <row r="648" spans="1:17" x14ac:dyDescent="0.2">
      <c r="A648"/>
      <c r="B648" s="177"/>
      <c r="C648" s="178"/>
      <c r="D648" s="177"/>
      <c r="E648" s="177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</row>
    <row r="649" spans="1:17" x14ac:dyDescent="0.2">
      <c r="A649"/>
      <c r="B649" s="177"/>
      <c r="C649" s="178"/>
      <c r="D649" s="177"/>
      <c r="E649" s="177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</row>
    <row r="650" spans="1:17" x14ac:dyDescent="0.2">
      <c r="A650"/>
      <c r="B650" s="177"/>
      <c r="C650" s="178"/>
      <c r="D650" s="177"/>
      <c r="E650" s="177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</row>
    <row r="651" spans="1:17" x14ac:dyDescent="0.2">
      <c r="A651"/>
      <c r="B651" s="177"/>
      <c r="C651" s="178"/>
      <c r="D651" s="177"/>
      <c r="E651" s="177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</row>
    <row r="652" spans="1:17" x14ac:dyDescent="0.2">
      <c r="A652"/>
      <c r="B652" s="177"/>
      <c r="C652" s="178"/>
      <c r="D652" s="177"/>
      <c r="E652" s="177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</row>
    <row r="653" spans="1:17" x14ac:dyDescent="0.2">
      <c r="A653"/>
      <c r="B653" s="177"/>
      <c r="C653" s="178"/>
      <c r="D653" s="177"/>
      <c r="E653" s="177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</row>
    <row r="654" spans="1:17" x14ac:dyDescent="0.2">
      <c r="A654"/>
      <c r="B654" s="177"/>
      <c r="C654" s="178"/>
      <c r="D654" s="177"/>
      <c r="E654" s="177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</row>
    <row r="655" spans="1:17" x14ac:dyDescent="0.2">
      <c r="A655"/>
      <c r="B655" s="177"/>
      <c r="C655" s="178"/>
      <c r="D655" s="177"/>
      <c r="E655" s="177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</row>
    <row r="656" spans="1:17" x14ac:dyDescent="0.2">
      <c r="A656"/>
      <c r="B656" s="177"/>
      <c r="C656" s="178"/>
      <c r="D656" s="177"/>
      <c r="E656" s="177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</row>
    <row r="657" spans="1:17" x14ac:dyDescent="0.2">
      <c r="A657"/>
      <c r="B657" s="177"/>
      <c r="C657" s="178"/>
      <c r="D657" s="177"/>
      <c r="E657" s="177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</row>
    <row r="658" spans="1:17" x14ac:dyDescent="0.2">
      <c r="A658"/>
      <c r="B658" s="177"/>
      <c r="C658" s="178"/>
      <c r="D658" s="177"/>
      <c r="E658" s="177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</row>
    <row r="659" spans="1:17" x14ac:dyDescent="0.2">
      <c r="A659"/>
      <c r="B659" s="177"/>
      <c r="C659" s="178"/>
      <c r="D659" s="177"/>
      <c r="E659" s="177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</row>
    <row r="660" spans="1:17" x14ac:dyDescent="0.2">
      <c r="A660"/>
      <c r="B660" s="177"/>
      <c r="C660" s="178"/>
      <c r="D660" s="177"/>
      <c r="E660" s="177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</row>
    <row r="661" spans="1:17" x14ac:dyDescent="0.2">
      <c r="A661"/>
      <c r="B661" s="177"/>
      <c r="C661" s="178"/>
      <c r="D661" s="177"/>
      <c r="E661" s="177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</row>
    <row r="662" spans="1:17" x14ac:dyDescent="0.2">
      <c r="A662"/>
      <c r="B662" s="177"/>
      <c r="C662" s="178"/>
      <c r="D662" s="177"/>
      <c r="E662" s="177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</row>
    <row r="663" spans="1:17" x14ac:dyDescent="0.2">
      <c r="A663"/>
      <c r="B663" s="177"/>
      <c r="C663" s="178"/>
      <c r="D663" s="177"/>
      <c r="E663" s="177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</row>
    <row r="664" spans="1:17" x14ac:dyDescent="0.2">
      <c r="A664"/>
      <c r="B664" s="177"/>
      <c r="C664" s="178"/>
      <c r="D664" s="177"/>
      <c r="E664" s="177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</row>
    <row r="665" spans="1:17" x14ac:dyDescent="0.2">
      <c r="A665"/>
      <c r="B665" s="177"/>
      <c r="C665" s="178"/>
      <c r="D665" s="177"/>
      <c r="E665" s="177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</row>
    <row r="666" spans="1:17" x14ac:dyDescent="0.2">
      <c r="A666"/>
      <c r="B666" s="177"/>
      <c r="C666" s="178"/>
      <c r="D666" s="177"/>
      <c r="E666" s="177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</row>
    <row r="667" spans="1:17" x14ac:dyDescent="0.2">
      <c r="A667"/>
      <c r="B667" s="177"/>
      <c r="C667" s="178"/>
      <c r="D667" s="177"/>
      <c r="E667" s="177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</row>
    <row r="668" spans="1:17" x14ac:dyDescent="0.2">
      <c r="A668"/>
      <c r="B668" s="177"/>
      <c r="C668" s="178"/>
      <c r="D668" s="177"/>
      <c r="E668" s="177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</row>
  </sheetData>
  <mergeCells count="14">
    <mergeCell ref="I6:J6"/>
    <mergeCell ref="K6:L6"/>
    <mergeCell ref="M6:O6"/>
    <mergeCell ref="Q6:Q7"/>
    <mergeCell ref="H1:J1"/>
    <mergeCell ref="H2:J2"/>
    <mergeCell ref="H3:J3"/>
    <mergeCell ref="H4:J4"/>
    <mergeCell ref="B5:L5"/>
    <mergeCell ref="A6:A7"/>
    <mergeCell ref="B6:B7"/>
    <mergeCell ref="C6:D6"/>
    <mergeCell ref="E6:F6"/>
    <mergeCell ref="G6:H6"/>
  </mergeCells>
  <pageMargins left="0.39370078740157483" right="0.35433070866141736" top="0.78740157480314965" bottom="0.59055118110236227" header="0.51181102362204722" footer="0.51181102362204722"/>
  <pageSetup paperSize="9" fitToWidth="0" fitToHeight="0" orientation="landscape" r:id="rId1"/>
  <headerFooter scaleWithDoc="0" alignWithMargins="0">
    <firstHeader>&amp;R"Утверждаю"
Генеральный директор
 ООО"ЖКС г.Ломоносова"
_____________Бурмисов С.С.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Приложение 1 новая</vt:lpstr>
      <vt:lpstr> старая форма приложения 1</vt:lpstr>
      <vt:lpstr>кровли-14   -  подряд</vt:lpstr>
      <vt:lpstr>кровли-14</vt:lpstr>
      <vt:lpstr>ТВР 2-14</vt:lpstr>
      <vt:lpstr> рем. и замена дефлект., оголов</vt:lpstr>
      <vt:lpstr>вентканалы</vt:lpstr>
      <vt:lpstr>Изоляция</vt:lpstr>
      <vt:lpstr>фасады-14 </vt:lpstr>
      <vt:lpstr>стыки-14</vt:lpstr>
      <vt:lpstr>л.клетки -14  - подряд</vt:lpstr>
      <vt:lpstr>л.клетки -14 </vt:lpstr>
      <vt:lpstr>вод-трубы-14 (2)</vt:lpstr>
      <vt:lpstr>мус.проводы-14</vt:lpstr>
      <vt:lpstr>отмостки -14</vt:lpstr>
      <vt:lpstr>двери-14 (2)</vt:lpstr>
      <vt:lpstr>Метел. двери-решетки-14</vt:lpstr>
      <vt:lpstr>полы МОП стяжки-14</vt:lpstr>
      <vt:lpstr>козырьки, крыльца-14</vt:lpstr>
      <vt:lpstr>окна- 14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cp:lastPrinted>2014-01-29T12:49:52Z</cp:lastPrinted>
  <dcterms:created xsi:type="dcterms:W3CDTF">2013-12-25T07:53:03Z</dcterms:created>
  <dcterms:modified xsi:type="dcterms:W3CDTF">2014-02-20T06:34:30Z</dcterms:modified>
</cp:coreProperties>
</file>