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vikovaon\Desktop\ДЛЯ САЙТА\Выбор ТР по домам\"/>
    </mc:Choice>
  </mc:AlternateContent>
  <xr:revisionPtr revIDLastSave="0" documentId="13_ncr:1_{EFAB1DF7-2657-4BE7-B709-F8A6EC61D6C9}" xr6:coauthVersionLast="46" xr6:coauthVersionMax="46" xr10:uidLastSave="{00000000-0000-0000-0000-000000000000}"/>
  <bookViews>
    <workbookView xWindow="768" yWindow="72" windowWidth="19200" windowHeight="11844" activeTab="1" xr2:uid="{F58E55D3-997F-4E39-B89F-6FC7CA5B3F42}"/>
  </bookViews>
  <sheets>
    <sheet name=" 2019" sheetId="1" r:id="rId1"/>
    <sheet name=" 2020" sheetId="2" r:id="rId2"/>
  </sheets>
  <definedNames>
    <definedName name="_xlnm._FilterDatabase" localSheetId="0" hidden="1">' 2019'!$A$9:$CB$224</definedName>
    <definedName name="_xlnm._FilterDatabase" localSheetId="1" hidden="1">' 2020'!$A$9:$CB$226</definedName>
    <definedName name="_xlnm.Print_Titles" localSheetId="0">' 2019'!$5:$7</definedName>
    <definedName name="_xlnm.Print_Titles" localSheetId="1">' 2020'!$5:$7</definedName>
    <definedName name="_xlnm.Print_Area" localSheetId="0">' 2019'!$A$5:$CA$224</definedName>
    <definedName name="_xlnm.Print_Area" localSheetId="1">' 2020'!$A$5:$CA$225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A226" i="2" l="1"/>
  <c r="BZ226" i="2"/>
  <c r="BY226" i="2"/>
  <c r="CB226" i="2" s="1"/>
  <c r="BY165" i="2"/>
  <c r="BZ165" i="2"/>
  <c r="CA165" i="2"/>
  <c r="CB165" i="2"/>
  <c r="BY166" i="2"/>
  <c r="BZ166" i="2"/>
  <c r="CA166" i="2"/>
  <c r="CB166" i="2"/>
  <c r="BY167" i="2"/>
  <c r="BZ167" i="2"/>
  <c r="CA167" i="2"/>
  <c r="CB167" i="2"/>
  <c r="BY139" i="2"/>
  <c r="BZ139" i="2"/>
  <c r="CA139" i="2"/>
  <c r="CB139" i="2"/>
  <c r="BV203" i="2"/>
  <c r="BU203" i="2"/>
  <c r="BU225" i="2" s="1"/>
  <c r="BT222" i="2"/>
  <c r="BQ85" i="2"/>
  <c r="BR85" i="2"/>
  <c r="BN128" i="2"/>
  <c r="BM128" i="2"/>
  <c r="BK225" i="2"/>
  <c r="AU21" i="2" l="1"/>
  <c r="BA180" i="2"/>
  <c r="AP225" i="2"/>
  <c r="AQ225" i="2"/>
  <c r="AD195" i="2"/>
  <c r="AD188" i="2"/>
  <c r="AD110" i="2"/>
  <c r="AD13" i="2"/>
  <c r="V203" i="2"/>
  <c r="U203" i="2"/>
  <c r="AY225" i="2" l="1"/>
  <c r="AZ218" i="2"/>
  <c r="AZ225" i="2" s="1"/>
  <c r="T225" i="2" l="1"/>
  <c r="Q225" i="2" l="1"/>
  <c r="E225" i="2" l="1"/>
  <c r="K230" i="2"/>
  <c r="BX225" i="2"/>
  <c r="BW225" i="2"/>
  <c r="BV225" i="2"/>
  <c r="BT225" i="2"/>
  <c r="BS225" i="2"/>
  <c r="BR225" i="2"/>
  <c r="BQ225" i="2"/>
  <c r="BP225" i="2"/>
  <c r="BO225" i="2"/>
  <c r="BN225" i="2"/>
  <c r="BM225" i="2"/>
  <c r="BL225" i="2"/>
  <c r="BJ225" i="2"/>
  <c r="BI225" i="2"/>
  <c r="BH225" i="2"/>
  <c r="BG225" i="2"/>
  <c r="BE225" i="2"/>
  <c r="BD225" i="2"/>
  <c r="BC225" i="2"/>
  <c r="BB225" i="2"/>
  <c r="BA225" i="2"/>
  <c r="AX225" i="2"/>
  <c r="AW225" i="2"/>
  <c r="AV225" i="2"/>
  <c r="AU225" i="2"/>
  <c r="AT225" i="2"/>
  <c r="AS225" i="2"/>
  <c r="AR225" i="2"/>
  <c r="AO225" i="2"/>
  <c r="AN225" i="2"/>
  <c r="AM225" i="2"/>
  <c r="AL225" i="2"/>
  <c r="AK225" i="2"/>
  <c r="AJ225" i="2"/>
  <c r="AI225" i="2"/>
  <c r="AH225" i="2"/>
  <c r="AG225" i="2"/>
  <c r="AF225" i="2"/>
  <c r="AE225" i="2"/>
  <c r="AD225" i="2"/>
  <c r="AC225" i="2"/>
  <c r="AB225" i="2"/>
  <c r="AA225" i="2"/>
  <c r="Z225" i="2"/>
  <c r="Y225" i="2"/>
  <c r="X225" i="2"/>
  <c r="W225" i="2"/>
  <c r="V225" i="2"/>
  <c r="U225" i="2"/>
  <c r="S225" i="2"/>
  <c r="R225" i="2"/>
  <c r="G225" i="2"/>
  <c r="F225" i="2"/>
  <c r="CA224" i="2"/>
  <c r="BZ224" i="2"/>
  <c r="BY224" i="2"/>
  <c r="N224" i="2"/>
  <c r="P224" i="2" s="1"/>
  <c r="J224" i="2"/>
  <c r="K224" i="2" s="1"/>
  <c r="CA223" i="2"/>
  <c r="BZ223" i="2"/>
  <c r="BY223" i="2"/>
  <c r="N223" i="2"/>
  <c r="O223" i="2" s="1"/>
  <c r="J223" i="2"/>
  <c r="K223" i="2" s="1"/>
  <c r="CA222" i="2"/>
  <c r="BZ222" i="2"/>
  <c r="BY222" i="2"/>
  <c r="N222" i="2"/>
  <c r="P222" i="2" s="1"/>
  <c r="J222" i="2"/>
  <c r="K222" i="2" s="1"/>
  <c r="CA221" i="2"/>
  <c r="BZ221" i="2"/>
  <c r="BY221" i="2"/>
  <c r="N221" i="2"/>
  <c r="O221" i="2" s="1"/>
  <c r="J221" i="2"/>
  <c r="K221" i="2" s="1"/>
  <c r="CA220" i="2"/>
  <c r="BZ220" i="2"/>
  <c r="BY220" i="2"/>
  <c r="N220" i="2"/>
  <c r="P220" i="2" s="1"/>
  <c r="J220" i="2"/>
  <c r="K220" i="2" s="1"/>
  <c r="CA219" i="2"/>
  <c r="BZ219" i="2"/>
  <c r="BY219" i="2"/>
  <c r="N219" i="2"/>
  <c r="O219" i="2" s="1"/>
  <c r="J219" i="2"/>
  <c r="K219" i="2" s="1"/>
  <c r="CA218" i="2"/>
  <c r="BZ218" i="2"/>
  <c r="BY218" i="2"/>
  <c r="N218" i="2"/>
  <c r="P218" i="2" s="1"/>
  <c r="J218" i="2"/>
  <c r="K218" i="2" s="1"/>
  <c r="CA217" i="2"/>
  <c r="BZ217" i="2"/>
  <c r="BY217" i="2"/>
  <c r="N217" i="2"/>
  <c r="O217" i="2" s="1"/>
  <c r="J217" i="2"/>
  <c r="K217" i="2" s="1"/>
  <c r="CA216" i="2"/>
  <c r="BZ216" i="2"/>
  <c r="BY216" i="2"/>
  <c r="N216" i="2"/>
  <c r="P216" i="2" s="1"/>
  <c r="J216" i="2"/>
  <c r="K216" i="2" s="1"/>
  <c r="CA215" i="2"/>
  <c r="BZ215" i="2"/>
  <c r="BY215" i="2"/>
  <c r="N215" i="2"/>
  <c r="O215" i="2" s="1"/>
  <c r="J215" i="2"/>
  <c r="K215" i="2" s="1"/>
  <c r="CA214" i="2"/>
  <c r="BZ214" i="2"/>
  <c r="BY214" i="2"/>
  <c r="N214" i="2"/>
  <c r="P214" i="2" s="1"/>
  <c r="J214" i="2"/>
  <c r="K214" i="2" s="1"/>
  <c r="CA213" i="2"/>
  <c r="BZ213" i="2"/>
  <c r="BY213" i="2"/>
  <c r="N213" i="2"/>
  <c r="O213" i="2" s="1"/>
  <c r="J213" i="2"/>
  <c r="K213" i="2" s="1"/>
  <c r="CA212" i="2"/>
  <c r="BZ212" i="2"/>
  <c r="BY212" i="2"/>
  <c r="N212" i="2"/>
  <c r="P212" i="2" s="1"/>
  <c r="J212" i="2"/>
  <c r="K212" i="2" s="1"/>
  <c r="CA211" i="2"/>
  <c r="BZ211" i="2"/>
  <c r="BY211" i="2"/>
  <c r="N211" i="2"/>
  <c r="O211" i="2" s="1"/>
  <c r="J211" i="2"/>
  <c r="K211" i="2" s="1"/>
  <c r="CA210" i="2"/>
  <c r="BZ210" i="2"/>
  <c r="BY210" i="2"/>
  <c r="N210" i="2"/>
  <c r="P210" i="2" s="1"/>
  <c r="J210" i="2"/>
  <c r="K210" i="2" s="1"/>
  <c r="CA209" i="2"/>
  <c r="BZ209" i="2"/>
  <c r="BY209" i="2"/>
  <c r="N209" i="2"/>
  <c r="O209" i="2" s="1"/>
  <c r="J209" i="2"/>
  <c r="K209" i="2" s="1"/>
  <c r="CA208" i="2"/>
  <c r="BZ208" i="2"/>
  <c r="BY208" i="2"/>
  <c r="N208" i="2"/>
  <c r="P208" i="2" s="1"/>
  <c r="J208" i="2"/>
  <c r="K208" i="2" s="1"/>
  <c r="CA207" i="2"/>
  <c r="BZ207" i="2"/>
  <c r="BY207" i="2"/>
  <c r="N207" i="2"/>
  <c r="O207" i="2" s="1"/>
  <c r="J207" i="2"/>
  <c r="K207" i="2" s="1"/>
  <c r="CA206" i="2"/>
  <c r="BZ206" i="2"/>
  <c r="BY206" i="2"/>
  <c r="N206" i="2"/>
  <c r="P206" i="2" s="1"/>
  <c r="J206" i="2"/>
  <c r="K206" i="2" s="1"/>
  <c r="CA205" i="2"/>
  <c r="BZ205" i="2"/>
  <c r="BY205" i="2"/>
  <c r="N205" i="2"/>
  <c r="P205" i="2" s="1"/>
  <c r="J205" i="2"/>
  <c r="K205" i="2" s="1"/>
  <c r="CA204" i="2"/>
  <c r="BZ204" i="2"/>
  <c r="BY204" i="2"/>
  <c r="N204" i="2"/>
  <c r="O204" i="2" s="1"/>
  <c r="J204" i="2"/>
  <c r="K204" i="2" s="1"/>
  <c r="CA203" i="2"/>
  <c r="BZ203" i="2"/>
  <c r="BY203" i="2"/>
  <c r="N203" i="2"/>
  <c r="P203" i="2" s="1"/>
  <c r="J203" i="2"/>
  <c r="K203" i="2" s="1"/>
  <c r="CA202" i="2"/>
  <c r="BZ202" i="2"/>
  <c r="BY202" i="2"/>
  <c r="N202" i="2"/>
  <c r="O202" i="2" s="1"/>
  <c r="J202" i="2"/>
  <c r="K202" i="2" s="1"/>
  <c r="CA201" i="2"/>
  <c r="BZ201" i="2"/>
  <c r="BY201" i="2"/>
  <c r="N201" i="2"/>
  <c r="P201" i="2" s="1"/>
  <c r="J201" i="2"/>
  <c r="K201" i="2" s="1"/>
  <c r="CA200" i="2"/>
  <c r="BZ200" i="2"/>
  <c r="BY200" i="2"/>
  <c r="N200" i="2"/>
  <c r="O200" i="2" s="1"/>
  <c r="J200" i="2"/>
  <c r="K200" i="2" s="1"/>
  <c r="CA199" i="2"/>
  <c r="BZ199" i="2"/>
  <c r="BY199" i="2"/>
  <c r="N199" i="2"/>
  <c r="P199" i="2" s="1"/>
  <c r="J199" i="2"/>
  <c r="K199" i="2" s="1"/>
  <c r="CA198" i="2"/>
  <c r="BZ198" i="2"/>
  <c r="BY198" i="2"/>
  <c r="N198" i="2"/>
  <c r="O198" i="2" s="1"/>
  <c r="J198" i="2"/>
  <c r="K198" i="2" s="1"/>
  <c r="CA197" i="2"/>
  <c r="BZ197" i="2"/>
  <c r="BY197" i="2"/>
  <c r="N197" i="2"/>
  <c r="P197" i="2" s="1"/>
  <c r="J197" i="2"/>
  <c r="K197" i="2" s="1"/>
  <c r="CA196" i="2"/>
  <c r="BZ196" i="2"/>
  <c r="BY196" i="2"/>
  <c r="N196" i="2"/>
  <c r="O196" i="2" s="1"/>
  <c r="J196" i="2"/>
  <c r="K196" i="2" s="1"/>
  <c r="CA195" i="2"/>
  <c r="BZ195" i="2"/>
  <c r="BY195" i="2"/>
  <c r="N195" i="2"/>
  <c r="P195" i="2" s="1"/>
  <c r="J195" i="2"/>
  <c r="K195" i="2" s="1"/>
  <c r="CA194" i="2"/>
  <c r="BZ194" i="2"/>
  <c r="BY194" i="2"/>
  <c r="N194" i="2"/>
  <c r="O194" i="2" s="1"/>
  <c r="J194" i="2"/>
  <c r="K194" i="2" s="1"/>
  <c r="CA193" i="2"/>
  <c r="BZ193" i="2"/>
  <c r="BY193" i="2"/>
  <c r="N193" i="2"/>
  <c r="P193" i="2" s="1"/>
  <c r="J193" i="2"/>
  <c r="K193" i="2" s="1"/>
  <c r="CA192" i="2"/>
  <c r="BZ192" i="2"/>
  <c r="BY192" i="2"/>
  <c r="N192" i="2"/>
  <c r="O192" i="2" s="1"/>
  <c r="J192" i="2"/>
  <c r="K192" i="2" s="1"/>
  <c r="CA191" i="2"/>
  <c r="BZ191" i="2"/>
  <c r="BY191" i="2"/>
  <c r="N191" i="2"/>
  <c r="P191" i="2" s="1"/>
  <c r="J191" i="2"/>
  <c r="K191" i="2" s="1"/>
  <c r="CA190" i="2"/>
  <c r="BZ190" i="2"/>
  <c r="BY190" i="2"/>
  <c r="N190" i="2"/>
  <c r="O190" i="2" s="1"/>
  <c r="J190" i="2"/>
  <c r="K190" i="2" s="1"/>
  <c r="CA189" i="2"/>
  <c r="BZ189" i="2"/>
  <c r="BY189" i="2"/>
  <c r="N189" i="2"/>
  <c r="P189" i="2" s="1"/>
  <c r="J189" i="2"/>
  <c r="K189" i="2" s="1"/>
  <c r="CA188" i="2"/>
  <c r="BZ188" i="2"/>
  <c r="BY188" i="2"/>
  <c r="N188" i="2"/>
  <c r="O188" i="2" s="1"/>
  <c r="J188" i="2"/>
  <c r="K188" i="2" s="1"/>
  <c r="CA187" i="2"/>
  <c r="BZ187" i="2"/>
  <c r="BY187" i="2"/>
  <c r="N187" i="2"/>
  <c r="J187" i="2"/>
  <c r="K187" i="2" s="1"/>
  <c r="CA186" i="2"/>
  <c r="BZ186" i="2"/>
  <c r="BY186" i="2"/>
  <c r="N186" i="2"/>
  <c r="O186" i="2" s="1"/>
  <c r="J186" i="2"/>
  <c r="K186" i="2" s="1"/>
  <c r="CA185" i="2"/>
  <c r="BZ185" i="2"/>
  <c r="BY185" i="2"/>
  <c r="N185" i="2"/>
  <c r="J185" i="2"/>
  <c r="K185" i="2" s="1"/>
  <c r="CA184" i="2"/>
  <c r="BZ184" i="2"/>
  <c r="BY184" i="2"/>
  <c r="N184" i="2"/>
  <c r="O184" i="2" s="1"/>
  <c r="J184" i="2"/>
  <c r="K184" i="2" s="1"/>
  <c r="CA183" i="2"/>
  <c r="BZ183" i="2"/>
  <c r="BY183" i="2"/>
  <c r="N183" i="2"/>
  <c r="J183" i="2"/>
  <c r="K183" i="2" s="1"/>
  <c r="CA182" i="2"/>
  <c r="BZ182" i="2"/>
  <c r="BY182" i="2"/>
  <c r="N182" i="2"/>
  <c r="O182" i="2" s="1"/>
  <c r="J182" i="2"/>
  <c r="K182" i="2" s="1"/>
  <c r="CA181" i="2"/>
  <c r="BZ181" i="2"/>
  <c r="BY181" i="2"/>
  <c r="N181" i="2"/>
  <c r="J181" i="2"/>
  <c r="K181" i="2" s="1"/>
  <c r="CA180" i="2"/>
  <c r="BZ180" i="2"/>
  <c r="BY180" i="2"/>
  <c r="N180" i="2"/>
  <c r="O180" i="2" s="1"/>
  <c r="J180" i="2"/>
  <c r="K180" i="2" s="1"/>
  <c r="CA179" i="2"/>
  <c r="BZ179" i="2"/>
  <c r="BY179" i="2"/>
  <c r="N179" i="2"/>
  <c r="J179" i="2"/>
  <c r="K179" i="2" s="1"/>
  <c r="CA178" i="2"/>
  <c r="BZ178" i="2"/>
  <c r="BY178" i="2"/>
  <c r="N178" i="2"/>
  <c r="O178" i="2" s="1"/>
  <c r="J178" i="2"/>
  <c r="K178" i="2" s="1"/>
  <c r="CA177" i="2"/>
  <c r="BZ177" i="2"/>
  <c r="BY177" i="2"/>
  <c r="N177" i="2"/>
  <c r="J177" i="2"/>
  <c r="K177" i="2" s="1"/>
  <c r="CA176" i="2"/>
  <c r="BZ176" i="2"/>
  <c r="BY176" i="2"/>
  <c r="N176" i="2"/>
  <c r="O176" i="2" s="1"/>
  <c r="J176" i="2"/>
  <c r="K176" i="2" s="1"/>
  <c r="CA175" i="2"/>
  <c r="BZ175" i="2"/>
  <c r="BY175" i="2"/>
  <c r="N175" i="2"/>
  <c r="J175" i="2"/>
  <c r="K175" i="2" s="1"/>
  <c r="CA174" i="2"/>
  <c r="BZ174" i="2"/>
  <c r="BY174" i="2"/>
  <c r="N174" i="2"/>
  <c r="O174" i="2" s="1"/>
  <c r="J174" i="2"/>
  <c r="K174" i="2" s="1"/>
  <c r="CA173" i="2"/>
  <c r="BZ173" i="2"/>
  <c r="BY173" i="2"/>
  <c r="N173" i="2"/>
  <c r="J173" i="2"/>
  <c r="K173" i="2" s="1"/>
  <c r="CA172" i="2"/>
  <c r="BZ172" i="2"/>
  <c r="BY172" i="2"/>
  <c r="N172" i="2"/>
  <c r="J172" i="2"/>
  <c r="K172" i="2" s="1"/>
  <c r="CA171" i="2"/>
  <c r="BZ171" i="2"/>
  <c r="BY171" i="2"/>
  <c r="N171" i="2"/>
  <c r="P171" i="2" s="1"/>
  <c r="J171" i="2"/>
  <c r="K171" i="2" s="1"/>
  <c r="CA170" i="2"/>
  <c r="BZ170" i="2"/>
  <c r="BY170" i="2"/>
  <c r="N170" i="2"/>
  <c r="O170" i="2" s="1"/>
  <c r="J170" i="2"/>
  <c r="K170" i="2" s="1"/>
  <c r="CA169" i="2"/>
  <c r="BZ169" i="2"/>
  <c r="BY169" i="2"/>
  <c r="N169" i="2"/>
  <c r="P169" i="2" s="1"/>
  <c r="J169" i="2"/>
  <c r="K169" i="2" s="1"/>
  <c r="CA168" i="2"/>
  <c r="BZ168" i="2"/>
  <c r="BY168" i="2"/>
  <c r="N168" i="2"/>
  <c r="P168" i="2" s="1"/>
  <c r="J168" i="2"/>
  <c r="K168" i="2" s="1"/>
  <c r="N167" i="2"/>
  <c r="P167" i="2" s="1"/>
  <c r="J167" i="2"/>
  <c r="K167" i="2" s="1"/>
  <c r="N166" i="2"/>
  <c r="P166" i="2" s="1"/>
  <c r="J166" i="2"/>
  <c r="K166" i="2" s="1"/>
  <c r="CA164" i="2"/>
  <c r="BZ164" i="2"/>
  <c r="BY164" i="2"/>
  <c r="N164" i="2"/>
  <c r="P164" i="2" s="1"/>
  <c r="J164" i="2"/>
  <c r="K164" i="2" s="1"/>
  <c r="CA163" i="2"/>
  <c r="BZ163" i="2"/>
  <c r="BY163" i="2"/>
  <c r="N163" i="2"/>
  <c r="P163" i="2" s="1"/>
  <c r="J163" i="2"/>
  <c r="K163" i="2" s="1"/>
  <c r="CA162" i="2"/>
  <c r="BZ162" i="2"/>
  <c r="BY162" i="2"/>
  <c r="N162" i="2"/>
  <c r="P162" i="2" s="1"/>
  <c r="J162" i="2"/>
  <c r="K162" i="2" s="1"/>
  <c r="CA161" i="2"/>
  <c r="BZ161" i="2"/>
  <c r="BY161" i="2"/>
  <c r="N161" i="2"/>
  <c r="P161" i="2" s="1"/>
  <c r="J161" i="2"/>
  <c r="K161" i="2" s="1"/>
  <c r="CA160" i="2"/>
  <c r="BZ160" i="2"/>
  <c r="BY160" i="2"/>
  <c r="N160" i="2"/>
  <c r="P160" i="2" s="1"/>
  <c r="J160" i="2"/>
  <c r="K160" i="2" s="1"/>
  <c r="CA159" i="2"/>
  <c r="BZ159" i="2"/>
  <c r="BY159" i="2"/>
  <c r="N159" i="2"/>
  <c r="P159" i="2" s="1"/>
  <c r="J159" i="2"/>
  <c r="K159" i="2" s="1"/>
  <c r="CA158" i="2"/>
  <c r="BZ158" i="2"/>
  <c r="BY158" i="2"/>
  <c r="N158" i="2"/>
  <c r="P158" i="2" s="1"/>
  <c r="J158" i="2"/>
  <c r="K158" i="2" s="1"/>
  <c r="A158" i="2"/>
  <c r="A159" i="2" s="1"/>
  <c r="A160" i="2" s="1"/>
  <c r="A161" i="2" s="1"/>
  <c r="A162" i="2" s="1"/>
  <c r="A163" i="2" s="1"/>
  <c r="A164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CA157" i="2"/>
  <c r="BZ157" i="2"/>
  <c r="BY157" i="2"/>
  <c r="N157" i="2"/>
  <c r="P157" i="2" s="1"/>
  <c r="J157" i="2"/>
  <c r="K157" i="2" s="1"/>
  <c r="CA156" i="2"/>
  <c r="BZ156" i="2"/>
  <c r="BY156" i="2"/>
  <c r="P156" i="2"/>
  <c r="CA155" i="2"/>
  <c r="BZ155" i="2"/>
  <c r="BY155" i="2"/>
  <c r="N155" i="2"/>
  <c r="P155" i="2" s="1"/>
  <c r="J155" i="2"/>
  <c r="K155" i="2" s="1"/>
  <c r="CA154" i="2"/>
  <c r="BZ154" i="2"/>
  <c r="BY154" i="2"/>
  <c r="N154" i="2"/>
  <c r="P154" i="2" s="1"/>
  <c r="J154" i="2"/>
  <c r="K154" i="2" s="1"/>
  <c r="CA153" i="2"/>
  <c r="BZ153" i="2"/>
  <c r="BY153" i="2"/>
  <c r="N153" i="2"/>
  <c r="P153" i="2" s="1"/>
  <c r="J153" i="2"/>
  <c r="K153" i="2" s="1"/>
  <c r="CA152" i="2"/>
  <c r="BZ152" i="2"/>
  <c r="BY152" i="2"/>
  <c r="N152" i="2"/>
  <c r="P152" i="2" s="1"/>
  <c r="J152" i="2"/>
  <c r="K152" i="2" s="1"/>
  <c r="CA151" i="2"/>
  <c r="BZ151" i="2"/>
  <c r="BY151" i="2"/>
  <c r="N151" i="2"/>
  <c r="P151" i="2" s="1"/>
  <c r="J151" i="2"/>
  <c r="K151" i="2" s="1"/>
  <c r="CA150" i="2"/>
  <c r="BZ150" i="2"/>
  <c r="BY150" i="2"/>
  <c r="N150" i="2"/>
  <c r="P150" i="2" s="1"/>
  <c r="J150" i="2"/>
  <c r="K150" i="2" s="1"/>
  <c r="CA149" i="2"/>
  <c r="BZ149" i="2"/>
  <c r="BY149" i="2"/>
  <c r="N149" i="2"/>
  <c r="P149" i="2" s="1"/>
  <c r="J149" i="2"/>
  <c r="K149" i="2" s="1"/>
  <c r="CA148" i="2"/>
  <c r="BZ148" i="2"/>
  <c r="BY148" i="2"/>
  <c r="N148" i="2"/>
  <c r="P148" i="2" s="1"/>
  <c r="J148" i="2"/>
  <c r="K148" i="2" s="1"/>
  <c r="CA147" i="2"/>
  <c r="BZ147" i="2"/>
  <c r="BY147" i="2"/>
  <c r="N147" i="2"/>
  <c r="P147" i="2" s="1"/>
  <c r="J147" i="2"/>
  <c r="K147" i="2" s="1"/>
  <c r="CA146" i="2"/>
  <c r="BZ146" i="2"/>
  <c r="BY146" i="2"/>
  <c r="N146" i="2"/>
  <c r="P146" i="2" s="1"/>
  <c r="J146" i="2"/>
  <c r="K146" i="2" s="1"/>
  <c r="CA145" i="2"/>
  <c r="BZ145" i="2"/>
  <c r="BY145" i="2"/>
  <c r="N145" i="2"/>
  <c r="P145" i="2" s="1"/>
  <c r="J145" i="2"/>
  <c r="K145" i="2" s="1"/>
  <c r="CA144" i="2"/>
  <c r="BZ144" i="2"/>
  <c r="BY144" i="2"/>
  <c r="N144" i="2"/>
  <c r="P144" i="2" s="1"/>
  <c r="J144" i="2"/>
  <c r="K144" i="2" s="1"/>
  <c r="CA143" i="2"/>
  <c r="BZ143" i="2"/>
  <c r="BY143" i="2"/>
  <c r="N143" i="2"/>
  <c r="P143" i="2" s="1"/>
  <c r="J143" i="2"/>
  <c r="K143" i="2" s="1"/>
  <c r="CA142" i="2"/>
  <c r="BZ142" i="2"/>
  <c r="BY142" i="2"/>
  <c r="N142" i="2"/>
  <c r="P142" i="2" s="1"/>
  <c r="J142" i="2"/>
  <c r="K142" i="2" s="1"/>
  <c r="CA141" i="2"/>
  <c r="BZ141" i="2"/>
  <c r="BY141" i="2"/>
  <c r="N141" i="2"/>
  <c r="P141" i="2" s="1"/>
  <c r="J141" i="2"/>
  <c r="K141" i="2" s="1"/>
  <c r="CA140" i="2"/>
  <c r="BZ140" i="2"/>
  <c r="BY140" i="2"/>
  <c r="N140" i="2"/>
  <c r="P140" i="2" s="1"/>
  <c r="J140" i="2"/>
  <c r="K140" i="2" s="1"/>
  <c r="N139" i="2"/>
  <c r="P139" i="2" s="1"/>
  <c r="CA138" i="2"/>
  <c r="BZ138" i="2"/>
  <c r="BY138" i="2"/>
  <c r="N138" i="2"/>
  <c r="P138" i="2" s="1"/>
  <c r="J138" i="2"/>
  <c r="K138" i="2" s="1"/>
  <c r="CA137" i="2"/>
  <c r="BZ137" i="2"/>
  <c r="BY137" i="2"/>
  <c r="N137" i="2"/>
  <c r="P137" i="2" s="1"/>
  <c r="J137" i="2"/>
  <c r="K137" i="2" s="1"/>
  <c r="CA136" i="2"/>
  <c r="BZ136" i="2"/>
  <c r="BY136" i="2"/>
  <c r="N136" i="2"/>
  <c r="P136" i="2" s="1"/>
  <c r="J136" i="2"/>
  <c r="K136" i="2" s="1"/>
  <c r="CA135" i="2"/>
  <c r="BZ135" i="2"/>
  <c r="BY135" i="2"/>
  <c r="N135" i="2"/>
  <c r="P135" i="2" s="1"/>
  <c r="J135" i="2"/>
  <c r="K135" i="2" s="1"/>
  <c r="CA134" i="2"/>
  <c r="BZ134" i="2"/>
  <c r="BY134" i="2"/>
  <c r="N134" i="2"/>
  <c r="P134" i="2" s="1"/>
  <c r="J134" i="2"/>
  <c r="K134" i="2" s="1"/>
  <c r="CA133" i="2"/>
  <c r="BZ133" i="2"/>
  <c r="BY133" i="2"/>
  <c r="N133" i="2"/>
  <c r="P133" i="2" s="1"/>
  <c r="J133" i="2"/>
  <c r="K133" i="2" s="1"/>
  <c r="CA132" i="2"/>
  <c r="BZ132" i="2"/>
  <c r="BY132" i="2"/>
  <c r="N132" i="2"/>
  <c r="P132" i="2" s="1"/>
  <c r="J132" i="2"/>
  <c r="K132" i="2" s="1"/>
  <c r="CA131" i="2"/>
  <c r="BZ131" i="2"/>
  <c r="BY131" i="2"/>
  <c r="N131" i="2"/>
  <c r="P131" i="2" s="1"/>
  <c r="J131" i="2"/>
  <c r="K131" i="2" s="1"/>
  <c r="CA130" i="2"/>
  <c r="BZ130" i="2"/>
  <c r="BY130" i="2"/>
  <c r="N130" i="2"/>
  <c r="P130" i="2" s="1"/>
  <c r="J130" i="2"/>
  <c r="K130" i="2" s="1"/>
  <c r="CA129" i="2"/>
  <c r="BZ129" i="2"/>
  <c r="BY129" i="2"/>
  <c r="N129" i="2"/>
  <c r="P129" i="2" s="1"/>
  <c r="J129" i="2"/>
  <c r="K129" i="2" s="1"/>
  <c r="CA128" i="2"/>
  <c r="BZ128" i="2"/>
  <c r="BY128" i="2"/>
  <c r="N128" i="2"/>
  <c r="P128" i="2" s="1"/>
  <c r="J128" i="2"/>
  <c r="K128" i="2" s="1"/>
  <c r="CA127" i="2"/>
  <c r="BZ127" i="2"/>
  <c r="BY127" i="2"/>
  <c r="N127" i="2"/>
  <c r="P127" i="2" s="1"/>
  <c r="J127" i="2"/>
  <c r="K127" i="2" s="1"/>
  <c r="CA126" i="2"/>
  <c r="BZ126" i="2"/>
  <c r="BY126" i="2"/>
  <c r="N126" i="2"/>
  <c r="P126" i="2" s="1"/>
  <c r="J126" i="2"/>
  <c r="K126" i="2" s="1"/>
  <c r="CA125" i="2"/>
  <c r="BZ125" i="2"/>
  <c r="BY125" i="2"/>
  <c r="N125" i="2"/>
  <c r="P125" i="2" s="1"/>
  <c r="J125" i="2"/>
  <c r="K125" i="2" s="1"/>
  <c r="CA124" i="2"/>
  <c r="BZ124" i="2"/>
  <c r="BY124" i="2"/>
  <c r="N124" i="2"/>
  <c r="P124" i="2" s="1"/>
  <c r="J124" i="2"/>
  <c r="K124" i="2" s="1"/>
  <c r="CA123" i="2"/>
  <c r="BZ123" i="2"/>
  <c r="BY123" i="2"/>
  <c r="N123" i="2"/>
  <c r="P123" i="2" s="1"/>
  <c r="J123" i="2"/>
  <c r="K123" i="2" s="1"/>
  <c r="CA122" i="2"/>
  <c r="BZ122" i="2"/>
  <c r="BY122" i="2"/>
  <c r="N122" i="2"/>
  <c r="P122" i="2" s="1"/>
  <c r="J122" i="2"/>
  <c r="K122" i="2" s="1"/>
  <c r="CA121" i="2"/>
  <c r="BZ121" i="2"/>
  <c r="BY121" i="2"/>
  <c r="N121" i="2"/>
  <c r="P121" i="2" s="1"/>
  <c r="J121" i="2"/>
  <c r="K121" i="2" s="1"/>
  <c r="CA120" i="2"/>
  <c r="BZ120" i="2"/>
  <c r="BY120" i="2"/>
  <c r="N120" i="2"/>
  <c r="P120" i="2" s="1"/>
  <c r="CA119" i="2"/>
  <c r="BZ119" i="2"/>
  <c r="BY119" i="2"/>
  <c r="N119" i="2"/>
  <c r="P119" i="2" s="1"/>
  <c r="J119" i="2"/>
  <c r="K119" i="2" s="1"/>
  <c r="CA118" i="2"/>
  <c r="BZ118" i="2"/>
  <c r="BY118" i="2"/>
  <c r="N118" i="2"/>
  <c r="P118" i="2" s="1"/>
  <c r="J118" i="2"/>
  <c r="K118" i="2" s="1"/>
  <c r="CA117" i="2"/>
  <c r="BZ117" i="2"/>
  <c r="BY117" i="2"/>
  <c r="N117" i="2"/>
  <c r="P117" i="2" s="1"/>
  <c r="J117" i="2"/>
  <c r="K117" i="2" s="1"/>
  <c r="CA116" i="2"/>
  <c r="BZ116" i="2"/>
  <c r="BY116" i="2"/>
  <c r="N116" i="2"/>
  <c r="P116" i="2" s="1"/>
  <c r="J116" i="2"/>
  <c r="K116" i="2" s="1"/>
  <c r="CA115" i="2"/>
  <c r="BZ115" i="2"/>
  <c r="BY115" i="2"/>
  <c r="N115" i="2"/>
  <c r="P115" i="2" s="1"/>
  <c r="J115" i="2"/>
  <c r="K115" i="2" s="1"/>
  <c r="CA114" i="2"/>
  <c r="BZ114" i="2"/>
  <c r="BY114" i="2"/>
  <c r="N114" i="2"/>
  <c r="P114" i="2" s="1"/>
  <c r="J114" i="2"/>
  <c r="K114" i="2" s="1"/>
  <c r="CA113" i="2"/>
  <c r="BZ113" i="2"/>
  <c r="BY113" i="2"/>
  <c r="N113" i="2"/>
  <c r="O113" i="2" s="1"/>
  <c r="J113" i="2"/>
  <c r="K113" i="2" s="1"/>
  <c r="CA112" i="2"/>
  <c r="BZ112" i="2"/>
  <c r="BY112" i="2"/>
  <c r="N112" i="2"/>
  <c r="P112" i="2" s="1"/>
  <c r="J112" i="2"/>
  <c r="K112" i="2" s="1"/>
  <c r="CA111" i="2"/>
  <c r="BZ111" i="2"/>
  <c r="BY111" i="2"/>
  <c r="N111" i="2"/>
  <c r="O111" i="2" s="1"/>
  <c r="J111" i="2"/>
  <c r="K111" i="2" s="1"/>
  <c r="CA110" i="2"/>
  <c r="BZ110" i="2"/>
  <c r="BY110" i="2"/>
  <c r="N110" i="2"/>
  <c r="P110" i="2" s="1"/>
  <c r="J110" i="2"/>
  <c r="K110" i="2" s="1"/>
  <c r="CA109" i="2"/>
  <c r="BZ109" i="2"/>
  <c r="BY109" i="2"/>
  <c r="N109" i="2"/>
  <c r="O109" i="2" s="1"/>
  <c r="J109" i="2"/>
  <c r="K109" i="2" s="1"/>
  <c r="CA108" i="2"/>
  <c r="BZ108" i="2"/>
  <c r="BY108" i="2"/>
  <c r="N108" i="2"/>
  <c r="P108" i="2" s="1"/>
  <c r="J108" i="2"/>
  <c r="K108" i="2" s="1"/>
  <c r="CA107" i="2"/>
  <c r="BZ107" i="2"/>
  <c r="BY107" i="2"/>
  <c r="N107" i="2"/>
  <c r="O107" i="2" s="1"/>
  <c r="J107" i="2"/>
  <c r="K107" i="2" s="1"/>
  <c r="CA106" i="2"/>
  <c r="BZ106" i="2"/>
  <c r="BY106" i="2"/>
  <c r="N106" i="2"/>
  <c r="P106" i="2" s="1"/>
  <c r="J106" i="2"/>
  <c r="K106" i="2" s="1"/>
  <c r="CA105" i="2"/>
  <c r="BZ105" i="2"/>
  <c r="BY105" i="2"/>
  <c r="N105" i="2"/>
  <c r="O105" i="2" s="1"/>
  <c r="J105" i="2"/>
  <c r="K105" i="2" s="1"/>
  <c r="CA104" i="2"/>
  <c r="BZ104" i="2"/>
  <c r="BY104" i="2"/>
  <c r="N104" i="2"/>
  <c r="P104" i="2" s="1"/>
  <c r="J104" i="2"/>
  <c r="K104" i="2" s="1"/>
  <c r="CA103" i="2"/>
  <c r="BZ103" i="2"/>
  <c r="BY103" i="2"/>
  <c r="N103" i="2"/>
  <c r="O103" i="2" s="1"/>
  <c r="J103" i="2"/>
  <c r="K103" i="2" s="1"/>
  <c r="CA102" i="2"/>
  <c r="BZ102" i="2"/>
  <c r="BY102" i="2"/>
  <c r="N102" i="2"/>
  <c r="P102" i="2" s="1"/>
  <c r="J102" i="2"/>
  <c r="K102" i="2" s="1"/>
  <c r="CA101" i="2"/>
  <c r="BZ101" i="2"/>
  <c r="BY101" i="2"/>
  <c r="N101" i="2"/>
  <c r="O101" i="2" s="1"/>
  <c r="J101" i="2"/>
  <c r="K101" i="2" s="1"/>
  <c r="CA100" i="2"/>
  <c r="BZ100" i="2"/>
  <c r="BY100" i="2"/>
  <c r="N100" i="2"/>
  <c r="P100" i="2" s="1"/>
  <c r="J100" i="2"/>
  <c r="K100" i="2" s="1"/>
  <c r="CA99" i="2"/>
  <c r="BZ99" i="2"/>
  <c r="BY99" i="2"/>
  <c r="N99" i="2"/>
  <c r="O99" i="2" s="1"/>
  <c r="J99" i="2"/>
  <c r="K99" i="2" s="1"/>
  <c r="CA98" i="2"/>
  <c r="BZ98" i="2"/>
  <c r="BY98" i="2"/>
  <c r="N98" i="2"/>
  <c r="P98" i="2" s="1"/>
  <c r="J98" i="2"/>
  <c r="K98" i="2" s="1"/>
  <c r="CA97" i="2"/>
  <c r="BZ97" i="2"/>
  <c r="BY97" i="2"/>
  <c r="N97" i="2"/>
  <c r="O97" i="2" s="1"/>
  <c r="J97" i="2"/>
  <c r="K97" i="2" s="1"/>
  <c r="CA96" i="2"/>
  <c r="BZ96" i="2"/>
  <c r="BY96" i="2"/>
  <c r="N96" i="2"/>
  <c r="P96" i="2" s="1"/>
  <c r="J96" i="2"/>
  <c r="K96" i="2" s="1"/>
  <c r="CA95" i="2"/>
  <c r="BZ95" i="2"/>
  <c r="BY95" i="2"/>
  <c r="N95" i="2"/>
  <c r="O95" i="2" s="1"/>
  <c r="J95" i="2"/>
  <c r="K95" i="2" s="1"/>
  <c r="CA94" i="2"/>
  <c r="BZ94" i="2"/>
  <c r="BY94" i="2"/>
  <c r="N94" i="2"/>
  <c r="J94" i="2"/>
  <c r="K94" i="2" s="1"/>
  <c r="CA93" i="2"/>
  <c r="BZ93" i="2"/>
  <c r="BY93" i="2"/>
  <c r="N93" i="2"/>
  <c r="O93" i="2" s="1"/>
  <c r="J93" i="2"/>
  <c r="K93" i="2" s="1"/>
  <c r="CA92" i="2"/>
  <c r="BZ92" i="2"/>
  <c r="BY92" i="2"/>
  <c r="N92" i="2"/>
  <c r="J92" i="2"/>
  <c r="K92" i="2" s="1"/>
  <c r="CA91" i="2"/>
  <c r="BZ91" i="2"/>
  <c r="BY91" i="2"/>
  <c r="N91" i="2"/>
  <c r="O91" i="2" s="1"/>
  <c r="J91" i="2"/>
  <c r="K91" i="2" s="1"/>
  <c r="CA90" i="2"/>
  <c r="BZ90" i="2"/>
  <c r="BY90" i="2"/>
  <c r="N90" i="2"/>
  <c r="J90" i="2"/>
  <c r="K90" i="2" s="1"/>
  <c r="CA89" i="2"/>
  <c r="BZ89" i="2"/>
  <c r="BY89" i="2"/>
  <c r="N89" i="2"/>
  <c r="J89" i="2"/>
  <c r="K89" i="2" s="1"/>
  <c r="CA88" i="2"/>
  <c r="BZ88" i="2"/>
  <c r="BY88" i="2"/>
  <c r="N88" i="2"/>
  <c r="P88" i="2" s="1"/>
  <c r="J88" i="2"/>
  <c r="K88" i="2" s="1"/>
  <c r="CA87" i="2"/>
  <c r="BZ87" i="2"/>
  <c r="BY87" i="2"/>
  <c r="N87" i="2"/>
  <c r="J87" i="2"/>
  <c r="K87" i="2" s="1"/>
  <c r="CA86" i="2"/>
  <c r="BZ86" i="2"/>
  <c r="BY86" i="2"/>
  <c r="N86" i="2"/>
  <c r="O86" i="2" s="1"/>
  <c r="J86" i="2"/>
  <c r="K86" i="2" s="1"/>
  <c r="CA85" i="2"/>
  <c r="BZ85" i="2"/>
  <c r="BY85" i="2"/>
  <c r="N85" i="2"/>
  <c r="J85" i="2"/>
  <c r="K85" i="2" s="1"/>
  <c r="CA84" i="2"/>
  <c r="BZ84" i="2"/>
  <c r="BY84" i="2"/>
  <c r="N84" i="2"/>
  <c r="O84" i="2" s="1"/>
  <c r="J84" i="2"/>
  <c r="K84" i="2" s="1"/>
  <c r="CA83" i="2"/>
  <c r="BZ83" i="2"/>
  <c r="BY83" i="2"/>
  <c r="N83" i="2"/>
  <c r="J83" i="2"/>
  <c r="K83" i="2" s="1"/>
  <c r="CA82" i="2"/>
  <c r="BZ82" i="2"/>
  <c r="BY82" i="2"/>
  <c r="N82" i="2"/>
  <c r="O82" i="2" s="1"/>
  <c r="J82" i="2"/>
  <c r="K82" i="2" s="1"/>
  <c r="CA81" i="2"/>
  <c r="BZ81" i="2"/>
  <c r="BY81" i="2"/>
  <c r="N81" i="2"/>
  <c r="J81" i="2"/>
  <c r="K81" i="2" s="1"/>
  <c r="CA80" i="2"/>
  <c r="BZ80" i="2"/>
  <c r="BY80" i="2"/>
  <c r="N80" i="2"/>
  <c r="O80" i="2" s="1"/>
  <c r="J80" i="2"/>
  <c r="K80" i="2" s="1"/>
  <c r="CA79" i="2"/>
  <c r="BZ79" i="2"/>
  <c r="BY79" i="2"/>
  <c r="N79" i="2"/>
  <c r="J79" i="2"/>
  <c r="K79" i="2" s="1"/>
  <c r="CA78" i="2"/>
  <c r="BZ78" i="2"/>
  <c r="BY78" i="2"/>
  <c r="N78" i="2"/>
  <c r="O78" i="2" s="1"/>
  <c r="J78" i="2"/>
  <c r="K78" i="2" s="1"/>
  <c r="CA77" i="2"/>
  <c r="BZ77" i="2"/>
  <c r="BY77" i="2"/>
  <c r="N77" i="2"/>
  <c r="J77" i="2"/>
  <c r="K77" i="2" s="1"/>
  <c r="CA76" i="2"/>
  <c r="BZ76" i="2"/>
  <c r="BY76" i="2"/>
  <c r="N76" i="2"/>
  <c r="O76" i="2" s="1"/>
  <c r="J76" i="2"/>
  <c r="K76" i="2" s="1"/>
  <c r="CA75" i="2"/>
  <c r="BZ75" i="2"/>
  <c r="BY75" i="2"/>
  <c r="N75" i="2"/>
  <c r="J75" i="2"/>
  <c r="K75" i="2" s="1"/>
  <c r="CA74" i="2"/>
  <c r="BZ74" i="2"/>
  <c r="BY74" i="2"/>
  <c r="N74" i="2"/>
  <c r="O74" i="2" s="1"/>
  <c r="J74" i="2"/>
  <c r="K74" i="2" s="1"/>
  <c r="CA73" i="2"/>
  <c r="BZ73" i="2"/>
  <c r="BY73" i="2"/>
  <c r="N73" i="2"/>
  <c r="J73" i="2"/>
  <c r="K73" i="2" s="1"/>
  <c r="CA72" i="2"/>
  <c r="BZ72" i="2"/>
  <c r="BY72" i="2"/>
  <c r="N72" i="2"/>
  <c r="O72" i="2" s="1"/>
  <c r="J72" i="2"/>
  <c r="K72" i="2" s="1"/>
  <c r="CA71" i="2"/>
  <c r="BZ71" i="2"/>
  <c r="BY71" i="2"/>
  <c r="N71" i="2"/>
  <c r="J71" i="2"/>
  <c r="K71" i="2" s="1"/>
  <c r="CA70" i="2"/>
  <c r="BZ70" i="2"/>
  <c r="BY70" i="2"/>
  <c r="N70" i="2"/>
  <c r="O70" i="2" s="1"/>
  <c r="J70" i="2"/>
  <c r="K70" i="2" s="1"/>
  <c r="CA69" i="2"/>
  <c r="BZ69" i="2"/>
  <c r="BY69" i="2"/>
  <c r="N69" i="2"/>
  <c r="J69" i="2"/>
  <c r="K69" i="2" s="1"/>
  <c r="CA68" i="2"/>
  <c r="BZ68" i="2"/>
  <c r="BY68" i="2"/>
  <c r="N68" i="2"/>
  <c r="O68" i="2" s="1"/>
  <c r="J68" i="2"/>
  <c r="K68" i="2" s="1"/>
  <c r="CA67" i="2"/>
  <c r="BZ67" i="2"/>
  <c r="BY67" i="2"/>
  <c r="N67" i="2"/>
  <c r="J67" i="2"/>
  <c r="K67" i="2" s="1"/>
  <c r="CA66" i="2"/>
  <c r="BZ66" i="2"/>
  <c r="BY66" i="2"/>
  <c r="N66" i="2"/>
  <c r="O66" i="2" s="1"/>
  <c r="J66" i="2"/>
  <c r="K66" i="2" s="1"/>
  <c r="CA65" i="2"/>
  <c r="BZ65" i="2"/>
  <c r="BY65" i="2"/>
  <c r="N65" i="2"/>
  <c r="J65" i="2"/>
  <c r="K65" i="2" s="1"/>
  <c r="CA64" i="2"/>
  <c r="BZ64" i="2"/>
  <c r="BY64" i="2"/>
  <c r="N64" i="2"/>
  <c r="O64" i="2" s="1"/>
  <c r="J64" i="2"/>
  <c r="K64" i="2" s="1"/>
  <c r="CA63" i="2"/>
  <c r="BZ63" i="2"/>
  <c r="BY63" i="2"/>
  <c r="N63" i="2"/>
  <c r="J63" i="2"/>
  <c r="K63" i="2" s="1"/>
  <c r="CA62" i="2"/>
  <c r="BZ62" i="2"/>
  <c r="BY62" i="2"/>
  <c r="N62" i="2"/>
  <c r="O62" i="2" s="1"/>
  <c r="J62" i="2"/>
  <c r="K62" i="2" s="1"/>
  <c r="CA61" i="2"/>
  <c r="BZ61" i="2"/>
  <c r="BY61" i="2"/>
  <c r="N61" i="2"/>
  <c r="J61" i="2"/>
  <c r="K61" i="2" s="1"/>
  <c r="CA60" i="2"/>
  <c r="BZ60" i="2"/>
  <c r="BY60" i="2"/>
  <c r="N60" i="2"/>
  <c r="O60" i="2" s="1"/>
  <c r="J60" i="2"/>
  <c r="K60" i="2" s="1"/>
  <c r="CA59" i="2"/>
  <c r="BZ59" i="2"/>
  <c r="BY59" i="2"/>
  <c r="N59" i="2"/>
  <c r="J59" i="2"/>
  <c r="K59" i="2" s="1"/>
  <c r="CA58" i="2"/>
  <c r="BZ58" i="2"/>
  <c r="BY58" i="2"/>
  <c r="N58" i="2"/>
  <c r="O58" i="2" s="1"/>
  <c r="J58" i="2"/>
  <c r="K58" i="2" s="1"/>
  <c r="CA57" i="2"/>
  <c r="BZ57" i="2"/>
  <c r="BY57" i="2"/>
  <c r="N57" i="2"/>
  <c r="J57" i="2"/>
  <c r="K57" i="2" s="1"/>
  <c r="CA56" i="2"/>
  <c r="BZ56" i="2"/>
  <c r="BY56" i="2"/>
  <c r="N56" i="2"/>
  <c r="O56" i="2" s="1"/>
  <c r="J56" i="2"/>
  <c r="K56" i="2" s="1"/>
  <c r="CA55" i="2"/>
  <c r="BZ55" i="2"/>
  <c r="BY55" i="2"/>
  <c r="N55" i="2"/>
  <c r="J55" i="2"/>
  <c r="K55" i="2" s="1"/>
  <c r="CA54" i="2"/>
  <c r="BZ54" i="2"/>
  <c r="BY54" i="2"/>
  <c r="N54" i="2"/>
  <c r="O54" i="2" s="1"/>
  <c r="J54" i="2"/>
  <c r="K54" i="2" s="1"/>
  <c r="CA53" i="2"/>
  <c r="BZ53" i="2"/>
  <c r="BY53" i="2"/>
  <c r="N53" i="2"/>
  <c r="J53" i="2"/>
  <c r="K53" i="2" s="1"/>
  <c r="CA52" i="2"/>
  <c r="BZ52" i="2"/>
  <c r="BY52" i="2"/>
  <c r="N52" i="2"/>
  <c r="O52" i="2" s="1"/>
  <c r="J52" i="2"/>
  <c r="K52" i="2" s="1"/>
  <c r="CA51" i="2"/>
  <c r="BZ51" i="2"/>
  <c r="BY51" i="2"/>
  <c r="N51" i="2"/>
  <c r="J51" i="2"/>
  <c r="K51" i="2" s="1"/>
  <c r="CA50" i="2"/>
  <c r="BZ50" i="2"/>
  <c r="BY50" i="2"/>
  <c r="N50" i="2"/>
  <c r="O50" i="2" s="1"/>
  <c r="J50" i="2"/>
  <c r="K50" i="2" s="1"/>
  <c r="CA49" i="2"/>
  <c r="BZ49" i="2"/>
  <c r="BY49" i="2"/>
  <c r="N49" i="2"/>
  <c r="J49" i="2"/>
  <c r="K49" i="2" s="1"/>
  <c r="CA48" i="2"/>
  <c r="BZ48" i="2"/>
  <c r="BY48" i="2"/>
  <c r="N48" i="2"/>
  <c r="O48" i="2" s="1"/>
  <c r="J48" i="2"/>
  <c r="K48" i="2" s="1"/>
  <c r="CA47" i="2"/>
  <c r="BZ47" i="2"/>
  <c r="BY47" i="2"/>
  <c r="N47" i="2"/>
  <c r="J47" i="2"/>
  <c r="K47" i="2" s="1"/>
  <c r="CA46" i="2"/>
  <c r="BZ46" i="2"/>
  <c r="BY46" i="2"/>
  <c r="N46" i="2"/>
  <c r="O46" i="2" s="1"/>
  <c r="J46" i="2"/>
  <c r="K46" i="2" s="1"/>
  <c r="CA45" i="2"/>
  <c r="BZ45" i="2"/>
  <c r="BY45" i="2"/>
  <c r="N45" i="2"/>
  <c r="J45" i="2"/>
  <c r="K45" i="2" s="1"/>
  <c r="CA44" i="2"/>
  <c r="BZ44" i="2"/>
  <c r="BY44" i="2"/>
  <c r="N44" i="2"/>
  <c r="O44" i="2" s="1"/>
  <c r="J44" i="2"/>
  <c r="K44" i="2" s="1"/>
  <c r="CA43" i="2"/>
  <c r="BZ43" i="2"/>
  <c r="BY43" i="2"/>
  <c r="N43" i="2"/>
  <c r="J43" i="2"/>
  <c r="K43" i="2" s="1"/>
  <c r="CA42" i="2"/>
  <c r="BZ42" i="2"/>
  <c r="BY42" i="2"/>
  <c r="N42" i="2"/>
  <c r="O42" i="2" s="1"/>
  <c r="J42" i="2"/>
  <c r="K42" i="2" s="1"/>
  <c r="CA41" i="2"/>
  <c r="BZ41" i="2"/>
  <c r="BY41" i="2"/>
  <c r="N41" i="2"/>
  <c r="J41" i="2"/>
  <c r="K41" i="2" s="1"/>
  <c r="CA40" i="2"/>
  <c r="BZ40" i="2"/>
  <c r="BY40" i="2"/>
  <c r="N40" i="2"/>
  <c r="O40" i="2" s="1"/>
  <c r="J40" i="2"/>
  <c r="K40" i="2" s="1"/>
  <c r="CA39" i="2"/>
  <c r="BZ39" i="2"/>
  <c r="BY39" i="2"/>
  <c r="N39" i="2"/>
  <c r="J39" i="2"/>
  <c r="K39" i="2" s="1"/>
  <c r="CA38" i="2"/>
  <c r="BZ38" i="2"/>
  <c r="BY38" i="2"/>
  <c r="N38" i="2"/>
  <c r="O38" i="2" s="1"/>
  <c r="J38" i="2"/>
  <c r="K38" i="2" s="1"/>
  <c r="CA37" i="2"/>
  <c r="BZ37" i="2"/>
  <c r="BY37" i="2"/>
  <c r="N37" i="2"/>
  <c r="J37" i="2"/>
  <c r="K37" i="2" s="1"/>
  <c r="CA36" i="2"/>
  <c r="BZ36" i="2"/>
  <c r="BY36" i="2"/>
  <c r="N36" i="2"/>
  <c r="O36" i="2" s="1"/>
  <c r="J36" i="2"/>
  <c r="K36" i="2" s="1"/>
  <c r="CA35" i="2"/>
  <c r="BZ35" i="2"/>
  <c r="BY35" i="2"/>
  <c r="N35" i="2"/>
  <c r="J35" i="2"/>
  <c r="K35" i="2" s="1"/>
  <c r="CA34" i="2"/>
  <c r="BZ34" i="2"/>
  <c r="BY34" i="2"/>
  <c r="N34" i="2"/>
  <c r="O34" i="2" s="1"/>
  <c r="J34" i="2"/>
  <c r="K34" i="2" s="1"/>
  <c r="CA33" i="2"/>
  <c r="BZ33" i="2"/>
  <c r="BY33" i="2"/>
  <c r="N33" i="2"/>
  <c r="J33" i="2"/>
  <c r="K33" i="2" s="1"/>
  <c r="CA32" i="2"/>
  <c r="BZ32" i="2"/>
  <c r="BY32" i="2"/>
  <c r="N32" i="2"/>
  <c r="O32" i="2" s="1"/>
  <c r="J32" i="2"/>
  <c r="K32" i="2" s="1"/>
  <c r="CA31" i="2"/>
  <c r="BZ31" i="2"/>
  <c r="BY31" i="2"/>
  <c r="N31" i="2"/>
  <c r="J31" i="2"/>
  <c r="K31" i="2" s="1"/>
  <c r="CA30" i="2"/>
  <c r="BZ30" i="2"/>
  <c r="BY30" i="2"/>
  <c r="N30" i="2"/>
  <c r="O30" i="2" s="1"/>
  <c r="J30" i="2"/>
  <c r="K30" i="2" s="1"/>
  <c r="CA29" i="2"/>
  <c r="BZ29" i="2"/>
  <c r="BY29" i="2"/>
  <c r="N29" i="2"/>
  <c r="J29" i="2"/>
  <c r="K29" i="2" s="1"/>
  <c r="CA28" i="2"/>
  <c r="BZ28" i="2"/>
  <c r="BY28" i="2"/>
  <c r="N28" i="2"/>
  <c r="O28" i="2" s="1"/>
  <c r="J28" i="2"/>
  <c r="K28" i="2" s="1"/>
  <c r="CA27" i="2"/>
  <c r="BZ27" i="2"/>
  <c r="BY27" i="2"/>
  <c r="N27" i="2"/>
  <c r="J27" i="2"/>
  <c r="K27" i="2" s="1"/>
  <c r="CA26" i="2"/>
  <c r="BZ26" i="2"/>
  <c r="BY26" i="2"/>
  <c r="N26" i="2"/>
  <c r="O26" i="2" s="1"/>
  <c r="J26" i="2"/>
  <c r="K26" i="2" s="1"/>
  <c r="CA25" i="2"/>
  <c r="BZ25" i="2"/>
  <c r="BY25" i="2"/>
  <c r="N25" i="2"/>
  <c r="J25" i="2"/>
  <c r="K25" i="2" s="1"/>
  <c r="CA24" i="2"/>
  <c r="BZ24" i="2"/>
  <c r="BY24" i="2"/>
  <c r="N24" i="2"/>
  <c r="O24" i="2" s="1"/>
  <c r="J24" i="2"/>
  <c r="K24" i="2" s="1"/>
  <c r="CA23" i="2"/>
  <c r="BZ23" i="2"/>
  <c r="BY23" i="2"/>
  <c r="N23" i="2"/>
  <c r="J23" i="2"/>
  <c r="K23" i="2" s="1"/>
  <c r="CA22" i="2"/>
  <c r="BZ22" i="2"/>
  <c r="BY22" i="2"/>
  <c r="N22" i="2"/>
  <c r="O22" i="2" s="1"/>
  <c r="J22" i="2"/>
  <c r="K22" i="2" s="1"/>
  <c r="CA21" i="2"/>
  <c r="BZ21" i="2"/>
  <c r="BY21" i="2"/>
  <c r="N21" i="2"/>
  <c r="J21" i="2"/>
  <c r="K21" i="2" s="1"/>
  <c r="CA20" i="2"/>
  <c r="BZ20" i="2"/>
  <c r="BY20" i="2"/>
  <c r="N20" i="2"/>
  <c r="O20" i="2" s="1"/>
  <c r="J20" i="2"/>
  <c r="K20" i="2" s="1"/>
  <c r="CA19" i="2"/>
  <c r="BZ19" i="2"/>
  <c r="BY19" i="2"/>
  <c r="N19" i="2"/>
  <c r="J19" i="2"/>
  <c r="K19" i="2" s="1"/>
  <c r="CA18" i="2"/>
  <c r="BZ18" i="2"/>
  <c r="BY18" i="2"/>
  <c r="N18" i="2"/>
  <c r="O18" i="2" s="1"/>
  <c r="J18" i="2"/>
  <c r="K18" i="2" s="1"/>
  <c r="CA17" i="2"/>
  <c r="BZ17" i="2"/>
  <c r="BY17" i="2"/>
  <c r="N17" i="2"/>
  <c r="P17" i="2" s="1"/>
  <c r="J17" i="2"/>
  <c r="K17" i="2" s="1"/>
  <c r="CA16" i="2"/>
  <c r="BZ16" i="2"/>
  <c r="BY16" i="2"/>
  <c r="N16" i="2"/>
  <c r="O16" i="2" s="1"/>
  <c r="J16" i="2"/>
  <c r="K16" i="2" s="1"/>
  <c r="CA15" i="2"/>
  <c r="BZ15" i="2"/>
  <c r="BY15" i="2"/>
  <c r="N15" i="2"/>
  <c r="P15" i="2" s="1"/>
  <c r="J15" i="2"/>
  <c r="K15" i="2" s="1"/>
  <c r="CA14" i="2"/>
  <c r="BZ14" i="2"/>
  <c r="BY14" i="2"/>
  <c r="N14" i="2"/>
  <c r="O14" i="2" s="1"/>
  <c r="J14" i="2"/>
  <c r="K14" i="2" s="1"/>
  <c r="CA13" i="2"/>
  <c r="BZ13" i="2"/>
  <c r="BY13" i="2"/>
  <c r="N13" i="2"/>
  <c r="P13" i="2" s="1"/>
  <c r="J13" i="2"/>
  <c r="K13" i="2" s="1"/>
  <c r="CA12" i="2"/>
  <c r="BZ12" i="2"/>
  <c r="BY12" i="2"/>
  <c r="N12" i="2"/>
  <c r="O12" i="2" s="1"/>
  <c r="J12" i="2"/>
  <c r="K12" i="2" s="1"/>
  <c r="CA11" i="2"/>
  <c r="BZ11" i="2"/>
  <c r="BY11" i="2"/>
  <c r="N11" i="2"/>
  <c r="P11" i="2" s="1"/>
  <c r="J11" i="2"/>
  <c r="K11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CA10" i="2"/>
  <c r="BZ10" i="2"/>
  <c r="BY10" i="2"/>
  <c r="N10" i="2"/>
  <c r="J10" i="2"/>
  <c r="CB9" i="2"/>
  <c r="O138" i="2" l="1"/>
  <c r="O139" i="2"/>
  <c r="O140" i="2"/>
  <c r="O142" i="2"/>
  <c r="O144" i="2"/>
  <c r="O146" i="2"/>
  <c r="O148" i="2"/>
  <c r="O150" i="2"/>
  <c r="O152" i="2"/>
  <c r="O154" i="2"/>
  <c r="O158" i="2"/>
  <c r="O160" i="2"/>
  <c r="O162" i="2"/>
  <c r="O164" i="2"/>
  <c r="O167" i="2"/>
  <c r="O169" i="2"/>
  <c r="O171" i="2"/>
  <c r="N225" i="2"/>
  <c r="N228" i="2" s="1"/>
  <c r="BZ225" i="2"/>
  <c r="CB11" i="2"/>
  <c r="CB13" i="2"/>
  <c r="CB15" i="2"/>
  <c r="CB17" i="2"/>
  <c r="CB19" i="2"/>
  <c r="CB21" i="2"/>
  <c r="CB23" i="2"/>
  <c r="CB25" i="2"/>
  <c r="CB27" i="2"/>
  <c r="CB29" i="2"/>
  <c r="CB31" i="2"/>
  <c r="CB33" i="2"/>
  <c r="CB35" i="2"/>
  <c r="CB37" i="2"/>
  <c r="CB39" i="2"/>
  <c r="CB41" i="2"/>
  <c r="CB43" i="2"/>
  <c r="CB45" i="2"/>
  <c r="CB47" i="2"/>
  <c r="CB49" i="2"/>
  <c r="CB51" i="2"/>
  <c r="CB53" i="2"/>
  <c r="CB55" i="2"/>
  <c r="CB57" i="2"/>
  <c r="CB59" i="2"/>
  <c r="CB61" i="2"/>
  <c r="CB63" i="2"/>
  <c r="CB65" i="2"/>
  <c r="CB67" i="2"/>
  <c r="CB69" i="2"/>
  <c r="CB71" i="2"/>
  <c r="CB73" i="2"/>
  <c r="CB75" i="2"/>
  <c r="CB77" i="2"/>
  <c r="CB79" i="2"/>
  <c r="CB81" i="2"/>
  <c r="CB83" i="2"/>
  <c r="CB85" i="2"/>
  <c r="CB87" i="2"/>
  <c r="O88" i="2"/>
  <c r="CB201" i="2"/>
  <c r="CB203" i="2"/>
  <c r="P204" i="2"/>
  <c r="CB204" i="2"/>
  <c r="O205" i="2"/>
  <c r="CB206" i="2"/>
  <c r="CB208" i="2"/>
  <c r="P209" i="2"/>
  <c r="CB209" i="2"/>
  <c r="O210" i="2"/>
  <c r="CB211" i="2"/>
  <c r="O212" i="2"/>
  <c r="CB137" i="2"/>
  <c r="CB141" i="2"/>
  <c r="CB143" i="2"/>
  <c r="CB145" i="2"/>
  <c r="CB147" i="2"/>
  <c r="CB149" i="2"/>
  <c r="CB151" i="2"/>
  <c r="CB153" i="2"/>
  <c r="CB155" i="2"/>
  <c r="CB159" i="2"/>
  <c r="CB161" i="2"/>
  <c r="CB163" i="2"/>
  <c r="CB168" i="2"/>
  <c r="CB170" i="2"/>
  <c r="CB222" i="2"/>
  <c r="CB224" i="2"/>
  <c r="CB90" i="2"/>
  <c r="CB92" i="2"/>
  <c r="CB94" i="2"/>
  <c r="CB96" i="2"/>
  <c r="CB98" i="2"/>
  <c r="CB100" i="2"/>
  <c r="CB102" i="2"/>
  <c r="CB104" i="2"/>
  <c r="CB106" i="2"/>
  <c r="CB108" i="2"/>
  <c r="CB110" i="2"/>
  <c r="CB111" i="2"/>
  <c r="CB112" i="2"/>
  <c r="CB113" i="2"/>
  <c r="CB114" i="2"/>
  <c r="O115" i="2"/>
  <c r="O116" i="2"/>
  <c r="O117" i="2"/>
  <c r="O118" i="2"/>
  <c r="O119" i="2"/>
  <c r="CB120" i="2"/>
  <c r="CB121" i="2"/>
  <c r="CB122" i="2"/>
  <c r="CB123" i="2"/>
  <c r="CB124" i="2"/>
  <c r="CB125" i="2"/>
  <c r="CB126" i="2"/>
  <c r="CB127" i="2"/>
  <c r="CB128" i="2"/>
  <c r="CB129" i="2"/>
  <c r="CB130" i="2"/>
  <c r="CB131" i="2"/>
  <c r="CB132" i="2"/>
  <c r="CB133" i="2"/>
  <c r="CB135" i="2"/>
  <c r="CB136" i="2"/>
  <c r="CB173" i="2"/>
  <c r="CB175" i="2"/>
  <c r="CB177" i="2"/>
  <c r="CB179" i="2"/>
  <c r="CB181" i="2"/>
  <c r="CB183" i="2"/>
  <c r="CB185" i="2"/>
  <c r="CB187" i="2"/>
  <c r="CB189" i="2"/>
  <c r="CB191" i="2"/>
  <c r="CB193" i="2"/>
  <c r="CB195" i="2"/>
  <c r="P196" i="2"/>
  <c r="CB196" i="2"/>
  <c r="O197" i="2"/>
  <c r="CB198" i="2"/>
  <c r="O199" i="2"/>
  <c r="CB214" i="2"/>
  <c r="CB216" i="2"/>
  <c r="P217" i="2"/>
  <c r="CB217" i="2"/>
  <c r="O218" i="2"/>
  <c r="CB219" i="2"/>
  <c r="O220" i="2"/>
  <c r="O89" i="2"/>
  <c r="P89" i="2"/>
  <c r="P90" i="2"/>
  <c r="O90" i="2"/>
  <c r="P92" i="2"/>
  <c r="O92" i="2"/>
  <c r="P94" i="2"/>
  <c r="O94" i="2"/>
  <c r="J225" i="2"/>
  <c r="O11" i="2"/>
  <c r="CB12" i="2"/>
  <c r="O13" i="2"/>
  <c r="CB14" i="2"/>
  <c r="O15" i="2"/>
  <c r="CB16" i="2"/>
  <c r="O17" i="2"/>
  <c r="P19" i="2"/>
  <c r="O19" i="2"/>
  <c r="P21" i="2"/>
  <c r="O21" i="2"/>
  <c r="P23" i="2"/>
  <c r="O23" i="2"/>
  <c r="P25" i="2"/>
  <c r="O25" i="2"/>
  <c r="P27" i="2"/>
  <c r="O27" i="2"/>
  <c r="P29" i="2"/>
  <c r="O29" i="2"/>
  <c r="P31" i="2"/>
  <c r="O31" i="2"/>
  <c r="P33" i="2"/>
  <c r="O33" i="2"/>
  <c r="P35" i="2"/>
  <c r="O35" i="2"/>
  <c r="P37" i="2"/>
  <c r="O37" i="2"/>
  <c r="P39" i="2"/>
  <c r="O39" i="2"/>
  <c r="P41" i="2"/>
  <c r="O41" i="2"/>
  <c r="P43" i="2"/>
  <c r="O43" i="2"/>
  <c r="P45" i="2"/>
  <c r="O45" i="2"/>
  <c r="P47" i="2"/>
  <c r="O47" i="2"/>
  <c r="P49" i="2"/>
  <c r="O49" i="2"/>
  <c r="P51" i="2"/>
  <c r="O51" i="2"/>
  <c r="P53" i="2"/>
  <c r="O53" i="2"/>
  <c r="P55" i="2"/>
  <c r="O55" i="2"/>
  <c r="P57" i="2"/>
  <c r="O57" i="2"/>
  <c r="P59" i="2"/>
  <c r="O59" i="2"/>
  <c r="P61" i="2"/>
  <c r="O61" i="2"/>
  <c r="P63" i="2"/>
  <c r="O63" i="2"/>
  <c r="P65" i="2"/>
  <c r="O65" i="2"/>
  <c r="P67" i="2"/>
  <c r="O67" i="2"/>
  <c r="P69" i="2"/>
  <c r="O69" i="2"/>
  <c r="P71" i="2"/>
  <c r="O71" i="2"/>
  <c r="P73" i="2"/>
  <c r="O73" i="2"/>
  <c r="P75" i="2"/>
  <c r="O75" i="2"/>
  <c r="P77" i="2"/>
  <c r="O77" i="2"/>
  <c r="P79" i="2"/>
  <c r="O79" i="2"/>
  <c r="P81" i="2"/>
  <c r="O81" i="2"/>
  <c r="P83" i="2"/>
  <c r="O83" i="2"/>
  <c r="P85" i="2"/>
  <c r="O85" i="2"/>
  <c r="P87" i="2"/>
  <c r="O87" i="2"/>
  <c r="O172" i="2"/>
  <c r="P172" i="2"/>
  <c r="P173" i="2"/>
  <c r="O173" i="2"/>
  <c r="P175" i="2"/>
  <c r="O175" i="2"/>
  <c r="P177" i="2"/>
  <c r="O177" i="2"/>
  <c r="P179" i="2"/>
  <c r="O179" i="2"/>
  <c r="P181" i="2"/>
  <c r="O181" i="2"/>
  <c r="P183" i="2"/>
  <c r="O183" i="2"/>
  <c r="P185" i="2"/>
  <c r="O185" i="2"/>
  <c r="P187" i="2"/>
  <c r="O187" i="2"/>
  <c r="CB18" i="2"/>
  <c r="CB20" i="2"/>
  <c r="CB22" i="2"/>
  <c r="CB24" i="2"/>
  <c r="CB26" i="2"/>
  <c r="CB28" i="2"/>
  <c r="CB30" i="2"/>
  <c r="CB32" i="2"/>
  <c r="CB34" i="2"/>
  <c r="CB36" i="2"/>
  <c r="CB38" i="2"/>
  <c r="CB40" i="2"/>
  <c r="CB42" i="2"/>
  <c r="CB44" i="2"/>
  <c r="CB46" i="2"/>
  <c r="CB48" i="2"/>
  <c r="CB50" i="2"/>
  <c r="CB52" i="2"/>
  <c r="CB54" i="2"/>
  <c r="CB56" i="2"/>
  <c r="CB58" i="2"/>
  <c r="CB60" i="2"/>
  <c r="CB62" i="2"/>
  <c r="CB64" i="2"/>
  <c r="CB66" i="2"/>
  <c r="CB68" i="2"/>
  <c r="CB70" i="2"/>
  <c r="CB72" i="2"/>
  <c r="CB74" i="2"/>
  <c r="CB76" i="2"/>
  <c r="CB78" i="2"/>
  <c r="CB80" i="2"/>
  <c r="CB82" i="2"/>
  <c r="CB84" i="2"/>
  <c r="CB86" i="2"/>
  <c r="CB88" i="2"/>
  <c r="CB89" i="2"/>
  <c r="CB91" i="2"/>
  <c r="CB93" i="2"/>
  <c r="CB95" i="2"/>
  <c r="O96" i="2"/>
  <c r="CB97" i="2"/>
  <c r="O98" i="2"/>
  <c r="CB99" i="2"/>
  <c r="O100" i="2"/>
  <c r="CB101" i="2"/>
  <c r="O102" i="2"/>
  <c r="CB103" i="2"/>
  <c r="O104" i="2"/>
  <c r="CB105" i="2"/>
  <c r="O106" i="2"/>
  <c r="CB107" i="2"/>
  <c r="O108" i="2"/>
  <c r="CB109" i="2"/>
  <c r="O110" i="2"/>
  <c r="O112" i="2"/>
  <c r="O114" i="2"/>
  <c r="CB115" i="2"/>
  <c r="CB116" i="2"/>
  <c r="CB117" i="2"/>
  <c r="CB118" i="2"/>
  <c r="CB119" i="2"/>
  <c r="O121" i="2"/>
  <c r="O123" i="2"/>
  <c r="O125" i="2"/>
  <c r="O127" i="2"/>
  <c r="O129" i="2"/>
  <c r="O131" i="2"/>
  <c r="O133" i="2"/>
  <c r="CB134" i="2"/>
  <c r="O135" i="2"/>
  <c r="CB138" i="2"/>
  <c r="CB140" i="2"/>
  <c r="CB142" i="2"/>
  <c r="CB144" i="2"/>
  <c r="CB146" i="2"/>
  <c r="CB148" i="2"/>
  <c r="CB150" i="2"/>
  <c r="CB152" i="2"/>
  <c r="CB154" i="2"/>
  <c r="CB156" i="2"/>
  <c r="CB157" i="2"/>
  <c r="CB158" i="2"/>
  <c r="CB160" i="2"/>
  <c r="CB162" i="2"/>
  <c r="CB164" i="2"/>
  <c r="CB169" i="2"/>
  <c r="CB171" i="2"/>
  <c r="CB172" i="2"/>
  <c r="CB174" i="2"/>
  <c r="CB176" i="2"/>
  <c r="CB178" i="2"/>
  <c r="CB180" i="2"/>
  <c r="CB182" i="2"/>
  <c r="CB184" i="2"/>
  <c r="CB186" i="2"/>
  <c r="CB188" i="2"/>
  <c r="O189" i="2"/>
  <c r="CB190" i="2"/>
  <c r="O191" i="2"/>
  <c r="CB192" i="2"/>
  <c r="O193" i="2"/>
  <c r="CB194" i="2"/>
  <c r="O195" i="2"/>
  <c r="CB197" i="2"/>
  <c r="CB199" i="2"/>
  <c r="P200" i="2"/>
  <c r="CB200" i="2"/>
  <c r="O201" i="2"/>
  <c r="CB202" i="2"/>
  <c r="O203" i="2"/>
  <c r="CB205" i="2"/>
  <c r="O206" i="2"/>
  <c r="CB207" i="2"/>
  <c r="O208" i="2"/>
  <c r="CB210" i="2"/>
  <c r="CB212" i="2"/>
  <c r="P213" i="2"/>
  <c r="CB213" i="2"/>
  <c r="O214" i="2"/>
  <c r="CB215" i="2"/>
  <c r="O216" i="2"/>
  <c r="CB218" i="2"/>
  <c r="CB220" i="2"/>
  <c r="P221" i="2"/>
  <c r="CB221" i="2"/>
  <c r="O222" i="2"/>
  <c r="CB223" i="2"/>
  <c r="O224" i="2"/>
  <c r="P10" i="2"/>
  <c r="CB10" i="2"/>
  <c r="P12" i="2"/>
  <c r="P14" i="2"/>
  <c r="P16" i="2"/>
  <c r="P18" i="2"/>
  <c r="P20" i="2"/>
  <c r="P22" i="2"/>
  <c r="P24" i="2"/>
  <c r="P26" i="2"/>
  <c r="P28" i="2"/>
  <c r="P30" i="2"/>
  <c r="P32" i="2"/>
  <c r="P34" i="2"/>
  <c r="P36" i="2"/>
  <c r="P38" i="2"/>
  <c r="P40" i="2"/>
  <c r="P42" i="2"/>
  <c r="P44" i="2"/>
  <c r="P46" i="2"/>
  <c r="P48" i="2"/>
  <c r="P50" i="2"/>
  <c r="P52" i="2"/>
  <c r="P54" i="2"/>
  <c r="P56" i="2"/>
  <c r="P58" i="2"/>
  <c r="P60" i="2"/>
  <c r="P62" i="2"/>
  <c r="P64" i="2"/>
  <c r="P66" i="2"/>
  <c r="P68" i="2"/>
  <c r="P70" i="2"/>
  <c r="P72" i="2"/>
  <c r="P74" i="2"/>
  <c r="P76" i="2"/>
  <c r="P78" i="2"/>
  <c r="P80" i="2"/>
  <c r="P82" i="2"/>
  <c r="P84" i="2"/>
  <c r="P86" i="2"/>
  <c r="K10" i="2"/>
  <c r="K225" i="2" s="1"/>
  <c r="K227" i="2" s="1"/>
  <c r="O10" i="2"/>
  <c r="BY225" i="2"/>
  <c r="CA225" i="2"/>
  <c r="P91" i="2"/>
  <c r="P93" i="2"/>
  <c r="P95" i="2"/>
  <c r="P97" i="2"/>
  <c r="P99" i="2"/>
  <c r="P101" i="2"/>
  <c r="P103" i="2"/>
  <c r="P105" i="2"/>
  <c r="P107" i="2"/>
  <c r="P109" i="2"/>
  <c r="P111" i="2"/>
  <c r="P113" i="2"/>
  <c r="O120" i="2"/>
  <c r="O122" i="2"/>
  <c r="O124" i="2"/>
  <c r="O126" i="2"/>
  <c r="O128" i="2"/>
  <c r="O130" i="2"/>
  <c r="O132" i="2"/>
  <c r="O134" i="2"/>
  <c r="O136" i="2"/>
  <c r="BF225" i="2"/>
  <c r="O137" i="2"/>
  <c r="O141" i="2"/>
  <c r="O143" i="2"/>
  <c r="O145" i="2"/>
  <c r="O147" i="2"/>
  <c r="O149" i="2"/>
  <c r="O151" i="2"/>
  <c r="O153" i="2"/>
  <c r="O155" i="2"/>
  <c r="O157" i="2"/>
  <c r="O159" i="2"/>
  <c r="O161" i="2"/>
  <c r="O163" i="2"/>
  <c r="O166" i="2"/>
  <c r="O168" i="2"/>
  <c r="P170" i="2"/>
  <c r="P174" i="2"/>
  <c r="P176" i="2"/>
  <c r="P178" i="2"/>
  <c r="P180" i="2"/>
  <c r="P182" i="2"/>
  <c r="P184" i="2"/>
  <c r="P186" i="2"/>
  <c r="P188" i="2"/>
  <c r="P190" i="2"/>
  <c r="P192" i="2"/>
  <c r="P194" i="2"/>
  <c r="P198" i="2"/>
  <c r="P202" i="2"/>
  <c r="P207" i="2"/>
  <c r="P211" i="2"/>
  <c r="P215" i="2"/>
  <c r="P219" i="2"/>
  <c r="P223" i="2"/>
  <c r="J233" i="2" l="1"/>
  <c r="CB225" i="2"/>
  <c r="P225" i="2"/>
  <c r="O225" i="2"/>
  <c r="O228" i="2" s="1"/>
  <c r="N223" i="1" l="1"/>
  <c r="O223" i="1" s="1"/>
  <c r="N222" i="1"/>
  <c r="O222" i="1" s="1"/>
  <c r="N221" i="1"/>
  <c r="O221" i="1" s="1"/>
  <c r="N220" i="1"/>
  <c r="O220" i="1" s="1"/>
  <c r="N219" i="1"/>
  <c r="O219" i="1" s="1"/>
  <c r="N218" i="1"/>
  <c r="O218" i="1" s="1"/>
  <c r="N217" i="1"/>
  <c r="O217" i="1" s="1"/>
  <c r="N216" i="1"/>
  <c r="O216" i="1" s="1"/>
  <c r="N215" i="1"/>
  <c r="O215" i="1" s="1"/>
  <c r="N214" i="1"/>
  <c r="O214" i="1" s="1"/>
  <c r="N213" i="1"/>
  <c r="O213" i="1" s="1"/>
  <c r="N212" i="1"/>
  <c r="O212" i="1" s="1"/>
  <c r="N211" i="1"/>
  <c r="O211" i="1" s="1"/>
  <c r="N210" i="1"/>
  <c r="O210" i="1" s="1"/>
  <c r="N209" i="1"/>
  <c r="O209" i="1" s="1"/>
  <c r="N208" i="1"/>
  <c r="O208" i="1" s="1"/>
  <c r="N207" i="1"/>
  <c r="O207" i="1" s="1"/>
  <c r="N206" i="1"/>
  <c r="O206" i="1" s="1"/>
  <c r="N205" i="1"/>
  <c r="O205" i="1" s="1"/>
  <c r="N204" i="1"/>
  <c r="O204" i="1" s="1"/>
  <c r="N203" i="1"/>
  <c r="O203" i="1" s="1"/>
  <c r="N202" i="1"/>
  <c r="O202" i="1" s="1"/>
  <c r="N201" i="1"/>
  <c r="O201" i="1" s="1"/>
  <c r="N200" i="1"/>
  <c r="O200" i="1" s="1"/>
  <c r="N199" i="1"/>
  <c r="O199" i="1" s="1"/>
  <c r="N198" i="1"/>
  <c r="O198" i="1" s="1"/>
  <c r="N197" i="1"/>
  <c r="O197" i="1" s="1"/>
  <c r="N196" i="1"/>
  <c r="O196" i="1" s="1"/>
  <c r="N195" i="1"/>
  <c r="O195" i="1" s="1"/>
  <c r="N194" i="1"/>
  <c r="O194" i="1" s="1"/>
  <c r="N193" i="1"/>
  <c r="O193" i="1" s="1"/>
  <c r="N192" i="1"/>
  <c r="O192" i="1" s="1"/>
  <c r="N191" i="1"/>
  <c r="O191" i="1" s="1"/>
  <c r="N190" i="1"/>
  <c r="O190" i="1" s="1"/>
  <c r="N189" i="1"/>
  <c r="O189" i="1" s="1"/>
  <c r="N188" i="1"/>
  <c r="O188" i="1" s="1"/>
  <c r="N187" i="1"/>
  <c r="O187" i="1" s="1"/>
  <c r="N186" i="1"/>
  <c r="O186" i="1" s="1"/>
  <c r="N185" i="1"/>
  <c r="O185" i="1" s="1"/>
  <c r="N184" i="1"/>
  <c r="O184" i="1" s="1"/>
  <c r="N183" i="1"/>
  <c r="O183" i="1" s="1"/>
  <c r="N182" i="1"/>
  <c r="O182" i="1" s="1"/>
  <c r="N181" i="1"/>
  <c r="O181" i="1" s="1"/>
  <c r="N180" i="1"/>
  <c r="O180" i="1" s="1"/>
  <c r="N179" i="1"/>
  <c r="O179" i="1" s="1"/>
  <c r="N178" i="1"/>
  <c r="O178" i="1" s="1"/>
  <c r="N177" i="1"/>
  <c r="O177" i="1" s="1"/>
  <c r="N176" i="1"/>
  <c r="O176" i="1" s="1"/>
  <c r="N175" i="1"/>
  <c r="O175" i="1" s="1"/>
  <c r="N174" i="1"/>
  <c r="O174" i="1" s="1"/>
  <c r="N173" i="1"/>
  <c r="O173" i="1" s="1"/>
  <c r="N172" i="1"/>
  <c r="O172" i="1" s="1"/>
  <c r="N171" i="1"/>
  <c r="O171" i="1" s="1"/>
  <c r="N170" i="1"/>
  <c r="O170" i="1" s="1"/>
  <c r="N169" i="1"/>
  <c r="O169" i="1" s="1"/>
  <c r="N168" i="1"/>
  <c r="O168" i="1" s="1"/>
  <c r="N167" i="1"/>
  <c r="O167" i="1" s="1"/>
  <c r="N166" i="1"/>
  <c r="O166" i="1" s="1"/>
  <c r="N165" i="1"/>
  <c r="O165" i="1" s="1"/>
  <c r="N164" i="1"/>
  <c r="O164" i="1" s="1"/>
  <c r="N163" i="1"/>
  <c r="O163" i="1" s="1"/>
  <c r="N162" i="1"/>
  <c r="O162" i="1" s="1"/>
  <c r="N161" i="1"/>
  <c r="O161" i="1" s="1"/>
  <c r="N160" i="1"/>
  <c r="O160" i="1" s="1"/>
  <c r="N159" i="1"/>
  <c r="O159" i="1" s="1"/>
  <c r="N158" i="1"/>
  <c r="O158" i="1" s="1"/>
  <c r="N157" i="1"/>
  <c r="O157" i="1" s="1"/>
  <c r="N156" i="1"/>
  <c r="O156" i="1" s="1"/>
  <c r="N155" i="1"/>
  <c r="O155" i="1" s="1"/>
  <c r="N154" i="1"/>
  <c r="O154" i="1" s="1"/>
  <c r="N153" i="1"/>
  <c r="O153" i="1" s="1"/>
  <c r="N152" i="1"/>
  <c r="O152" i="1" s="1"/>
  <c r="N151" i="1"/>
  <c r="O151" i="1" s="1"/>
  <c r="N150" i="1"/>
  <c r="O150" i="1" s="1"/>
  <c r="N149" i="1"/>
  <c r="O149" i="1" s="1"/>
  <c r="N148" i="1"/>
  <c r="O148" i="1" s="1"/>
  <c r="N147" i="1"/>
  <c r="O147" i="1" s="1"/>
  <c r="N146" i="1"/>
  <c r="O146" i="1" s="1"/>
  <c r="N145" i="1"/>
  <c r="O145" i="1" s="1"/>
  <c r="N144" i="1"/>
  <c r="O144" i="1" s="1"/>
  <c r="N143" i="1"/>
  <c r="O143" i="1" s="1"/>
  <c r="N142" i="1"/>
  <c r="O142" i="1" s="1"/>
  <c r="N141" i="1"/>
  <c r="O141" i="1" s="1"/>
  <c r="N140" i="1"/>
  <c r="O140" i="1" s="1"/>
  <c r="N138" i="1"/>
  <c r="O138" i="1" s="1"/>
  <c r="O137" i="1"/>
  <c r="N137" i="1"/>
  <c r="O136" i="1"/>
  <c r="N136" i="1"/>
  <c r="O135" i="1"/>
  <c r="N135" i="1"/>
  <c r="O134" i="1"/>
  <c r="N134" i="1"/>
  <c r="O133" i="1"/>
  <c r="N133" i="1"/>
  <c r="O132" i="1"/>
  <c r="N132" i="1"/>
  <c r="O131" i="1"/>
  <c r="N131" i="1"/>
  <c r="O130" i="1"/>
  <c r="N130" i="1"/>
  <c r="O129" i="1"/>
  <c r="N129" i="1"/>
  <c r="O128" i="1"/>
  <c r="N128" i="1"/>
  <c r="O127" i="1"/>
  <c r="N127" i="1"/>
  <c r="O126" i="1"/>
  <c r="N126" i="1"/>
  <c r="O125" i="1"/>
  <c r="N125" i="1"/>
  <c r="O124" i="1"/>
  <c r="N124" i="1"/>
  <c r="O123" i="1"/>
  <c r="N123" i="1"/>
  <c r="O122" i="1"/>
  <c r="N122" i="1"/>
  <c r="O121" i="1"/>
  <c r="N121" i="1"/>
  <c r="O119" i="1"/>
  <c r="N119" i="1"/>
  <c r="O118" i="1"/>
  <c r="N118" i="1"/>
  <c r="O117" i="1"/>
  <c r="N117" i="1"/>
  <c r="O116" i="1"/>
  <c r="N116" i="1"/>
  <c r="O115" i="1"/>
  <c r="N115" i="1"/>
  <c r="O114" i="1"/>
  <c r="N114" i="1"/>
  <c r="O113" i="1"/>
  <c r="N113" i="1"/>
  <c r="O112" i="1"/>
  <c r="N112" i="1"/>
  <c r="O111" i="1"/>
  <c r="N111" i="1"/>
  <c r="O110" i="1"/>
  <c r="N110" i="1"/>
  <c r="O109" i="1"/>
  <c r="N109" i="1"/>
  <c r="O108" i="1"/>
  <c r="N108" i="1"/>
  <c r="O107" i="1"/>
  <c r="N107" i="1"/>
  <c r="O106" i="1"/>
  <c r="N106" i="1"/>
  <c r="O105" i="1"/>
  <c r="N105" i="1"/>
  <c r="O104" i="1"/>
  <c r="N104" i="1"/>
  <c r="O103" i="1"/>
  <c r="N103" i="1"/>
  <c r="O102" i="1"/>
  <c r="N102" i="1"/>
  <c r="O101" i="1"/>
  <c r="N101" i="1"/>
  <c r="O100" i="1"/>
  <c r="N100" i="1"/>
  <c r="O99" i="1"/>
  <c r="N99" i="1"/>
  <c r="O98" i="1"/>
  <c r="N98" i="1"/>
  <c r="O97" i="1"/>
  <c r="N97" i="1"/>
  <c r="O96" i="1"/>
  <c r="N96" i="1"/>
  <c r="O95" i="1"/>
  <c r="N95" i="1"/>
  <c r="O94" i="1"/>
  <c r="N94" i="1"/>
  <c r="O93" i="1"/>
  <c r="N93" i="1"/>
  <c r="O92" i="1"/>
  <c r="N92" i="1"/>
  <c r="O91" i="1"/>
  <c r="N91" i="1"/>
  <c r="O90" i="1"/>
  <c r="N90" i="1"/>
  <c r="O89" i="1"/>
  <c r="N89" i="1"/>
  <c r="O88" i="1"/>
  <c r="N88" i="1"/>
  <c r="O87" i="1"/>
  <c r="N87" i="1"/>
  <c r="O86" i="1"/>
  <c r="N86" i="1"/>
  <c r="O85" i="1"/>
  <c r="N85" i="1"/>
  <c r="O84" i="1"/>
  <c r="N84" i="1"/>
  <c r="O83" i="1"/>
  <c r="N83" i="1"/>
  <c r="O82" i="1"/>
  <c r="N82" i="1"/>
  <c r="O81" i="1"/>
  <c r="N81" i="1"/>
  <c r="O80" i="1"/>
  <c r="N80" i="1"/>
  <c r="O79" i="1"/>
  <c r="N79" i="1"/>
  <c r="O78" i="1"/>
  <c r="N78" i="1"/>
  <c r="O77" i="1"/>
  <c r="N77" i="1"/>
  <c r="O76" i="1"/>
  <c r="N76" i="1"/>
  <c r="O75" i="1"/>
  <c r="N75" i="1"/>
  <c r="O74" i="1"/>
  <c r="N74" i="1"/>
  <c r="O73" i="1"/>
  <c r="N73" i="1"/>
  <c r="O72" i="1"/>
  <c r="N72" i="1"/>
  <c r="O71" i="1"/>
  <c r="N71" i="1"/>
  <c r="O70" i="1"/>
  <c r="N70" i="1"/>
  <c r="O69" i="1"/>
  <c r="N69" i="1"/>
  <c r="O68" i="1"/>
  <c r="N68" i="1"/>
  <c r="O67" i="1"/>
  <c r="N67" i="1"/>
  <c r="O66" i="1"/>
  <c r="N66" i="1"/>
  <c r="O65" i="1"/>
  <c r="N65" i="1"/>
  <c r="O64" i="1"/>
  <c r="N64" i="1"/>
  <c r="O63" i="1"/>
  <c r="N63" i="1"/>
  <c r="O62" i="1"/>
  <c r="N62" i="1"/>
  <c r="O61" i="1"/>
  <c r="N61" i="1"/>
  <c r="O60" i="1"/>
  <c r="N60" i="1"/>
  <c r="O59" i="1"/>
  <c r="N59" i="1"/>
  <c r="O58" i="1"/>
  <c r="N58" i="1"/>
  <c r="O57" i="1"/>
  <c r="N57" i="1"/>
  <c r="O56" i="1"/>
  <c r="N56" i="1"/>
  <c r="O55" i="1"/>
  <c r="N55" i="1"/>
  <c r="O54" i="1"/>
  <c r="N54" i="1"/>
  <c r="O53" i="1"/>
  <c r="N53" i="1"/>
  <c r="O52" i="1"/>
  <c r="N52" i="1"/>
  <c r="O51" i="1"/>
  <c r="N51" i="1"/>
  <c r="O50" i="1"/>
  <c r="N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E224" i="1"/>
  <c r="BD229" i="1"/>
  <c r="BC229" i="1"/>
  <c r="BX224" i="1"/>
  <c r="BW224" i="1"/>
  <c r="BV224" i="1"/>
  <c r="BU224" i="1"/>
  <c r="BT224" i="1"/>
  <c r="BS224" i="1"/>
  <c r="BR224" i="1"/>
  <c r="BQ224" i="1"/>
  <c r="BP224" i="1"/>
  <c r="BO224" i="1"/>
  <c r="BN224" i="1"/>
  <c r="BM224" i="1"/>
  <c r="BL224" i="1"/>
  <c r="BK224" i="1"/>
  <c r="BJ224" i="1"/>
  <c r="BI224" i="1"/>
  <c r="BH224" i="1"/>
  <c r="BG224" i="1"/>
  <c r="BE224" i="1"/>
  <c r="BD224" i="1"/>
  <c r="BC224" i="1"/>
  <c r="AZ224" i="1"/>
  <c r="AY224" i="1"/>
  <c r="AX224" i="1"/>
  <c r="AW224" i="1"/>
  <c r="AV224" i="1"/>
  <c r="AU224" i="1"/>
  <c r="AT224" i="1"/>
  <c r="AS224" i="1"/>
  <c r="AR224" i="1"/>
  <c r="AQ224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G224" i="1"/>
  <c r="F224" i="1"/>
  <c r="CY223" i="1"/>
  <c r="CW223" i="1"/>
  <c r="CV223" i="1"/>
  <c r="CA223" i="1"/>
  <c r="BZ223" i="1"/>
  <c r="BY223" i="1"/>
  <c r="J223" i="1"/>
  <c r="K223" i="1" s="1"/>
  <c r="CY222" i="1"/>
  <c r="CW222" i="1"/>
  <c r="CV222" i="1"/>
  <c r="CA222" i="1"/>
  <c r="BZ222" i="1"/>
  <c r="BY222" i="1"/>
  <c r="J222" i="1"/>
  <c r="K222" i="1" s="1"/>
  <c r="CY221" i="1"/>
  <c r="CW221" i="1"/>
  <c r="CV221" i="1"/>
  <c r="CA221" i="1"/>
  <c r="BZ221" i="1"/>
  <c r="BY221" i="1"/>
  <c r="J221" i="1"/>
  <c r="K221" i="1" s="1"/>
  <c r="CY220" i="1"/>
  <c r="CW220" i="1"/>
  <c r="CV220" i="1"/>
  <c r="CA220" i="1"/>
  <c r="BZ220" i="1"/>
  <c r="BY220" i="1"/>
  <c r="J220" i="1"/>
  <c r="K220" i="1" s="1"/>
  <c r="CY219" i="1"/>
  <c r="CW219" i="1"/>
  <c r="CV219" i="1"/>
  <c r="CA219" i="1"/>
  <c r="BZ219" i="1"/>
  <c r="BY219" i="1"/>
  <c r="J219" i="1"/>
  <c r="K219" i="1" s="1"/>
  <c r="CY218" i="1"/>
  <c r="CW218" i="1"/>
  <c r="CV218" i="1"/>
  <c r="CA218" i="1"/>
  <c r="BZ218" i="1"/>
  <c r="BY218" i="1"/>
  <c r="J218" i="1"/>
  <c r="K218" i="1" s="1"/>
  <c r="CY217" i="1"/>
  <c r="CW217" i="1"/>
  <c r="CV217" i="1"/>
  <c r="CA217" i="1"/>
  <c r="BZ217" i="1"/>
  <c r="BY217" i="1"/>
  <c r="J217" i="1"/>
  <c r="K217" i="1" s="1"/>
  <c r="CY216" i="1"/>
  <c r="CW216" i="1"/>
  <c r="CV216" i="1"/>
  <c r="CA216" i="1"/>
  <c r="BZ216" i="1"/>
  <c r="BY216" i="1"/>
  <c r="J216" i="1"/>
  <c r="K216" i="1" s="1"/>
  <c r="CY215" i="1"/>
  <c r="CW215" i="1"/>
  <c r="CV215" i="1"/>
  <c r="CA215" i="1"/>
  <c r="BZ215" i="1"/>
  <c r="BY215" i="1"/>
  <c r="J215" i="1"/>
  <c r="K215" i="1" s="1"/>
  <c r="CY214" i="1"/>
  <c r="CW214" i="1"/>
  <c r="CV214" i="1"/>
  <c r="CA214" i="1"/>
  <c r="BZ214" i="1"/>
  <c r="BY214" i="1"/>
  <c r="J214" i="1"/>
  <c r="K214" i="1" s="1"/>
  <c r="CY213" i="1"/>
  <c r="CW213" i="1"/>
  <c r="CV213" i="1"/>
  <c r="CA213" i="1"/>
  <c r="BZ213" i="1"/>
  <c r="BY213" i="1"/>
  <c r="J213" i="1"/>
  <c r="K213" i="1" s="1"/>
  <c r="CY212" i="1"/>
  <c r="CW212" i="1"/>
  <c r="CV212" i="1"/>
  <c r="CA212" i="1"/>
  <c r="BZ212" i="1"/>
  <c r="BY212" i="1"/>
  <c r="J212" i="1"/>
  <c r="K212" i="1" s="1"/>
  <c r="CY211" i="1"/>
  <c r="CW211" i="1"/>
  <c r="CV211" i="1"/>
  <c r="CA211" i="1"/>
  <c r="BZ211" i="1"/>
  <c r="BY211" i="1"/>
  <c r="J211" i="1"/>
  <c r="K211" i="1" s="1"/>
  <c r="CY210" i="1"/>
  <c r="CW210" i="1"/>
  <c r="CV210" i="1"/>
  <c r="CA210" i="1"/>
  <c r="BZ210" i="1"/>
  <c r="BY210" i="1"/>
  <c r="J210" i="1"/>
  <c r="K210" i="1" s="1"/>
  <c r="CY209" i="1"/>
  <c r="CW209" i="1"/>
  <c r="CV209" i="1"/>
  <c r="CA209" i="1"/>
  <c r="BZ209" i="1"/>
  <c r="BY209" i="1"/>
  <c r="J209" i="1"/>
  <c r="K209" i="1" s="1"/>
  <c r="CY208" i="1"/>
  <c r="CW208" i="1"/>
  <c r="CV208" i="1"/>
  <c r="CA208" i="1"/>
  <c r="BZ208" i="1"/>
  <c r="BY208" i="1"/>
  <c r="J208" i="1"/>
  <c r="K208" i="1" s="1"/>
  <c r="CY207" i="1"/>
  <c r="CW207" i="1"/>
  <c r="CV207" i="1"/>
  <c r="CA207" i="1"/>
  <c r="BZ207" i="1"/>
  <c r="BY207" i="1"/>
  <c r="J207" i="1"/>
  <c r="K207" i="1" s="1"/>
  <c r="CY206" i="1"/>
  <c r="CW206" i="1"/>
  <c r="CV206" i="1"/>
  <c r="CA206" i="1"/>
  <c r="BZ206" i="1"/>
  <c r="BY206" i="1"/>
  <c r="J206" i="1"/>
  <c r="K206" i="1" s="1"/>
  <c r="CY205" i="1"/>
  <c r="CW205" i="1"/>
  <c r="CV205" i="1"/>
  <c r="CA205" i="1"/>
  <c r="BZ205" i="1"/>
  <c r="BY205" i="1"/>
  <c r="J205" i="1"/>
  <c r="K205" i="1" s="1"/>
  <c r="CY204" i="1"/>
  <c r="CW204" i="1"/>
  <c r="CA204" i="1"/>
  <c r="BZ204" i="1"/>
  <c r="BY204" i="1"/>
  <c r="J204" i="1"/>
  <c r="K204" i="1" s="1"/>
  <c r="CY203" i="1"/>
  <c r="CW203" i="1"/>
  <c r="CV203" i="1"/>
  <c r="CA203" i="1"/>
  <c r="BZ203" i="1"/>
  <c r="BY203" i="1"/>
  <c r="J203" i="1"/>
  <c r="K203" i="1" s="1"/>
  <c r="CY202" i="1"/>
  <c r="CW202" i="1"/>
  <c r="CV202" i="1"/>
  <c r="CA202" i="1"/>
  <c r="BZ202" i="1"/>
  <c r="BY202" i="1"/>
  <c r="J202" i="1"/>
  <c r="K202" i="1" s="1"/>
  <c r="CY201" i="1"/>
  <c r="CW201" i="1"/>
  <c r="CV201" i="1"/>
  <c r="CA201" i="1"/>
  <c r="BZ201" i="1"/>
  <c r="BY201" i="1"/>
  <c r="J201" i="1"/>
  <c r="K201" i="1" s="1"/>
  <c r="CY200" i="1"/>
  <c r="CW200" i="1"/>
  <c r="CV200" i="1"/>
  <c r="CA200" i="1"/>
  <c r="BZ200" i="1"/>
  <c r="BY200" i="1"/>
  <c r="J200" i="1"/>
  <c r="K200" i="1" s="1"/>
  <c r="CY199" i="1"/>
  <c r="CW199" i="1"/>
  <c r="CV199" i="1"/>
  <c r="CA199" i="1"/>
  <c r="BZ199" i="1"/>
  <c r="BY199" i="1"/>
  <c r="J199" i="1"/>
  <c r="K199" i="1" s="1"/>
  <c r="CY198" i="1"/>
  <c r="CW198" i="1"/>
  <c r="CV198" i="1"/>
  <c r="CA198" i="1"/>
  <c r="BZ198" i="1"/>
  <c r="BY198" i="1"/>
  <c r="J198" i="1"/>
  <c r="K198" i="1" s="1"/>
  <c r="CY197" i="1"/>
  <c r="CW197" i="1"/>
  <c r="CV197" i="1"/>
  <c r="CA197" i="1"/>
  <c r="BZ197" i="1"/>
  <c r="BY197" i="1"/>
  <c r="J197" i="1"/>
  <c r="K197" i="1" s="1"/>
  <c r="CY196" i="1"/>
  <c r="CW196" i="1"/>
  <c r="CV196" i="1"/>
  <c r="CA196" i="1"/>
  <c r="BZ196" i="1"/>
  <c r="BY196" i="1"/>
  <c r="J196" i="1"/>
  <c r="K196" i="1" s="1"/>
  <c r="CY195" i="1"/>
  <c r="CW195" i="1"/>
  <c r="CV195" i="1"/>
  <c r="CA195" i="1"/>
  <c r="BZ195" i="1"/>
  <c r="BY195" i="1"/>
  <c r="J195" i="1"/>
  <c r="K195" i="1" s="1"/>
  <c r="CY194" i="1"/>
  <c r="CW194" i="1"/>
  <c r="CV194" i="1"/>
  <c r="CA194" i="1"/>
  <c r="BZ194" i="1"/>
  <c r="BY194" i="1"/>
  <c r="J194" i="1"/>
  <c r="K194" i="1" s="1"/>
  <c r="CY193" i="1"/>
  <c r="CW193" i="1"/>
  <c r="CV193" i="1"/>
  <c r="CA193" i="1"/>
  <c r="BZ193" i="1"/>
  <c r="BY193" i="1"/>
  <c r="J193" i="1"/>
  <c r="K193" i="1" s="1"/>
  <c r="CY192" i="1"/>
  <c r="CW192" i="1"/>
  <c r="CV192" i="1"/>
  <c r="CA192" i="1"/>
  <c r="BZ192" i="1"/>
  <c r="BY192" i="1"/>
  <c r="J192" i="1"/>
  <c r="K192" i="1" s="1"/>
  <c r="CY191" i="1"/>
  <c r="CW191" i="1"/>
  <c r="CV191" i="1"/>
  <c r="CA191" i="1"/>
  <c r="BZ191" i="1"/>
  <c r="BY191" i="1"/>
  <c r="J191" i="1"/>
  <c r="K191" i="1" s="1"/>
  <c r="CY190" i="1"/>
  <c r="CW190" i="1"/>
  <c r="CV190" i="1"/>
  <c r="CA190" i="1"/>
  <c r="BZ190" i="1"/>
  <c r="BY190" i="1"/>
  <c r="J190" i="1"/>
  <c r="K190" i="1" s="1"/>
  <c r="CY189" i="1"/>
  <c r="CW189" i="1"/>
  <c r="CV189" i="1"/>
  <c r="CA189" i="1"/>
  <c r="BZ189" i="1"/>
  <c r="BY189" i="1"/>
  <c r="J189" i="1"/>
  <c r="K189" i="1" s="1"/>
  <c r="CY188" i="1"/>
  <c r="CW188" i="1"/>
  <c r="CV188" i="1"/>
  <c r="CA188" i="1"/>
  <c r="BZ188" i="1"/>
  <c r="BY188" i="1"/>
  <c r="J188" i="1"/>
  <c r="K188" i="1" s="1"/>
  <c r="CY187" i="1"/>
  <c r="CW187" i="1"/>
  <c r="CV187" i="1"/>
  <c r="CA187" i="1"/>
  <c r="BZ187" i="1"/>
  <c r="BY187" i="1"/>
  <c r="J187" i="1"/>
  <c r="K187" i="1" s="1"/>
  <c r="CY186" i="1"/>
  <c r="CW186" i="1"/>
  <c r="CV186" i="1"/>
  <c r="CA186" i="1"/>
  <c r="BZ186" i="1"/>
  <c r="BY186" i="1"/>
  <c r="J186" i="1"/>
  <c r="K186" i="1" s="1"/>
  <c r="CY185" i="1"/>
  <c r="CW185" i="1"/>
  <c r="CV185" i="1"/>
  <c r="CA185" i="1"/>
  <c r="BZ185" i="1"/>
  <c r="BY185" i="1"/>
  <c r="J185" i="1"/>
  <c r="K185" i="1" s="1"/>
  <c r="CY184" i="1"/>
  <c r="CW184" i="1"/>
  <c r="CV184" i="1"/>
  <c r="CA184" i="1"/>
  <c r="BZ184" i="1"/>
  <c r="BY184" i="1"/>
  <c r="J184" i="1"/>
  <c r="K184" i="1" s="1"/>
  <c r="CY183" i="1"/>
  <c r="CW183" i="1"/>
  <c r="CV183" i="1"/>
  <c r="CA183" i="1"/>
  <c r="BZ183" i="1"/>
  <c r="BY183" i="1"/>
  <c r="J183" i="1"/>
  <c r="K183" i="1" s="1"/>
  <c r="CY182" i="1"/>
  <c r="CW182" i="1"/>
  <c r="CV182" i="1"/>
  <c r="CA182" i="1"/>
  <c r="BZ182" i="1"/>
  <c r="BY182" i="1"/>
  <c r="J182" i="1"/>
  <c r="K182" i="1" s="1"/>
  <c r="CY181" i="1"/>
  <c r="CW181" i="1"/>
  <c r="CV181" i="1"/>
  <c r="CA181" i="1"/>
  <c r="BZ181" i="1"/>
  <c r="BY181" i="1"/>
  <c r="J181" i="1"/>
  <c r="K181" i="1" s="1"/>
  <c r="CY180" i="1"/>
  <c r="CW180" i="1"/>
  <c r="CV180" i="1"/>
  <c r="CA180" i="1"/>
  <c r="BZ180" i="1"/>
  <c r="BY180" i="1"/>
  <c r="J180" i="1"/>
  <c r="K180" i="1" s="1"/>
  <c r="CY179" i="1"/>
  <c r="CW179" i="1"/>
  <c r="CV179" i="1"/>
  <c r="CA179" i="1"/>
  <c r="BZ179" i="1"/>
  <c r="BY179" i="1"/>
  <c r="J179" i="1"/>
  <c r="K179" i="1" s="1"/>
  <c r="CY178" i="1"/>
  <c r="CW178" i="1"/>
  <c r="CV178" i="1"/>
  <c r="CA178" i="1"/>
  <c r="BZ178" i="1"/>
  <c r="BY178" i="1"/>
  <c r="J178" i="1"/>
  <c r="K178" i="1" s="1"/>
  <c r="CY177" i="1"/>
  <c r="CW177" i="1"/>
  <c r="CV177" i="1"/>
  <c r="CA177" i="1"/>
  <c r="BZ177" i="1"/>
  <c r="BY177" i="1"/>
  <c r="J177" i="1"/>
  <c r="K177" i="1" s="1"/>
  <c r="CY176" i="1"/>
  <c r="CW176" i="1"/>
  <c r="CV176" i="1"/>
  <c r="CA176" i="1"/>
  <c r="BZ176" i="1"/>
  <c r="BY176" i="1"/>
  <c r="J176" i="1"/>
  <c r="K176" i="1" s="1"/>
  <c r="CY175" i="1"/>
  <c r="CW175" i="1"/>
  <c r="CV175" i="1"/>
  <c r="CA175" i="1"/>
  <c r="BZ175" i="1"/>
  <c r="BY175" i="1"/>
  <c r="J175" i="1"/>
  <c r="K175" i="1" s="1"/>
  <c r="CY174" i="1"/>
  <c r="CW174" i="1"/>
  <c r="CV174" i="1"/>
  <c r="CA174" i="1"/>
  <c r="BZ174" i="1"/>
  <c r="BY174" i="1"/>
  <c r="J174" i="1"/>
  <c r="K174" i="1" s="1"/>
  <c r="CY173" i="1"/>
  <c r="CW173" i="1"/>
  <c r="CV173" i="1"/>
  <c r="CA173" i="1"/>
  <c r="BZ173" i="1"/>
  <c r="BY173" i="1"/>
  <c r="J173" i="1"/>
  <c r="K173" i="1" s="1"/>
  <c r="CY172" i="1"/>
  <c r="CW172" i="1"/>
  <c r="CV172" i="1"/>
  <c r="CA172" i="1"/>
  <c r="BZ172" i="1"/>
  <c r="BY172" i="1"/>
  <c r="J172" i="1"/>
  <c r="K172" i="1" s="1"/>
  <c r="CY171" i="1"/>
  <c r="CW171" i="1"/>
  <c r="CV171" i="1"/>
  <c r="CA171" i="1"/>
  <c r="BZ171" i="1"/>
  <c r="BY171" i="1"/>
  <c r="J171" i="1"/>
  <c r="K171" i="1" s="1"/>
  <c r="CY170" i="1"/>
  <c r="CW170" i="1"/>
  <c r="CV170" i="1"/>
  <c r="CA170" i="1"/>
  <c r="BZ170" i="1"/>
  <c r="BY170" i="1"/>
  <c r="J170" i="1"/>
  <c r="K170" i="1" s="1"/>
  <c r="CY169" i="1"/>
  <c r="CW169" i="1"/>
  <c r="CV169" i="1"/>
  <c r="CA169" i="1"/>
  <c r="BZ169" i="1"/>
  <c r="BY169" i="1"/>
  <c r="J169" i="1"/>
  <c r="K169" i="1" s="1"/>
  <c r="CY168" i="1"/>
  <c r="CW168" i="1"/>
  <c r="CV168" i="1"/>
  <c r="CA168" i="1"/>
  <c r="BZ168" i="1"/>
  <c r="BY168" i="1"/>
  <c r="J168" i="1"/>
  <c r="K168" i="1" s="1"/>
  <c r="CY167" i="1"/>
  <c r="CW167" i="1"/>
  <c r="CV167" i="1"/>
  <c r="CA167" i="1"/>
  <c r="BZ167" i="1"/>
  <c r="BY167" i="1"/>
  <c r="J167" i="1"/>
  <c r="K167" i="1" s="1"/>
  <c r="CY166" i="1"/>
  <c r="CW166" i="1"/>
  <c r="CV166" i="1"/>
  <c r="CA166" i="1"/>
  <c r="BZ166" i="1"/>
  <c r="BY166" i="1"/>
  <c r="J166" i="1"/>
  <c r="K166" i="1" s="1"/>
  <c r="CY165" i="1"/>
  <c r="CW165" i="1"/>
  <c r="CV165" i="1"/>
  <c r="CA165" i="1"/>
  <c r="BZ165" i="1"/>
  <c r="BY165" i="1"/>
  <c r="J165" i="1"/>
  <c r="K165" i="1" s="1"/>
  <c r="CY164" i="1"/>
  <c r="CW164" i="1"/>
  <c r="CV164" i="1"/>
  <c r="CA164" i="1"/>
  <c r="BZ164" i="1"/>
  <c r="BY164" i="1"/>
  <c r="J164" i="1"/>
  <c r="K164" i="1" s="1"/>
  <c r="CY163" i="1"/>
  <c r="CW163" i="1"/>
  <c r="CV163" i="1"/>
  <c r="CA163" i="1"/>
  <c r="BZ163" i="1"/>
  <c r="BY163" i="1"/>
  <c r="J163" i="1"/>
  <c r="K163" i="1" s="1"/>
  <c r="CY162" i="1"/>
  <c r="CW162" i="1"/>
  <c r="CV162" i="1"/>
  <c r="CA162" i="1"/>
  <c r="BZ162" i="1"/>
  <c r="BY162" i="1"/>
  <c r="J162" i="1"/>
  <c r="K162" i="1" s="1"/>
  <c r="CY161" i="1"/>
  <c r="CW161" i="1"/>
  <c r="CV161" i="1"/>
  <c r="CA161" i="1"/>
  <c r="BZ161" i="1"/>
  <c r="BY161" i="1"/>
  <c r="J161" i="1"/>
  <c r="K161" i="1" s="1"/>
  <c r="CY160" i="1"/>
  <c r="CW160" i="1"/>
  <c r="CV160" i="1"/>
  <c r="CA160" i="1"/>
  <c r="BZ160" i="1"/>
  <c r="BY160" i="1"/>
  <c r="J160" i="1"/>
  <c r="K160" i="1" s="1"/>
  <c r="CY159" i="1"/>
  <c r="CW159" i="1"/>
  <c r="CV159" i="1"/>
  <c r="CA159" i="1"/>
  <c r="BZ159" i="1"/>
  <c r="BY159" i="1"/>
  <c r="J159" i="1"/>
  <c r="K159" i="1" s="1"/>
  <c r="CY158" i="1"/>
  <c r="CW158" i="1"/>
  <c r="CV158" i="1"/>
  <c r="CA158" i="1"/>
  <c r="BZ158" i="1"/>
  <c r="BY158" i="1"/>
  <c r="J158" i="1"/>
  <c r="K158" i="1" s="1"/>
  <c r="CY157" i="1"/>
  <c r="CW157" i="1"/>
  <c r="CV157" i="1"/>
  <c r="CA157" i="1"/>
  <c r="BZ157" i="1"/>
  <c r="BY157" i="1"/>
  <c r="J157" i="1"/>
  <c r="K157" i="1" s="1"/>
  <c r="CY156" i="1"/>
  <c r="CW156" i="1"/>
  <c r="CV156" i="1"/>
  <c r="CA156" i="1"/>
  <c r="BZ156" i="1"/>
  <c r="BY156" i="1"/>
  <c r="J156" i="1"/>
  <c r="K156" i="1" s="1"/>
  <c r="CY155" i="1"/>
  <c r="CW155" i="1"/>
  <c r="CV155" i="1"/>
  <c r="CA155" i="1"/>
  <c r="BZ155" i="1"/>
  <c r="BY155" i="1"/>
  <c r="J155" i="1"/>
  <c r="K155" i="1" s="1"/>
  <c r="CY154" i="1"/>
  <c r="CW154" i="1"/>
  <c r="CV154" i="1"/>
  <c r="CA154" i="1"/>
  <c r="BZ154" i="1"/>
  <c r="BY154" i="1"/>
  <c r="J154" i="1"/>
  <c r="K154" i="1" s="1"/>
  <c r="CY153" i="1"/>
  <c r="CW153" i="1"/>
  <c r="CV153" i="1"/>
  <c r="CA153" i="1"/>
  <c r="BZ153" i="1"/>
  <c r="BY153" i="1"/>
  <c r="J153" i="1"/>
  <c r="K153" i="1" s="1"/>
  <c r="CY152" i="1"/>
  <c r="CW152" i="1"/>
  <c r="CV152" i="1"/>
  <c r="CA152" i="1"/>
  <c r="BZ152" i="1"/>
  <c r="BY152" i="1"/>
  <c r="J152" i="1"/>
  <c r="K152" i="1" s="1"/>
  <c r="CY151" i="1"/>
  <c r="CW151" i="1"/>
  <c r="CV151" i="1"/>
  <c r="CA151" i="1"/>
  <c r="BZ151" i="1"/>
  <c r="BY151" i="1"/>
  <c r="J151" i="1"/>
  <c r="K151" i="1" s="1"/>
  <c r="CY150" i="1"/>
  <c r="CW150" i="1"/>
  <c r="CV150" i="1"/>
  <c r="CA150" i="1"/>
  <c r="BZ150" i="1"/>
  <c r="BY150" i="1"/>
  <c r="J150" i="1"/>
  <c r="K150" i="1" s="1"/>
  <c r="CY149" i="1"/>
  <c r="CW149" i="1"/>
  <c r="CV149" i="1"/>
  <c r="CA149" i="1"/>
  <c r="BZ149" i="1"/>
  <c r="BY149" i="1"/>
  <c r="J149" i="1"/>
  <c r="K149" i="1" s="1"/>
  <c r="CY148" i="1"/>
  <c r="CW148" i="1"/>
  <c r="CV148" i="1"/>
  <c r="CA148" i="1"/>
  <c r="BZ148" i="1"/>
  <c r="BY148" i="1"/>
  <c r="J148" i="1"/>
  <c r="K148" i="1" s="1"/>
  <c r="CY147" i="1"/>
  <c r="CW147" i="1"/>
  <c r="CV147" i="1"/>
  <c r="CA147" i="1"/>
  <c r="BZ147" i="1"/>
  <c r="BY147" i="1"/>
  <c r="J147" i="1"/>
  <c r="K147" i="1" s="1"/>
  <c r="CY146" i="1"/>
  <c r="CW146" i="1"/>
  <c r="CV146" i="1"/>
  <c r="CA146" i="1"/>
  <c r="BZ146" i="1"/>
  <c r="BY146" i="1"/>
  <c r="J146" i="1"/>
  <c r="K146" i="1" s="1"/>
  <c r="CY145" i="1"/>
  <c r="CW145" i="1"/>
  <c r="CV145" i="1"/>
  <c r="CA145" i="1"/>
  <c r="BZ145" i="1"/>
  <c r="BY145" i="1"/>
  <c r="J145" i="1"/>
  <c r="K145" i="1" s="1"/>
  <c r="CY144" i="1"/>
  <c r="CW144" i="1"/>
  <c r="CV144" i="1"/>
  <c r="CA144" i="1"/>
  <c r="BZ144" i="1"/>
  <c r="BY144" i="1"/>
  <c r="J144" i="1"/>
  <c r="K144" i="1" s="1"/>
  <c r="CY143" i="1"/>
  <c r="CW143" i="1"/>
  <c r="CV143" i="1"/>
  <c r="CA143" i="1"/>
  <c r="BZ143" i="1"/>
  <c r="BY143" i="1"/>
  <c r="J143" i="1"/>
  <c r="K143" i="1" s="1"/>
  <c r="CY142" i="1"/>
  <c r="CW142" i="1"/>
  <c r="CV142" i="1"/>
  <c r="CA142" i="1"/>
  <c r="BZ142" i="1"/>
  <c r="BY142" i="1"/>
  <c r="J142" i="1"/>
  <c r="K142" i="1" s="1"/>
  <c r="CY141" i="1"/>
  <c r="CW141" i="1"/>
  <c r="CV141" i="1"/>
  <c r="CA141" i="1"/>
  <c r="BZ141" i="1"/>
  <c r="BY141" i="1"/>
  <c r="J141" i="1"/>
  <c r="K141" i="1" s="1"/>
  <c r="CY140" i="1"/>
  <c r="CW140" i="1"/>
  <c r="CV140" i="1"/>
  <c r="CA140" i="1"/>
  <c r="BZ140" i="1"/>
  <c r="BY140" i="1"/>
  <c r="J140" i="1"/>
  <c r="K140" i="1" s="1"/>
  <c r="CY138" i="1"/>
  <c r="CW138" i="1"/>
  <c r="CV138" i="1"/>
  <c r="CA138" i="1"/>
  <c r="BZ138" i="1"/>
  <c r="BF138" i="1"/>
  <c r="BY138" i="1" s="1"/>
  <c r="J138" i="1"/>
  <c r="K138" i="1" s="1"/>
  <c r="CY137" i="1"/>
  <c r="CW137" i="1"/>
  <c r="CV137" i="1"/>
  <c r="CA137" i="1"/>
  <c r="BZ137" i="1"/>
  <c r="BY137" i="1"/>
  <c r="J137" i="1"/>
  <c r="K137" i="1" s="1"/>
  <c r="CY136" i="1"/>
  <c r="CW136" i="1"/>
  <c r="CV136" i="1"/>
  <c r="CA136" i="1"/>
  <c r="BZ136" i="1"/>
  <c r="BF136" i="1"/>
  <c r="J136" i="1"/>
  <c r="K136" i="1" s="1"/>
  <c r="CY135" i="1"/>
  <c r="CW135" i="1"/>
  <c r="CV135" i="1"/>
  <c r="CA135" i="1"/>
  <c r="BZ135" i="1"/>
  <c r="BY135" i="1"/>
  <c r="J135" i="1"/>
  <c r="K135" i="1" s="1"/>
  <c r="CY134" i="1"/>
  <c r="CW134" i="1"/>
  <c r="CV134" i="1"/>
  <c r="CA134" i="1"/>
  <c r="BZ134" i="1"/>
  <c r="BY134" i="1"/>
  <c r="J134" i="1"/>
  <c r="K134" i="1" s="1"/>
  <c r="CY133" i="1"/>
  <c r="CW133" i="1"/>
  <c r="CV133" i="1"/>
  <c r="CA133" i="1"/>
  <c r="BZ133" i="1"/>
  <c r="BY133" i="1"/>
  <c r="J133" i="1"/>
  <c r="K133" i="1" s="1"/>
  <c r="CY132" i="1"/>
  <c r="CW132" i="1"/>
  <c r="CV132" i="1"/>
  <c r="CA132" i="1"/>
  <c r="BZ132" i="1"/>
  <c r="BY132" i="1"/>
  <c r="J132" i="1"/>
  <c r="K132" i="1" s="1"/>
  <c r="CY131" i="1"/>
  <c r="CW131" i="1"/>
  <c r="CV131" i="1"/>
  <c r="CA131" i="1"/>
  <c r="BZ131" i="1"/>
  <c r="BY131" i="1"/>
  <c r="J131" i="1"/>
  <c r="K131" i="1" s="1"/>
  <c r="CY130" i="1"/>
  <c r="CW130" i="1"/>
  <c r="CV130" i="1"/>
  <c r="CA130" i="1"/>
  <c r="BZ130" i="1"/>
  <c r="BY130" i="1"/>
  <c r="J130" i="1"/>
  <c r="K130" i="1" s="1"/>
  <c r="CY129" i="1"/>
  <c r="CW129" i="1"/>
  <c r="CV129" i="1"/>
  <c r="CA129" i="1"/>
  <c r="BZ129" i="1"/>
  <c r="BY129" i="1"/>
  <c r="J129" i="1"/>
  <c r="K129" i="1" s="1"/>
  <c r="CY128" i="1"/>
  <c r="CW128" i="1"/>
  <c r="CV128" i="1"/>
  <c r="CA128" i="1"/>
  <c r="BZ128" i="1"/>
  <c r="BY128" i="1"/>
  <c r="J128" i="1"/>
  <c r="K128" i="1" s="1"/>
  <c r="CY127" i="1"/>
  <c r="CW127" i="1"/>
  <c r="CV127" i="1"/>
  <c r="CA127" i="1"/>
  <c r="BZ127" i="1"/>
  <c r="BY127" i="1"/>
  <c r="J127" i="1"/>
  <c r="K127" i="1" s="1"/>
  <c r="CY126" i="1"/>
  <c r="CW126" i="1"/>
  <c r="CV126" i="1"/>
  <c r="CA126" i="1"/>
  <c r="BZ126" i="1"/>
  <c r="BY126" i="1"/>
  <c r="J126" i="1"/>
  <c r="K126" i="1" s="1"/>
  <c r="CY125" i="1"/>
  <c r="CW125" i="1"/>
  <c r="CV125" i="1"/>
  <c r="CA125" i="1"/>
  <c r="BZ125" i="1"/>
  <c r="BY125" i="1"/>
  <c r="J125" i="1"/>
  <c r="K125" i="1" s="1"/>
  <c r="CY124" i="1"/>
  <c r="CW124" i="1"/>
  <c r="CV124" i="1"/>
  <c r="CA124" i="1"/>
  <c r="BZ124" i="1"/>
  <c r="BY124" i="1"/>
  <c r="J124" i="1"/>
  <c r="K124" i="1" s="1"/>
  <c r="CY123" i="1"/>
  <c r="CW123" i="1"/>
  <c r="CV123" i="1"/>
  <c r="CA123" i="1"/>
  <c r="BZ123" i="1"/>
  <c r="BY123" i="1"/>
  <c r="J123" i="1"/>
  <c r="K123" i="1" s="1"/>
  <c r="CY122" i="1"/>
  <c r="CW122" i="1"/>
  <c r="CV122" i="1"/>
  <c r="CA122" i="1"/>
  <c r="BZ122" i="1"/>
  <c r="BY122" i="1"/>
  <c r="J122" i="1"/>
  <c r="K122" i="1" s="1"/>
  <c r="CY121" i="1"/>
  <c r="CW121" i="1"/>
  <c r="CV121" i="1"/>
  <c r="CA121" i="1"/>
  <c r="BZ121" i="1"/>
  <c r="BY121" i="1"/>
  <c r="J121" i="1"/>
  <c r="K121" i="1" s="1"/>
  <c r="CY120" i="1"/>
  <c r="CW120" i="1"/>
  <c r="CV120" i="1"/>
  <c r="CA120" i="1"/>
  <c r="BZ120" i="1"/>
  <c r="BY120" i="1"/>
  <c r="CY119" i="1"/>
  <c r="CW119" i="1"/>
  <c r="CV119" i="1"/>
  <c r="CA119" i="1"/>
  <c r="BZ119" i="1"/>
  <c r="BY119" i="1"/>
  <c r="J119" i="1"/>
  <c r="K119" i="1" s="1"/>
  <c r="CY118" i="1"/>
  <c r="CW118" i="1"/>
  <c r="CV118" i="1"/>
  <c r="CA118" i="1"/>
  <c r="BZ118" i="1"/>
  <c r="BY118" i="1"/>
  <c r="J118" i="1"/>
  <c r="K118" i="1" s="1"/>
  <c r="CY117" i="1"/>
  <c r="CW117" i="1"/>
  <c r="CV117" i="1"/>
  <c r="CA117" i="1"/>
  <c r="BZ117" i="1"/>
  <c r="BY117" i="1"/>
  <c r="J117" i="1"/>
  <c r="K117" i="1" s="1"/>
  <c r="CY116" i="1"/>
  <c r="CW116" i="1"/>
  <c r="CV116" i="1"/>
  <c r="CA116" i="1"/>
  <c r="BZ116" i="1"/>
  <c r="BY116" i="1"/>
  <c r="J116" i="1"/>
  <c r="K116" i="1" s="1"/>
  <c r="CY115" i="1"/>
  <c r="CW115" i="1"/>
  <c r="CV115" i="1"/>
  <c r="CA115" i="1"/>
  <c r="BZ115" i="1"/>
  <c r="BY115" i="1"/>
  <c r="J115" i="1"/>
  <c r="K115" i="1" s="1"/>
  <c r="CY114" i="1"/>
  <c r="CW114" i="1"/>
  <c r="CV114" i="1"/>
  <c r="CA114" i="1"/>
  <c r="BZ114" i="1"/>
  <c r="BY114" i="1"/>
  <c r="J114" i="1"/>
  <c r="K114" i="1" s="1"/>
  <c r="CY113" i="1"/>
  <c r="CW113" i="1"/>
  <c r="CV113" i="1"/>
  <c r="CA113" i="1"/>
  <c r="BZ113" i="1"/>
  <c r="BY113" i="1"/>
  <c r="J113" i="1"/>
  <c r="K113" i="1" s="1"/>
  <c r="CY112" i="1"/>
  <c r="CW112" i="1"/>
  <c r="CV112" i="1"/>
  <c r="CA112" i="1"/>
  <c r="BZ112" i="1"/>
  <c r="BY112" i="1"/>
  <c r="J112" i="1"/>
  <c r="K112" i="1" s="1"/>
  <c r="CY111" i="1"/>
  <c r="CW111" i="1"/>
  <c r="CV111" i="1"/>
  <c r="CA111" i="1"/>
  <c r="BZ111" i="1"/>
  <c r="BY111" i="1"/>
  <c r="J111" i="1"/>
  <c r="K111" i="1" s="1"/>
  <c r="CY110" i="1"/>
  <c r="CW110" i="1"/>
  <c r="CV110" i="1"/>
  <c r="CA110" i="1"/>
  <c r="BZ110" i="1"/>
  <c r="BY110" i="1"/>
  <c r="J110" i="1"/>
  <c r="K110" i="1" s="1"/>
  <c r="CY109" i="1"/>
  <c r="CW109" i="1"/>
  <c r="CV109" i="1"/>
  <c r="CA109" i="1"/>
  <c r="BZ109" i="1"/>
  <c r="BY109" i="1"/>
  <c r="J109" i="1"/>
  <c r="K109" i="1" s="1"/>
  <c r="CY108" i="1"/>
  <c r="CW108" i="1"/>
  <c r="CV108" i="1"/>
  <c r="CA108" i="1"/>
  <c r="BZ108" i="1"/>
  <c r="BY108" i="1"/>
  <c r="J108" i="1"/>
  <c r="K108" i="1" s="1"/>
  <c r="CY107" i="1"/>
  <c r="CW107" i="1"/>
  <c r="CV107" i="1"/>
  <c r="CA107" i="1"/>
  <c r="BZ107" i="1"/>
  <c r="BY107" i="1"/>
  <c r="J107" i="1"/>
  <c r="K107" i="1" s="1"/>
  <c r="CY106" i="1"/>
  <c r="CW106" i="1"/>
  <c r="CV106" i="1"/>
  <c r="CA106" i="1"/>
  <c r="BZ106" i="1"/>
  <c r="BY106" i="1"/>
  <c r="J106" i="1"/>
  <c r="K106" i="1" s="1"/>
  <c r="CY105" i="1"/>
  <c r="CW105" i="1"/>
  <c r="CV105" i="1"/>
  <c r="CA105" i="1"/>
  <c r="BZ105" i="1"/>
  <c r="BY105" i="1"/>
  <c r="J105" i="1"/>
  <c r="K105" i="1" s="1"/>
  <c r="CY104" i="1"/>
  <c r="CW104" i="1"/>
  <c r="CV104" i="1"/>
  <c r="CA104" i="1"/>
  <c r="BZ104" i="1"/>
  <c r="BY104" i="1"/>
  <c r="J104" i="1"/>
  <c r="K104" i="1" s="1"/>
  <c r="CY103" i="1"/>
  <c r="CW103" i="1"/>
  <c r="CV103" i="1"/>
  <c r="CA103" i="1"/>
  <c r="BZ103" i="1"/>
  <c r="BY103" i="1"/>
  <c r="J103" i="1"/>
  <c r="K103" i="1" s="1"/>
  <c r="CY102" i="1"/>
  <c r="CW102" i="1"/>
  <c r="CV102" i="1"/>
  <c r="CA102" i="1"/>
  <c r="BZ102" i="1"/>
  <c r="BY102" i="1"/>
  <c r="J102" i="1"/>
  <c r="K102" i="1" s="1"/>
  <c r="CY101" i="1"/>
  <c r="CW101" i="1"/>
  <c r="CV101" i="1"/>
  <c r="CA101" i="1"/>
  <c r="BZ101" i="1"/>
  <c r="BY101" i="1"/>
  <c r="J101" i="1"/>
  <c r="K101" i="1" s="1"/>
  <c r="CY100" i="1"/>
  <c r="CW100" i="1"/>
  <c r="CV100" i="1"/>
  <c r="CA100" i="1"/>
  <c r="BZ100" i="1"/>
  <c r="BY100" i="1"/>
  <c r="J100" i="1"/>
  <c r="K100" i="1" s="1"/>
  <c r="CY99" i="1"/>
  <c r="CW99" i="1"/>
  <c r="CV99" i="1"/>
  <c r="CA99" i="1"/>
  <c r="BZ99" i="1"/>
  <c r="BY99" i="1"/>
  <c r="J99" i="1"/>
  <c r="K99" i="1" s="1"/>
  <c r="CY98" i="1"/>
  <c r="CW98" i="1"/>
  <c r="CV98" i="1"/>
  <c r="CA98" i="1"/>
  <c r="BZ98" i="1"/>
  <c r="BY98" i="1"/>
  <c r="J98" i="1"/>
  <c r="K98" i="1" s="1"/>
  <c r="CY97" i="1"/>
  <c r="CW97" i="1"/>
  <c r="CV97" i="1"/>
  <c r="CA97" i="1"/>
  <c r="BZ97" i="1"/>
  <c r="BY97" i="1"/>
  <c r="J97" i="1"/>
  <c r="K97" i="1" s="1"/>
  <c r="CY96" i="1"/>
  <c r="CW96" i="1"/>
  <c r="CV96" i="1"/>
  <c r="CA96" i="1"/>
  <c r="BZ96" i="1"/>
  <c r="BY96" i="1"/>
  <c r="J96" i="1"/>
  <c r="K96" i="1" s="1"/>
  <c r="CY95" i="1"/>
  <c r="CW95" i="1"/>
  <c r="CV95" i="1"/>
  <c r="CA95" i="1"/>
  <c r="BZ95" i="1"/>
  <c r="BY95" i="1"/>
  <c r="J95" i="1"/>
  <c r="K95" i="1" s="1"/>
  <c r="CY94" i="1"/>
  <c r="CW94" i="1"/>
  <c r="CV94" i="1"/>
  <c r="CA94" i="1"/>
  <c r="BZ94" i="1"/>
  <c r="BY94" i="1"/>
  <c r="J94" i="1"/>
  <c r="K94" i="1" s="1"/>
  <c r="CY93" i="1"/>
  <c r="CW93" i="1"/>
  <c r="CV93" i="1"/>
  <c r="CA93" i="1"/>
  <c r="BZ93" i="1"/>
  <c r="BY93" i="1"/>
  <c r="J93" i="1"/>
  <c r="K93" i="1" s="1"/>
  <c r="CY92" i="1"/>
  <c r="CW92" i="1"/>
  <c r="CV92" i="1"/>
  <c r="CA92" i="1"/>
  <c r="BZ92" i="1"/>
  <c r="BY92" i="1"/>
  <c r="J92" i="1"/>
  <c r="K92" i="1" s="1"/>
  <c r="CY91" i="1"/>
  <c r="CW91" i="1"/>
  <c r="CV91" i="1"/>
  <c r="CA91" i="1"/>
  <c r="BZ91" i="1"/>
  <c r="BY91" i="1"/>
  <c r="J91" i="1"/>
  <c r="K91" i="1" s="1"/>
  <c r="CY90" i="1"/>
  <c r="CW90" i="1"/>
  <c r="CV90" i="1"/>
  <c r="CA90" i="1"/>
  <c r="BZ90" i="1"/>
  <c r="BY90" i="1"/>
  <c r="J90" i="1"/>
  <c r="K90" i="1" s="1"/>
  <c r="CY89" i="1"/>
  <c r="CW89" i="1"/>
  <c r="CV89" i="1"/>
  <c r="CA89" i="1"/>
  <c r="BZ89" i="1"/>
  <c r="BY89" i="1"/>
  <c r="J89" i="1"/>
  <c r="K89" i="1" s="1"/>
  <c r="CY88" i="1"/>
  <c r="CW88" i="1"/>
  <c r="CV88" i="1"/>
  <c r="CA88" i="1"/>
  <c r="BZ88" i="1"/>
  <c r="BY88" i="1"/>
  <c r="J88" i="1"/>
  <c r="K88" i="1" s="1"/>
  <c r="CY87" i="1"/>
  <c r="CW87" i="1"/>
  <c r="CV87" i="1"/>
  <c r="CA87" i="1"/>
  <c r="BZ87" i="1"/>
  <c r="BY87" i="1"/>
  <c r="J87" i="1"/>
  <c r="K87" i="1" s="1"/>
  <c r="CY86" i="1"/>
  <c r="CW86" i="1"/>
  <c r="CV86" i="1"/>
  <c r="CA86" i="1"/>
  <c r="BZ86" i="1"/>
  <c r="BY86" i="1"/>
  <c r="J86" i="1"/>
  <c r="K86" i="1" s="1"/>
  <c r="CY85" i="1"/>
  <c r="CW85" i="1"/>
  <c r="CV85" i="1"/>
  <c r="CA85" i="1"/>
  <c r="BZ85" i="1"/>
  <c r="BY85" i="1"/>
  <c r="J85" i="1"/>
  <c r="K85" i="1" s="1"/>
  <c r="CY84" i="1"/>
  <c r="CW84" i="1"/>
  <c r="CV84" i="1"/>
  <c r="CA84" i="1"/>
  <c r="BZ84" i="1"/>
  <c r="BY84" i="1"/>
  <c r="J84" i="1"/>
  <c r="K84" i="1" s="1"/>
  <c r="CY83" i="1"/>
  <c r="CW83" i="1"/>
  <c r="CV83" i="1"/>
  <c r="CA83" i="1"/>
  <c r="BZ83" i="1"/>
  <c r="BY83" i="1"/>
  <c r="J83" i="1"/>
  <c r="K83" i="1" s="1"/>
  <c r="CY82" i="1"/>
  <c r="CW82" i="1"/>
  <c r="CV82" i="1"/>
  <c r="CA82" i="1"/>
  <c r="BZ82" i="1"/>
  <c r="BY82" i="1"/>
  <c r="K82" i="1"/>
  <c r="J82" i="1"/>
  <c r="CY81" i="1"/>
  <c r="CW81" i="1"/>
  <c r="CV81" i="1"/>
  <c r="CA81" i="1"/>
  <c r="BZ81" i="1"/>
  <c r="BY81" i="1"/>
  <c r="J81" i="1"/>
  <c r="K81" i="1" s="1"/>
  <c r="CY80" i="1"/>
  <c r="CW80" i="1"/>
  <c r="CV80" i="1"/>
  <c r="CA80" i="1"/>
  <c r="BZ80" i="1"/>
  <c r="BY80" i="1"/>
  <c r="J80" i="1"/>
  <c r="K80" i="1" s="1"/>
  <c r="CY79" i="1"/>
  <c r="CW79" i="1"/>
  <c r="CV79" i="1"/>
  <c r="CA79" i="1"/>
  <c r="BZ79" i="1"/>
  <c r="BY79" i="1"/>
  <c r="J79" i="1"/>
  <c r="K79" i="1" s="1"/>
  <c r="CY78" i="1"/>
  <c r="CW78" i="1"/>
  <c r="CV78" i="1"/>
  <c r="CA78" i="1"/>
  <c r="BZ78" i="1"/>
  <c r="BY78" i="1"/>
  <c r="J78" i="1"/>
  <c r="K78" i="1" s="1"/>
  <c r="CY77" i="1"/>
  <c r="CW77" i="1"/>
  <c r="CV77" i="1"/>
  <c r="CA77" i="1"/>
  <c r="BZ77" i="1"/>
  <c r="BY77" i="1"/>
  <c r="J77" i="1"/>
  <c r="K77" i="1" s="1"/>
  <c r="CY76" i="1"/>
  <c r="CW76" i="1"/>
  <c r="CV76" i="1"/>
  <c r="CA76" i="1"/>
  <c r="BZ76" i="1"/>
  <c r="BY76" i="1"/>
  <c r="J76" i="1"/>
  <c r="K76" i="1" s="1"/>
  <c r="CY75" i="1"/>
  <c r="CW75" i="1"/>
  <c r="CV75" i="1"/>
  <c r="CA75" i="1"/>
  <c r="BZ75" i="1"/>
  <c r="BY75" i="1"/>
  <c r="J75" i="1"/>
  <c r="K75" i="1" s="1"/>
  <c r="CY74" i="1"/>
  <c r="CW74" i="1"/>
  <c r="CV74" i="1"/>
  <c r="CA74" i="1"/>
  <c r="BZ74" i="1"/>
  <c r="BY74" i="1"/>
  <c r="J74" i="1"/>
  <c r="K74" i="1" s="1"/>
  <c r="CY73" i="1"/>
  <c r="CW73" i="1"/>
  <c r="CV73" i="1"/>
  <c r="CA73" i="1"/>
  <c r="BZ73" i="1"/>
  <c r="BY73" i="1"/>
  <c r="J73" i="1"/>
  <c r="K73" i="1" s="1"/>
  <c r="CY72" i="1"/>
  <c r="CW72" i="1"/>
  <c r="CV72" i="1"/>
  <c r="CA72" i="1"/>
  <c r="BZ72" i="1"/>
  <c r="BY72" i="1"/>
  <c r="J72" i="1"/>
  <c r="K72" i="1" s="1"/>
  <c r="CY71" i="1"/>
  <c r="CW71" i="1"/>
  <c r="CV71" i="1"/>
  <c r="CA71" i="1"/>
  <c r="BZ71" i="1"/>
  <c r="BY71" i="1"/>
  <c r="J71" i="1"/>
  <c r="K71" i="1" s="1"/>
  <c r="CY70" i="1"/>
  <c r="CW70" i="1"/>
  <c r="CV70" i="1"/>
  <c r="CA70" i="1"/>
  <c r="BZ70" i="1"/>
  <c r="BY70" i="1"/>
  <c r="J70" i="1"/>
  <c r="K70" i="1" s="1"/>
  <c r="CY69" i="1"/>
  <c r="CW69" i="1"/>
  <c r="CV69" i="1"/>
  <c r="CA69" i="1"/>
  <c r="BZ69" i="1"/>
  <c r="BY69" i="1"/>
  <c r="J69" i="1"/>
  <c r="K69" i="1" s="1"/>
  <c r="CY68" i="1"/>
  <c r="CW68" i="1"/>
  <c r="CV68" i="1"/>
  <c r="CA68" i="1"/>
  <c r="BZ68" i="1"/>
  <c r="BY68" i="1"/>
  <c r="J68" i="1"/>
  <c r="K68" i="1" s="1"/>
  <c r="CY67" i="1"/>
  <c r="CW67" i="1"/>
  <c r="CV67" i="1"/>
  <c r="CA67" i="1"/>
  <c r="BZ67" i="1"/>
  <c r="BY67" i="1"/>
  <c r="J67" i="1"/>
  <c r="K67" i="1" s="1"/>
  <c r="CY66" i="1"/>
  <c r="CW66" i="1"/>
  <c r="CV66" i="1"/>
  <c r="CA66" i="1"/>
  <c r="BZ66" i="1"/>
  <c r="BY66" i="1"/>
  <c r="J66" i="1"/>
  <c r="K66" i="1" s="1"/>
  <c r="CY65" i="1"/>
  <c r="CW65" i="1"/>
  <c r="CV65" i="1"/>
  <c r="CA65" i="1"/>
  <c r="BZ65" i="1"/>
  <c r="BY65" i="1"/>
  <c r="J65" i="1"/>
  <c r="K65" i="1" s="1"/>
  <c r="CY64" i="1"/>
  <c r="CW64" i="1"/>
  <c r="CV64" i="1"/>
  <c r="CA64" i="1"/>
  <c r="BZ64" i="1"/>
  <c r="BY64" i="1"/>
  <c r="J64" i="1"/>
  <c r="K64" i="1" s="1"/>
  <c r="CY63" i="1"/>
  <c r="CW63" i="1"/>
  <c r="CV63" i="1"/>
  <c r="CA63" i="1"/>
  <c r="BZ63" i="1"/>
  <c r="BY63" i="1"/>
  <c r="J63" i="1"/>
  <c r="K63" i="1" s="1"/>
  <c r="CY62" i="1"/>
  <c r="CW62" i="1"/>
  <c r="CV62" i="1"/>
  <c r="CA62" i="1"/>
  <c r="BZ62" i="1"/>
  <c r="BY62" i="1"/>
  <c r="J62" i="1"/>
  <c r="K62" i="1" s="1"/>
  <c r="CY61" i="1"/>
  <c r="CW61" i="1"/>
  <c r="CV61" i="1"/>
  <c r="CA61" i="1"/>
  <c r="BZ61" i="1"/>
  <c r="BY61" i="1"/>
  <c r="J61" i="1"/>
  <c r="K61" i="1" s="1"/>
  <c r="CY60" i="1"/>
  <c r="CW60" i="1"/>
  <c r="CV60" i="1"/>
  <c r="CA60" i="1"/>
  <c r="BZ60" i="1"/>
  <c r="BY60" i="1"/>
  <c r="J60" i="1"/>
  <c r="K60" i="1" s="1"/>
  <c r="CY59" i="1"/>
  <c r="CW59" i="1"/>
  <c r="CV59" i="1"/>
  <c r="CA59" i="1"/>
  <c r="BZ59" i="1"/>
  <c r="BY59" i="1"/>
  <c r="J59" i="1"/>
  <c r="K59" i="1" s="1"/>
  <c r="CY58" i="1"/>
  <c r="CW58" i="1"/>
  <c r="CV58" i="1"/>
  <c r="CA58" i="1"/>
  <c r="BZ58" i="1"/>
  <c r="BY58" i="1"/>
  <c r="J58" i="1"/>
  <c r="K58" i="1" s="1"/>
  <c r="CY57" i="1"/>
  <c r="CW57" i="1"/>
  <c r="CV57" i="1"/>
  <c r="CA57" i="1"/>
  <c r="BZ57" i="1"/>
  <c r="BY57" i="1"/>
  <c r="J57" i="1"/>
  <c r="K57" i="1" s="1"/>
  <c r="CY56" i="1"/>
  <c r="CW56" i="1"/>
  <c r="CV56" i="1"/>
  <c r="CA56" i="1"/>
  <c r="BZ56" i="1"/>
  <c r="BY56" i="1"/>
  <c r="J56" i="1"/>
  <c r="K56" i="1" s="1"/>
  <c r="CY55" i="1"/>
  <c r="CW55" i="1"/>
  <c r="CV55" i="1"/>
  <c r="CA55" i="1"/>
  <c r="BZ55" i="1"/>
  <c r="BY55" i="1"/>
  <c r="J55" i="1"/>
  <c r="K55" i="1" s="1"/>
  <c r="CY54" i="1"/>
  <c r="CW54" i="1"/>
  <c r="CV54" i="1"/>
  <c r="CA54" i="1"/>
  <c r="BZ54" i="1"/>
  <c r="BY54" i="1"/>
  <c r="J54" i="1"/>
  <c r="K54" i="1" s="1"/>
  <c r="CY53" i="1"/>
  <c r="CW53" i="1"/>
  <c r="CV53" i="1"/>
  <c r="CA53" i="1"/>
  <c r="BZ53" i="1"/>
  <c r="BY53" i="1"/>
  <c r="J53" i="1"/>
  <c r="K53" i="1" s="1"/>
  <c r="CY52" i="1"/>
  <c r="CW52" i="1"/>
  <c r="CV52" i="1"/>
  <c r="CA52" i="1"/>
  <c r="BZ52" i="1"/>
  <c r="BY52" i="1"/>
  <c r="J52" i="1"/>
  <c r="K52" i="1" s="1"/>
  <c r="CY51" i="1"/>
  <c r="CW51" i="1"/>
  <c r="CV51" i="1"/>
  <c r="CA51" i="1"/>
  <c r="BZ51" i="1"/>
  <c r="BY51" i="1"/>
  <c r="J51" i="1"/>
  <c r="K51" i="1" s="1"/>
  <c r="CY50" i="1"/>
  <c r="CW50" i="1"/>
  <c r="CV50" i="1"/>
  <c r="CA50" i="1"/>
  <c r="BZ50" i="1"/>
  <c r="BY50" i="1"/>
  <c r="J50" i="1"/>
  <c r="K50" i="1" s="1"/>
  <c r="CY49" i="1"/>
  <c r="CW49" i="1"/>
  <c r="CV49" i="1"/>
  <c r="CA49" i="1"/>
  <c r="BZ49" i="1"/>
  <c r="BY49" i="1"/>
  <c r="J49" i="1"/>
  <c r="K49" i="1" s="1"/>
  <c r="CY48" i="1"/>
  <c r="CW48" i="1"/>
  <c r="CV48" i="1"/>
  <c r="CA48" i="1"/>
  <c r="BZ48" i="1"/>
  <c r="BY48" i="1"/>
  <c r="J48" i="1"/>
  <c r="K48" i="1" s="1"/>
  <c r="CY47" i="1"/>
  <c r="CW47" i="1"/>
  <c r="CV47" i="1"/>
  <c r="CA47" i="1"/>
  <c r="BZ47" i="1"/>
  <c r="BY47" i="1"/>
  <c r="J47" i="1"/>
  <c r="K47" i="1" s="1"/>
  <c r="CY46" i="1"/>
  <c r="CW46" i="1"/>
  <c r="CV46" i="1"/>
  <c r="CA46" i="1"/>
  <c r="BZ46" i="1"/>
  <c r="BY46" i="1"/>
  <c r="J46" i="1"/>
  <c r="K46" i="1" s="1"/>
  <c r="CY45" i="1"/>
  <c r="CW45" i="1"/>
  <c r="CV45" i="1"/>
  <c r="CA45" i="1"/>
  <c r="BZ45" i="1"/>
  <c r="BY45" i="1"/>
  <c r="J45" i="1"/>
  <c r="K45" i="1" s="1"/>
  <c r="CY44" i="1"/>
  <c r="CW44" i="1"/>
  <c r="CV44" i="1"/>
  <c r="CA44" i="1"/>
  <c r="BZ44" i="1"/>
  <c r="BY44" i="1"/>
  <c r="J44" i="1"/>
  <c r="K44" i="1" s="1"/>
  <c r="CY43" i="1"/>
  <c r="CW43" i="1"/>
  <c r="CV43" i="1"/>
  <c r="CA43" i="1"/>
  <c r="BZ43" i="1"/>
  <c r="BY43" i="1"/>
  <c r="J43" i="1"/>
  <c r="K43" i="1" s="1"/>
  <c r="CY42" i="1"/>
  <c r="CW42" i="1"/>
  <c r="CV42" i="1"/>
  <c r="CA42" i="1"/>
  <c r="BZ42" i="1"/>
  <c r="BY42" i="1"/>
  <c r="J42" i="1"/>
  <c r="K42" i="1" s="1"/>
  <c r="CY41" i="1"/>
  <c r="CW41" i="1"/>
  <c r="CV41" i="1"/>
  <c r="CA41" i="1"/>
  <c r="BZ41" i="1"/>
  <c r="BY41" i="1"/>
  <c r="J41" i="1"/>
  <c r="K41" i="1" s="1"/>
  <c r="CY40" i="1"/>
  <c r="CW40" i="1"/>
  <c r="CV40" i="1"/>
  <c r="CA40" i="1"/>
  <c r="BZ40" i="1"/>
  <c r="BY40" i="1"/>
  <c r="J40" i="1"/>
  <c r="K40" i="1" s="1"/>
  <c r="CY39" i="1"/>
  <c r="CW39" i="1"/>
  <c r="CV39" i="1"/>
  <c r="CA39" i="1"/>
  <c r="BZ39" i="1"/>
  <c r="BY39" i="1"/>
  <c r="J39" i="1"/>
  <c r="K39" i="1" s="1"/>
  <c r="CY38" i="1"/>
  <c r="CW38" i="1"/>
  <c r="CV38" i="1"/>
  <c r="CA38" i="1"/>
  <c r="BZ38" i="1"/>
  <c r="BY38" i="1"/>
  <c r="J38" i="1"/>
  <c r="K38" i="1" s="1"/>
  <c r="CY37" i="1"/>
  <c r="CW37" i="1"/>
  <c r="CV37" i="1"/>
  <c r="CA37" i="1"/>
  <c r="BZ37" i="1"/>
  <c r="BY37" i="1"/>
  <c r="J37" i="1"/>
  <c r="K37" i="1" s="1"/>
  <c r="CY36" i="1"/>
  <c r="CW36" i="1"/>
  <c r="CV36" i="1"/>
  <c r="CA36" i="1"/>
  <c r="BZ36" i="1"/>
  <c r="BY36" i="1"/>
  <c r="J36" i="1"/>
  <c r="K36" i="1" s="1"/>
  <c r="CY35" i="1"/>
  <c r="CW35" i="1"/>
  <c r="CV35" i="1"/>
  <c r="CA35" i="1"/>
  <c r="BZ35" i="1"/>
  <c r="BY35" i="1"/>
  <c r="J35" i="1"/>
  <c r="K35" i="1" s="1"/>
  <c r="CY34" i="1"/>
  <c r="CW34" i="1"/>
  <c r="CV34" i="1"/>
  <c r="CA34" i="1"/>
  <c r="BZ34" i="1"/>
  <c r="BY34" i="1"/>
  <c r="J34" i="1"/>
  <c r="K34" i="1" s="1"/>
  <c r="CY33" i="1"/>
  <c r="CW33" i="1"/>
  <c r="CV33" i="1"/>
  <c r="CA33" i="1"/>
  <c r="BZ33" i="1"/>
  <c r="BY33" i="1"/>
  <c r="J33" i="1"/>
  <c r="K33" i="1" s="1"/>
  <c r="CY32" i="1"/>
  <c r="CW32" i="1"/>
  <c r="CV32" i="1"/>
  <c r="CA32" i="1"/>
  <c r="BZ32" i="1"/>
  <c r="BY32" i="1"/>
  <c r="J32" i="1"/>
  <c r="K32" i="1" s="1"/>
  <c r="CY31" i="1"/>
  <c r="CW31" i="1"/>
  <c r="CV31" i="1"/>
  <c r="CA31" i="1"/>
  <c r="BZ31" i="1"/>
  <c r="BY31" i="1"/>
  <c r="J31" i="1"/>
  <c r="K31" i="1" s="1"/>
  <c r="CY30" i="1"/>
  <c r="CW30" i="1"/>
  <c r="CV30" i="1"/>
  <c r="CA30" i="1"/>
  <c r="BZ30" i="1"/>
  <c r="BY30" i="1"/>
  <c r="J30" i="1"/>
  <c r="K30" i="1" s="1"/>
  <c r="CY29" i="1"/>
  <c r="CW29" i="1"/>
  <c r="CV29" i="1"/>
  <c r="CA29" i="1"/>
  <c r="BZ29" i="1"/>
  <c r="BY29" i="1"/>
  <c r="J29" i="1"/>
  <c r="K29" i="1" s="1"/>
  <c r="CY28" i="1"/>
  <c r="CW28" i="1"/>
  <c r="CV28" i="1"/>
  <c r="CA28" i="1"/>
  <c r="BZ28" i="1"/>
  <c r="BY28" i="1"/>
  <c r="J28" i="1"/>
  <c r="K28" i="1" s="1"/>
  <c r="CY27" i="1"/>
  <c r="CW27" i="1"/>
  <c r="CV27" i="1"/>
  <c r="CA27" i="1"/>
  <c r="BZ27" i="1"/>
  <c r="BY27" i="1"/>
  <c r="J27" i="1"/>
  <c r="K27" i="1" s="1"/>
  <c r="CY26" i="1"/>
  <c r="CW26" i="1"/>
  <c r="CV26" i="1"/>
  <c r="CA26" i="1"/>
  <c r="BZ26" i="1"/>
  <c r="BY26" i="1"/>
  <c r="J26" i="1"/>
  <c r="K26" i="1" s="1"/>
  <c r="CY25" i="1"/>
  <c r="CW25" i="1"/>
  <c r="CV25" i="1"/>
  <c r="CA25" i="1"/>
  <c r="BZ25" i="1"/>
  <c r="BY25" i="1"/>
  <c r="J25" i="1"/>
  <c r="K25" i="1" s="1"/>
  <c r="CY24" i="1"/>
  <c r="CW24" i="1"/>
  <c r="CV24" i="1"/>
  <c r="CA24" i="1"/>
  <c r="BZ24" i="1"/>
  <c r="BY24" i="1"/>
  <c r="J24" i="1"/>
  <c r="K24" i="1" s="1"/>
  <c r="CY23" i="1"/>
  <c r="CW23" i="1"/>
  <c r="CV23" i="1"/>
  <c r="CA23" i="1"/>
  <c r="BZ23" i="1"/>
  <c r="BY23" i="1"/>
  <c r="J23" i="1"/>
  <c r="K23" i="1" s="1"/>
  <c r="CY22" i="1"/>
  <c r="CW22" i="1"/>
  <c r="CV22" i="1"/>
  <c r="CA22" i="1"/>
  <c r="BZ22" i="1"/>
  <c r="BY22" i="1"/>
  <c r="J22" i="1"/>
  <c r="K22" i="1" s="1"/>
  <c r="CY21" i="1"/>
  <c r="CW21" i="1"/>
  <c r="CV21" i="1"/>
  <c r="CA21" i="1"/>
  <c r="BZ21" i="1"/>
  <c r="BY21" i="1"/>
  <c r="J21" i="1"/>
  <c r="K21" i="1" s="1"/>
  <c r="CY20" i="1"/>
  <c r="CW20" i="1"/>
  <c r="CV20" i="1"/>
  <c r="CA20" i="1"/>
  <c r="BZ20" i="1"/>
  <c r="BY20" i="1"/>
  <c r="J20" i="1"/>
  <c r="K20" i="1" s="1"/>
  <c r="CY19" i="1"/>
  <c r="CW19" i="1"/>
  <c r="CV19" i="1"/>
  <c r="CA19" i="1"/>
  <c r="BZ19" i="1"/>
  <c r="BY19" i="1"/>
  <c r="J19" i="1"/>
  <c r="K19" i="1" s="1"/>
  <c r="CY18" i="1"/>
  <c r="CW18" i="1"/>
  <c r="CV18" i="1"/>
  <c r="CA18" i="1"/>
  <c r="BZ18" i="1"/>
  <c r="BY18" i="1"/>
  <c r="J18" i="1"/>
  <c r="K18" i="1" s="1"/>
  <c r="CY17" i="1"/>
  <c r="CW17" i="1"/>
  <c r="CV17" i="1"/>
  <c r="CA17" i="1"/>
  <c r="BZ17" i="1"/>
  <c r="BY17" i="1"/>
  <c r="J17" i="1"/>
  <c r="K17" i="1" s="1"/>
  <c r="CY16" i="1"/>
  <c r="CW16" i="1"/>
  <c r="CV16" i="1"/>
  <c r="CA16" i="1"/>
  <c r="BZ16" i="1"/>
  <c r="BY16" i="1"/>
  <c r="J16" i="1"/>
  <c r="K16" i="1" s="1"/>
  <c r="CY15" i="1"/>
  <c r="CW15" i="1"/>
  <c r="CV15" i="1"/>
  <c r="CA15" i="1"/>
  <c r="BZ15" i="1"/>
  <c r="BY15" i="1"/>
  <c r="J15" i="1"/>
  <c r="K15" i="1" s="1"/>
  <c r="CY14" i="1"/>
  <c r="CW14" i="1"/>
  <c r="CV14" i="1"/>
  <c r="CA14" i="1"/>
  <c r="BZ14" i="1"/>
  <c r="BY14" i="1"/>
  <c r="J14" i="1"/>
  <c r="K14" i="1" s="1"/>
  <c r="CY13" i="1"/>
  <c r="CW13" i="1"/>
  <c r="CV13" i="1"/>
  <c r="CA13" i="1"/>
  <c r="BZ13" i="1"/>
  <c r="BY13" i="1"/>
  <c r="J13" i="1"/>
  <c r="K13" i="1" s="1"/>
  <c r="CY12" i="1"/>
  <c r="CW12" i="1"/>
  <c r="CV12" i="1"/>
  <c r="CA12" i="1"/>
  <c r="BZ12" i="1"/>
  <c r="BY12" i="1"/>
  <c r="J12" i="1"/>
  <c r="K12" i="1" s="1"/>
  <c r="CY11" i="1"/>
  <c r="CW11" i="1"/>
  <c r="CV11" i="1"/>
  <c r="CA11" i="1"/>
  <c r="BZ11" i="1"/>
  <c r="BY11" i="1"/>
  <c r="J11" i="1"/>
  <c r="K11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CY10" i="1"/>
  <c r="CW10" i="1"/>
  <c r="CV10" i="1"/>
  <c r="CA10" i="1"/>
  <c r="BZ10" i="1"/>
  <c r="BY10" i="1"/>
  <c r="J10" i="1"/>
  <c r="K10" i="1" s="1"/>
  <c r="CB9" i="1"/>
  <c r="CB11" i="1" l="1"/>
  <c r="CB13" i="1"/>
  <c r="CB74" i="1"/>
  <c r="CB76" i="1"/>
  <c r="CB78" i="1"/>
  <c r="CB80" i="1"/>
  <c r="BZ224" i="1"/>
  <c r="CB12" i="1"/>
  <c r="CB14" i="1"/>
  <c r="CB75" i="1"/>
  <c r="CB77" i="1"/>
  <c r="CB79" i="1"/>
  <c r="CB81" i="1"/>
  <c r="A141" i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CB138" i="1"/>
  <c r="CB107" i="1"/>
  <c r="CB108" i="1"/>
  <c r="CB109" i="1"/>
  <c r="CB110" i="1"/>
  <c r="CB111" i="1"/>
  <c r="CB112" i="1"/>
  <c r="CB113" i="1"/>
  <c r="CB114" i="1"/>
  <c r="CB115" i="1"/>
  <c r="CB116" i="1"/>
  <c r="CB117" i="1"/>
  <c r="CB118" i="1"/>
  <c r="CB119" i="1"/>
  <c r="CB137" i="1"/>
  <c r="CB140" i="1"/>
  <c r="CB141" i="1"/>
  <c r="CB142" i="1"/>
  <c r="CB143" i="1"/>
  <c r="CB144" i="1"/>
  <c r="CB145" i="1"/>
  <c r="CB146" i="1"/>
  <c r="CB147" i="1"/>
  <c r="CB148" i="1"/>
  <c r="CB149" i="1"/>
  <c r="CB150" i="1"/>
  <c r="CB151" i="1"/>
  <c r="CB152" i="1"/>
  <c r="CB153" i="1"/>
  <c r="CB154" i="1"/>
  <c r="CB155" i="1"/>
  <c r="CB156" i="1"/>
  <c r="CB157" i="1"/>
  <c r="CB158" i="1"/>
  <c r="CB159" i="1"/>
  <c r="CB160" i="1"/>
  <c r="CB161" i="1"/>
  <c r="CB162" i="1"/>
  <c r="CB163" i="1"/>
  <c r="CB169" i="1"/>
  <c r="CB170" i="1"/>
  <c r="CB171" i="1"/>
  <c r="CB172" i="1"/>
  <c r="CB173" i="1"/>
  <c r="CB174" i="1"/>
  <c r="CB175" i="1"/>
  <c r="CB176" i="1"/>
  <c r="CB177" i="1"/>
  <c r="CB178" i="1"/>
  <c r="CB179" i="1"/>
  <c r="CB180" i="1"/>
  <c r="CB181" i="1"/>
  <c r="CB182" i="1"/>
  <c r="CB183" i="1"/>
  <c r="CB184" i="1"/>
  <c r="CB185" i="1"/>
  <c r="CB186" i="1"/>
  <c r="CB187" i="1"/>
  <c r="CB188" i="1"/>
  <c r="CB189" i="1"/>
  <c r="CB190" i="1"/>
  <c r="CB191" i="1"/>
  <c r="CB15" i="1"/>
  <c r="CB16" i="1"/>
  <c r="CB17" i="1"/>
  <c r="CB18" i="1"/>
  <c r="CB19" i="1"/>
  <c r="CB20" i="1"/>
  <c r="CB21" i="1"/>
  <c r="CB22" i="1"/>
  <c r="CB23" i="1"/>
  <c r="CB24" i="1"/>
  <c r="CB25" i="1"/>
  <c r="CB26" i="1"/>
  <c r="CB27" i="1"/>
  <c r="CB28" i="1"/>
  <c r="CB29" i="1"/>
  <c r="CB30" i="1"/>
  <c r="CB31" i="1"/>
  <c r="CB32" i="1"/>
  <c r="CB33" i="1"/>
  <c r="CB34" i="1"/>
  <c r="CB35" i="1"/>
  <c r="CB36" i="1"/>
  <c r="CB37" i="1"/>
  <c r="CB38" i="1"/>
  <c r="CB39" i="1"/>
  <c r="CB40" i="1"/>
  <c r="CB41" i="1"/>
  <c r="CB42" i="1"/>
  <c r="CB43" i="1"/>
  <c r="CB44" i="1"/>
  <c r="CB45" i="1"/>
  <c r="CB46" i="1"/>
  <c r="CB47" i="1"/>
  <c r="CB48" i="1"/>
  <c r="CB49" i="1"/>
  <c r="CB50" i="1"/>
  <c r="CB51" i="1"/>
  <c r="CB52" i="1"/>
  <c r="CB53" i="1"/>
  <c r="CB54" i="1"/>
  <c r="CB55" i="1"/>
  <c r="CB56" i="1"/>
  <c r="CB57" i="1"/>
  <c r="CB58" i="1"/>
  <c r="CB59" i="1"/>
  <c r="CB60" i="1"/>
  <c r="CB61" i="1"/>
  <c r="CB62" i="1"/>
  <c r="CB63" i="1"/>
  <c r="CB64" i="1"/>
  <c r="CB65" i="1"/>
  <c r="CB66" i="1"/>
  <c r="CB67" i="1"/>
  <c r="CB68" i="1"/>
  <c r="CB69" i="1"/>
  <c r="CB70" i="1"/>
  <c r="CB71" i="1"/>
  <c r="CB72" i="1"/>
  <c r="CB73" i="1"/>
  <c r="CB83" i="1"/>
  <c r="CB84" i="1"/>
  <c r="CB85" i="1"/>
  <c r="CB86" i="1"/>
  <c r="CB87" i="1"/>
  <c r="CB88" i="1"/>
  <c r="CB89" i="1"/>
  <c r="CB90" i="1"/>
  <c r="CB91" i="1"/>
  <c r="CB92" i="1"/>
  <c r="CB93" i="1"/>
  <c r="CB94" i="1"/>
  <c r="CB95" i="1"/>
  <c r="CB96" i="1"/>
  <c r="CB97" i="1"/>
  <c r="CB98" i="1"/>
  <c r="CB99" i="1"/>
  <c r="CB100" i="1"/>
  <c r="CB101" i="1"/>
  <c r="CB102" i="1"/>
  <c r="CB103" i="1"/>
  <c r="CB104" i="1"/>
  <c r="CB105" i="1"/>
  <c r="CB106" i="1"/>
  <c r="CB120" i="1"/>
  <c r="CB121" i="1"/>
  <c r="CB122" i="1"/>
  <c r="CB123" i="1"/>
  <c r="CB124" i="1"/>
  <c r="CB125" i="1"/>
  <c r="CB126" i="1"/>
  <c r="CB127" i="1"/>
  <c r="CB128" i="1"/>
  <c r="CB129" i="1"/>
  <c r="CB130" i="1"/>
  <c r="CB131" i="1"/>
  <c r="CB132" i="1"/>
  <c r="CB133" i="1"/>
  <c r="CB134" i="1"/>
  <c r="CB135" i="1"/>
  <c r="CB164" i="1"/>
  <c r="CB165" i="1"/>
  <c r="CB166" i="1"/>
  <c r="CB167" i="1"/>
  <c r="CB168" i="1"/>
  <c r="CB192" i="1"/>
  <c r="CB193" i="1"/>
  <c r="CB194" i="1"/>
  <c r="CB195" i="1"/>
  <c r="CB196" i="1"/>
  <c r="CB197" i="1"/>
  <c r="CB198" i="1"/>
  <c r="CB199" i="1"/>
  <c r="CB200" i="1"/>
  <c r="CB201" i="1"/>
  <c r="CB202" i="1"/>
  <c r="CB203" i="1"/>
  <c r="CB204" i="1"/>
  <c r="CB205" i="1"/>
  <c r="CB206" i="1"/>
  <c r="CB207" i="1"/>
  <c r="CB208" i="1"/>
  <c r="CB209" i="1"/>
  <c r="CB210" i="1"/>
  <c r="CB211" i="1"/>
  <c r="CB212" i="1"/>
  <c r="CB213" i="1"/>
  <c r="CB214" i="1"/>
  <c r="CB215" i="1"/>
  <c r="CB216" i="1"/>
  <c r="CB217" i="1"/>
  <c r="CB218" i="1"/>
  <c r="CB219" i="1"/>
  <c r="CB220" i="1"/>
  <c r="CB221" i="1"/>
  <c r="CB222" i="1"/>
  <c r="CB223" i="1"/>
  <c r="CA224" i="1"/>
  <c r="CB10" i="1"/>
  <c r="CB82" i="1"/>
  <c r="BF224" i="1"/>
  <c r="BY136" i="1"/>
  <c r="CB136" i="1" s="1"/>
  <c r="CB224" i="1" l="1"/>
  <c r="BY224" i="1"/>
</calcChain>
</file>

<file path=xl/sharedStrings.xml><?xml version="1.0" encoding="utf-8"?>
<sst xmlns="http://schemas.openxmlformats.org/spreadsheetml/2006/main" count="1050" uniqueCount="361">
  <si>
    <t>2017 год</t>
  </si>
  <si>
    <t>Отчёт по доходам и расходам по домам 2019 г.</t>
  </si>
  <si>
    <t>Сведения о выполненных работах за 2017 г. по текущему ремонту</t>
  </si>
  <si>
    <t>№ п/п</t>
  </si>
  <si>
    <t>Наименование улицы, номер дома</t>
  </si>
  <si>
    <t>Год постройки</t>
  </si>
  <si>
    <t>Этажность</t>
  </si>
  <si>
    <t>Кол-во   квартир</t>
  </si>
  <si>
    <t>Общая    площадь дома                         м2</t>
  </si>
  <si>
    <t>Кол-во л/кл</t>
  </si>
  <si>
    <t>2019 г.</t>
  </si>
  <si>
    <t>1. Ремонт кровли (жесткая, мягкая, усиление элементов дерев. Стропильной системы)</t>
  </si>
  <si>
    <t>2. Нормали-зация температурно-влажност-ного режима</t>
  </si>
  <si>
    <t>3.1. Ремонт фасадов, крылец</t>
  </si>
  <si>
    <t>3.2. Ремонт балконов, козырьков в подъезды, подвалы, над балконами верхних этажей</t>
  </si>
  <si>
    <t>3.3. Герметизация стыков стеновых панелей</t>
  </si>
  <si>
    <t>3.4. Ремонт приямков, входов в подвалы</t>
  </si>
  <si>
    <t>4. Ремонт  лестничных клеток ППР</t>
  </si>
  <si>
    <t>5. Восстановление отделки стен, потолков технических помещений</t>
  </si>
  <si>
    <t>6. Ремонт и замена отдельных участков полов (МОП)</t>
  </si>
  <si>
    <t>7. Замена водосточных труб</t>
  </si>
  <si>
    <t>8. Замена водосточных труб (антивандальные)</t>
  </si>
  <si>
    <t>9. Ремонт отмосток</t>
  </si>
  <si>
    <t>10. Ремонт и замена дверных заполнений</t>
  </si>
  <si>
    <t>11. Ремонт и замена дверей, решёток (металлические)</t>
  </si>
  <si>
    <t xml:space="preserve">12. Ремонт и замена оконных заполнений </t>
  </si>
  <si>
    <t>13. Ремонт мусоропроводов (шиберов, стволов, клапанов)</t>
  </si>
  <si>
    <t>14. Ремонт печей</t>
  </si>
  <si>
    <t>15. Устранение местных деформаций , усиление, востанвление повреждений участков фундаментов</t>
  </si>
  <si>
    <t>16. Ремонт и замена дефлекторов, оголовков труб</t>
  </si>
  <si>
    <t xml:space="preserve">17 Замена и восстановление работо-способности внутри-домовой системы вентилации </t>
  </si>
  <si>
    <t>18. Ремонт и восставновление разреш. участков троруаров, проездов, дорожек</t>
  </si>
  <si>
    <t>19. Замена почтовых ящиков</t>
  </si>
  <si>
    <t>28. АВР</t>
  </si>
  <si>
    <t>20.1. Ремонт (замена) трубопроводов ГВС</t>
  </si>
  <si>
    <t>20.2. Ремонт (замена) трубопроводов ХВС</t>
  </si>
  <si>
    <t>20.3. Ремонт (замена) трубопроводов ЦО</t>
  </si>
  <si>
    <t xml:space="preserve">20.4. Ремонт трубопроводов канализации </t>
  </si>
  <si>
    <t>21. Замена приборов  отопления</t>
  </si>
  <si>
    <t xml:space="preserve">22. Ремонт и замена запорной арматуры ЦО,ГВС,ХВС   </t>
  </si>
  <si>
    <t xml:space="preserve">23. Замена и ремонт электропроводки  </t>
  </si>
  <si>
    <t xml:space="preserve">24. Замена и ремонт аппаратов защиты ,замена установочной </t>
  </si>
  <si>
    <t>25. Ремонт ГРЩ, ВУ, ВРУ, ЭЩ и т.д.</t>
  </si>
  <si>
    <t>ИТОГО:              Стройка                                         (в т.ч. АВР)</t>
  </si>
  <si>
    <t>ИТОГО:               сантехники</t>
  </si>
  <si>
    <t>ИТОГО:           электрики</t>
  </si>
  <si>
    <t>ВСЕГО ТР:</t>
  </si>
  <si>
    <t xml:space="preserve"> 1 полугодие</t>
  </si>
  <si>
    <t xml:space="preserve"> 2 полугодие</t>
  </si>
  <si>
    <t>Годовой доход по статье текущий ремонт                                         в тыс руб</t>
  </si>
  <si>
    <t>Коэффициент сбора 95,35% в тыс.руб.</t>
  </si>
  <si>
    <t>т.р</t>
  </si>
  <si>
    <t>т.р.</t>
  </si>
  <si>
    <t>т.м2</t>
  </si>
  <si>
    <t>т.п.м.</t>
  </si>
  <si>
    <t>шт</t>
  </si>
  <si>
    <t>шт.л/кл</t>
  </si>
  <si>
    <t>ячейки</t>
  </si>
  <si>
    <t>т.п.м</t>
  </si>
  <si>
    <t>тыс.руб.</t>
  </si>
  <si>
    <t>1ая Нижняя 1</t>
  </si>
  <si>
    <t>1я Нижняя 1</t>
  </si>
  <si>
    <t>1ая Нижняя 5</t>
  </si>
  <si>
    <t>до 1917</t>
  </si>
  <si>
    <t>1я Нижняя 5</t>
  </si>
  <si>
    <t>Александровская 15/14</t>
  </si>
  <si>
    <t>Александровская 20/16</t>
  </si>
  <si>
    <t>Александровская 22/17</t>
  </si>
  <si>
    <t>Александровская 23</t>
  </si>
  <si>
    <t>Александровская 23а</t>
  </si>
  <si>
    <t>Александровская 25</t>
  </si>
  <si>
    <t>Александровская 27</t>
  </si>
  <si>
    <t>Александровская 28</t>
  </si>
  <si>
    <t>Александровская 29</t>
  </si>
  <si>
    <t>Александровская 30</t>
  </si>
  <si>
    <t>Александровская 31</t>
  </si>
  <si>
    <t>Александровская 32а</t>
  </si>
  <si>
    <t>Александровская 32б</t>
  </si>
  <si>
    <t>Александровская 32в</t>
  </si>
  <si>
    <t>Александровская 33</t>
  </si>
  <si>
    <t>Александровская 36а</t>
  </si>
  <si>
    <t>Александровская 36б</t>
  </si>
  <si>
    <t>Александровская 36в</t>
  </si>
  <si>
    <t>Александровская 40</t>
  </si>
  <si>
    <t>Александровская 42</t>
  </si>
  <si>
    <t>Александровская 43</t>
  </si>
  <si>
    <t>Александровская 45</t>
  </si>
  <si>
    <t>Александровская 5</t>
  </si>
  <si>
    <t>Александровская 9/21</t>
  </si>
  <si>
    <t>Богумиловская 13</t>
  </si>
  <si>
    <t>Богумиловская 15</t>
  </si>
  <si>
    <t xml:space="preserve"> 5-7</t>
  </si>
  <si>
    <t xml:space="preserve"> 5(4) - 7(1)</t>
  </si>
  <si>
    <t>Богумиловская 17</t>
  </si>
  <si>
    <t>Владимирская 18а</t>
  </si>
  <si>
    <t>Владимирская 20/2</t>
  </si>
  <si>
    <t>до 1959</t>
  </si>
  <si>
    <t>Владимирская 21</t>
  </si>
  <si>
    <t>Владимирская 22</t>
  </si>
  <si>
    <t>Владимирская 23</t>
  </si>
  <si>
    <t>Владимирская 24</t>
  </si>
  <si>
    <t>до 1961</t>
  </si>
  <si>
    <t>Владимирская 25</t>
  </si>
  <si>
    <t>Владимирская 26</t>
  </si>
  <si>
    <t>Владимирская 26а</t>
  </si>
  <si>
    <t>Владимирская 26б</t>
  </si>
  <si>
    <t>Владимирская 27</t>
  </si>
  <si>
    <t>Владимирская 30</t>
  </si>
  <si>
    <t>Владимирская 4</t>
  </si>
  <si>
    <t>Дворцовый пр 31</t>
  </si>
  <si>
    <t>Дворцовый 31</t>
  </si>
  <si>
    <t>Дворцовый пр 32</t>
  </si>
  <si>
    <t>Дворцовый 32</t>
  </si>
  <si>
    <t>Дворцовый пр 34</t>
  </si>
  <si>
    <t>Дворцовый 34</t>
  </si>
  <si>
    <t>Дворцовый пр 36</t>
  </si>
  <si>
    <t>Дворцовый 36</t>
  </si>
  <si>
    <t>Дворцовый пр 38</t>
  </si>
  <si>
    <t>Дворцовый 38</t>
  </si>
  <si>
    <t>Дворцовый пр 43/6</t>
  </si>
  <si>
    <t>Дворцовый 43/6</t>
  </si>
  <si>
    <t>Дворцовый пр 49</t>
  </si>
  <si>
    <t>Дворцовый 49</t>
  </si>
  <si>
    <t>Дворцовый пр 51</t>
  </si>
  <si>
    <t>Дворцовый 51</t>
  </si>
  <si>
    <t>Дворцовый пр 53</t>
  </si>
  <si>
    <t>Дворцовый 53</t>
  </si>
  <si>
    <t>Дворцовый пр 55/8</t>
  </si>
  <si>
    <t>Дворцовый 55/8</t>
  </si>
  <si>
    <t>Дворцовый пр 59</t>
  </si>
  <si>
    <t>Дворцовый 59</t>
  </si>
  <si>
    <t>Дектярева 3</t>
  </si>
  <si>
    <t>Дегтярева 25</t>
  </si>
  <si>
    <t>Дегтярева 27</t>
  </si>
  <si>
    <t>Дегтярева 3</t>
  </si>
  <si>
    <t>Еленинская 21</t>
  </si>
  <si>
    <t>Еленинская 27/10</t>
  </si>
  <si>
    <t>Еленинская 29</t>
  </si>
  <si>
    <t>Еленинская 31</t>
  </si>
  <si>
    <t>Еленинская 9/1</t>
  </si>
  <si>
    <t>до 1947</t>
  </si>
  <si>
    <t>Ж.Антоненко 12</t>
  </si>
  <si>
    <t>Ж.Антоненко 14а</t>
  </si>
  <si>
    <t>Ж.Антоненко 16</t>
  </si>
  <si>
    <t>Ж.Антоненко 6</t>
  </si>
  <si>
    <t>Ж.Антоненко 6 к.1</t>
  </si>
  <si>
    <t xml:space="preserve">Ж.Антоненко 8                  </t>
  </si>
  <si>
    <t>Иликовский 12</t>
  </si>
  <si>
    <t>Иликовский 24а</t>
  </si>
  <si>
    <t>Иликовский 26а</t>
  </si>
  <si>
    <t>Иликовский 28</t>
  </si>
  <si>
    <t>Иликовский 30/2</t>
  </si>
  <si>
    <t>Костылева 10/19</t>
  </si>
  <si>
    <t>Костылева 12</t>
  </si>
  <si>
    <t>до 1955</t>
  </si>
  <si>
    <t>Костылева 14</t>
  </si>
  <si>
    <t>Костылева 16</t>
  </si>
  <si>
    <t>До 1982</t>
  </si>
  <si>
    <t>Костылева 17</t>
  </si>
  <si>
    <t>Красноармейская 10</t>
  </si>
  <si>
    <t>до 1962</t>
  </si>
  <si>
    <t>Красноармейская 12</t>
  </si>
  <si>
    <t>Красноармейская 14</t>
  </si>
  <si>
    <t>Красноармейская 23</t>
  </si>
  <si>
    <t>до 1965</t>
  </si>
  <si>
    <t>Красноармейская 23а</t>
  </si>
  <si>
    <t>Красноармейская 27</t>
  </si>
  <si>
    <t>Красноармейская 29</t>
  </si>
  <si>
    <t>Красноармейская 37</t>
  </si>
  <si>
    <t>Красноармейская 37а</t>
  </si>
  <si>
    <t>Красноармейская 4</t>
  </si>
  <si>
    <t>Красноармейская 8</t>
  </si>
  <si>
    <t>Красного Флота 1</t>
  </si>
  <si>
    <t>до 1939</t>
  </si>
  <si>
    <t>Красного Флота 1а</t>
  </si>
  <si>
    <t xml:space="preserve">Красного Флота 1б            </t>
  </si>
  <si>
    <t>Красного Флота 20/41</t>
  </si>
  <si>
    <t>до 1969</t>
  </si>
  <si>
    <t>Красного Флота 3</t>
  </si>
  <si>
    <t>Красного Флота 30</t>
  </si>
  <si>
    <t>Красного Флота 30а</t>
  </si>
  <si>
    <t>Красного Флота 4</t>
  </si>
  <si>
    <t>Красного Флота 5</t>
  </si>
  <si>
    <t>Красного Флота 6</t>
  </si>
  <si>
    <t>1978, 1980</t>
  </si>
  <si>
    <t>Красного Флота 7</t>
  </si>
  <si>
    <t>до 1957</t>
  </si>
  <si>
    <t>Красного Флота 7а</t>
  </si>
  <si>
    <t>до 1958</t>
  </si>
  <si>
    <t>Красного Флота 9/46</t>
  </si>
  <si>
    <t>Кронштадтская 4</t>
  </si>
  <si>
    <t>Кронштадтская  4</t>
  </si>
  <si>
    <t>Кронштадтская 4а</t>
  </si>
  <si>
    <t>Кронштадтская  4а</t>
  </si>
  <si>
    <t>Кронштадтская 6/49</t>
  </si>
  <si>
    <t>Кронштадтская 7</t>
  </si>
  <si>
    <t>Ломоносова 12</t>
  </si>
  <si>
    <t>Ломоносова 12а</t>
  </si>
  <si>
    <t>Ломоносова 14</t>
  </si>
  <si>
    <t>Ломоносова 14а</t>
  </si>
  <si>
    <t>Ломоносова 2</t>
  </si>
  <si>
    <t>Михайловская 10/2</t>
  </si>
  <si>
    <t>Михайловская 18а</t>
  </si>
  <si>
    <t>до 1966</t>
  </si>
  <si>
    <t>Михайловская 24/22</t>
  </si>
  <si>
    <t>Морская 84а</t>
  </si>
  <si>
    <t>Морская 86а</t>
  </si>
  <si>
    <t xml:space="preserve">Некрасова 1 </t>
  </si>
  <si>
    <t>Некрасова 1 к. 1</t>
  </si>
  <si>
    <t>Некрасова 1 к.2</t>
  </si>
  <si>
    <t>Некрасова 1 к. 2</t>
  </si>
  <si>
    <t>Ораниенбаумский 21</t>
  </si>
  <si>
    <t>Ораниенбаумский 21 к.2</t>
  </si>
  <si>
    <t>Ораниенбаумский 27</t>
  </si>
  <si>
    <t>Ораниенбаумский 27 к.2</t>
  </si>
  <si>
    <t xml:space="preserve">Ораниенбаумский 29  </t>
  </si>
  <si>
    <t>Ораниенбаумский 31</t>
  </si>
  <si>
    <t>до 1989</t>
  </si>
  <si>
    <t>9 и 6</t>
  </si>
  <si>
    <t>9(5), 6(4)</t>
  </si>
  <si>
    <t>Ораниенбаумский 33 к.1</t>
  </si>
  <si>
    <t>Ораниенбаумский 33 к.2</t>
  </si>
  <si>
    <t>Ораниенбаумский 33 к.3</t>
  </si>
  <si>
    <t>Ораниенбаумский 37 к.1</t>
  </si>
  <si>
    <t>Ораниенбаумский 37 к.2</t>
  </si>
  <si>
    <t>Ораниенбаумский 37 к.3</t>
  </si>
  <si>
    <t>Ораниенбаумский 39 к.2</t>
  </si>
  <si>
    <t>Ораниенбаумский 43 к.1</t>
  </si>
  <si>
    <t>Ораниенбаумский 43 к.2</t>
  </si>
  <si>
    <t>Ораниенбаумский 43 к.3</t>
  </si>
  <si>
    <t>Ораниенбаумский 45 к.3</t>
  </si>
  <si>
    <t>Ораниенбаумский 47</t>
  </si>
  <si>
    <t>Ораниенбаумский 49 к.1</t>
  </si>
  <si>
    <t>Парковая 20 к.3 стр.1</t>
  </si>
  <si>
    <t>Паркова, 20, к. 3, стр. 1</t>
  </si>
  <si>
    <t>Парковая 20 к.3 стр.2</t>
  </si>
  <si>
    <t>Паркова, 20, к. 3, стр. 2</t>
  </si>
  <si>
    <t>Парковая 20 к.3 стр.3</t>
  </si>
  <si>
    <t>Паркова, 20, к. 3, стр. 3</t>
  </si>
  <si>
    <t>Парковая 20 к.3 стр.4</t>
  </si>
  <si>
    <t>Паркова, 20, к. 3, стр. 4</t>
  </si>
  <si>
    <t>Парковая 20 к.3 стр.5</t>
  </si>
  <si>
    <t>Паркова, 20, к. 3, стр. 5</t>
  </si>
  <si>
    <t>Парковая 20 к.3 стр.6</t>
  </si>
  <si>
    <t>Паркова, 20, к. 3, стр. 6</t>
  </si>
  <si>
    <t>Парковая 20 к.3 стр.7</t>
  </si>
  <si>
    <t>Паркова, 20, к. 3, стр. 7</t>
  </si>
  <si>
    <t>Парковая 20 к.3 стр.8</t>
  </si>
  <si>
    <t>Паркова, 20, к. 3, стр. 8</t>
  </si>
  <si>
    <t>Парковая 20 к.3 стр.9</t>
  </si>
  <si>
    <t>Паркова, 20, к. 3, стр. 9</t>
  </si>
  <si>
    <t>Петровский 3/13</t>
  </si>
  <si>
    <t>Петровский 4</t>
  </si>
  <si>
    <t>до 1970</t>
  </si>
  <si>
    <t>Победы 1</t>
  </si>
  <si>
    <t>до 1963</t>
  </si>
  <si>
    <t>Победы 11</t>
  </si>
  <si>
    <t>Победы 11а</t>
  </si>
  <si>
    <t>Победы 11б</t>
  </si>
  <si>
    <t>Победы 12</t>
  </si>
  <si>
    <t>Победы 15</t>
  </si>
  <si>
    <t>Победы 16/12</t>
  </si>
  <si>
    <t xml:space="preserve"> 5-7-9</t>
  </si>
  <si>
    <t xml:space="preserve"> 5(2),7(1), 8(1),9(1)  </t>
  </si>
  <si>
    <t>Победы 19</t>
  </si>
  <si>
    <t>Победы 2</t>
  </si>
  <si>
    <t>до 1968</t>
  </si>
  <si>
    <t>Победы 20 к.1</t>
  </si>
  <si>
    <t>Победы 20 к. 1</t>
  </si>
  <si>
    <t>Победы 21</t>
  </si>
  <si>
    <t>Победы 21а</t>
  </si>
  <si>
    <t>Победы 22/7</t>
  </si>
  <si>
    <t>Победы 23</t>
  </si>
  <si>
    <t>Победы 3</t>
  </si>
  <si>
    <t>Победы 32 к.2</t>
  </si>
  <si>
    <t>Победы 32 к. 2</t>
  </si>
  <si>
    <t>Победы 34 к.1</t>
  </si>
  <si>
    <t>Победы 34 к. 1</t>
  </si>
  <si>
    <t>Победы 36 к.1</t>
  </si>
  <si>
    <t>Победы 36 к. 1</t>
  </si>
  <si>
    <t>Победы 36 к.2</t>
  </si>
  <si>
    <t>Победы 36 к. 2</t>
  </si>
  <si>
    <t>Победы 3а</t>
  </si>
  <si>
    <t>Победы 5</t>
  </si>
  <si>
    <t>Победы 6</t>
  </si>
  <si>
    <t>Победы 9</t>
  </si>
  <si>
    <t>Профсоюзная 11а</t>
  </si>
  <si>
    <t>Профсоюзная  11а</t>
  </si>
  <si>
    <t>Профсоюзная 25</t>
  </si>
  <si>
    <t>Профсоюзная  25</t>
  </si>
  <si>
    <t>Профсоюзная 26</t>
  </si>
  <si>
    <t>до 1960</t>
  </si>
  <si>
    <t>Профсоюзная  26</t>
  </si>
  <si>
    <t>Пулеметчиков 20</t>
  </si>
  <si>
    <t>до 1973</t>
  </si>
  <si>
    <t>Рубакина 12</t>
  </si>
  <si>
    <t>Сафронова 1</t>
  </si>
  <si>
    <t>Сафронова 10</t>
  </si>
  <si>
    <t>Сафронова 1а</t>
  </si>
  <si>
    <t>Сафронова 2</t>
  </si>
  <si>
    <t>Сафронова 3</t>
  </si>
  <si>
    <t>Сафронова 3а</t>
  </si>
  <si>
    <t>Сафронова 4</t>
  </si>
  <si>
    <t>Сафронова 6</t>
  </si>
  <si>
    <t>Сафронова 8</t>
  </si>
  <si>
    <t>Скуридина 1</t>
  </si>
  <si>
    <t>Скуридина 2</t>
  </si>
  <si>
    <t>Скуридина 3</t>
  </si>
  <si>
    <t>Скуридина 6</t>
  </si>
  <si>
    <t>Скуридина 9</t>
  </si>
  <si>
    <t>Токарева  8</t>
  </si>
  <si>
    <t>Токарева 18а</t>
  </si>
  <si>
    <t>до 1978</t>
  </si>
  <si>
    <t>Токарева 8</t>
  </si>
  <si>
    <t>Федюнинского 14 к 1</t>
  </si>
  <si>
    <t>Федюнинского 14 к.1</t>
  </si>
  <si>
    <t>Федюнинского 14 к.2</t>
  </si>
  <si>
    <t xml:space="preserve">Федюнинского 16 </t>
  </si>
  <si>
    <t>1992, 1999</t>
  </si>
  <si>
    <t xml:space="preserve"> 5-9</t>
  </si>
  <si>
    <t>5(1) - 9(5)</t>
  </si>
  <si>
    <t xml:space="preserve">Федюнинского 3 к.1      </t>
  </si>
  <si>
    <t>до 1975</t>
  </si>
  <si>
    <t xml:space="preserve">Федюнинского 3 к. 1      </t>
  </si>
  <si>
    <t xml:space="preserve">Федюнинского 3 к.2     </t>
  </si>
  <si>
    <t xml:space="preserve">Федюнинского 3 к. 2     </t>
  </si>
  <si>
    <t>Федюнинского 3 к.3</t>
  </si>
  <si>
    <t>Федюнинского 3 к. 3</t>
  </si>
  <si>
    <t>Федюнинского 5 к.1</t>
  </si>
  <si>
    <t>Федюнинского 5 к. 1</t>
  </si>
  <si>
    <t>Федюнинского 5 к.2</t>
  </si>
  <si>
    <t>Федюнинского 5 к. 2</t>
  </si>
  <si>
    <t>Федюнинского 5 к.4</t>
  </si>
  <si>
    <t>Федюнинского 5 к. 4</t>
  </si>
  <si>
    <t>Швейцарская 1</t>
  </si>
  <si>
    <t>Швейцарская 10</t>
  </si>
  <si>
    <t xml:space="preserve">Швейцарская 14           </t>
  </si>
  <si>
    <t xml:space="preserve">Швейцарская 16 к.1   </t>
  </si>
  <si>
    <t xml:space="preserve">Швейцарская 18 к.1   </t>
  </si>
  <si>
    <t>Швейцарская 18 к.2</t>
  </si>
  <si>
    <t>Швейцарская 2</t>
  </si>
  <si>
    <t>Швейцарская 24</t>
  </si>
  <si>
    <t>Швейцарская 6</t>
  </si>
  <si>
    <t>Швейцарская 7</t>
  </si>
  <si>
    <t xml:space="preserve">Швейцарская 8 к.1   </t>
  </si>
  <si>
    <t>Швейцарская 8 к.2</t>
  </si>
  <si>
    <t>Швейцарская 9</t>
  </si>
  <si>
    <t>Итого, по договорам на упрапвление</t>
  </si>
  <si>
    <t>Ораниенбаумский 38</t>
  </si>
  <si>
    <t>2020 г.</t>
  </si>
  <si>
    <t>Отчёт по доходам и расходам по домам 2020 г.</t>
  </si>
  <si>
    <t>Сведения о выполненных работах за 2020 г. по текущему ремонту</t>
  </si>
  <si>
    <t>Коэффициент сбора 97% в тыс.руб.</t>
  </si>
  <si>
    <t>Победы 18</t>
  </si>
  <si>
    <t>аренд 2020</t>
  </si>
  <si>
    <t>аренд 2021</t>
  </si>
  <si>
    <t>ВСЕГО</t>
  </si>
  <si>
    <t>в,т.ч. Установка п/п дверей и люков</t>
  </si>
  <si>
    <t>шт. л/кл.</t>
  </si>
  <si>
    <t>тыс.м2</t>
  </si>
  <si>
    <t>Черникова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</si>
</sst>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00"/>
    <numFmt numFmtId="165" formatCode="#,##0.000"/>
    <numFmt numFmtId="166" formatCode="_-* #,##0.000\ _₽_-;\-* #,##0.000\ _₽_-;_-* &quot;-&quot;???\ _₽_-;_-@_-"/>
    <numFmt numFmtId="167" formatCode="_-* #,##0.000\ _₽_-;\-* #,##0.000\ _₽_-;_-* &quot;-&quot;??\ _₽_-;_-@_-"/>
    <numFmt numFmtId="168" formatCode="_-* #,##0.00\ _₽_-;\-* #,##0.00\ _₽_-;_-* &quot;-&quot;???\ _₽_-;_-@_-"/>
    <numFmt numFmtId="169" formatCode="_-* #,##0.00\ _₽_-;\-* #,##0.00\ _₽_-;_-* &quot;-&quot;??\ _₽_-;_-@_-"/>
    <numFmt numFmtId="170" formatCode="_-* #,##0\ _₽_-;\-* #,##0\ _₽_-;_-* &quot;-&quot;???\ _₽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6" tint="-0.249977111117893"/>
      <name val="Times New Roman"/>
      <family val="1"/>
      <charset val="204"/>
    </font>
    <font>
      <sz val="12"/>
      <color theme="6" tint="-0.249977111117893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"/>
      <name val="Times New Roman"/>
      <family val="1"/>
      <charset val="204"/>
    </font>
    <font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  <xf numFmtId="169" fontId="6" fillId="0" borderId="0" applyFont="0" applyFill="0" applyBorder="0" applyAlignment="0" applyProtection="0"/>
    <xf numFmtId="0" fontId="21" fillId="0" borderId="0"/>
  </cellStyleXfs>
  <cellXfs count="402">
    <xf numFmtId="0" fontId="0" fillId="0" borderId="0" xfId="0"/>
    <xf numFmtId="0" fontId="4" fillId="0" borderId="0" xfId="2" applyFont="1" applyAlignment="1">
      <alignment horizont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4" fillId="0" borderId="0" xfId="2" applyFont="1"/>
    <xf numFmtId="164" fontId="4" fillId="0" borderId="0" xfId="2" applyNumberFormat="1" applyFont="1"/>
    <xf numFmtId="165" fontId="4" fillId="0" borderId="0" xfId="2" applyNumberFormat="1" applyFont="1"/>
    <xf numFmtId="166" fontId="4" fillId="0" borderId="0" xfId="2" applyNumberFormat="1" applyFont="1"/>
    <xf numFmtId="0" fontId="5" fillId="0" borderId="1" xfId="2" applyFont="1" applyBorder="1" applyAlignment="1">
      <alignment horizontal="center" vertical="top" wrapText="1"/>
    </xf>
    <xf numFmtId="0" fontId="5" fillId="0" borderId="0" xfId="2" applyFont="1" applyAlignment="1">
      <alignment horizontal="center" vertical="top" wrapText="1"/>
    </xf>
    <xf numFmtId="0" fontId="5" fillId="0" borderId="0" xfId="2" applyFont="1"/>
    <xf numFmtId="164" fontId="5" fillId="0" borderId="0" xfId="2" applyNumberFormat="1" applyFont="1"/>
    <xf numFmtId="166" fontId="5" fillId="0" borderId="0" xfId="3" applyNumberFormat="1" applyFont="1"/>
    <xf numFmtId="166" fontId="5" fillId="0" borderId="0" xfId="2" applyNumberFormat="1" applyFont="1"/>
    <xf numFmtId="0" fontId="5" fillId="0" borderId="3" xfId="2" applyFont="1" applyBorder="1" applyAlignment="1">
      <alignment vertical="top" wrapText="1"/>
    </xf>
    <xf numFmtId="0" fontId="5" fillId="0" borderId="3" xfId="2" applyFont="1" applyBorder="1" applyAlignment="1">
      <alignment horizontal="center" vertical="top" wrapText="1"/>
    </xf>
    <xf numFmtId="166" fontId="5" fillId="0" borderId="3" xfId="2" applyNumberFormat="1" applyFont="1" applyBorder="1" applyAlignment="1">
      <alignment vertical="top" wrapText="1"/>
    </xf>
    <xf numFmtId="0" fontId="11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1" xfId="2" applyFont="1" applyBorder="1" applyAlignment="1">
      <alignment horizontal="center" vertical="center" wrapText="1"/>
    </xf>
    <xf numFmtId="0" fontId="7" fillId="0" borderId="32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164" fontId="9" fillId="0" borderId="33" xfId="2" applyNumberFormat="1" applyFont="1" applyBorder="1" applyAlignment="1">
      <alignment horizontal="center" vertical="center" wrapText="1"/>
    </xf>
    <xf numFmtId="0" fontId="9" fillId="0" borderId="32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9" fillId="0" borderId="33" xfId="2" applyFont="1" applyBorder="1" applyAlignment="1">
      <alignment horizontal="center" vertical="center" wrapText="1"/>
    </xf>
    <xf numFmtId="0" fontId="9" fillId="0" borderId="34" xfId="2" applyFont="1" applyBorder="1" applyAlignment="1">
      <alignment horizontal="center" vertical="center" wrapText="1"/>
    </xf>
    <xf numFmtId="0" fontId="13" fillId="0" borderId="32" xfId="2" applyFont="1" applyBorder="1" applyAlignment="1">
      <alignment horizontal="center" vertical="center" wrapText="1"/>
    </xf>
    <xf numFmtId="0" fontId="13" fillId="0" borderId="9" xfId="2" applyFont="1" applyBorder="1" applyAlignment="1">
      <alignment horizontal="center" vertical="center" wrapText="1"/>
    </xf>
    <xf numFmtId="0" fontId="12" fillId="0" borderId="32" xfId="2" applyFont="1" applyBorder="1" applyAlignment="1">
      <alignment horizontal="center" vertical="center" wrapText="1"/>
    </xf>
    <xf numFmtId="164" fontId="9" fillId="0" borderId="32" xfId="2" applyNumberFormat="1" applyFont="1" applyBorder="1" applyAlignment="1">
      <alignment horizontal="center" vertical="center" wrapText="1"/>
    </xf>
    <xf numFmtId="164" fontId="9" fillId="0" borderId="9" xfId="2" applyNumberFormat="1" applyFont="1" applyBorder="1" applyAlignment="1">
      <alignment horizontal="center" vertical="center" wrapText="1"/>
    </xf>
    <xf numFmtId="164" fontId="9" fillId="0" borderId="31" xfId="2" applyNumberFormat="1" applyFont="1" applyBorder="1" applyAlignment="1">
      <alignment horizontal="center" vertical="center" wrapText="1"/>
    </xf>
    <xf numFmtId="164" fontId="9" fillId="0" borderId="30" xfId="2" applyNumberFormat="1" applyFont="1" applyBorder="1" applyAlignment="1">
      <alignment horizontal="center" vertical="center" wrapText="1"/>
    </xf>
    <xf numFmtId="0" fontId="9" fillId="2" borderId="30" xfId="2" applyFont="1" applyFill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 wrapText="1"/>
    </xf>
    <xf numFmtId="0" fontId="9" fillId="2" borderId="32" xfId="2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35" xfId="2" applyFont="1" applyBorder="1" applyAlignment="1">
      <alignment horizontal="center" vertical="top" wrapText="1"/>
    </xf>
    <xf numFmtId="0" fontId="4" fillId="0" borderId="31" xfId="2" applyFont="1" applyBorder="1"/>
    <xf numFmtId="0" fontId="4" fillId="0" borderId="32" xfId="2" applyFont="1" applyBorder="1"/>
    <xf numFmtId="167" fontId="11" fillId="0" borderId="2" xfId="1" applyNumberFormat="1" applyFont="1" applyBorder="1" applyAlignment="1">
      <alignment vertical="center" wrapText="1"/>
    </xf>
    <xf numFmtId="9" fontId="11" fillId="0" borderId="24" xfId="0" applyNumberFormat="1" applyFont="1" applyBorder="1" applyAlignment="1">
      <alignment vertical="center" wrapText="1"/>
    </xf>
    <xf numFmtId="0" fontId="4" fillId="0" borderId="9" xfId="2" applyFont="1" applyBorder="1"/>
    <xf numFmtId="164" fontId="4" fillId="0" borderId="33" xfId="2" applyNumberFormat="1" applyFont="1" applyBorder="1"/>
    <xf numFmtId="0" fontId="4" fillId="0" borderId="33" xfId="2" applyFont="1" applyBorder="1"/>
    <xf numFmtId="0" fontId="4" fillId="0" borderId="30" xfId="2" applyFont="1" applyBorder="1"/>
    <xf numFmtId="0" fontId="4" fillId="0" borderId="34" xfId="2" applyFont="1" applyBorder="1"/>
    <xf numFmtId="164" fontId="4" fillId="0" borderId="32" xfId="2" applyNumberFormat="1" applyFont="1" applyBorder="1"/>
    <xf numFmtId="164" fontId="4" fillId="0" borderId="9" xfId="2" applyNumberFormat="1" applyFont="1" applyBorder="1"/>
    <xf numFmtId="164" fontId="4" fillId="0" borderId="31" xfId="2" applyNumberFormat="1" applyFont="1" applyBorder="1"/>
    <xf numFmtId="164" fontId="4" fillId="0" borderId="30" xfId="2" applyNumberFormat="1" applyFont="1" applyBorder="1"/>
    <xf numFmtId="0" fontId="5" fillId="0" borderId="18" xfId="2" applyFont="1" applyBorder="1"/>
    <xf numFmtId="0" fontId="5" fillId="0" borderId="1" xfId="2" applyFont="1" applyBorder="1"/>
    <xf numFmtId="0" fontId="4" fillId="0" borderId="36" xfId="2" applyFont="1" applyBorder="1"/>
    <xf numFmtId="166" fontId="0" fillId="0" borderId="37" xfId="0" applyNumberFormat="1" applyBorder="1"/>
    <xf numFmtId="0" fontId="4" fillId="0" borderId="16" xfId="2" applyFont="1" applyBorder="1" applyAlignment="1">
      <alignment horizontal="center" vertical="center" wrapText="1"/>
    </xf>
    <xf numFmtId="0" fontId="15" fillId="0" borderId="38" xfId="2" applyFont="1" applyBorder="1" applyAlignment="1">
      <alignment horizontal="justify" vertical="center" wrapText="1"/>
    </xf>
    <xf numFmtId="0" fontId="15" fillId="0" borderId="39" xfId="2" applyFont="1" applyBorder="1" applyAlignment="1">
      <alignment horizontal="center" vertical="center" wrapText="1"/>
    </xf>
    <xf numFmtId="166" fontId="4" fillId="0" borderId="43" xfId="2" applyNumberFormat="1" applyFont="1" applyBorder="1" applyAlignment="1">
      <alignment vertical="center"/>
    </xf>
    <xf numFmtId="166" fontId="4" fillId="0" borderId="44" xfId="2" applyNumberFormat="1" applyFont="1" applyBorder="1" applyAlignment="1">
      <alignment vertical="center"/>
    </xf>
    <xf numFmtId="166" fontId="4" fillId="0" borderId="40" xfId="2" applyNumberFormat="1" applyFont="1" applyBorder="1"/>
    <xf numFmtId="166" fontId="4" fillId="0" borderId="41" xfId="2" applyNumberFormat="1" applyFont="1" applyBorder="1"/>
    <xf numFmtId="166" fontId="4" fillId="0" borderId="39" xfId="2" applyNumberFormat="1" applyFont="1" applyBorder="1"/>
    <xf numFmtId="166" fontId="4" fillId="0" borderId="44" xfId="2" applyNumberFormat="1" applyFont="1" applyBorder="1"/>
    <xf numFmtId="166" fontId="4" fillId="0" borderId="42" xfId="2" applyNumberFormat="1" applyFont="1" applyBorder="1"/>
    <xf numFmtId="166" fontId="4" fillId="0" borderId="45" xfId="2" applyNumberFormat="1" applyFont="1" applyBorder="1"/>
    <xf numFmtId="166" fontId="14" fillId="0" borderId="40" xfId="2" applyNumberFormat="1" applyFont="1" applyBorder="1"/>
    <xf numFmtId="166" fontId="14" fillId="0" borderId="41" xfId="2" applyNumberFormat="1" applyFont="1" applyBorder="1"/>
    <xf numFmtId="166" fontId="4" fillId="0" borderId="43" xfId="2" applyNumberFormat="1" applyFont="1" applyBorder="1"/>
    <xf numFmtId="166" fontId="5" fillId="0" borderId="46" xfId="2" applyNumberFormat="1" applyFont="1" applyBorder="1"/>
    <xf numFmtId="166" fontId="5" fillId="0" borderId="47" xfId="2" applyNumberFormat="1" applyFont="1" applyBorder="1"/>
    <xf numFmtId="166" fontId="5" fillId="0" borderId="48" xfId="2" applyNumberFormat="1" applyFont="1" applyBorder="1"/>
    <xf numFmtId="166" fontId="4" fillId="0" borderId="36" xfId="2" applyNumberFormat="1" applyFont="1" applyBorder="1"/>
    <xf numFmtId="166" fontId="4" fillId="0" borderId="49" xfId="2" applyNumberFormat="1" applyFont="1" applyBorder="1"/>
    <xf numFmtId="0" fontId="15" fillId="0" borderId="50" xfId="2" applyFont="1" applyBorder="1" applyAlignment="1">
      <alignment horizontal="justify" vertical="center" wrapText="1"/>
    </xf>
    <xf numFmtId="0" fontId="15" fillId="0" borderId="51" xfId="2" applyFont="1" applyBorder="1" applyAlignment="1">
      <alignment horizontal="center" vertical="center" wrapText="1"/>
    </xf>
    <xf numFmtId="166" fontId="4" fillId="0" borderId="47" xfId="2" applyNumberFormat="1" applyFont="1" applyBorder="1"/>
    <xf numFmtId="166" fontId="4" fillId="0" borderId="51" xfId="2" applyNumberFormat="1" applyFont="1" applyBorder="1"/>
    <xf numFmtId="166" fontId="4" fillId="0" borderId="48" xfId="2" applyNumberFormat="1" applyFont="1" applyBorder="1"/>
    <xf numFmtId="166" fontId="4" fillId="0" borderId="46" xfId="2" applyNumberFormat="1" applyFont="1" applyBorder="1"/>
    <xf numFmtId="166" fontId="14" fillId="0" borderId="36" xfId="2" applyNumberFormat="1" applyFont="1" applyBorder="1"/>
    <xf numFmtId="166" fontId="14" fillId="0" borderId="47" xfId="2" applyNumberFormat="1" applyFont="1" applyBorder="1"/>
    <xf numFmtId="166" fontId="4" fillId="0" borderId="37" xfId="2" applyNumberFormat="1" applyFont="1" applyBorder="1"/>
    <xf numFmtId="166" fontId="4" fillId="0" borderId="18" xfId="2" applyNumberFormat="1" applyFont="1" applyBorder="1"/>
    <xf numFmtId="167" fontId="4" fillId="0" borderId="19" xfId="4" applyNumberFormat="1" applyFont="1" applyBorder="1"/>
    <xf numFmtId="166" fontId="14" fillId="0" borderId="48" xfId="2" applyNumberFormat="1" applyFont="1" applyBorder="1"/>
    <xf numFmtId="0" fontId="15" fillId="3" borderId="50" xfId="2" applyFont="1" applyFill="1" applyBorder="1" applyAlignment="1">
      <alignment horizontal="justify" vertical="center" wrapText="1"/>
    </xf>
    <xf numFmtId="0" fontId="15" fillId="3" borderId="51" xfId="2" applyFont="1" applyFill="1" applyBorder="1" applyAlignment="1">
      <alignment horizontal="center" vertical="center" wrapText="1"/>
    </xf>
    <xf numFmtId="0" fontId="15" fillId="3" borderId="50" xfId="2" applyFont="1" applyFill="1" applyBorder="1" applyAlignment="1">
      <alignment vertical="center" wrapText="1"/>
    </xf>
    <xf numFmtId="0" fontId="15" fillId="0" borderId="50" xfId="2" applyFont="1" applyBorder="1" applyAlignment="1">
      <alignment vertical="center" wrapText="1"/>
    </xf>
    <xf numFmtId="0" fontId="15" fillId="0" borderId="52" xfId="2" applyFont="1" applyBorder="1" applyAlignment="1">
      <alignment horizontal="justify" vertical="center" wrapText="1"/>
    </xf>
    <xf numFmtId="0" fontId="15" fillId="0" borderId="53" xfId="2" applyFont="1" applyBorder="1" applyAlignment="1">
      <alignment horizontal="center" vertical="center" wrapText="1"/>
    </xf>
    <xf numFmtId="166" fontId="4" fillId="0" borderId="1" xfId="2" applyNumberFormat="1" applyFont="1" applyBorder="1" applyAlignment="1">
      <alignment vertical="center"/>
    </xf>
    <xf numFmtId="166" fontId="4" fillId="0" borderId="54" xfId="2" applyNumberFormat="1" applyFont="1" applyBorder="1"/>
    <xf numFmtId="166" fontId="4" fillId="0" borderId="55" xfId="2" applyNumberFormat="1" applyFont="1" applyBorder="1"/>
    <xf numFmtId="166" fontId="4" fillId="0" borderId="53" xfId="2" applyNumberFormat="1" applyFont="1" applyBorder="1"/>
    <xf numFmtId="166" fontId="4" fillId="0" borderId="56" xfId="2" applyNumberFormat="1" applyFont="1" applyBorder="1"/>
    <xf numFmtId="166" fontId="4" fillId="0" borderId="57" xfId="2" applyNumberFormat="1" applyFont="1" applyBorder="1"/>
    <xf numFmtId="166" fontId="4" fillId="0" borderId="58" xfId="2" applyNumberFormat="1" applyFont="1" applyBorder="1"/>
    <xf numFmtId="166" fontId="14" fillId="0" borderId="54" xfId="2" applyNumberFormat="1" applyFont="1" applyBorder="1"/>
    <xf numFmtId="166" fontId="14" fillId="0" borderId="55" xfId="2" applyNumberFormat="1" applyFont="1" applyBorder="1"/>
    <xf numFmtId="166" fontId="4" fillId="0" borderId="59" xfId="2" applyNumberFormat="1" applyFont="1" applyBorder="1"/>
    <xf numFmtId="166" fontId="5" fillId="0" borderId="57" xfId="2" applyNumberFormat="1" applyFont="1" applyBorder="1"/>
    <xf numFmtId="166" fontId="5" fillId="0" borderId="55" xfId="2" applyNumberFormat="1" applyFont="1" applyBorder="1"/>
    <xf numFmtId="166" fontId="5" fillId="0" borderId="56" xfId="2" applyNumberFormat="1" applyFont="1" applyBorder="1"/>
    <xf numFmtId="0" fontId="4" fillId="0" borderId="35" xfId="2" applyFont="1" applyBorder="1" applyAlignment="1">
      <alignment vertical="center"/>
    </xf>
    <xf numFmtId="170" fontId="5" fillId="0" borderId="9" xfId="2" applyNumberFormat="1" applyFont="1" applyBorder="1" applyAlignment="1">
      <alignment vertical="center"/>
    </xf>
    <xf numFmtId="168" fontId="5" fillId="0" borderId="9" xfId="2" applyNumberFormat="1" applyFont="1" applyBorder="1" applyAlignment="1">
      <alignment vertical="center"/>
    </xf>
    <xf numFmtId="166" fontId="5" fillId="0" borderId="31" xfId="2" applyNumberFormat="1" applyFont="1" applyBorder="1" applyAlignment="1">
      <alignment vertical="center"/>
    </xf>
    <xf numFmtId="166" fontId="5" fillId="0" borderId="32" xfId="2" applyNumberFormat="1" applyFont="1" applyBorder="1" applyAlignment="1">
      <alignment vertical="center"/>
    </xf>
    <xf numFmtId="166" fontId="5" fillId="0" borderId="9" xfId="2" applyNumberFormat="1" applyFont="1" applyBorder="1" applyAlignment="1">
      <alignment vertical="center"/>
    </xf>
    <xf numFmtId="166" fontId="5" fillId="0" borderId="35" xfId="2" applyNumberFormat="1" applyFont="1" applyBorder="1" applyAlignment="1">
      <alignment vertical="center"/>
    </xf>
    <xf numFmtId="166" fontId="5" fillId="0" borderId="34" xfId="2" applyNumberFormat="1" applyFont="1" applyBorder="1" applyAlignment="1">
      <alignment vertical="center"/>
    </xf>
    <xf numFmtId="166" fontId="5" fillId="0" borderId="8" xfId="2" applyNumberFormat="1" applyFont="1" applyBorder="1" applyAlignment="1">
      <alignment vertical="center"/>
    </xf>
    <xf numFmtId="166" fontId="5" fillId="0" borderId="30" xfId="2" applyNumberFormat="1" applyFont="1" applyBorder="1" applyAlignment="1">
      <alignment vertical="center"/>
    </xf>
    <xf numFmtId="166" fontId="0" fillId="0" borderId="0" xfId="0" applyNumberFormat="1"/>
    <xf numFmtId="9" fontId="11" fillId="0" borderId="3" xfId="0" applyNumberFormat="1" applyFont="1" applyBorder="1" applyAlignment="1">
      <alignment vertical="center" wrapText="1"/>
    </xf>
    <xf numFmtId="168" fontId="17" fillId="0" borderId="44" xfId="2" applyNumberFormat="1" applyFont="1" applyBorder="1" applyAlignment="1">
      <alignment vertical="center"/>
    </xf>
    <xf numFmtId="43" fontId="17" fillId="0" borderId="44" xfId="1" applyFont="1" applyBorder="1" applyAlignment="1">
      <alignment vertical="center"/>
    </xf>
    <xf numFmtId="0" fontId="4" fillId="4" borderId="16" xfId="2" applyFont="1" applyFill="1" applyBorder="1" applyAlignment="1">
      <alignment horizontal="center" vertical="center" wrapText="1"/>
    </xf>
    <xf numFmtId="0" fontId="15" fillId="4" borderId="50" xfId="2" applyFont="1" applyFill="1" applyBorder="1" applyAlignment="1">
      <alignment horizontal="justify" vertical="center" wrapText="1"/>
    </xf>
    <xf numFmtId="0" fontId="15" fillId="4" borderId="51" xfId="2" applyFont="1" applyFill="1" applyBorder="1" applyAlignment="1">
      <alignment horizontal="center" vertical="center" wrapText="1"/>
    </xf>
    <xf numFmtId="168" fontId="17" fillId="4" borderId="44" xfId="2" applyNumberFormat="1" applyFont="1" applyFill="1" applyBorder="1" applyAlignment="1">
      <alignment vertical="center"/>
    </xf>
    <xf numFmtId="166" fontId="4" fillId="4" borderId="44" xfId="2" applyNumberFormat="1" applyFont="1" applyFill="1" applyBorder="1" applyAlignment="1">
      <alignment vertical="center"/>
    </xf>
    <xf numFmtId="166" fontId="4" fillId="4" borderId="43" xfId="2" applyNumberFormat="1" applyFont="1" applyFill="1" applyBorder="1" applyAlignment="1">
      <alignment vertical="center"/>
    </xf>
    <xf numFmtId="43" fontId="17" fillId="4" borderId="44" xfId="1" applyFont="1" applyFill="1" applyBorder="1" applyAlignment="1">
      <alignment vertical="center"/>
    </xf>
    <xf numFmtId="166" fontId="4" fillId="4" borderId="36" xfId="2" applyNumberFormat="1" applyFont="1" applyFill="1" applyBorder="1"/>
    <xf numFmtId="166" fontId="4" fillId="4" borderId="47" xfId="2" applyNumberFormat="1" applyFont="1" applyFill="1" applyBorder="1"/>
    <xf numFmtId="166" fontId="4" fillId="4" borderId="48" xfId="2" applyNumberFormat="1" applyFont="1" applyFill="1" applyBorder="1"/>
    <xf numFmtId="166" fontId="4" fillId="4" borderId="46" xfId="2" applyNumberFormat="1" applyFont="1" applyFill="1" applyBorder="1"/>
    <xf numFmtId="166" fontId="4" fillId="4" borderId="49" xfId="2" applyNumberFormat="1" applyFont="1" applyFill="1" applyBorder="1"/>
    <xf numFmtId="166" fontId="14" fillId="4" borderId="36" xfId="2" applyNumberFormat="1" applyFont="1" applyFill="1" applyBorder="1"/>
    <xf numFmtId="166" fontId="14" fillId="4" borderId="47" xfId="2" applyNumberFormat="1" applyFont="1" applyFill="1" applyBorder="1"/>
    <xf numFmtId="166" fontId="4" fillId="4" borderId="37" xfId="2" applyNumberFormat="1" applyFont="1" applyFill="1" applyBorder="1"/>
    <xf numFmtId="166" fontId="5" fillId="4" borderId="48" xfId="2" applyNumberFormat="1" applyFont="1" applyFill="1" applyBorder="1"/>
    <xf numFmtId="43" fontId="17" fillId="0" borderId="1" xfId="1" applyFont="1" applyBorder="1" applyAlignment="1">
      <alignment vertical="center"/>
    </xf>
    <xf numFmtId="9" fontId="0" fillId="0" borderId="0" xfId="0" applyNumberFormat="1"/>
    <xf numFmtId="0" fontId="4" fillId="0" borderId="30" xfId="2" applyFont="1" applyBorder="1" applyAlignment="1">
      <alignment horizontal="center" vertical="top" wrapText="1"/>
    </xf>
    <xf numFmtId="0" fontId="15" fillId="0" borderId="42" xfId="2" applyFont="1" applyBorder="1" applyAlignment="1">
      <alignment horizontal="center" vertical="center" wrapText="1"/>
    </xf>
    <xf numFmtId="0" fontId="15" fillId="0" borderId="46" xfId="2" applyFont="1" applyBorder="1" applyAlignment="1">
      <alignment horizontal="center" vertical="center" wrapText="1"/>
    </xf>
    <xf numFmtId="0" fontId="15" fillId="3" borderId="46" xfId="2" applyFont="1" applyFill="1" applyBorder="1" applyAlignment="1">
      <alignment horizontal="center" vertical="center" wrapText="1"/>
    </xf>
    <xf numFmtId="0" fontId="15" fillId="4" borderId="46" xfId="2" applyFont="1" applyFill="1" applyBorder="1" applyAlignment="1">
      <alignment horizontal="center" vertical="center" wrapText="1"/>
    </xf>
    <xf numFmtId="0" fontId="15" fillId="0" borderId="57" xfId="2" applyFont="1" applyBorder="1" applyAlignment="1">
      <alignment horizontal="center" vertical="center" wrapText="1"/>
    </xf>
    <xf numFmtId="0" fontId="4" fillId="0" borderId="31" xfId="2" applyFont="1" applyBorder="1" applyAlignment="1">
      <alignment horizontal="center" vertical="top" wrapText="1"/>
    </xf>
    <xf numFmtId="43" fontId="15" fillId="0" borderId="43" xfId="1" applyFont="1" applyBorder="1" applyAlignment="1">
      <alignment horizontal="center" vertical="center" wrapText="1"/>
    </xf>
    <xf numFmtId="43" fontId="15" fillId="0" borderId="37" xfId="1" applyFont="1" applyBorder="1" applyAlignment="1">
      <alignment horizontal="center" vertical="center" wrapText="1"/>
    </xf>
    <xf numFmtId="43" fontId="15" fillId="3" borderId="37" xfId="1" applyFont="1" applyFill="1" applyBorder="1" applyAlignment="1">
      <alignment horizontal="center" vertical="center" wrapText="1"/>
    </xf>
    <xf numFmtId="43" fontId="15" fillId="4" borderId="37" xfId="1" applyFont="1" applyFill="1" applyBorder="1" applyAlignment="1">
      <alignment horizontal="center" vertical="center" wrapText="1"/>
    </xf>
    <xf numFmtId="43" fontId="15" fillId="0" borderId="59" xfId="1" applyFont="1" applyBorder="1" applyAlignment="1">
      <alignment horizontal="center" vertical="center" wrapText="1"/>
    </xf>
    <xf numFmtId="164" fontId="20" fillId="0" borderId="9" xfId="2" applyNumberFormat="1" applyFont="1" applyBorder="1"/>
    <xf numFmtId="166" fontId="20" fillId="4" borderId="47" xfId="2" applyNumberFormat="1" applyFont="1" applyFill="1" applyBorder="1"/>
    <xf numFmtId="4" fontId="0" fillId="0" borderId="0" xfId="0" applyNumberFormat="1"/>
    <xf numFmtId="166" fontId="4" fillId="0" borderId="0" xfId="2" applyNumberFormat="1" applyFont="1" applyFill="1" applyBorder="1"/>
    <xf numFmtId="166" fontId="14" fillId="0" borderId="0" xfId="2" applyNumberFormat="1" applyFont="1" applyFill="1" applyBorder="1"/>
    <xf numFmtId="0" fontId="4" fillId="0" borderId="8" xfId="2" applyFont="1" applyBorder="1" applyAlignment="1">
      <alignment vertical="center" wrapText="1"/>
    </xf>
    <xf numFmtId="0" fontId="4" fillId="0" borderId="12" xfId="2" applyFont="1" applyBorder="1" applyAlignment="1">
      <alignment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18" xfId="2" applyFont="1" applyBorder="1" applyAlignment="1">
      <alignment horizontal="center" vertical="center" wrapText="1"/>
    </xf>
    <xf numFmtId="0" fontId="8" fillId="0" borderId="24" xfId="2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167" fontId="11" fillId="0" borderId="4" xfId="1" applyNumberFormat="1" applyFont="1" applyBorder="1" applyAlignment="1">
      <alignment horizontal="center" vertical="center" wrapText="1"/>
    </xf>
    <xf numFmtId="167" fontId="11" fillId="0" borderId="16" xfId="1" applyNumberFormat="1" applyFont="1" applyBorder="1" applyAlignment="1">
      <alignment horizontal="center" vertical="center" wrapText="1"/>
    </xf>
    <xf numFmtId="9" fontId="11" fillId="0" borderId="6" xfId="0" applyNumberFormat="1" applyFont="1" applyBorder="1" applyAlignment="1">
      <alignment horizontal="center" vertical="center" wrapText="1"/>
    </xf>
    <xf numFmtId="9" fontId="11" fillId="0" borderId="18" xfId="0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9" fillId="2" borderId="15" xfId="2" applyFont="1" applyFill="1" applyBorder="1" applyAlignment="1">
      <alignment horizontal="center" vertical="center" wrapText="1"/>
    </xf>
    <xf numFmtId="0" fontId="9" fillId="2" borderId="11" xfId="2" applyFont="1" applyFill="1" applyBorder="1" applyAlignment="1">
      <alignment horizontal="center" vertical="center" wrapText="1"/>
    </xf>
    <xf numFmtId="0" fontId="9" fillId="2" borderId="22" xfId="2" applyFont="1" applyFill="1" applyBorder="1" applyAlignment="1">
      <alignment horizontal="center" vertical="center" wrapText="1"/>
    </xf>
    <xf numFmtId="0" fontId="9" fillId="2" borderId="20" xfId="2" applyFont="1" applyFill="1" applyBorder="1" applyAlignment="1">
      <alignment horizontal="center" vertical="center" wrapText="1"/>
    </xf>
    <xf numFmtId="0" fontId="9" fillId="2" borderId="29" xfId="2" applyFont="1" applyFill="1" applyBorder="1" applyAlignment="1">
      <alignment horizontal="center" vertical="center" wrapText="1"/>
    </xf>
    <xf numFmtId="0" fontId="9" fillId="2" borderId="26" xfId="2" applyFont="1" applyFill="1" applyBorder="1" applyAlignment="1">
      <alignment horizontal="center" vertical="center" wrapText="1"/>
    </xf>
    <xf numFmtId="0" fontId="9" fillId="2" borderId="10" xfId="2" applyFont="1" applyFill="1" applyBorder="1" applyAlignment="1">
      <alignment horizontal="center" vertical="center" wrapText="1"/>
    </xf>
    <xf numFmtId="0" fontId="9" fillId="2" borderId="14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21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2" borderId="28" xfId="2" applyFont="1" applyFill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 wrapText="1"/>
    </xf>
    <xf numFmtId="0" fontId="7" fillId="0" borderId="27" xfId="2" applyFont="1" applyBorder="1" applyAlignment="1">
      <alignment horizontal="center" vertical="center" wrapText="1"/>
    </xf>
    <xf numFmtId="0" fontId="9" fillId="2" borderId="13" xfId="2" applyFont="1" applyFill="1" applyBorder="1" applyAlignment="1">
      <alignment horizontal="center" vertical="center" wrapText="1"/>
    </xf>
    <xf numFmtId="0" fontId="9" fillId="2" borderId="19" xfId="2" applyFont="1" applyFill="1" applyBorder="1" applyAlignment="1">
      <alignment horizontal="center" vertical="center" wrapText="1"/>
    </xf>
    <xf numFmtId="0" fontId="9" fillId="2" borderId="27" xfId="2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164" fontId="9" fillId="0" borderId="10" xfId="2" applyNumberFormat="1" applyFont="1" applyBorder="1" applyAlignment="1">
      <alignment horizontal="center" vertical="center" wrapText="1"/>
    </xf>
    <xf numFmtId="164" fontId="9" fillId="0" borderId="7" xfId="2" applyNumberFormat="1" applyFont="1" applyBorder="1" applyAlignment="1">
      <alignment horizontal="center" vertical="center" wrapText="1"/>
    </xf>
    <xf numFmtId="164" fontId="9" fillId="0" borderId="1" xfId="2" applyNumberFormat="1" applyFont="1" applyBorder="1" applyAlignment="1">
      <alignment horizontal="center" vertical="center" wrapText="1"/>
    </xf>
    <xf numFmtId="164" fontId="9" fillId="0" borderId="0" xfId="2" applyNumberFormat="1" applyFont="1" applyAlignment="1">
      <alignment horizontal="center" vertical="center" wrapText="1"/>
    </xf>
    <xf numFmtId="164" fontId="9" fillId="0" borderId="2" xfId="2" applyNumberFormat="1" applyFont="1" applyBorder="1" applyAlignment="1">
      <alignment horizontal="center" vertical="center" wrapText="1"/>
    </xf>
    <xf numFmtId="164" fontId="9" fillId="0" borderId="3" xfId="2" applyNumberFormat="1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20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26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164" fontId="9" fillId="0" borderId="11" xfId="2" applyNumberFormat="1" applyFont="1" applyBorder="1" applyAlignment="1">
      <alignment horizontal="center" vertical="center" wrapText="1"/>
    </xf>
    <xf numFmtId="164" fontId="9" fillId="0" borderId="20" xfId="2" applyNumberFormat="1" applyFont="1" applyBorder="1" applyAlignment="1">
      <alignment horizontal="center" vertical="center" wrapText="1"/>
    </xf>
    <xf numFmtId="164" fontId="9" fillId="0" borderId="26" xfId="2" applyNumberFormat="1" applyFont="1" applyBorder="1" applyAlignment="1">
      <alignment horizontal="center" vertical="center" wrapText="1"/>
    </xf>
    <xf numFmtId="164" fontId="9" fillId="0" borderId="13" xfId="2" applyNumberFormat="1" applyFont="1" applyBorder="1" applyAlignment="1">
      <alignment horizontal="center" vertical="center" wrapText="1"/>
    </xf>
    <xf numFmtId="164" fontId="9" fillId="0" borderId="19" xfId="2" applyNumberFormat="1" applyFont="1" applyBorder="1" applyAlignment="1">
      <alignment horizontal="center" vertical="center" wrapText="1"/>
    </xf>
    <xf numFmtId="164" fontId="9" fillId="0" borderId="27" xfId="2" applyNumberFormat="1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26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 wrapText="1"/>
    </xf>
    <xf numFmtId="0" fontId="7" fillId="0" borderId="26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top" wrapText="1"/>
    </xf>
    <xf numFmtId="0" fontId="5" fillId="0" borderId="3" xfId="2" applyFont="1" applyBorder="1" applyAlignment="1">
      <alignment horizontal="center" vertical="top" wrapText="1"/>
    </xf>
    <xf numFmtId="0" fontId="7" fillId="0" borderId="4" xfId="2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 wrapText="1"/>
    </xf>
    <xf numFmtId="0" fontId="7" fillId="0" borderId="23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 wrapText="1"/>
    </xf>
    <xf numFmtId="0" fontId="7" fillId="0" borderId="25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17" xfId="2" applyFont="1" applyBorder="1" applyAlignment="1">
      <alignment horizontal="center" vertical="center" wrapText="1"/>
    </xf>
    <xf numFmtId="0" fontId="8" fillId="0" borderId="25" xfId="2" applyFont="1" applyBorder="1" applyAlignment="1">
      <alignment horizontal="center" vertical="center" wrapText="1"/>
    </xf>
    <xf numFmtId="166" fontId="5" fillId="0" borderId="13" xfId="2" applyNumberFormat="1" applyFont="1" applyBorder="1" applyAlignment="1">
      <alignment vertical="center"/>
    </xf>
    <xf numFmtId="166" fontId="5" fillId="4" borderId="10" xfId="2" applyNumberFormat="1" applyFont="1" applyFill="1" applyBorder="1" applyAlignment="1">
      <alignment vertical="center"/>
    </xf>
    <xf numFmtId="166" fontId="5" fillId="4" borderId="6" xfId="2" applyNumberFormat="1" applyFont="1" applyFill="1" applyBorder="1" applyAlignment="1">
      <alignment vertical="center"/>
    </xf>
    <xf numFmtId="166" fontId="5" fillId="4" borderId="7" xfId="2" applyNumberFormat="1" applyFont="1" applyFill="1" applyBorder="1" applyAlignment="1">
      <alignment vertical="center"/>
    </xf>
    <xf numFmtId="166" fontId="5" fillId="4" borderId="15" xfId="2" applyNumberFormat="1" applyFont="1" applyFill="1" applyBorder="1" applyAlignment="1">
      <alignment vertical="center"/>
    </xf>
    <xf numFmtId="166" fontId="5" fillId="4" borderId="13" xfId="2" applyNumberFormat="1" applyFont="1" applyFill="1" applyBorder="1" applyAlignment="1">
      <alignment vertical="center"/>
    </xf>
    <xf numFmtId="166" fontId="5" fillId="4" borderId="4" xfId="2" applyNumberFormat="1" applyFont="1" applyFill="1" applyBorder="1" applyAlignment="1">
      <alignment vertical="center"/>
    </xf>
    <xf numFmtId="0" fontId="0" fillId="0" borderId="50" xfId="0" applyBorder="1"/>
    <xf numFmtId="0" fontId="15" fillId="0" borderId="50" xfId="2" applyFont="1" applyFill="1" applyBorder="1" applyAlignment="1">
      <alignment horizontal="justify" vertical="center" wrapText="1"/>
    </xf>
    <xf numFmtId="166" fontId="0" fillId="0" borderId="50" xfId="0" applyNumberFormat="1" applyBorder="1"/>
    <xf numFmtId="166" fontId="4" fillId="0" borderId="50" xfId="2" applyNumberFormat="1" applyFont="1" applyBorder="1"/>
    <xf numFmtId="166" fontId="5" fillId="0" borderId="36" xfId="2" applyNumberFormat="1" applyFont="1" applyBorder="1"/>
    <xf numFmtId="166" fontId="5" fillId="0" borderId="49" xfId="2" applyNumberFormat="1" applyFont="1" applyBorder="1"/>
    <xf numFmtId="166" fontId="5" fillId="4" borderId="36" xfId="2" applyNumberFormat="1" applyFont="1" applyFill="1" applyBorder="1"/>
    <xf numFmtId="166" fontId="5" fillId="4" borderId="49" xfId="2" applyNumberFormat="1" applyFont="1" applyFill="1" applyBorder="1"/>
    <xf numFmtId="166" fontId="10" fillId="4" borderId="37" xfId="0" applyNumberFormat="1" applyFont="1" applyFill="1" applyBorder="1"/>
    <xf numFmtId="0" fontId="10" fillId="5" borderId="13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/>
    </xf>
    <xf numFmtId="166" fontId="0" fillId="5" borderId="37" xfId="0" applyNumberFormat="1" applyFill="1" applyBorder="1"/>
    <xf numFmtId="166" fontId="10" fillId="5" borderId="37" xfId="0" applyNumberFormat="1" applyFont="1" applyFill="1" applyBorder="1"/>
    <xf numFmtId="166" fontId="4" fillId="0" borderId="42" xfId="2" applyNumberFormat="1" applyFont="1" applyFill="1" applyBorder="1"/>
    <xf numFmtId="166" fontId="4" fillId="0" borderId="46" xfId="2" applyNumberFormat="1" applyFont="1" applyFill="1" applyBorder="1"/>
    <xf numFmtId="166" fontId="4" fillId="0" borderId="40" xfId="2" applyNumberFormat="1" applyFont="1" applyFill="1" applyBorder="1"/>
    <xf numFmtId="166" fontId="4" fillId="0" borderId="41" xfId="2" applyNumberFormat="1" applyFont="1" applyFill="1" applyBorder="1"/>
    <xf numFmtId="166" fontId="20" fillId="0" borderId="41" xfId="2" applyNumberFormat="1" applyFont="1" applyFill="1" applyBorder="1"/>
    <xf numFmtId="166" fontId="4" fillId="0" borderId="44" xfId="2" applyNumberFormat="1" applyFont="1" applyFill="1" applyBorder="1"/>
    <xf numFmtId="166" fontId="4" fillId="0" borderId="45" xfId="2" applyNumberFormat="1" applyFont="1" applyFill="1" applyBorder="1"/>
    <xf numFmtId="166" fontId="14" fillId="0" borderId="40" xfId="2" applyNumberFormat="1" applyFont="1" applyFill="1" applyBorder="1"/>
    <xf numFmtId="166" fontId="14" fillId="0" borderId="41" xfId="2" applyNumberFormat="1" applyFont="1" applyFill="1" applyBorder="1"/>
    <xf numFmtId="166" fontId="4" fillId="0" borderId="43" xfId="2" applyNumberFormat="1" applyFont="1" applyFill="1" applyBorder="1"/>
    <xf numFmtId="166" fontId="4" fillId="0" borderId="47" xfId="2" applyNumberFormat="1" applyFont="1" applyFill="1" applyBorder="1"/>
    <xf numFmtId="166" fontId="4" fillId="0" borderId="48" xfId="2" applyNumberFormat="1" applyFont="1" applyFill="1" applyBorder="1"/>
    <xf numFmtId="166" fontId="4" fillId="0" borderId="36" xfId="2" applyNumberFormat="1" applyFont="1" applyFill="1" applyBorder="1"/>
    <xf numFmtId="166" fontId="20" fillId="0" borderId="47" xfId="2" applyNumberFormat="1" applyFont="1" applyFill="1" applyBorder="1"/>
    <xf numFmtId="166" fontId="4" fillId="0" borderId="49" xfId="2" applyNumberFormat="1" applyFont="1" applyFill="1" applyBorder="1"/>
    <xf numFmtId="166" fontId="14" fillId="0" borderId="36" xfId="2" applyNumberFormat="1" applyFont="1" applyFill="1" applyBorder="1"/>
    <xf numFmtId="166" fontId="14" fillId="0" borderId="47" xfId="2" applyNumberFormat="1" applyFont="1" applyFill="1" applyBorder="1"/>
    <xf numFmtId="166" fontId="4" fillId="0" borderId="37" xfId="2" applyNumberFormat="1" applyFont="1" applyFill="1" applyBorder="1"/>
    <xf numFmtId="166" fontId="4" fillId="0" borderId="0" xfId="2" applyNumberFormat="1" applyFont="1" applyFill="1"/>
    <xf numFmtId="166" fontId="4" fillId="0" borderId="18" xfId="2" applyNumberFormat="1" applyFont="1" applyFill="1" applyBorder="1"/>
    <xf numFmtId="167" fontId="4" fillId="0" borderId="19" xfId="4" applyNumberFormat="1" applyFont="1" applyFill="1" applyBorder="1"/>
    <xf numFmtId="166" fontId="14" fillId="0" borderId="48" xfId="2" applyNumberFormat="1" applyFont="1" applyFill="1" applyBorder="1"/>
    <xf numFmtId="167" fontId="23" fillId="0" borderId="50" xfId="4" applyNumberFormat="1" applyFont="1" applyFill="1" applyBorder="1"/>
    <xf numFmtId="166" fontId="4" fillId="0" borderId="54" xfId="2" applyNumberFormat="1" applyFont="1" applyFill="1" applyBorder="1"/>
    <xf numFmtId="166" fontId="4" fillId="0" borderId="55" xfId="2" applyNumberFormat="1" applyFont="1" applyFill="1" applyBorder="1"/>
    <xf numFmtId="166" fontId="4" fillId="0" borderId="57" xfId="2" applyNumberFormat="1" applyFont="1" applyFill="1" applyBorder="1"/>
    <xf numFmtId="166" fontId="20" fillId="0" borderId="55" xfId="2" applyNumberFormat="1" applyFont="1" applyFill="1" applyBorder="1"/>
    <xf numFmtId="166" fontId="4" fillId="0" borderId="56" xfId="2" applyNumberFormat="1" applyFont="1" applyFill="1" applyBorder="1"/>
    <xf numFmtId="166" fontId="4" fillId="0" borderId="58" xfId="2" applyNumberFormat="1" applyFont="1" applyFill="1" applyBorder="1"/>
    <xf numFmtId="166" fontId="14" fillId="0" borderId="54" xfId="2" applyNumberFormat="1" applyFont="1" applyFill="1" applyBorder="1"/>
    <xf numFmtId="166" fontId="14" fillId="0" borderId="55" xfId="2" applyNumberFormat="1" applyFont="1" applyFill="1" applyBorder="1"/>
    <xf numFmtId="166" fontId="4" fillId="0" borderId="59" xfId="2" applyNumberFormat="1" applyFont="1" applyFill="1" applyBorder="1"/>
    <xf numFmtId="166" fontId="4" fillId="0" borderId="44" xfId="2" applyNumberFormat="1" applyFont="1" applyFill="1" applyBorder="1" applyAlignment="1">
      <alignment vertical="center"/>
    </xf>
    <xf numFmtId="0" fontId="0" fillId="0" borderId="0" xfId="0" applyFill="1"/>
    <xf numFmtId="0" fontId="7" fillId="5" borderId="4" xfId="2" applyFont="1" applyFill="1" applyBorder="1" applyAlignment="1">
      <alignment horizontal="center" vertical="center" wrapText="1"/>
    </xf>
    <xf numFmtId="0" fontId="7" fillId="5" borderId="5" xfId="2" applyFont="1" applyFill="1" applyBorder="1" applyAlignment="1">
      <alignment horizontal="center" vertical="center" wrapText="1"/>
    </xf>
    <xf numFmtId="0" fontId="8" fillId="5" borderId="5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vertical="center" wrapText="1"/>
    </xf>
    <xf numFmtId="0" fontId="8" fillId="5" borderId="15" xfId="2" applyFont="1" applyFill="1" applyBorder="1" applyAlignment="1">
      <alignment horizontal="center" vertical="center" wrapText="1"/>
    </xf>
    <xf numFmtId="0" fontId="8" fillId="5" borderId="13" xfId="2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164" fontId="9" fillId="5" borderId="10" xfId="2" applyNumberFormat="1" applyFont="1" applyFill="1" applyBorder="1" applyAlignment="1">
      <alignment horizontal="center" vertical="center" wrapText="1"/>
    </xf>
    <xf numFmtId="164" fontId="9" fillId="5" borderId="11" xfId="2" applyNumberFormat="1" applyFont="1" applyFill="1" applyBorder="1" applyAlignment="1">
      <alignment horizontal="center" vertical="center" wrapText="1"/>
    </xf>
    <xf numFmtId="0" fontId="9" fillId="5" borderId="10" xfId="2" applyFont="1" applyFill="1" applyBorder="1" applyAlignment="1">
      <alignment horizontal="center" vertical="center" wrapText="1"/>
    </xf>
    <xf numFmtId="0" fontId="9" fillId="5" borderId="11" xfId="2" applyFont="1" applyFill="1" applyBorder="1" applyAlignment="1">
      <alignment horizontal="center" vertical="center" wrapText="1"/>
    </xf>
    <xf numFmtId="0" fontId="9" fillId="5" borderId="10" xfId="2" applyFont="1" applyFill="1" applyBorder="1" applyAlignment="1">
      <alignment horizontal="center" vertical="center"/>
    </xf>
    <xf numFmtId="0" fontId="9" fillId="5" borderId="11" xfId="2" applyFont="1" applyFill="1" applyBorder="1" applyAlignment="1">
      <alignment horizontal="center" vertical="center"/>
    </xf>
    <xf numFmtId="0" fontId="7" fillId="5" borderId="10" xfId="2" applyFont="1" applyFill="1" applyBorder="1" applyAlignment="1">
      <alignment horizontal="center" vertical="center" wrapText="1"/>
    </xf>
    <xf numFmtId="0" fontId="7" fillId="5" borderId="11" xfId="2" applyFont="1" applyFill="1" applyBorder="1" applyAlignment="1">
      <alignment horizontal="center" vertical="center" wrapText="1"/>
    </xf>
    <xf numFmtId="0" fontId="9" fillId="5" borderId="7" xfId="2" applyFont="1" applyFill="1" applyBorder="1" applyAlignment="1">
      <alignment horizontal="center" vertical="center" wrapText="1"/>
    </xf>
    <xf numFmtId="0" fontId="7" fillId="5" borderId="13" xfId="2" applyFont="1" applyFill="1" applyBorder="1" applyAlignment="1">
      <alignment horizontal="center" vertical="center" wrapText="1"/>
    </xf>
    <xf numFmtId="164" fontId="22" fillId="5" borderId="13" xfId="2" applyNumberFormat="1" applyFont="1" applyFill="1" applyBorder="1" applyAlignment="1">
      <alignment horizontal="center" vertical="center" wrapText="1"/>
    </xf>
    <xf numFmtId="164" fontId="9" fillId="5" borderId="7" xfId="2" applyNumberFormat="1" applyFont="1" applyFill="1" applyBorder="1" applyAlignment="1">
      <alignment horizontal="center" vertical="center" wrapText="1"/>
    </xf>
    <xf numFmtId="0" fontId="9" fillId="5" borderId="13" xfId="2" applyFont="1" applyFill="1" applyBorder="1" applyAlignment="1">
      <alignment horizontal="center" vertical="center" wrapText="1"/>
    </xf>
    <xf numFmtId="0" fontId="9" fillId="5" borderId="14" xfId="2" applyFont="1" applyFill="1" applyBorder="1" applyAlignment="1">
      <alignment horizontal="center" vertical="center" wrapText="1"/>
    </xf>
    <xf numFmtId="0" fontId="9" fillId="5" borderId="15" xfId="2" applyFont="1" applyFill="1" applyBorder="1" applyAlignment="1">
      <alignment horizontal="center" vertical="center" wrapText="1"/>
    </xf>
    <xf numFmtId="0" fontId="7" fillId="5" borderId="16" xfId="2" applyFont="1" applyFill="1" applyBorder="1" applyAlignment="1">
      <alignment horizontal="center" vertical="center" wrapText="1"/>
    </xf>
    <xf numFmtId="0" fontId="7" fillId="5" borderId="17" xfId="2" applyFont="1" applyFill="1" applyBorder="1" applyAlignment="1">
      <alignment horizontal="center" vertical="center" wrapText="1"/>
    </xf>
    <xf numFmtId="0" fontId="8" fillId="5" borderId="17" xfId="2" applyFont="1" applyFill="1" applyBorder="1" applyAlignment="1">
      <alignment horizontal="center" vertical="center" wrapText="1"/>
    </xf>
    <xf numFmtId="0" fontId="8" fillId="5" borderId="18" xfId="2" applyFont="1" applyFill="1" applyBorder="1" applyAlignment="1">
      <alignment horizontal="center" vertical="center" wrapText="1"/>
    </xf>
    <xf numFmtId="0" fontId="8" fillId="5" borderId="22" xfId="2" applyFont="1" applyFill="1" applyBorder="1" applyAlignment="1">
      <alignment horizontal="center" vertical="center" wrapText="1"/>
    </xf>
    <xf numFmtId="0" fontId="8" fillId="5" borderId="19" xfId="2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 wrapText="1"/>
    </xf>
    <xf numFmtId="9" fontId="11" fillId="5" borderId="6" xfId="0" applyNumberFormat="1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164" fontId="9" fillId="5" borderId="1" xfId="2" applyNumberFormat="1" applyFont="1" applyFill="1" applyBorder="1" applyAlignment="1">
      <alignment horizontal="center" vertical="center" wrapText="1"/>
    </xf>
    <xf numFmtId="164" fontId="9" fillId="5" borderId="20" xfId="2" applyNumberFormat="1" applyFont="1" applyFill="1" applyBorder="1" applyAlignment="1">
      <alignment horizontal="center" vertical="center" wrapText="1"/>
    </xf>
    <xf numFmtId="0" fontId="9" fillId="5" borderId="44" xfId="2" applyFont="1" applyFill="1" applyBorder="1" applyAlignment="1">
      <alignment horizontal="center" vertical="center" wrapText="1"/>
    </xf>
    <xf numFmtId="0" fontId="9" fillId="5" borderId="60" xfId="2" applyFont="1" applyFill="1" applyBorder="1" applyAlignment="1">
      <alignment horizontal="center" vertical="center" wrapText="1"/>
    </xf>
    <xf numFmtId="0" fontId="9" fillId="5" borderId="1" xfId="2" applyFont="1" applyFill="1" applyBorder="1" applyAlignment="1">
      <alignment horizontal="center" vertical="center"/>
    </xf>
    <xf numFmtId="0" fontId="9" fillId="5" borderId="20" xfId="2" applyFont="1" applyFill="1" applyBorder="1" applyAlignment="1">
      <alignment horizontal="center" vertical="center"/>
    </xf>
    <xf numFmtId="0" fontId="9" fillId="5" borderId="1" xfId="2" applyFont="1" applyFill="1" applyBorder="1" applyAlignment="1">
      <alignment horizontal="center" vertical="center" wrapText="1"/>
    </xf>
    <xf numFmtId="0" fontId="9" fillId="5" borderId="20" xfId="2" applyFont="1" applyFill="1" applyBorder="1" applyAlignment="1">
      <alignment horizontal="center" vertical="center" wrapText="1"/>
    </xf>
    <xf numFmtId="0" fontId="7" fillId="5" borderId="1" xfId="2" applyFont="1" applyFill="1" applyBorder="1" applyAlignment="1">
      <alignment horizontal="center" vertical="center" wrapText="1"/>
    </xf>
    <xf numFmtId="0" fontId="7" fillId="5" borderId="20" xfId="2" applyFont="1" applyFill="1" applyBorder="1" applyAlignment="1">
      <alignment horizontal="center" vertical="center" wrapText="1"/>
    </xf>
    <xf numFmtId="0" fontId="9" fillId="5" borderId="0" xfId="2" applyFont="1" applyFill="1" applyAlignment="1">
      <alignment horizontal="center" vertical="center" wrapText="1"/>
    </xf>
    <xf numFmtId="0" fontId="7" fillId="5" borderId="19" xfId="2" applyFont="1" applyFill="1" applyBorder="1" applyAlignment="1">
      <alignment horizontal="center" vertical="center" wrapText="1"/>
    </xf>
    <xf numFmtId="164" fontId="22" fillId="5" borderId="19" xfId="2" applyNumberFormat="1" applyFont="1" applyFill="1" applyBorder="1" applyAlignment="1">
      <alignment horizontal="center" vertical="center" wrapText="1"/>
    </xf>
    <xf numFmtId="164" fontId="9" fillId="5" borderId="0" xfId="2" applyNumberFormat="1" applyFont="1" applyFill="1" applyAlignment="1">
      <alignment horizontal="center" vertical="center" wrapText="1"/>
    </xf>
    <xf numFmtId="0" fontId="9" fillId="5" borderId="19" xfId="2" applyFont="1" applyFill="1" applyBorder="1" applyAlignment="1">
      <alignment horizontal="center" vertical="center" wrapText="1"/>
    </xf>
    <xf numFmtId="0" fontId="9" fillId="5" borderId="21" xfId="2" applyFont="1" applyFill="1" applyBorder="1" applyAlignment="1">
      <alignment horizontal="center" vertical="center" wrapText="1"/>
    </xf>
    <xf numFmtId="0" fontId="9" fillId="5" borderId="22" xfId="2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167" fontId="11" fillId="5" borderId="16" xfId="1" applyNumberFormat="1" applyFont="1" applyFill="1" applyBorder="1" applyAlignment="1">
      <alignment horizontal="center" vertical="center" wrapText="1"/>
    </xf>
    <xf numFmtId="9" fontId="11" fillId="5" borderId="18" xfId="0" applyNumberFormat="1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164" fontId="9" fillId="5" borderId="2" xfId="2" applyNumberFormat="1" applyFont="1" applyFill="1" applyBorder="1" applyAlignment="1">
      <alignment horizontal="center" vertical="center" wrapText="1"/>
    </xf>
    <xf numFmtId="164" fontId="9" fillId="5" borderId="26" xfId="2" applyNumberFormat="1" applyFont="1" applyFill="1" applyBorder="1" applyAlignment="1">
      <alignment horizontal="center" vertical="center" wrapText="1"/>
    </xf>
    <xf numFmtId="0" fontId="9" fillId="5" borderId="3" xfId="2" applyFont="1" applyFill="1" applyBorder="1" applyAlignment="1">
      <alignment horizontal="center" vertical="center" wrapText="1"/>
    </xf>
    <xf numFmtId="0" fontId="19" fillId="5" borderId="24" xfId="2" applyFont="1" applyFill="1" applyBorder="1" applyAlignment="1">
      <alignment horizontal="center" vertical="center" wrapText="1"/>
    </xf>
    <xf numFmtId="0" fontId="9" fillId="5" borderId="2" xfId="2" applyFont="1" applyFill="1" applyBorder="1" applyAlignment="1">
      <alignment horizontal="center" vertical="center"/>
    </xf>
    <xf numFmtId="0" fontId="9" fillId="5" borderId="26" xfId="2" applyFont="1" applyFill="1" applyBorder="1" applyAlignment="1">
      <alignment horizontal="center" vertical="center"/>
    </xf>
    <xf numFmtId="0" fontId="9" fillId="5" borderId="2" xfId="2" applyFont="1" applyFill="1" applyBorder="1" applyAlignment="1">
      <alignment horizontal="center" vertical="center" wrapText="1"/>
    </xf>
    <xf numFmtId="0" fontId="9" fillId="5" borderId="26" xfId="2" applyFont="1" applyFill="1" applyBorder="1" applyAlignment="1">
      <alignment horizontal="center" vertical="center" wrapText="1"/>
    </xf>
    <xf numFmtId="0" fontId="7" fillId="5" borderId="2" xfId="2" applyFont="1" applyFill="1" applyBorder="1" applyAlignment="1">
      <alignment horizontal="center" vertical="center" wrapText="1"/>
    </xf>
    <xf numFmtId="0" fontId="7" fillId="5" borderId="26" xfId="2" applyFont="1" applyFill="1" applyBorder="1" applyAlignment="1">
      <alignment horizontal="center" vertical="center" wrapText="1"/>
    </xf>
    <xf numFmtId="0" fontId="9" fillId="5" borderId="3" xfId="2" applyFont="1" applyFill="1" applyBorder="1" applyAlignment="1">
      <alignment horizontal="center" vertical="center" wrapText="1"/>
    </xf>
    <xf numFmtId="0" fontId="12" fillId="5" borderId="2" xfId="2" applyFont="1" applyFill="1" applyBorder="1" applyAlignment="1">
      <alignment horizontal="center" vertical="center" wrapText="1"/>
    </xf>
    <xf numFmtId="0" fontId="7" fillId="5" borderId="27" xfId="2" applyFont="1" applyFill="1" applyBorder="1" applyAlignment="1">
      <alignment horizontal="center" vertical="center" wrapText="1"/>
    </xf>
    <xf numFmtId="164" fontId="22" fillId="5" borderId="27" xfId="2" applyNumberFormat="1" applyFont="1" applyFill="1" applyBorder="1" applyAlignment="1">
      <alignment horizontal="center" vertical="center" wrapText="1"/>
    </xf>
    <xf numFmtId="164" fontId="9" fillId="5" borderId="3" xfId="2" applyNumberFormat="1" applyFont="1" applyFill="1" applyBorder="1" applyAlignment="1">
      <alignment horizontal="center" vertical="center" wrapText="1"/>
    </xf>
    <xf numFmtId="0" fontId="9" fillId="5" borderId="27" xfId="2" applyFont="1" applyFill="1" applyBorder="1" applyAlignment="1">
      <alignment horizontal="center" vertical="center" wrapText="1"/>
    </xf>
    <xf numFmtId="0" fontId="9" fillId="5" borderId="28" xfId="2" applyFont="1" applyFill="1" applyBorder="1" applyAlignment="1">
      <alignment horizontal="center" vertical="center" wrapText="1"/>
    </xf>
    <xf numFmtId="0" fontId="9" fillId="5" borderId="29" xfId="2" applyFont="1" applyFill="1" applyBorder="1" applyAlignment="1">
      <alignment horizontal="center" vertical="center" wrapText="1"/>
    </xf>
    <xf numFmtId="0" fontId="7" fillId="5" borderId="23" xfId="2" applyFont="1" applyFill="1" applyBorder="1" applyAlignment="1">
      <alignment horizontal="center" vertical="center" wrapText="1"/>
    </xf>
    <xf numFmtId="0" fontId="7" fillId="5" borderId="25" xfId="2" applyFont="1" applyFill="1" applyBorder="1" applyAlignment="1">
      <alignment horizontal="center" vertical="center" wrapText="1"/>
    </xf>
    <xf numFmtId="0" fontId="8" fillId="5" borderId="25" xfId="2" applyFont="1" applyFill="1" applyBorder="1" applyAlignment="1">
      <alignment horizontal="center" vertical="center" wrapText="1"/>
    </xf>
    <xf numFmtId="0" fontId="8" fillId="5" borderId="24" xfId="2" applyFont="1" applyFill="1" applyBorder="1" applyAlignment="1">
      <alignment horizontal="center" vertical="center" wrapText="1"/>
    </xf>
    <xf numFmtId="0" fontId="8" fillId="5" borderId="29" xfId="2" applyFont="1" applyFill="1" applyBorder="1" applyAlignment="1">
      <alignment horizontal="center" vertical="center" wrapText="1"/>
    </xf>
    <xf numFmtId="0" fontId="8" fillId="5" borderId="27" xfId="2" applyFont="1" applyFill="1" applyBorder="1" applyAlignment="1">
      <alignment horizontal="center" vertical="center" wrapText="1"/>
    </xf>
    <xf numFmtId="0" fontId="7" fillId="5" borderId="32" xfId="2" applyFont="1" applyFill="1" applyBorder="1" applyAlignment="1">
      <alignment horizontal="center" vertical="center" wrapText="1"/>
    </xf>
    <xf numFmtId="0" fontId="7" fillId="5" borderId="9" xfId="2" applyFont="1" applyFill="1" applyBorder="1" applyAlignment="1">
      <alignment horizontal="center" vertical="center" wrapText="1"/>
    </xf>
    <xf numFmtId="164" fontId="9" fillId="5" borderId="30" xfId="2" applyNumberFormat="1" applyFont="1" applyFill="1" applyBorder="1" applyAlignment="1">
      <alignment horizontal="center" vertical="center" wrapText="1"/>
    </xf>
    <xf numFmtId="164" fontId="19" fillId="5" borderId="30" xfId="2" applyNumberFormat="1" applyFont="1" applyFill="1" applyBorder="1" applyAlignment="1">
      <alignment horizontal="center" vertical="center" wrapText="1"/>
    </xf>
    <xf numFmtId="0" fontId="9" fillId="5" borderId="32" xfId="2" applyFont="1" applyFill="1" applyBorder="1" applyAlignment="1">
      <alignment horizontal="center" vertical="center" wrapText="1"/>
    </xf>
    <xf numFmtId="0" fontId="9" fillId="5" borderId="9" xfId="2" applyFont="1" applyFill="1" applyBorder="1" applyAlignment="1">
      <alignment horizontal="center" vertical="center" wrapText="1"/>
    </xf>
    <xf numFmtId="0" fontId="9" fillId="5" borderId="12" xfId="2" applyFont="1" applyFill="1" applyBorder="1" applyAlignment="1">
      <alignment horizontal="center" vertical="center" wrapText="1"/>
    </xf>
    <xf numFmtId="0" fontId="9" fillId="5" borderId="33" xfId="2" applyFont="1" applyFill="1" applyBorder="1" applyAlignment="1">
      <alignment horizontal="center" vertical="center" wrapText="1"/>
    </xf>
    <xf numFmtId="0" fontId="9" fillId="5" borderId="34" xfId="2" applyFont="1" applyFill="1" applyBorder="1" applyAlignment="1">
      <alignment horizontal="center" vertical="center" wrapText="1"/>
    </xf>
    <xf numFmtId="0" fontId="13" fillId="5" borderId="32" xfId="2" applyFont="1" applyFill="1" applyBorder="1" applyAlignment="1">
      <alignment horizontal="center" vertical="center" wrapText="1"/>
    </xf>
    <xf numFmtId="0" fontId="13" fillId="5" borderId="9" xfId="2" applyFont="1" applyFill="1" applyBorder="1" applyAlignment="1">
      <alignment horizontal="center" vertical="center" wrapText="1"/>
    </xf>
    <xf numFmtId="0" fontId="12" fillId="5" borderId="32" xfId="2" applyFont="1" applyFill="1" applyBorder="1" applyAlignment="1">
      <alignment horizontal="center" vertical="center" wrapText="1"/>
    </xf>
    <xf numFmtId="0" fontId="7" fillId="5" borderId="31" xfId="2" applyFont="1" applyFill="1" applyBorder="1" applyAlignment="1">
      <alignment horizontal="center" vertical="center" wrapText="1"/>
    </xf>
    <xf numFmtId="164" fontId="9" fillId="5" borderId="32" xfId="2" applyNumberFormat="1" applyFont="1" applyFill="1" applyBorder="1" applyAlignment="1">
      <alignment horizontal="center" vertical="center" wrapText="1"/>
    </xf>
    <xf numFmtId="164" fontId="9" fillId="5" borderId="9" xfId="2" applyNumberFormat="1" applyFont="1" applyFill="1" applyBorder="1" applyAlignment="1">
      <alignment horizontal="center" vertical="center" wrapText="1"/>
    </xf>
    <xf numFmtId="164" fontId="9" fillId="5" borderId="31" xfId="2" applyNumberFormat="1" applyFont="1" applyFill="1" applyBorder="1" applyAlignment="1">
      <alignment horizontal="center" vertical="center" wrapText="1"/>
    </xf>
    <xf numFmtId="0" fontId="9" fillId="5" borderId="30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vertical="center" wrapText="1"/>
    </xf>
    <xf numFmtId="0" fontId="4" fillId="4" borderId="5" xfId="2" applyFont="1" applyFill="1" applyBorder="1" applyAlignment="1">
      <alignment vertical="center" wrapText="1"/>
    </xf>
    <xf numFmtId="0" fontId="4" fillId="4" borderId="14" xfId="2" applyFont="1" applyFill="1" applyBorder="1" applyAlignment="1">
      <alignment vertical="center"/>
    </xf>
    <xf numFmtId="170" fontId="5" fillId="4" borderId="6" xfId="2" applyNumberFormat="1" applyFont="1" applyFill="1" applyBorder="1" applyAlignment="1">
      <alignment vertical="center"/>
    </xf>
    <xf numFmtId="170" fontId="18" fillId="4" borderId="6" xfId="2" applyNumberFormat="1" applyFont="1" applyFill="1" applyBorder="1" applyAlignment="1">
      <alignment vertical="center"/>
    </xf>
    <xf numFmtId="170" fontId="5" fillId="4" borderId="15" xfId="2" applyNumberFormat="1" applyFont="1" applyFill="1" applyBorder="1" applyAlignment="1">
      <alignment vertical="center"/>
    </xf>
    <xf numFmtId="43" fontId="5" fillId="4" borderId="13" xfId="1" applyFont="1" applyFill="1" applyBorder="1" applyAlignment="1">
      <alignment vertical="center"/>
    </xf>
  </cellXfs>
  <cellStyles count="6">
    <cellStyle name="Обычный" xfId="0" builtinId="0"/>
    <cellStyle name="Обычный 2" xfId="2" xr:uid="{EA4840D2-1201-4E82-85CD-30CAECD03184}"/>
    <cellStyle name="Обычный 3" xfId="5" xr:uid="{9ACEC46C-B169-47EA-9A85-57BA3E9111A7}"/>
    <cellStyle name="Обычный 4" xfId="3" xr:uid="{EA1355CD-CF2C-488E-8193-A27D7DA64201}"/>
    <cellStyle name="Финансовый" xfId="1" builtinId="3"/>
    <cellStyle name="Финансовый 2" xfId="4" xr:uid="{720BB43C-0654-4483-B24D-46AA324B28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1E168-B180-4915-8FC8-29FA7A723D96}">
  <sheetPr>
    <tabColor rgb="FF9900FF"/>
  </sheetPr>
  <dimension ref="A1:CY229"/>
  <sheetViews>
    <sheetView zoomScale="86" zoomScaleNormal="86" workbookViewId="0">
      <pane xSplit="7" ySplit="8" topLeftCell="H9" activePane="bottomRight" state="frozen"/>
      <selection pane="topRight" activeCell="Q1" sqref="Q1"/>
      <selection pane="bottomLeft" activeCell="A9" sqref="A9"/>
      <selection pane="bottomRight" activeCell="L1" sqref="L1:O1048576"/>
    </sheetView>
  </sheetViews>
  <sheetFormatPr defaultRowHeight="14.4" x14ac:dyDescent="0.3"/>
  <cols>
    <col min="1" max="1" width="5.5546875" customWidth="1"/>
    <col min="2" max="2" width="29.44140625" customWidth="1"/>
    <col min="3" max="3" width="12.44140625" hidden="1" customWidth="1"/>
    <col min="4" max="5" width="7.44140625" customWidth="1"/>
    <col min="6" max="6" width="10.6640625" hidden="1" customWidth="1"/>
    <col min="7" max="7" width="15.5546875" customWidth="1"/>
    <col min="8" max="11" width="14.5546875" customWidth="1"/>
    <col min="12" max="15" width="14.5546875" hidden="1" customWidth="1"/>
    <col min="16" max="58" width="14.5546875" customWidth="1"/>
    <col min="59" max="77" width="16.109375" customWidth="1"/>
    <col min="78" max="79" width="14.5546875" customWidth="1"/>
    <col min="80" max="80" width="19.109375" customWidth="1"/>
    <col min="81" max="81" width="9.109375" customWidth="1"/>
    <col min="82" max="82" width="12" customWidth="1"/>
    <col min="83" max="91" width="8.88671875" customWidth="1"/>
    <col min="93" max="93" width="25.88671875" customWidth="1"/>
    <col min="94" max="96" width="0" hidden="1" customWidth="1"/>
    <col min="99" max="101" width="0" hidden="1" customWidth="1"/>
    <col min="268" max="268" width="5.5546875" customWidth="1"/>
    <col min="269" max="269" width="29.44140625" customWidth="1"/>
    <col min="270" max="280" width="0" hidden="1" customWidth="1"/>
    <col min="281" max="281" width="14" customWidth="1"/>
    <col min="282" max="282" width="12.88671875" customWidth="1"/>
    <col min="283" max="283" width="13.88671875" customWidth="1"/>
    <col min="284" max="284" width="15" customWidth="1"/>
    <col min="285" max="285" width="12.88671875" customWidth="1"/>
    <col min="286" max="286" width="11.6640625" customWidth="1"/>
    <col min="287" max="287" width="13.88671875" customWidth="1"/>
    <col min="288" max="288" width="10.109375" customWidth="1"/>
    <col min="289" max="289" width="11.88671875" customWidth="1"/>
    <col min="290" max="290" width="10.44140625" customWidth="1"/>
    <col min="291" max="291" width="10.6640625" customWidth="1"/>
    <col min="292" max="292" width="11" customWidth="1"/>
    <col min="293" max="293" width="9.88671875" customWidth="1"/>
    <col min="294" max="294" width="12.88671875" customWidth="1"/>
    <col min="295" max="295" width="13" customWidth="1"/>
    <col min="296" max="296" width="15" customWidth="1"/>
    <col min="297" max="297" width="11.44140625" customWidth="1"/>
    <col min="298" max="298" width="12" customWidth="1"/>
    <col min="299" max="299" width="11.44140625" customWidth="1"/>
    <col min="300" max="300" width="13.33203125" customWidth="1"/>
    <col min="301" max="301" width="13.109375" customWidth="1"/>
    <col min="302" max="302" width="13" customWidth="1"/>
    <col min="303" max="303" width="14.6640625" customWidth="1"/>
    <col min="304" max="306" width="9.109375" customWidth="1"/>
    <col min="307" max="307" width="10.5546875" customWidth="1"/>
    <col min="308" max="309" width="9.44140625" customWidth="1"/>
    <col min="310" max="310" width="9.33203125" customWidth="1"/>
    <col min="311" max="311" width="9" customWidth="1"/>
    <col min="312" max="312" width="8.6640625" customWidth="1"/>
    <col min="313" max="313" width="9.44140625" customWidth="1"/>
    <col min="314" max="314" width="7.44140625" customWidth="1"/>
    <col min="315" max="315" width="8.33203125" customWidth="1"/>
    <col min="316" max="316" width="8" customWidth="1"/>
    <col min="317" max="317" width="11.44140625" customWidth="1"/>
    <col min="318" max="318" width="7.44140625" customWidth="1"/>
    <col min="319" max="319" width="12.109375" customWidth="1"/>
    <col min="320" max="320" width="9.6640625" customWidth="1"/>
    <col min="321" max="321" width="13.109375" customWidth="1"/>
    <col min="322" max="322" width="7.44140625" customWidth="1"/>
    <col min="323" max="323" width="20.6640625" customWidth="1"/>
    <col min="324" max="324" width="0.44140625" customWidth="1"/>
    <col min="325" max="325" width="13.33203125" customWidth="1"/>
    <col min="326" max="326" width="7.33203125" customWidth="1"/>
    <col min="327" max="327" width="13.109375" customWidth="1"/>
    <col min="524" max="524" width="5.5546875" customWidth="1"/>
    <col min="525" max="525" width="29.44140625" customWidth="1"/>
    <col min="526" max="536" width="0" hidden="1" customWidth="1"/>
    <col min="537" max="537" width="14" customWidth="1"/>
    <col min="538" max="538" width="12.88671875" customWidth="1"/>
    <col min="539" max="539" width="13.88671875" customWidth="1"/>
    <col min="540" max="540" width="15" customWidth="1"/>
    <col min="541" max="541" width="12.88671875" customWidth="1"/>
    <col min="542" max="542" width="11.6640625" customWidth="1"/>
    <col min="543" max="543" width="13.88671875" customWidth="1"/>
    <col min="544" max="544" width="10.109375" customWidth="1"/>
    <col min="545" max="545" width="11.88671875" customWidth="1"/>
    <col min="546" max="546" width="10.44140625" customWidth="1"/>
    <col min="547" max="547" width="10.6640625" customWidth="1"/>
    <col min="548" max="548" width="11" customWidth="1"/>
    <col min="549" max="549" width="9.88671875" customWidth="1"/>
    <col min="550" max="550" width="12.88671875" customWidth="1"/>
    <col min="551" max="551" width="13" customWidth="1"/>
    <col min="552" max="552" width="15" customWidth="1"/>
    <col min="553" max="553" width="11.44140625" customWidth="1"/>
    <col min="554" max="554" width="12" customWidth="1"/>
    <col min="555" max="555" width="11.44140625" customWidth="1"/>
    <col min="556" max="556" width="13.33203125" customWidth="1"/>
    <col min="557" max="557" width="13.109375" customWidth="1"/>
    <col min="558" max="558" width="13" customWidth="1"/>
    <col min="559" max="559" width="14.6640625" customWidth="1"/>
    <col min="560" max="562" width="9.109375" customWidth="1"/>
    <col min="563" max="563" width="10.5546875" customWidth="1"/>
    <col min="564" max="565" width="9.44140625" customWidth="1"/>
    <col min="566" max="566" width="9.33203125" customWidth="1"/>
    <col min="567" max="567" width="9" customWidth="1"/>
    <col min="568" max="568" width="8.6640625" customWidth="1"/>
    <col min="569" max="569" width="9.44140625" customWidth="1"/>
    <col min="570" max="570" width="7.44140625" customWidth="1"/>
    <col min="571" max="571" width="8.33203125" customWidth="1"/>
    <col min="572" max="572" width="8" customWidth="1"/>
    <col min="573" max="573" width="11.44140625" customWidth="1"/>
    <col min="574" max="574" width="7.44140625" customWidth="1"/>
    <col min="575" max="575" width="12.109375" customWidth="1"/>
    <col min="576" max="576" width="9.6640625" customWidth="1"/>
    <col min="577" max="577" width="13.109375" customWidth="1"/>
    <col min="578" max="578" width="7.44140625" customWidth="1"/>
    <col min="579" max="579" width="20.6640625" customWidth="1"/>
    <col min="580" max="580" width="0.44140625" customWidth="1"/>
    <col min="581" max="581" width="13.33203125" customWidth="1"/>
    <col min="582" max="582" width="7.33203125" customWidth="1"/>
    <col min="583" max="583" width="13.109375" customWidth="1"/>
    <col min="780" max="780" width="5.5546875" customWidth="1"/>
    <col min="781" max="781" width="29.44140625" customWidth="1"/>
    <col min="782" max="792" width="0" hidden="1" customWidth="1"/>
    <col min="793" max="793" width="14" customWidth="1"/>
    <col min="794" max="794" width="12.88671875" customWidth="1"/>
    <col min="795" max="795" width="13.88671875" customWidth="1"/>
    <col min="796" max="796" width="15" customWidth="1"/>
    <col min="797" max="797" width="12.88671875" customWidth="1"/>
    <col min="798" max="798" width="11.6640625" customWidth="1"/>
    <col min="799" max="799" width="13.88671875" customWidth="1"/>
    <col min="800" max="800" width="10.109375" customWidth="1"/>
    <col min="801" max="801" width="11.88671875" customWidth="1"/>
    <col min="802" max="802" width="10.44140625" customWidth="1"/>
    <col min="803" max="803" width="10.6640625" customWidth="1"/>
    <col min="804" max="804" width="11" customWidth="1"/>
    <col min="805" max="805" width="9.88671875" customWidth="1"/>
    <col min="806" max="806" width="12.88671875" customWidth="1"/>
    <col min="807" max="807" width="13" customWidth="1"/>
    <col min="808" max="808" width="15" customWidth="1"/>
    <col min="809" max="809" width="11.44140625" customWidth="1"/>
    <col min="810" max="810" width="12" customWidth="1"/>
    <col min="811" max="811" width="11.44140625" customWidth="1"/>
    <col min="812" max="812" width="13.33203125" customWidth="1"/>
    <col min="813" max="813" width="13.109375" customWidth="1"/>
    <col min="814" max="814" width="13" customWidth="1"/>
    <col min="815" max="815" width="14.6640625" customWidth="1"/>
    <col min="816" max="818" width="9.109375" customWidth="1"/>
    <col min="819" max="819" width="10.5546875" customWidth="1"/>
    <col min="820" max="821" width="9.44140625" customWidth="1"/>
    <col min="822" max="822" width="9.33203125" customWidth="1"/>
    <col min="823" max="823" width="9" customWidth="1"/>
    <col min="824" max="824" width="8.6640625" customWidth="1"/>
    <col min="825" max="825" width="9.44140625" customWidth="1"/>
    <col min="826" max="826" width="7.44140625" customWidth="1"/>
    <col min="827" max="827" width="8.33203125" customWidth="1"/>
    <col min="828" max="828" width="8" customWidth="1"/>
    <col min="829" max="829" width="11.44140625" customWidth="1"/>
    <col min="830" max="830" width="7.44140625" customWidth="1"/>
    <col min="831" max="831" width="12.109375" customWidth="1"/>
    <col min="832" max="832" width="9.6640625" customWidth="1"/>
    <col min="833" max="833" width="13.109375" customWidth="1"/>
    <col min="834" max="834" width="7.44140625" customWidth="1"/>
    <col min="835" max="835" width="20.6640625" customWidth="1"/>
    <col min="836" max="836" width="0.44140625" customWidth="1"/>
    <col min="837" max="837" width="13.33203125" customWidth="1"/>
    <col min="838" max="838" width="7.33203125" customWidth="1"/>
    <col min="839" max="839" width="13.109375" customWidth="1"/>
    <col min="1036" max="1036" width="5.5546875" customWidth="1"/>
    <col min="1037" max="1037" width="29.44140625" customWidth="1"/>
    <col min="1038" max="1048" width="0" hidden="1" customWidth="1"/>
    <col min="1049" max="1049" width="14" customWidth="1"/>
    <col min="1050" max="1050" width="12.88671875" customWidth="1"/>
    <col min="1051" max="1051" width="13.88671875" customWidth="1"/>
    <col min="1052" max="1052" width="15" customWidth="1"/>
    <col min="1053" max="1053" width="12.88671875" customWidth="1"/>
    <col min="1054" max="1054" width="11.6640625" customWidth="1"/>
    <col min="1055" max="1055" width="13.88671875" customWidth="1"/>
    <col min="1056" max="1056" width="10.109375" customWidth="1"/>
    <col min="1057" max="1057" width="11.88671875" customWidth="1"/>
    <col min="1058" max="1058" width="10.44140625" customWidth="1"/>
    <col min="1059" max="1059" width="10.6640625" customWidth="1"/>
    <col min="1060" max="1060" width="11" customWidth="1"/>
    <col min="1061" max="1061" width="9.88671875" customWidth="1"/>
    <col min="1062" max="1062" width="12.88671875" customWidth="1"/>
    <col min="1063" max="1063" width="13" customWidth="1"/>
    <col min="1064" max="1064" width="15" customWidth="1"/>
    <col min="1065" max="1065" width="11.44140625" customWidth="1"/>
    <col min="1066" max="1066" width="12" customWidth="1"/>
    <col min="1067" max="1067" width="11.44140625" customWidth="1"/>
    <col min="1068" max="1068" width="13.33203125" customWidth="1"/>
    <col min="1069" max="1069" width="13.109375" customWidth="1"/>
    <col min="1070" max="1070" width="13" customWidth="1"/>
    <col min="1071" max="1071" width="14.6640625" customWidth="1"/>
    <col min="1072" max="1074" width="9.109375" customWidth="1"/>
    <col min="1075" max="1075" width="10.5546875" customWidth="1"/>
    <col min="1076" max="1077" width="9.44140625" customWidth="1"/>
    <col min="1078" max="1078" width="9.33203125" customWidth="1"/>
    <col min="1079" max="1079" width="9" customWidth="1"/>
    <col min="1080" max="1080" width="8.6640625" customWidth="1"/>
    <col min="1081" max="1081" width="9.44140625" customWidth="1"/>
    <col min="1082" max="1082" width="7.44140625" customWidth="1"/>
    <col min="1083" max="1083" width="8.33203125" customWidth="1"/>
    <col min="1084" max="1084" width="8" customWidth="1"/>
    <col min="1085" max="1085" width="11.44140625" customWidth="1"/>
    <col min="1086" max="1086" width="7.44140625" customWidth="1"/>
    <col min="1087" max="1087" width="12.109375" customWidth="1"/>
    <col min="1088" max="1088" width="9.6640625" customWidth="1"/>
    <col min="1089" max="1089" width="13.109375" customWidth="1"/>
    <col min="1090" max="1090" width="7.44140625" customWidth="1"/>
    <col min="1091" max="1091" width="20.6640625" customWidth="1"/>
    <col min="1092" max="1092" width="0.44140625" customWidth="1"/>
    <col min="1093" max="1093" width="13.33203125" customWidth="1"/>
    <col min="1094" max="1094" width="7.33203125" customWidth="1"/>
    <col min="1095" max="1095" width="13.109375" customWidth="1"/>
    <col min="1292" max="1292" width="5.5546875" customWidth="1"/>
    <col min="1293" max="1293" width="29.44140625" customWidth="1"/>
    <col min="1294" max="1304" width="0" hidden="1" customWidth="1"/>
    <col min="1305" max="1305" width="14" customWidth="1"/>
    <col min="1306" max="1306" width="12.88671875" customWidth="1"/>
    <col min="1307" max="1307" width="13.88671875" customWidth="1"/>
    <col min="1308" max="1308" width="15" customWidth="1"/>
    <col min="1309" max="1309" width="12.88671875" customWidth="1"/>
    <col min="1310" max="1310" width="11.6640625" customWidth="1"/>
    <col min="1311" max="1311" width="13.88671875" customWidth="1"/>
    <col min="1312" max="1312" width="10.109375" customWidth="1"/>
    <col min="1313" max="1313" width="11.88671875" customWidth="1"/>
    <col min="1314" max="1314" width="10.44140625" customWidth="1"/>
    <col min="1315" max="1315" width="10.6640625" customWidth="1"/>
    <col min="1316" max="1316" width="11" customWidth="1"/>
    <col min="1317" max="1317" width="9.88671875" customWidth="1"/>
    <col min="1318" max="1318" width="12.88671875" customWidth="1"/>
    <col min="1319" max="1319" width="13" customWidth="1"/>
    <col min="1320" max="1320" width="15" customWidth="1"/>
    <col min="1321" max="1321" width="11.44140625" customWidth="1"/>
    <col min="1322" max="1322" width="12" customWidth="1"/>
    <col min="1323" max="1323" width="11.44140625" customWidth="1"/>
    <col min="1324" max="1324" width="13.33203125" customWidth="1"/>
    <col min="1325" max="1325" width="13.109375" customWidth="1"/>
    <col min="1326" max="1326" width="13" customWidth="1"/>
    <col min="1327" max="1327" width="14.6640625" customWidth="1"/>
    <col min="1328" max="1330" width="9.109375" customWidth="1"/>
    <col min="1331" max="1331" width="10.5546875" customWidth="1"/>
    <col min="1332" max="1333" width="9.44140625" customWidth="1"/>
    <col min="1334" max="1334" width="9.33203125" customWidth="1"/>
    <col min="1335" max="1335" width="9" customWidth="1"/>
    <col min="1336" max="1336" width="8.6640625" customWidth="1"/>
    <col min="1337" max="1337" width="9.44140625" customWidth="1"/>
    <col min="1338" max="1338" width="7.44140625" customWidth="1"/>
    <col min="1339" max="1339" width="8.33203125" customWidth="1"/>
    <col min="1340" max="1340" width="8" customWidth="1"/>
    <col min="1341" max="1341" width="11.44140625" customWidth="1"/>
    <col min="1342" max="1342" width="7.44140625" customWidth="1"/>
    <col min="1343" max="1343" width="12.109375" customWidth="1"/>
    <col min="1344" max="1344" width="9.6640625" customWidth="1"/>
    <col min="1345" max="1345" width="13.109375" customWidth="1"/>
    <col min="1346" max="1346" width="7.44140625" customWidth="1"/>
    <col min="1347" max="1347" width="20.6640625" customWidth="1"/>
    <col min="1348" max="1348" width="0.44140625" customWidth="1"/>
    <col min="1349" max="1349" width="13.33203125" customWidth="1"/>
    <col min="1350" max="1350" width="7.33203125" customWidth="1"/>
    <col min="1351" max="1351" width="13.109375" customWidth="1"/>
    <col min="1548" max="1548" width="5.5546875" customWidth="1"/>
    <col min="1549" max="1549" width="29.44140625" customWidth="1"/>
    <col min="1550" max="1560" width="0" hidden="1" customWidth="1"/>
    <col min="1561" max="1561" width="14" customWidth="1"/>
    <col min="1562" max="1562" width="12.88671875" customWidth="1"/>
    <col min="1563" max="1563" width="13.88671875" customWidth="1"/>
    <col min="1564" max="1564" width="15" customWidth="1"/>
    <col min="1565" max="1565" width="12.88671875" customWidth="1"/>
    <col min="1566" max="1566" width="11.6640625" customWidth="1"/>
    <col min="1567" max="1567" width="13.88671875" customWidth="1"/>
    <col min="1568" max="1568" width="10.109375" customWidth="1"/>
    <col min="1569" max="1569" width="11.88671875" customWidth="1"/>
    <col min="1570" max="1570" width="10.44140625" customWidth="1"/>
    <col min="1571" max="1571" width="10.6640625" customWidth="1"/>
    <col min="1572" max="1572" width="11" customWidth="1"/>
    <col min="1573" max="1573" width="9.88671875" customWidth="1"/>
    <col min="1574" max="1574" width="12.88671875" customWidth="1"/>
    <col min="1575" max="1575" width="13" customWidth="1"/>
    <col min="1576" max="1576" width="15" customWidth="1"/>
    <col min="1577" max="1577" width="11.44140625" customWidth="1"/>
    <col min="1578" max="1578" width="12" customWidth="1"/>
    <col min="1579" max="1579" width="11.44140625" customWidth="1"/>
    <col min="1580" max="1580" width="13.33203125" customWidth="1"/>
    <col min="1581" max="1581" width="13.109375" customWidth="1"/>
    <col min="1582" max="1582" width="13" customWidth="1"/>
    <col min="1583" max="1583" width="14.6640625" customWidth="1"/>
    <col min="1584" max="1586" width="9.109375" customWidth="1"/>
    <col min="1587" max="1587" width="10.5546875" customWidth="1"/>
    <col min="1588" max="1589" width="9.44140625" customWidth="1"/>
    <col min="1590" max="1590" width="9.33203125" customWidth="1"/>
    <col min="1591" max="1591" width="9" customWidth="1"/>
    <col min="1592" max="1592" width="8.6640625" customWidth="1"/>
    <col min="1593" max="1593" width="9.44140625" customWidth="1"/>
    <col min="1594" max="1594" width="7.44140625" customWidth="1"/>
    <col min="1595" max="1595" width="8.33203125" customWidth="1"/>
    <col min="1596" max="1596" width="8" customWidth="1"/>
    <col min="1597" max="1597" width="11.44140625" customWidth="1"/>
    <col min="1598" max="1598" width="7.44140625" customWidth="1"/>
    <col min="1599" max="1599" width="12.109375" customWidth="1"/>
    <col min="1600" max="1600" width="9.6640625" customWidth="1"/>
    <col min="1601" max="1601" width="13.109375" customWidth="1"/>
    <col min="1602" max="1602" width="7.44140625" customWidth="1"/>
    <col min="1603" max="1603" width="20.6640625" customWidth="1"/>
    <col min="1604" max="1604" width="0.44140625" customWidth="1"/>
    <col min="1605" max="1605" width="13.33203125" customWidth="1"/>
    <col min="1606" max="1606" width="7.33203125" customWidth="1"/>
    <col min="1607" max="1607" width="13.109375" customWidth="1"/>
    <col min="1804" max="1804" width="5.5546875" customWidth="1"/>
    <col min="1805" max="1805" width="29.44140625" customWidth="1"/>
    <col min="1806" max="1816" width="0" hidden="1" customWidth="1"/>
    <col min="1817" max="1817" width="14" customWidth="1"/>
    <col min="1818" max="1818" width="12.88671875" customWidth="1"/>
    <col min="1819" max="1819" width="13.88671875" customWidth="1"/>
    <col min="1820" max="1820" width="15" customWidth="1"/>
    <col min="1821" max="1821" width="12.88671875" customWidth="1"/>
    <col min="1822" max="1822" width="11.6640625" customWidth="1"/>
    <col min="1823" max="1823" width="13.88671875" customWidth="1"/>
    <col min="1824" max="1824" width="10.109375" customWidth="1"/>
    <col min="1825" max="1825" width="11.88671875" customWidth="1"/>
    <col min="1826" max="1826" width="10.44140625" customWidth="1"/>
    <col min="1827" max="1827" width="10.6640625" customWidth="1"/>
    <col min="1828" max="1828" width="11" customWidth="1"/>
    <col min="1829" max="1829" width="9.88671875" customWidth="1"/>
    <col min="1830" max="1830" width="12.88671875" customWidth="1"/>
    <col min="1831" max="1831" width="13" customWidth="1"/>
    <col min="1832" max="1832" width="15" customWidth="1"/>
    <col min="1833" max="1833" width="11.44140625" customWidth="1"/>
    <col min="1834" max="1834" width="12" customWidth="1"/>
    <col min="1835" max="1835" width="11.44140625" customWidth="1"/>
    <col min="1836" max="1836" width="13.33203125" customWidth="1"/>
    <col min="1837" max="1837" width="13.109375" customWidth="1"/>
    <col min="1838" max="1838" width="13" customWidth="1"/>
    <col min="1839" max="1839" width="14.6640625" customWidth="1"/>
    <col min="1840" max="1842" width="9.109375" customWidth="1"/>
    <col min="1843" max="1843" width="10.5546875" customWidth="1"/>
    <col min="1844" max="1845" width="9.44140625" customWidth="1"/>
    <col min="1846" max="1846" width="9.33203125" customWidth="1"/>
    <col min="1847" max="1847" width="9" customWidth="1"/>
    <col min="1848" max="1848" width="8.6640625" customWidth="1"/>
    <col min="1849" max="1849" width="9.44140625" customWidth="1"/>
    <col min="1850" max="1850" width="7.44140625" customWidth="1"/>
    <col min="1851" max="1851" width="8.33203125" customWidth="1"/>
    <col min="1852" max="1852" width="8" customWidth="1"/>
    <col min="1853" max="1853" width="11.44140625" customWidth="1"/>
    <col min="1854" max="1854" width="7.44140625" customWidth="1"/>
    <col min="1855" max="1855" width="12.109375" customWidth="1"/>
    <col min="1856" max="1856" width="9.6640625" customWidth="1"/>
    <col min="1857" max="1857" width="13.109375" customWidth="1"/>
    <col min="1858" max="1858" width="7.44140625" customWidth="1"/>
    <col min="1859" max="1859" width="20.6640625" customWidth="1"/>
    <col min="1860" max="1860" width="0.44140625" customWidth="1"/>
    <col min="1861" max="1861" width="13.33203125" customWidth="1"/>
    <col min="1862" max="1862" width="7.33203125" customWidth="1"/>
    <col min="1863" max="1863" width="13.109375" customWidth="1"/>
    <col min="2060" max="2060" width="5.5546875" customWidth="1"/>
    <col min="2061" max="2061" width="29.44140625" customWidth="1"/>
    <col min="2062" max="2072" width="0" hidden="1" customWidth="1"/>
    <col min="2073" max="2073" width="14" customWidth="1"/>
    <col min="2074" max="2074" width="12.88671875" customWidth="1"/>
    <col min="2075" max="2075" width="13.88671875" customWidth="1"/>
    <col min="2076" max="2076" width="15" customWidth="1"/>
    <col min="2077" max="2077" width="12.88671875" customWidth="1"/>
    <col min="2078" max="2078" width="11.6640625" customWidth="1"/>
    <col min="2079" max="2079" width="13.88671875" customWidth="1"/>
    <col min="2080" max="2080" width="10.109375" customWidth="1"/>
    <col min="2081" max="2081" width="11.88671875" customWidth="1"/>
    <col min="2082" max="2082" width="10.44140625" customWidth="1"/>
    <col min="2083" max="2083" width="10.6640625" customWidth="1"/>
    <col min="2084" max="2084" width="11" customWidth="1"/>
    <col min="2085" max="2085" width="9.88671875" customWidth="1"/>
    <col min="2086" max="2086" width="12.88671875" customWidth="1"/>
    <col min="2087" max="2087" width="13" customWidth="1"/>
    <col min="2088" max="2088" width="15" customWidth="1"/>
    <col min="2089" max="2089" width="11.44140625" customWidth="1"/>
    <col min="2090" max="2090" width="12" customWidth="1"/>
    <col min="2091" max="2091" width="11.44140625" customWidth="1"/>
    <col min="2092" max="2092" width="13.33203125" customWidth="1"/>
    <col min="2093" max="2093" width="13.109375" customWidth="1"/>
    <col min="2094" max="2094" width="13" customWidth="1"/>
    <col min="2095" max="2095" width="14.6640625" customWidth="1"/>
    <col min="2096" max="2098" width="9.109375" customWidth="1"/>
    <col min="2099" max="2099" width="10.5546875" customWidth="1"/>
    <col min="2100" max="2101" width="9.44140625" customWidth="1"/>
    <col min="2102" max="2102" width="9.33203125" customWidth="1"/>
    <col min="2103" max="2103" width="9" customWidth="1"/>
    <col min="2104" max="2104" width="8.6640625" customWidth="1"/>
    <col min="2105" max="2105" width="9.44140625" customWidth="1"/>
    <col min="2106" max="2106" width="7.44140625" customWidth="1"/>
    <col min="2107" max="2107" width="8.33203125" customWidth="1"/>
    <col min="2108" max="2108" width="8" customWidth="1"/>
    <col min="2109" max="2109" width="11.44140625" customWidth="1"/>
    <col min="2110" max="2110" width="7.44140625" customWidth="1"/>
    <col min="2111" max="2111" width="12.109375" customWidth="1"/>
    <col min="2112" max="2112" width="9.6640625" customWidth="1"/>
    <col min="2113" max="2113" width="13.109375" customWidth="1"/>
    <col min="2114" max="2114" width="7.44140625" customWidth="1"/>
    <col min="2115" max="2115" width="20.6640625" customWidth="1"/>
    <col min="2116" max="2116" width="0.44140625" customWidth="1"/>
    <col min="2117" max="2117" width="13.33203125" customWidth="1"/>
    <col min="2118" max="2118" width="7.33203125" customWidth="1"/>
    <col min="2119" max="2119" width="13.109375" customWidth="1"/>
    <col min="2316" max="2316" width="5.5546875" customWidth="1"/>
    <col min="2317" max="2317" width="29.44140625" customWidth="1"/>
    <col min="2318" max="2328" width="0" hidden="1" customWidth="1"/>
    <col min="2329" max="2329" width="14" customWidth="1"/>
    <col min="2330" max="2330" width="12.88671875" customWidth="1"/>
    <col min="2331" max="2331" width="13.88671875" customWidth="1"/>
    <col min="2332" max="2332" width="15" customWidth="1"/>
    <col min="2333" max="2333" width="12.88671875" customWidth="1"/>
    <col min="2334" max="2334" width="11.6640625" customWidth="1"/>
    <col min="2335" max="2335" width="13.88671875" customWidth="1"/>
    <col min="2336" max="2336" width="10.109375" customWidth="1"/>
    <col min="2337" max="2337" width="11.88671875" customWidth="1"/>
    <col min="2338" max="2338" width="10.44140625" customWidth="1"/>
    <col min="2339" max="2339" width="10.6640625" customWidth="1"/>
    <col min="2340" max="2340" width="11" customWidth="1"/>
    <col min="2341" max="2341" width="9.88671875" customWidth="1"/>
    <col min="2342" max="2342" width="12.88671875" customWidth="1"/>
    <col min="2343" max="2343" width="13" customWidth="1"/>
    <col min="2344" max="2344" width="15" customWidth="1"/>
    <col min="2345" max="2345" width="11.44140625" customWidth="1"/>
    <col min="2346" max="2346" width="12" customWidth="1"/>
    <col min="2347" max="2347" width="11.44140625" customWidth="1"/>
    <col min="2348" max="2348" width="13.33203125" customWidth="1"/>
    <col min="2349" max="2349" width="13.109375" customWidth="1"/>
    <col min="2350" max="2350" width="13" customWidth="1"/>
    <col min="2351" max="2351" width="14.6640625" customWidth="1"/>
    <col min="2352" max="2354" width="9.109375" customWidth="1"/>
    <col min="2355" max="2355" width="10.5546875" customWidth="1"/>
    <col min="2356" max="2357" width="9.44140625" customWidth="1"/>
    <col min="2358" max="2358" width="9.33203125" customWidth="1"/>
    <col min="2359" max="2359" width="9" customWidth="1"/>
    <col min="2360" max="2360" width="8.6640625" customWidth="1"/>
    <col min="2361" max="2361" width="9.44140625" customWidth="1"/>
    <col min="2362" max="2362" width="7.44140625" customWidth="1"/>
    <col min="2363" max="2363" width="8.33203125" customWidth="1"/>
    <col min="2364" max="2364" width="8" customWidth="1"/>
    <col min="2365" max="2365" width="11.44140625" customWidth="1"/>
    <col min="2366" max="2366" width="7.44140625" customWidth="1"/>
    <col min="2367" max="2367" width="12.109375" customWidth="1"/>
    <col min="2368" max="2368" width="9.6640625" customWidth="1"/>
    <col min="2369" max="2369" width="13.109375" customWidth="1"/>
    <col min="2370" max="2370" width="7.44140625" customWidth="1"/>
    <col min="2371" max="2371" width="20.6640625" customWidth="1"/>
    <col min="2372" max="2372" width="0.44140625" customWidth="1"/>
    <col min="2373" max="2373" width="13.33203125" customWidth="1"/>
    <col min="2374" max="2374" width="7.33203125" customWidth="1"/>
    <col min="2375" max="2375" width="13.109375" customWidth="1"/>
    <col min="2572" max="2572" width="5.5546875" customWidth="1"/>
    <col min="2573" max="2573" width="29.44140625" customWidth="1"/>
    <col min="2574" max="2584" width="0" hidden="1" customWidth="1"/>
    <col min="2585" max="2585" width="14" customWidth="1"/>
    <col min="2586" max="2586" width="12.88671875" customWidth="1"/>
    <col min="2587" max="2587" width="13.88671875" customWidth="1"/>
    <col min="2588" max="2588" width="15" customWidth="1"/>
    <col min="2589" max="2589" width="12.88671875" customWidth="1"/>
    <col min="2590" max="2590" width="11.6640625" customWidth="1"/>
    <col min="2591" max="2591" width="13.88671875" customWidth="1"/>
    <col min="2592" max="2592" width="10.109375" customWidth="1"/>
    <col min="2593" max="2593" width="11.88671875" customWidth="1"/>
    <col min="2594" max="2594" width="10.44140625" customWidth="1"/>
    <col min="2595" max="2595" width="10.6640625" customWidth="1"/>
    <col min="2596" max="2596" width="11" customWidth="1"/>
    <col min="2597" max="2597" width="9.88671875" customWidth="1"/>
    <col min="2598" max="2598" width="12.88671875" customWidth="1"/>
    <col min="2599" max="2599" width="13" customWidth="1"/>
    <col min="2600" max="2600" width="15" customWidth="1"/>
    <col min="2601" max="2601" width="11.44140625" customWidth="1"/>
    <col min="2602" max="2602" width="12" customWidth="1"/>
    <col min="2603" max="2603" width="11.44140625" customWidth="1"/>
    <col min="2604" max="2604" width="13.33203125" customWidth="1"/>
    <col min="2605" max="2605" width="13.109375" customWidth="1"/>
    <col min="2606" max="2606" width="13" customWidth="1"/>
    <col min="2607" max="2607" width="14.6640625" customWidth="1"/>
    <col min="2608" max="2610" width="9.109375" customWidth="1"/>
    <col min="2611" max="2611" width="10.5546875" customWidth="1"/>
    <col min="2612" max="2613" width="9.44140625" customWidth="1"/>
    <col min="2614" max="2614" width="9.33203125" customWidth="1"/>
    <col min="2615" max="2615" width="9" customWidth="1"/>
    <col min="2616" max="2616" width="8.6640625" customWidth="1"/>
    <col min="2617" max="2617" width="9.44140625" customWidth="1"/>
    <col min="2618" max="2618" width="7.44140625" customWidth="1"/>
    <col min="2619" max="2619" width="8.33203125" customWidth="1"/>
    <col min="2620" max="2620" width="8" customWidth="1"/>
    <col min="2621" max="2621" width="11.44140625" customWidth="1"/>
    <col min="2622" max="2622" width="7.44140625" customWidth="1"/>
    <col min="2623" max="2623" width="12.109375" customWidth="1"/>
    <col min="2624" max="2624" width="9.6640625" customWidth="1"/>
    <col min="2625" max="2625" width="13.109375" customWidth="1"/>
    <col min="2626" max="2626" width="7.44140625" customWidth="1"/>
    <col min="2627" max="2627" width="20.6640625" customWidth="1"/>
    <col min="2628" max="2628" width="0.44140625" customWidth="1"/>
    <col min="2629" max="2629" width="13.33203125" customWidth="1"/>
    <col min="2630" max="2630" width="7.33203125" customWidth="1"/>
    <col min="2631" max="2631" width="13.109375" customWidth="1"/>
    <col min="2828" max="2828" width="5.5546875" customWidth="1"/>
    <col min="2829" max="2829" width="29.44140625" customWidth="1"/>
    <col min="2830" max="2840" width="0" hidden="1" customWidth="1"/>
    <col min="2841" max="2841" width="14" customWidth="1"/>
    <col min="2842" max="2842" width="12.88671875" customWidth="1"/>
    <col min="2843" max="2843" width="13.88671875" customWidth="1"/>
    <col min="2844" max="2844" width="15" customWidth="1"/>
    <col min="2845" max="2845" width="12.88671875" customWidth="1"/>
    <col min="2846" max="2846" width="11.6640625" customWidth="1"/>
    <col min="2847" max="2847" width="13.88671875" customWidth="1"/>
    <col min="2848" max="2848" width="10.109375" customWidth="1"/>
    <col min="2849" max="2849" width="11.88671875" customWidth="1"/>
    <col min="2850" max="2850" width="10.44140625" customWidth="1"/>
    <col min="2851" max="2851" width="10.6640625" customWidth="1"/>
    <col min="2852" max="2852" width="11" customWidth="1"/>
    <col min="2853" max="2853" width="9.88671875" customWidth="1"/>
    <col min="2854" max="2854" width="12.88671875" customWidth="1"/>
    <col min="2855" max="2855" width="13" customWidth="1"/>
    <col min="2856" max="2856" width="15" customWidth="1"/>
    <col min="2857" max="2857" width="11.44140625" customWidth="1"/>
    <col min="2858" max="2858" width="12" customWidth="1"/>
    <col min="2859" max="2859" width="11.44140625" customWidth="1"/>
    <col min="2860" max="2860" width="13.33203125" customWidth="1"/>
    <col min="2861" max="2861" width="13.109375" customWidth="1"/>
    <col min="2862" max="2862" width="13" customWidth="1"/>
    <col min="2863" max="2863" width="14.6640625" customWidth="1"/>
    <col min="2864" max="2866" width="9.109375" customWidth="1"/>
    <col min="2867" max="2867" width="10.5546875" customWidth="1"/>
    <col min="2868" max="2869" width="9.44140625" customWidth="1"/>
    <col min="2870" max="2870" width="9.33203125" customWidth="1"/>
    <col min="2871" max="2871" width="9" customWidth="1"/>
    <col min="2872" max="2872" width="8.6640625" customWidth="1"/>
    <col min="2873" max="2873" width="9.44140625" customWidth="1"/>
    <col min="2874" max="2874" width="7.44140625" customWidth="1"/>
    <col min="2875" max="2875" width="8.33203125" customWidth="1"/>
    <col min="2876" max="2876" width="8" customWidth="1"/>
    <col min="2877" max="2877" width="11.44140625" customWidth="1"/>
    <col min="2878" max="2878" width="7.44140625" customWidth="1"/>
    <col min="2879" max="2879" width="12.109375" customWidth="1"/>
    <col min="2880" max="2880" width="9.6640625" customWidth="1"/>
    <col min="2881" max="2881" width="13.109375" customWidth="1"/>
    <col min="2882" max="2882" width="7.44140625" customWidth="1"/>
    <col min="2883" max="2883" width="20.6640625" customWidth="1"/>
    <col min="2884" max="2884" width="0.44140625" customWidth="1"/>
    <col min="2885" max="2885" width="13.33203125" customWidth="1"/>
    <col min="2886" max="2886" width="7.33203125" customWidth="1"/>
    <col min="2887" max="2887" width="13.109375" customWidth="1"/>
    <col min="3084" max="3084" width="5.5546875" customWidth="1"/>
    <col min="3085" max="3085" width="29.44140625" customWidth="1"/>
    <col min="3086" max="3096" width="0" hidden="1" customWidth="1"/>
    <col min="3097" max="3097" width="14" customWidth="1"/>
    <col min="3098" max="3098" width="12.88671875" customWidth="1"/>
    <col min="3099" max="3099" width="13.88671875" customWidth="1"/>
    <col min="3100" max="3100" width="15" customWidth="1"/>
    <col min="3101" max="3101" width="12.88671875" customWidth="1"/>
    <col min="3102" max="3102" width="11.6640625" customWidth="1"/>
    <col min="3103" max="3103" width="13.88671875" customWidth="1"/>
    <col min="3104" max="3104" width="10.109375" customWidth="1"/>
    <col min="3105" max="3105" width="11.88671875" customWidth="1"/>
    <col min="3106" max="3106" width="10.44140625" customWidth="1"/>
    <col min="3107" max="3107" width="10.6640625" customWidth="1"/>
    <col min="3108" max="3108" width="11" customWidth="1"/>
    <col min="3109" max="3109" width="9.88671875" customWidth="1"/>
    <col min="3110" max="3110" width="12.88671875" customWidth="1"/>
    <col min="3111" max="3111" width="13" customWidth="1"/>
    <col min="3112" max="3112" width="15" customWidth="1"/>
    <col min="3113" max="3113" width="11.44140625" customWidth="1"/>
    <col min="3114" max="3114" width="12" customWidth="1"/>
    <col min="3115" max="3115" width="11.44140625" customWidth="1"/>
    <col min="3116" max="3116" width="13.33203125" customWidth="1"/>
    <col min="3117" max="3117" width="13.109375" customWidth="1"/>
    <col min="3118" max="3118" width="13" customWidth="1"/>
    <col min="3119" max="3119" width="14.6640625" customWidth="1"/>
    <col min="3120" max="3122" width="9.109375" customWidth="1"/>
    <col min="3123" max="3123" width="10.5546875" customWidth="1"/>
    <col min="3124" max="3125" width="9.44140625" customWidth="1"/>
    <col min="3126" max="3126" width="9.33203125" customWidth="1"/>
    <col min="3127" max="3127" width="9" customWidth="1"/>
    <col min="3128" max="3128" width="8.6640625" customWidth="1"/>
    <col min="3129" max="3129" width="9.44140625" customWidth="1"/>
    <col min="3130" max="3130" width="7.44140625" customWidth="1"/>
    <col min="3131" max="3131" width="8.33203125" customWidth="1"/>
    <col min="3132" max="3132" width="8" customWidth="1"/>
    <col min="3133" max="3133" width="11.44140625" customWidth="1"/>
    <col min="3134" max="3134" width="7.44140625" customWidth="1"/>
    <col min="3135" max="3135" width="12.109375" customWidth="1"/>
    <col min="3136" max="3136" width="9.6640625" customWidth="1"/>
    <col min="3137" max="3137" width="13.109375" customWidth="1"/>
    <col min="3138" max="3138" width="7.44140625" customWidth="1"/>
    <col min="3139" max="3139" width="20.6640625" customWidth="1"/>
    <col min="3140" max="3140" width="0.44140625" customWidth="1"/>
    <col min="3141" max="3141" width="13.33203125" customWidth="1"/>
    <col min="3142" max="3142" width="7.33203125" customWidth="1"/>
    <col min="3143" max="3143" width="13.109375" customWidth="1"/>
    <col min="3340" max="3340" width="5.5546875" customWidth="1"/>
    <col min="3341" max="3341" width="29.44140625" customWidth="1"/>
    <col min="3342" max="3352" width="0" hidden="1" customWidth="1"/>
    <col min="3353" max="3353" width="14" customWidth="1"/>
    <col min="3354" max="3354" width="12.88671875" customWidth="1"/>
    <col min="3355" max="3355" width="13.88671875" customWidth="1"/>
    <col min="3356" max="3356" width="15" customWidth="1"/>
    <col min="3357" max="3357" width="12.88671875" customWidth="1"/>
    <col min="3358" max="3358" width="11.6640625" customWidth="1"/>
    <col min="3359" max="3359" width="13.88671875" customWidth="1"/>
    <col min="3360" max="3360" width="10.109375" customWidth="1"/>
    <col min="3361" max="3361" width="11.88671875" customWidth="1"/>
    <col min="3362" max="3362" width="10.44140625" customWidth="1"/>
    <col min="3363" max="3363" width="10.6640625" customWidth="1"/>
    <col min="3364" max="3364" width="11" customWidth="1"/>
    <col min="3365" max="3365" width="9.88671875" customWidth="1"/>
    <col min="3366" max="3366" width="12.88671875" customWidth="1"/>
    <col min="3367" max="3367" width="13" customWidth="1"/>
    <col min="3368" max="3368" width="15" customWidth="1"/>
    <col min="3369" max="3369" width="11.44140625" customWidth="1"/>
    <col min="3370" max="3370" width="12" customWidth="1"/>
    <col min="3371" max="3371" width="11.44140625" customWidth="1"/>
    <col min="3372" max="3372" width="13.33203125" customWidth="1"/>
    <col min="3373" max="3373" width="13.109375" customWidth="1"/>
    <col min="3374" max="3374" width="13" customWidth="1"/>
    <col min="3375" max="3375" width="14.6640625" customWidth="1"/>
    <col min="3376" max="3378" width="9.109375" customWidth="1"/>
    <col min="3379" max="3379" width="10.5546875" customWidth="1"/>
    <col min="3380" max="3381" width="9.44140625" customWidth="1"/>
    <col min="3382" max="3382" width="9.33203125" customWidth="1"/>
    <col min="3383" max="3383" width="9" customWidth="1"/>
    <col min="3384" max="3384" width="8.6640625" customWidth="1"/>
    <col min="3385" max="3385" width="9.44140625" customWidth="1"/>
    <col min="3386" max="3386" width="7.44140625" customWidth="1"/>
    <col min="3387" max="3387" width="8.33203125" customWidth="1"/>
    <col min="3388" max="3388" width="8" customWidth="1"/>
    <col min="3389" max="3389" width="11.44140625" customWidth="1"/>
    <col min="3390" max="3390" width="7.44140625" customWidth="1"/>
    <col min="3391" max="3391" width="12.109375" customWidth="1"/>
    <col min="3392" max="3392" width="9.6640625" customWidth="1"/>
    <col min="3393" max="3393" width="13.109375" customWidth="1"/>
    <col min="3394" max="3394" width="7.44140625" customWidth="1"/>
    <col min="3395" max="3395" width="20.6640625" customWidth="1"/>
    <col min="3396" max="3396" width="0.44140625" customWidth="1"/>
    <col min="3397" max="3397" width="13.33203125" customWidth="1"/>
    <col min="3398" max="3398" width="7.33203125" customWidth="1"/>
    <col min="3399" max="3399" width="13.109375" customWidth="1"/>
    <col min="3596" max="3596" width="5.5546875" customWidth="1"/>
    <col min="3597" max="3597" width="29.44140625" customWidth="1"/>
    <col min="3598" max="3608" width="0" hidden="1" customWidth="1"/>
    <col min="3609" max="3609" width="14" customWidth="1"/>
    <col min="3610" max="3610" width="12.88671875" customWidth="1"/>
    <col min="3611" max="3611" width="13.88671875" customWidth="1"/>
    <col min="3612" max="3612" width="15" customWidth="1"/>
    <col min="3613" max="3613" width="12.88671875" customWidth="1"/>
    <col min="3614" max="3614" width="11.6640625" customWidth="1"/>
    <col min="3615" max="3615" width="13.88671875" customWidth="1"/>
    <col min="3616" max="3616" width="10.109375" customWidth="1"/>
    <col min="3617" max="3617" width="11.88671875" customWidth="1"/>
    <col min="3618" max="3618" width="10.44140625" customWidth="1"/>
    <col min="3619" max="3619" width="10.6640625" customWidth="1"/>
    <col min="3620" max="3620" width="11" customWidth="1"/>
    <col min="3621" max="3621" width="9.88671875" customWidth="1"/>
    <col min="3622" max="3622" width="12.88671875" customWidth="1"/>
    <col min="3623" max="3623" width="13" customWidth="1"/>
    <col min="3624" max="3624" width="15" customWidth="1"/>
    <col min="3625" max="3625" width="11.44140625" customWidth="1"/>
    <col min="3626" max="3626" width="12" customWidth="1"/>
    <col min="3627" max="3627" width="11.44140625" customWidth="1"/>
    <col min="3628" max="3628" width="13.33203125" customWidth="1"/>
    <col min="3629" max="3629" width="13.109375" customWidth="1"/>
    <col min="3630" max="3630" width="13" customWidth="1"/>
    <col min="3631" max="3631" width="14.6640625" customWidth="1"/>
    <col min="3632" max="3634" width="9.109375" customWidth="1"/>
    <col min="3635" max="3635" width="10.5546875" customWidth="1"/>
    <col min="3636" max="3637" width="9.44140625" customWidth="1"/>
    <col min="3638" max="3638" width="9.33203125" customWidth="1"/>
    <col min="3639" max="3639" width="9" customWidth="1"/>
    <col min="3640" max="3640" width="8.6640625" customWidth="1"/>
    <col min="3641" max="3641" width="9.44140625" customWidth="1"/>
    <col min="3642" max="3642" width="7.44140625" customWidth="1"/>
    <col min="3643" max="3643" width="8.33203125" customWidth="1"/>
    <col min="3644" max="3644" width="8" customWidth="1"/>
    <col min="3645" max="3645" width="11.44140625" customWidth="1"/>
    <col min="3646" max="3646" width="7.44140625" customWidth="1"/>
    <col min="3647" max="3647" width="12.109375" customWidth="1"/>
    <col min="3648" max="3648" width="9.6640625" customWidth="1"/>
    <col min="3649" max="3649" width="13.109375" customWidth="1"/>
    <col min="3650" max="3650" width="7.44140625" customWidth="1"/>
    <col min="3651" max="3651" width="20.6640625" customWidth="1"/>
    <col min="3652" max="3652" width="0.44140625" customWidth="1"/>
    <col min="3653" max="3653" width="13.33203125" customWidth="1"/>
    <col min="3654" max="3654" width="7.33203125" customWidth="1"/>
    <col min="3655" max="3655" width="13.109375" customWidth="1"/>
    <col min="3852" max="3852" width="5.5546875" customWidth="1"/>
    <col min="3853" max="3853" width="29.44140625" customWidth="1"/>
    <col min="3854" max="3864" width="0" hidden="1" customWidth="1"/>
    <col min="3865" max="3865" width="14" customWidth="1"/>
    <col min="3866" max="3866" width="12.88671875" customWidth="1"/>
    <col min="3867" max="3867" width="13.88671875" customWidth="1"/>
    <col min="3868" max="3868" width="15" customWidth="1"/>
    <col min="3869" max="3869" width="12.88671875" customWidth="1"/>
    <col min="3870" max="3870" width="11.6640625" customWidth="1"/>
    <col min="3871" max="3871" width="13.88671875" customWidth="1"/>
    <col min="3872" max="3872" width="10.109375" customWidth="1"/>
    <col min="3873" max="3873" width="11.88671875" customWidth="1"/>
    <col min="3874" max="3874" width="10.44140625" customWidth="1"/>
    <col min="3875" max="3875" width="10.6640625" customWidth="1"/>
    <col min="3876" max="3876" width="11" customWidth="1"/>
    <col min="3877" max="3877" width="9.88671875" customWidth="1"/>
    <col min="3878" max="3878" width="12.88671875" customWidth="1"/>
    <col min="3879" max="3879" width="13" customWidth="1"/>
    <col min="3880" max="3880" width="15" customWidth="1"/>
    <col min="3881" max="3881" width="11.44140625" customWidth="1"/>
    <col min="3882" max="3882" width="12" customWidth="1"/>
    <col min="3883" max="3883" width="11.44140625" customWidth="1"/>
    <col min="3884" max="3884" width="13.33203125" customWidth="1"/>
    <col min="3885" max="3885" width="13.109375" customWidth="1"/>
    <col min="3886" max="3886" width="13" customWidth="1"/>
    <col min="3887" max="3887" width="14.6640625" customWidth="1"/>
    <col min="3888" max="3890" width="9.109375" customWidth="1"/>
    <col min="3891" max="3891" width="10.5546875" customWidth="1"/>
    <col min="3892" max="3893" width="9.44140625" customWidth="1"/>
    <col min="3894" max="3894" width="9.33203125" customWidth="1"/>
    <col min="3895" max="3895" width="9" customWidth="1"/>
    <col min="3896" max="3896" width="8.6640625" customWidth="1"/>
    <col min="3897" max="3897" width="9.44140625" customWidth="1"/>
    <col min="3898" max="3898" width="7.44140625" customWidth="1"/>
    <col min="3899" max="3899" width="8.33203125" customWidth="1"/>
    <col min="3900" max="3900" width="8" customWidth="1"/>
    <col min="3901" max="3901" width="11.44140625" customWidth="1"/>
    <col min="3902" max="3902" width="7.44140625" customWidth="1"/>
    <col min="3903" max="3903" width="12.109375" customWidth="1"/>
    <col min="3904" max="3904" width="9.6640625" customWidth="1"/>
    <col min="3905" max="3905" width="13.109375" customWidth="1"/>
    <col min="3906" max="3906" width="7.44140625" customWidth="1"/>
    <col min="3907" max="3907" width="20.6640625" customWidth="1"/>
    <col min="3908" max="3908" width="0.44140625" customWidth="1"/>
    <col min="3909" max="3909" width="13.33203125" customWidth="1"/>
    <col min="3910" max="3910" width="7.33203125" customWidth="1"/>
    <col min="3911" max="3911" width="13.109375" customWidth="1"/>
    <col min="4108" max="4108" width="5.5546875" customWidth="1"/>
    <col min="4109" max="4109" width="29.44140625" customWidth="1"/>
    <col min="4110" max="4120" width="0" hidden="1" customWidth="1"/>
    <col min="4121" max="4121" width="14" customWidth="1"/>
    <col min="4122" max="4122" width="12.88671875" customWidth="1"/>
    <col min="4123" max="4123" width="13.88671875" customWidth="1"/>
    <col min="4124" max="4124" width="15" customWidth="1"/>
    <col min="4125" max="4125" width="12.88671875" customWidth="1"/>
    <col min="4126" max="4126" width="11.6640625" customWidth="1"/>
    <col min="4127" max="4127" width="13.88671875" customWidth="1"/>
    <col min="4128" max="4128" width="10.109375" customWidth="1"/>
    <col min="4129" max="4129" width="11.88671875" customWidth="1"/>
    <col min="4130" max="4130" width="10.44140625" customWidth="1"/>
    <col min="4131" max="4131" width="10.6640625" customWidth="1"/>
    <col min="4132" max="4132" width="11" customWidth="1"/>
    <col min="4133" max="4133" width="9.88671875" customWidth="1"/>
    <col min="4134" max="4134" width="12.88671875" customWidth="1"/>
    <col min="4135" max="4135" width="13" customWidth="1"/>
    <col min="4136" max="4136" width="15" customWidth="1"/>
    <col min="4137" max="4137" width="11.44140625" customWidth="1"/>
    <col min="4138" max="4138" width="12" customWidth="1"/>
    <col min="4139" max="4139" width="11.44140625" customWidth="1"/>
    <col min="4140" max="4140" width="13.33203125" customWidth="1"/>
    <col min="4141" max="4141" width="13.109375" customWidth="1"/>
    <col min="4142" max="4142" width="13" customWidth="1"/>
    <col min="4143" max="4143" width="14.6640625" customWidth="1"/>
    <col min="4144" max="4146" width="9.109375" customWidth="1"/>
    <col min="4147" max="4147" width="10.5546875" customWidth="1"/>
    <col min="4148" max="4149" width="9.44140625" customWidth="1"/>
    <col min="4150" max="4150" width="9.33203125" customWidth="1"/>
    <col min="4151" max="4151" width="9" customWidth="1"/>
    <col min="4152" max="4152" width="8.6640625" customWidth="1"/>
    <col min="4153" max="4153" width="9.44140625" customWidth="1"/>
    <col min="4154" max="4154" width="7.44140625" customWidth="1"/>
    <col min="4155" max="4155" width="8.33203125" customWidth="1"/>
    <col min="4156" max="4156" width="8" customWidth="1"/>
    <col min="4157" max="4157" width="11.44140625" customWidth="1"/>
    <col min="4158" max="4158" width="7.44140625" customWidth="1"/>
    <col min="4159" max="4159" width="12.109375" customWidth="1"/>
    <col min="4160" max="4160" width="9.6640625" customWidth="1"/>
    <col min="4161" max="4161" width="13.109375" customWidth="1"/>
    <col min="4162" max="4162" width="7.44140625" customWidth="1"/>
    <col min="4163" max="4163" width="20.6640625" customWidth="1"/>
    <col min="4164" max="4164" width="0.44140625" customWidth="1"/>
    <col min="4165" max="4165" width="13.33203125" customWidth="1"/>
    <col min="4166" max="4166" width="7.33203125" customWidth="1"/>
    <col min="4167" max="4167" width="13.109375" customWidth="1"/>
    <col min="4364" max="4364" width="5.5546875" customWidth="1"/>
    <col min="4365" max="4365" width="29.44140625" customWidth="1"/>
    <col min="4366" max="4376" width="0" hidden="1" customWidth="1"/>
    <col min="4377" max="4377" width="14" customWidth="1"/>
    <col min="4378" max="4378" width="12.88671875" customWidth="1"/>
    <col min="4379" max="4379" width="13.88671875" customWidth="1"/>
    <col min="4380" max="4380" width="15" customWidth="1"/>
    <col min="4381" max="4381" width="12.88671875" customWidth="1"/>
    <col min="4382" max="4382" width="11.6640625" customWidth="1"/>
    <col min="4383" max="4383" width="13.88671875" customWidth="1"/>
    <col min="4384" max="4384" width="10.109375" customWidth="1"/>
    <col min="4385" max="4385" width="11.88671875" customWidth="1"/>
    <col min="4386" max="4386" width="10.44140625" customWidth="1"/>
    <col min="4387" max="4387" width="10.6640625" customWidth="1"/>
    <col min="4388" max="4388" width="11" customWidth="1"/>
    <col min="4389" max="4389" width="9.88671875" customWidth="1"/>
    <col min="4390" max="4390" width="12.88671875" customWidth="1"/>
    <col min="4391" max="4391" width="13" customWidth="1"/>
    <col min="4392" max="4392" width="15" customWidth="1"/>
    <col min="4393" max="4393" width="11.44140625" customWidth="1"/>
    <col min="4394" max="4394" width="12" customWidth="1"/>
    <col min="4395" max="4395" width="11.44140625" customWidth="1"/>
    <col min="4396" max="4396" width="13.33203125" customWidth="1"/>
    <col min="4397" max="4397" width="13.109375" customWidth="1"/>
    <col min="4398" max="4398" width="13" customWidth="1"/>
    <col min="4399" max="4399" width="14.6640625" customWidth="1"/>
    <col min="4400" max="4402" width="9.109375" customWidth="1"/>
    <col min="4403" max="4403" width="10.5546875" customWidth="1"/>
    <col min="4404" max="4405" width="9.44140625" customWidth="1"/>
    <col min="4406" max="4406" width="9.33203125" customWidth="1"/>
    <col min="4407" max="4407" width="9" customWidth="1"/>
    <col min="4408" max="4408" width="8.6640625" customWidth="1"/>
    <col min="4409" max="4409" width="9.44140625" customWidth="1"/>
    <col min="4410" max="4410" width="7.44140625" customWidth="1"/>
    <col min="4411" max="4411" width="8.33203125" customWidth="1"/>
    <col min="4412" max="4412" width="8" customWidth="1"/>
    <col min="4413" max="4413" width="11.44140625" customWidth="1"/>
    <col min="4414" max="4414" width="7.44140625" customWidth="1"/>
    <col min="4415" max="4415" width="12.109375" customWidth="1"/>
    <col min="4416" max="4416" width="9.6640625" customWidth="1"/>
    <col min="4417" max="4417" width="13.109375" customWidth="1"/>
    <col min="4418" max="4418" width="7.44140625" customWidth="1"/>
    <col min="4419" max="4419" width="20.6640625" customWidth="1"/>
    <col min="4420" max="4420" width="0.44140625" customWidth="1"/>
    <col min="4421" max="4421" width="13.33203125" customWidth="1"/>
    <col min="4422" max="4422" width="7.33203125" customWidth="1"/>
    <col min="4423" max="4423" width="13.109375" customWidth="1"/>
    <col min="4620" max="4620" width="5.5546875" customWidth="1"/>
    <col min="4621" max="4621" width="29.44140625" customWidth="1"/>
    <col min="4622" max="4632" width="0" hidden="1" customWidth="1"/>
    <col min="4633" max="4633" width="14" customWidth="1"/>
    <col min="4634" max="4634" width="12.88671875" customWidth="1"/>
    <col min="4635" max="4635" width="13.88671875" customWidth="1"/>
    <col min="4636" max="4636" width="15" customWidth="1"/>
    <col min="4637" max="4637" width="12.88671875" customWidth="1"/>
    <col min="4638" max="4638" width="11.6640625" customWidth="1"/>
    <col min="4639" max="4639" width="13.88671875" customWidth="1"/>
    <col min="4640" max="4640" width="10.109375" customWidth="1"/>
    <col min="4641" max="4641" width="11.88671875" customWidth="1"/>
    <col min="4642" max="4642" width="10.44140625" customWidth="1"/>
    <col min="4643" max="4643" width="10.6640625" customWidth="1"/>
    <col min="4644" max="4644" width="11" customWidth="1"/>
    <col min="4645" max="4645" width="9.88671875" customWidth="1"/>
    <col min="4646" max="4646" width="12.88671875" customWidth="1"/>
    <col min="4647" max="4647" width="13" customWidth="1"/>
    <col min="4648" max="4648" width="15" customWidth="1"/>
    <col min="4649" max="4649" width="11.44140625" customWidth="1"/>
    <col min="4650" max="4650" width="12" customWidth="1"/>
    <col min="4651" max="4651" width="11.44140625" customWidth="1"/>
    <col min="4652" max="4652" width="13.33203125" customWidth="1"/>
    <col min="4653" max="4653" width="13.109375" customWidth="1"/>
    <col min="4654" max="4654" width="13" customWidth="1"/>
    <col min="4655" max="4655" width="14.6640625" customWidth="1"/>
    <col min="4656" max="4658" width="9.109375" customWidth="1"/>
    <col min="4659" max="4659" width="10.5546875" customWidth="1"/>
    <col min="4660" max="4661" width="9.44140625" customWidth="1"/>
    <col min="4662" max="4662" width="9.33203125" customWidth="1"/>
    <col min="4663" max="4663" width="9" customWidth="1"/>
    <col min="4664" max="4664" width="8.6640625" customWidth="1"/>
    <col min="4665" max="4665" width="9.44140625" customWidth="1"/>
    <col min="4666" max="4666" width="7.44140625" customWidth="1"/>
    <col min="4667" max="4667" width="8.33203125" customWidth="1"/>
    <col min="4668" max="4668" width="8" customWidth="1"/>
    <col min="4669" max="4669" width="11.44140625" customWidth="1"/>
    <col min="4670" max="4670" width="7.44140625" customWidth="1"/>
    <col min="4671" max="4671" width="12.109375" customWidth="1"/>
    <col min="4672" max="4672" width="9.6640625" customWidth="1"/>
    <col min="4673" max="4673" width="13.109375" customWidth="1"/>
    <col min="4674" max="4674" width="7.44140625" customWidth="1"/>
    <col min="4675" max="4675" width="20.6640625" customWidth="1"/>
    <col min="4676" max="4676" width="0.44140625" customWidth="1"/>
    <col min="4677" max="4677" width="13.33203125" customWidth="1"/>
    <col min="4678" max="4678" width="7.33203125" customWidth="1"/>
    <col min="4679" max="4679" width="13.109375" customWidth="1"/>
    <col min="4876" max="4876" width="5.5546875" customWidth="1"/>
    <col min="4877" max="4877" width="29.44140625" customWidth="1"/>
    <col min="4878" max="4888" width="0" hidden="1" customWidth="1"/>
    <col min="4889" max="4889" width="14" customWidth="1"/>
    <col min="4890" max="4890" width="12.88671875" customWidth="1"/>
    <col min="4891" max="4891" width="13.88671875" customWidth="1"/>
    <col min="4892" max="4892" width="15" customWidth="1"/>
    <col min="4893" max="4893" width="12.88671875" customWidth="1"/>
    <col min="4894" max="4894" width="11.6640625" customWidth="1"/>
    <col min="4895" max="4895" width="13.88671875" customWidth="1"/>
    <col min="4896" max="4896" width="10.109375" customWidth="1"/>
    <col min="4897" max="4897" width="11.88671875" customWidth="1"/>
    <col min="4898" max="4898" width="10.44140625" customWidth="1"/>
    <col min="4899" max="4899" width="10.6640625" customWidth="1"/>
    <col min="4900" max="4900" width="11" customWidth="1"/>
    <col min="4901" max="4901" width="9.88671875" customWidth="1"/>
    <col min="4902" max="4902" width="12.88671875" customWidth="1"/>
    <col min="4903" max="4903" width="13" customWidth="1"/>
    <col min="4904" max="4904" width="15" customWidth="1"/>
    <col min="4905" max="4905" width="11.44140625" customWidth="1"/>
    <col min="4906" max="4906" width="12" customWidth="1"/>
    <col min="4907" max="4907" width="11.44140625" customWidth="1"/>
    <col min="4908" max="4908" width="13.33203125" customWidth="1"/>
    <col min="4909" max="4909" width="13.109375" customWidth="1"/>
    <col min="4910" max="4910" width="13" customWidth="1"/>
    <col min="4911" max="4911" width="14.6640625" customWidth="1"/>
    <col min="4912" max="4914" width="9.109375" customWidth="1"/>
    <col min="4915" max="4915" width="10.5546875" customWidth="1"/>
    <col min="4916" max="4917" width="9.44140625" customWidth="1"/>
    <col min="4918" max="4918" width="9.33203125" customWidth="1"/>
    <col min="4919" max="4919" width="9" customWidth="1"/>
    <col min="4920" max="4920" width="8.6640625" customWidth="1"/>
    <col min="4921" max="4921" width="9.44140625" customWidth="1"/>
    <col min="4922" max="4922" width="7.44140625" customWidth="1"/>
    <col min="4923" max="4923" width="8.33203125" customWidth="1"/>
    <col min="4924" max="4924" width="8" customWidth="1"/>
    <col min="4925" max="4925" width="11.44140625" customWidth="1"/>
    <col min="4926" max="4926" width="7.44140625" customWidth="1"/>
    <col min="4927" max="4927" width="12.109375" customWidth="1"/>
    <col min="4928" max="4928" width="9.6640625" customWidth="1"/>
    <col min="4929" max="4929" width="13.109375" customWidth="1"/>
    <col min="4930" max="4930" width="7.44140625" customWidth="1"/>
    <col min="4931" max="4931" width="20.6640625" customWidth="1"/>
    <col min="4932" max="4932" width="0.44140625" customWidth="1"/>
    <col min="4933" max="4933" width="13.33203125" customWidth="1"/>
    <col min="4934" max="4934" width="7.33203125" customWidth="1"/>
    <col min="4935" max="4935" width="13.109375" customWidth="1"/>
    <col min="5132" max="5132" width="5.5546875" customWidth="1"/>
    <col min="5133" max="5133" width="29.44140625" customWidth="1"/>
    <col min="5134" max="5144" width="0" hidden="1" customWidth="1"/>
    <col min="5145" max="5145" width="14" customWidth="1"/>
    <col min="5146" max="5146" width="12.88671875" customWidth="1"/>
    <col min="5147" max="5147" width="13.88671875" customWidth="1"/>
    <col min="5148" max="5148" width="15" customWidth="1"/>
    <col min="5149" max="5149" width="12.88671875" customWidth="1"/>
    <col min="5150" max="5150" width="11.6640625" customWidth="1"/>
    <col min="5151" max="5151" width="13.88671875" customWidth="1"/>
    <col min="5152" max="5152" width="10.109375" customWidth="1"/>
    <col min="5153" max="5153" width="11.88671875" customWidth="1"/>
    <col min="5154" max="5154" width="10.44140625" customWidth="1"/>
    <col min="5155" max="5155" width="10.6640625" customWidth="1"/>
    <col min="5156" max="5156" width="11" customWidth="1"/>
    <col min="5157" max="5157" width="9.88671875" customWidth="1"/>
    <col min="5158" max="5158" width="12.88671875" customWidth="1"/>
    <col min="5159" max="5159" width="13" customWidth="1"/>
    <col min="5160" max="5160" width="15" customWidth="1"/>
    <col min="5161" max="5161" width="11.44140625" customWidth="1"/>
    <col min="5162" max="5162" width="12" customWidth="1"/>
    <col min="5163" max="5163" width="11.44140625" customWidth="1"/>
    <col min="5164" max="5164" width="13.33203125" customWidth="1"/>
    <col min="5165" max="5165" width="13.109375" customWidth="1"/>
    <col min="5166" max="5166" width="13" customWidth="1"/>
    <col min="5167" max="5167" width="14.6640625" customWidth="1"/>
    <col min="5168" max="5170" width="9.109375" customWidth="1"/>
    <col min="5171" max="5171" width="10.5546875" customWidth="1"/>
    <col min="5172" max="5173" width="9.44140625" customWidth="1"/>
    <col min="5174" max="5174" width="9.33203125" customWidth="1"/>
    <col min="5175" max="5175" width="9" customWidth="1"/>
    <col min="5176" max="5176" width="8.6640625" customWidth="1"/>
    <col min="5177" max="5177" width="9.44140625" customWidth="1"/>
    <col min="5178" max="5178" width="7.44140625" customWidth="1"/>
    <col min="5179" max="5179" width="8.33203125" customWidth="1"/>
    <col min="5180" max="5180" width="8" customWidth="1"/>
    <col min="5181" max="5181" width="11.44140625" customWidth="1"/>
    <col min="5182" max="5182" width="7.44140625" customWidth="1"/>
    <col min="5183" max="5183" width="12.109375" customWidth="1"/>
    <col min="5184" max="5184" width="9.6640625" customWidth="1"/>
    <col min="5185" max="5185" width="13.109375" customWidth="1"/>
    <col min="5186" max="5186" width="7.44140625" customWidth="1"/>
    <col min="5187" max="5187" width="20.6640625" customWidth="1"/>
    <col min="5188" max="5188" width="0.44140625" customWidth="1"/>
    <col min="5189" max="5189" width="13.33203125" customWidth="1"/>
    <col min="5190" max="5190" width="7.33203125" customWidth="1"/>
    <col min="5191" max="5191" width="13.109375" customWidth="1"/>
    <col min="5388" max="5388" width="5.5546875" customWidth="1"/>
    <col min="5389" max="5389" width="29.44140625" customWidth="1"/>
    <col min="5390" max="5400" width="0" hidden="1" customWidth="1"/>
    <col min="5401" max="5401" width="14" customWidth="1"/>
    <col min="5402" max="5402" width="12.88671875" customWidth="1"/>
    <col min="5403" max="5403" width="13.88671875" customWidth="1"/>
    <col min="5404" max="5404" width="15" customWidth="1"/>
    <col min="5405" max="5405" width="12.88671875" customWidth="1"/>
    <col min="5406" max="5406" width="11.6640625" customWidth="1"/>
    <col min="5407" max="5407" width="13.88671875" customWidth="1"/>
    <col min="5408" max="5408" width="10.109375" customWidth="1"/>
    <col min="5409" max="5409" width="11.88671875" customWidth="1"/>
    <col min="5410" max="5410" width="10.44140625" customWidth="1"/>
    <col min="5411" max="5411" width="10.6640625" customWidth="1"/>
    <col min="5412" max="5412" width="11" customWidth="1"/>
    <col min="5413" max="5413" width="9.88671875" customWidth="1"/>
    <col min="5414" max="5414" width="12.88671875" customWidth="1"/>
    <col min="5415" max="5415" width="13" customWidth="1"/>
    <col min="5416" max="5416" width="15" customWidth="1"/>
    <col min="5417" max="5417" width="11.44140625" customWidth="1"/>
    <col min="5418" max="5418" width="12" customWidth="1"/>
    <col min="5419" max="5419" width="11.44140625" customWidth="1"/>
    <col min="5420" max="5420" width="13.33203125" customWidth="1"/>
    <col min="5421" max="5421" width="13.109375" customWidth="1"/>
    <col min="5422" max="5422" width="13" customWidth="1"/>
    <col min="5423" max="5423" width="14.6640625" customWidth="1"/>
    <col min="5424" max="5426" width="9.109375" customWidth="1"/>
    <col min="5427" max="5427" width="10.5546875" customWidth="1"/>
    <col min="5428" max="5429" width="9.44140625" customWidth="1"/>
    <col min="5430" max="5430" width="9.33203125" customWidth="1"/>
    <col min="5431" max="5431" width="9" customWidth="1"/>
    <col min="5432" max="5432" width="8.6640625" customWidth="1"/>
    <col min="5433" max="5433" width="9.44140625" customWidth="1"/>
    <col min="5434" max="5434" width="7.44140625" customWidth="1"/>
    <col min="5435" max="5435" width="8.33203125" customWidth="1"/>
    <col min="5436" max="5436" width="8" customWidth="1"/>
    <col min="5437" max="5437" width="11.44140625" customWidth="1"/>
    <col min="5438" max="5438" width="7.44140625" customWidth="1"/>
    <col min="5439" max="5439" width="12.109375" customWidth="1"/>
    <col min="5440" max="5440" width="9.6640625" customWidth="1"/>
    <col min="5441" max="5441" width="13.109375" customWidth="1"/>
    <col min="5442" max="5442" width="7.44140625" customWidth="1"/>
    <col min="5443" max="5443" width="20.6640625" customWidth="1"/>
    <col min="5444" max="5444" width="0.44140625" customWidth="1"/>
    <col min="5445" max="5445" width="13.33203125" customWidth="1"/>
    <col min="5446" max="5446" width="7.33203125" customWidth="1"/>
    <col min="5447" max="5447" width="13.109375" customWidth="1"/>
    <col min="5644" max="5644" width="5.5546875" customWidth="1"/>
    <col min="5645" max="5645" width="29.44140625" customWidth="1"/>
    <col min="5646" max="5656" width="0" hidden="1" customWidth="1"/>
    <col min="5657" max="5657" width="14" customWidth="1"/>
    <col min="5658" max="5658" width="12.88671875" customWidth="1"/>
    <col min="5659" max="5659" width="13.88671875" customWidth="1"/>
    <col min="5660" max="5660" width="15" customWidth="1"/>
    <col min="5661" max="5661" width="12.88671875" customWidth="1"/>
    <col min="5662" max="5662" width="11.6640625" customWidth="1"/>
    <col min="5663" max="5663" width="13.88671875" customWidth="1"/>
    <col min="5664" max="5664" width="10.109375" customWidth="1"/>
    <col min="5665" max="5665" width="11.88671875" customWidth="1"/>
    <col min="5666" max="5666" width="10.44140625" customWidth="1"/>
    <col min="5667" max="5667" width="10.6640625" customWidth="1"/>
    <col min="5668" max="5668" width="11" customWidth="1"/>
    <col min="5669" max="5669" width="9.88671875" customWidth="1"/>
    <col min="5670" max="5670" width="12.88671875" customWidth="1"/>
    <col min="5671" max="5671" width="13" customWidth="1"/>
    <col min="5672" max="5672" width="15" customWidth="1"/>
    <col min="5673" max="5673" width="11.44140625" customWidth="1"/>
    <col min="5674" max="5674" width="12" customWidth="1"/>
    <col min="5675" max="5675" width="11.44140625" customWidth="1"/>
    <col min="5676" max="5676" width="13.33203125" customWidth="1"/>
    <col min="5677" max="5677" width="13.109375" customWidth="1"/>
    <col min="5678" max="5678" width="13" customWidth="1"/>
    <col min="5679" max="5679" width="14.6640625" customWidth="1"/>
    <col min="5680" max="5682" width="9.109375" customWidth="1"/>
    <col min="5683" max="5683" width="10.5546875" customWidth="1"/>
    <col min="5684" max="5685" width="9.44140625" customWidth="1"/>
    <col min="5686" max="5686" width="9.33203125" customWidth="1"/>
    <col min="5687" max="5687" width="9" customWidth="1"/>
    <col min="5688" max="5688" width="8.6640625" customWidth="1"/>
    <col min="5689" max="5689" width="9.44140625" customWidth="1"/>
    <col min="5690" max="5690" width="7.44140625" customWidth="1"/>
    <col min="5691" max="5691" width="8.33203125" customWidth="1"/>
    <col min="5692" max="5692" width="8" customWidth="1"/>
    <col min="5693" max="5693" width="11.44140625" customWidth="1"/>
    <col min="5694" max="5694" width="7.44140625" customWidth="1"/>
    <col min="5695" max="5695" width="12.109375" customWidth="1"/>
    <col min="5696" max="5696" width="9.6640625" customWidth="1"/>
    <col min="5697" max="5697" width="13.109375" customWidth="1"/>
    <col min="5698" max="5698" width="7.44140625" customWidth="1"/>
    <col min="5699" max="5699" width="20.6640625" customWidth="1"/>
    <col min="5700" max="5700" width="0.44140625" customWidth="1"/>
    <col min="5701" max="5701" width="13.33203125" customWidth="1"/>
    <col min="5702" max="5702" width="7.33203125" customWidth="1"/>
    <col min="5703" max="5703" width="13.109375" customWidth="1"/>
    <col min="5900" max="5900" width="5.5546875" customWidth="1"/>
    <col min="5901" max="5901" width="29.44140625" customWidth="1"/>
    <col min="5902" max="5912" width="0" hidden="1" customWidth="1"/>
    <col min="5913" max="5913" width="14" customWidth="1"/>
    <col min="5914" max="5914" width="12.88671875" customWidth="1"/>
    <col min="5915" max="5915" width="13.88671875" customWidth="1"/>
    <col min="5916" max="5916" width="15" customWidth="1"/>
    <col min="5917" max="5917" width="12.88671875" customWidth="1"/>
    <col min="5918" max="5918" width="11.6640625" customWidth="1"/>
    <col min="5919" max="5919" width="13.88671875" customWidth="1"/>
    <col min="5920" max="5920" width="10.109375" customWidth="1"/>
    <col min="5921" max="5921" width="11.88671875" customWidth="1"/>
    <col min="5922" max="5922" width="10.44140625" customWidth="1"/>
    <col min="5923" max="5923" width="10.6640625" customWidth="1"/>
    <col min="5924" max="5924" width="11" customWidth="1"/>
    <col min="5925" max="5925" width="9.88671875" customWidth="1"/>
    <col min="5926" max="5926" width="12.88671875" customWidth="1"/>
    <col min="5927" max="5927" width="13" customWidth="1"/>
    <col min="5928" max="5928" width="15" customWidth="1"/>
    <col min="5929" max="5929" width="11.44140625" customWidth="1"/>
    <col min="5930" max="5930" width="12" customWidth="1"/>
    <col min="5931" max="5931" width="11.44140625" customWidth="1"/>
    <col min="5932" max="5932" width="13.33203125" customWidth="1"/>
    <col min="5933" max="5933" width="13.109375" customWidth="1"/>
    <col min="5934" max="5934" width="13" customWidth="1"/>
    <col min="5935" max="5935" width="14.6640625" customWidth="1"/>
    <col min="5936" max="5938" width="9.109375" customWidth="1"/>
    <col min="5939" max="5939" width="10.5546875" customWidth="1"/>
    <col min="5940" max="5941" width="9.44140625" customWidth="1"/>
    <col min="5942" max="5942" width="9.33203125" customWidth="1"/>
    <col min="5943" max="5943" width="9" customWidth="1"/>
    <col min="5944" max="5944" width="8.6640625" customWidth="1"/>
    <col min="5945" max="5945" width="9.44140625" customWidth="1"/>
    <col min="5946" max="5946" width="7.44140625" customWidth="1"/>
    <col min="5947" max="5947" width="8.33203125" customWidth="1"/>
    <col min="5948" max="5948" width="8" customWidth="1"/>
    <col min="5949" max="5949" width="11.44140625" customWidth="1"/>
    <col min="5950" max="5950" width="7.44140625" customWidth="1"/>
    <col min="5951" max="5951" width="12.109375" customWidth="1"/>
    <col min="5952" max="5952" width="9.6640625" customWidth="1"/>
    <col min="5953" max="5953" width="13.109375" customWidth="1"/>
    <col min="5954" max="5954" width="7.44140625" customWidth="1"/>
    <col min="5955" max="5955" width="20.6640625" customWidth="1"/>
    <col min="5956" max="5956" width="0.44140625" customWidth="1"/>
    <col min="5957" max="5957" width="13.33203125" customWidth="1"/>
    <col min="5958" max="5958" width="7.33203125" customWidth="1"/>
    <col min="5959" max="5959" width="13.109375" customWidth="1"/>
    <col min="6156" max="6156" width="5.5546875" customWidth="1"/>
    <col min="6157" max="6157" width="29.44140625" customWidth="1"/>
    <col min="6158" max="6168" width="0" hidden="1" customWidth="1"/>
    <col min="6169" max="6169" width="14" customWidth="1"/>
    <col min="6170" max="6170" width="12.88671875" customWidth="1"/>
    <col min="6171" max="6171" width="13.88671875" customWidth="1"/>
    <col min="6172" max="6172" width="15" customWidth="1"/>
    <col min="6173" max="6173" width="12.88671875" customWidth="1"/>
    <col min="6174" max="6174" width="11.6640625" customWidth="1"/>
    <col min="6175" max="6175" width="13.88671875" customWidth="1"/>
    <col min="6176" max="6176" width="10.109375" customWidth="1"/>
    <col min="6177" max="6177" width="11.88671875" customWidth="1"/>
    <col min="6178" max="6178" width="10.44140625" customWidth="1"/>
    <col min="6179" max="6179" width="10.6640625" customWidth="1"/>
    <col min="6180" max="6180" width="11" customWidth="1"/>
    <col min="6181" max="6181" width="9.88671875" customWidth="1"/>
    <col min="6182" max="6182" width="12.88671875" customWidth="1"/>
    <col min="6183" max="6183" width="13" customWidth="1"/>
    <col min="6184" max="6184" width="15" customWidth="1"/>
    <col min="6185" max="6185" width="11.44140625" customWidth="1"/>
    <col min="6186" max="6186" width="12" customWidth="1"/>
    <col min="6187" max="6187" width="11.44140625" customWidth="1"/>
    <col min="6188" max="6188" width="13.33203125" customWidth="1"/>
    <col min="6189" max="6189" width="13.109375" customWidth="1"/>
    <col min="6190" max="6190" width="13" customWidth="1"/>
    <col min="6191" max="6191" width="14.6640625" customWidth="1"/>
    <col min="6192" max="6194" width="9.109375" customWidth="1"/>
    <col min="6195" max="6195" width="10.5546875" customWidth="1"/>
    <col min="6196" max="6197" width="9.44140625" customWidth="1"/>
    <col min="6198" max="6198" width="9.33203125" customWidth="1"/>
    <col min="6199" max="6199" width="9" customWidth="1"/>
    <col min="6200" max="6200" width="8.6640625" customWidth="1"/>
    <col min="6201" max="6201" width="9.44140625" customWidth="1"/>
    <col min="6202" max="6202" width="7.44140625" customWidth="1"/>
    <col min="6203" max="6203" width="8.33203125" customWidth="1"/>
    <col min="6204" max="6204" width="8" customWidth="1"/>
    <col min="6205" max="6205" width="11.44140625" customWidth="1"/>
    <col min="6206" max="6206" width="7.44140625" customWidth="1"/>
    <col min="6207" max="6207" width="12.109375" customWidth="1"/>
    <col min="6208" max="6208" width="9.6640625" customWidth="1"/>
    <col min="6209" max="6209" width="13.109375" customWidth="1"/>
    <col min="6210" max="6210" width="7.44140625" customWidth="1"/>
    <col min="6211" max="6211" width="20.6640625" customWidth="1"/>
    <col min="6212" max="6212" width="0.44140625" customWidth="1"/>
    <col min="6213" max="6213" width="13.33203125" customWidth="1"/>
    <col min="6214" max="6214" width="7.33203125" customWidth="1"/>
    <col min="6215" max="6215" width="13.109375" customWidth="1"/>
    <col min="6412" max="6412" width="5.5546875" customWidth="1"/>
    <col min="6413" max="6413" width="29.44140625" customWidth="1"/>
    <col min="6414" max="6424" width="0" hidden="1" customWidth="1"/>
    <col min="6425" max="6425" width="14" customWidth="1"/>
    <col min="6426" max="6426" width="12.88671875" customWidth="1"/>
    <col min="6427" max="6427" width="13.88671875" customWidth="1"/>
    <col min="6428" max="6428" width="15" customWidth="1"/>
    <col min="6429" max="6429" width="12.88671875" customWidth="1"/>
    <col min="6430" max="6430" width="11.6640625" customWidth="1"/>
    <col min="6431" max="6431" width="13.88671875" customWidth="1"/>
    <col min="6432" max="6432" width="10.109375" customWidth="1"/>
    <col min="6433" max="6433" width="11.88671875" customWidth="1"/>
    <col min="6434" max="6434" width="10.44140625" customWidth="1"/>
    <col min="6435" max="6435" width="10.6640625" customWidth="1"/>
    <col min="6436" max="6436" width="11" customWidth="1"/>
    <col min="6437" max="6437" width="9.88671875" customWidth="1"/>
    <col min="6438" max="6438" width="12.88671875" customWidth="1"/>
    <col min="6439" max="6439" width="13" customWidth="1"/>
    <col min="6440" max="6440" width="15" customWidth="1"/>
    <col min="6441" max="6441" width="11.44140625" customWidth="1"/>
    <col min="6442" max="6442" width="12" customWidth="1"/>
    <col min="6443" max="6443" width="11.44140625" customWidth="1"/>
    <col min="6444" max="6444" width="13.33203125" customWidth="1"/>
    <col min="6445" max="6445" width="13.109375" customWidth="1"/>
    <col min="6446" max="6446" width="13" customWidth="1"/>
    <col min="6447" max="6447" width="14.6640625" customWidth="1"/>
    <col min="6448" max="6450" width="9.109375" customWidth="1"/>
    <col min="6451" max="6451" width="10.5546875" customWidth="1"/>
    <col min="6452" max="6453" width="9.44140625" customWidth="1"/>
    <col min="6454" max="6454" width="9.33203125" customWidth="1"/>
    <col min="6455" max="6455" width="9" customWidth="1"/>
    <col min="6456" max="6456" width="8.6640625" customWidth="1"/>
    <col min="6457" max="6457" width="9.44140625" customWidth="1"/>
    <col min="6458" max="6458" width="7.44140625" customWidth="1"/>
    <col min="6459" max="6459" width="8.33203125" customWidth="1"/>
    <col min="6460" max="6460" width="8" customWidth="1"/>
    <col min="6461" max="6461" width="11.44140625" customWidth="1"/>
    <col min="6462" max="6462" width="7.44140625" customWidth="1"/>
    <col min="6463" max="6463" width="12.109375" customWidth="1"/>
    <col min="6464" max="6464" width="9.6640625" customWidth="1"/>
    <col min="6465" max="6465" width="13.109375" customWidth="1"/>
    <col min="6466" max="6466" width="7.44140625" customWidth="1"/>
    <col min="6467" max="6467" width="20.6640625" customWidth="1"/>
    <col min="6468" max="6468" width="0.44140625" customWidth="1"/>
    <col min="6469" max="6469" width="13.33203125" customWidth="1"/>
    <col min="6470" max="6470" width="7.33203125" customWidth="1"/>
    <col min="6471" max="6471" width="13.109375" customWidth="1"/>
    <col min="6668" max="6668" width="5.5546875" customWidth="1"/>
    <col min="6669" max="6669" width="29.44140625" customWidth="1"/>
    <col min="6670" max="6680" width="0" hidden="1" customWidth="1"/>
    <col min="6681" max="6681" width="14" customWidth="1"/>
    <col min="6682" max="6682" width="12.88671875" customWidth="1"/>
    <col min="6683" max="6683" width="13.88671875" customWidth="1"/>
    <col min="6684" max="6684" width="15" customWidth="1"/>
    <col min="6685" max="6685" width="12.88671875" customWidth="1"/>
    <col min="6686" max="6686" width="11.6640625" customWidth="1"/>
    <col min="6687" max="6687" width="13.88671875" customWidth="1"/>
    <col min="6688" max="6688" width="10.109375" customWidth="1"/>
    <col min="6689" max="6689" width="11.88671875" customWidth="1"/>
    <col min="6690" max="6690" width="10.44140625" customWidth="1"/>
    <col min="6691" max="6691" width="10.6640625" customWidth="1"/>
    <col min="6692" max="6692" width="11" customWidth="1"/>
    <col min="6693" max="6693" width="9.88671875" customWidth="1"/>
    <col min="6694" max="6694" width="12.88671875" customWidth="1"/>
    <col min="6695" max="6695" width="13" customWidth="1"/>
    <col min="6696" max="6696" width="15" customWidth="1"/>
    <col min="6697" max="6697" width="11.44140625" customWidth="1"/>
    <col min="6698" max="6698" width="12" customWidth="1"/>
    <col min="6699" max="6699" width="11.44140625" customWidth="1"/>
    <col min="6700" max="6700" width="13.33203125" customWidth="1"/>
    <col min="6701" max="6701" width="13.109375" customWidth="1"/>
    <col min="6702" max="6702" width="13" customWidth="1"/>
    <col min="6703" max="6703" width="14.6640625" customWidth="1"/>
    <col min="6704" max="6706" width="9.109375" customWidth="1"/>
    <col min="6707" max="6707" width="10.5546875" customWidth="1"/>
    <col min="6708" max="6709" width="9.44140625" customWidth="1"/>
    <col min="6710" max="6710" width="9.33203125" customWidth="1"/>
    <col min="6711" max="6711" width="9" customWidth="1"/>
    <col min="6712" max="6712" width="8.6640625" customWidth="1"/>
    <col min="6713" max="6713" width="9.44140625" customWidth="1"/>
    <col min="6714" max="6714" width="7.44140625" customWidth="1"/>
    <col min="6715" max="6715" width="8.33203125" customWidth="1"/>
    <col min="6716" max="6716" width="8" customWidth="1"/>
    <col min="6717" max="6717" width="11.44140625" customWidth="1"/>
    <col min="6718" max="6718" width="7.44140625" customWidth="1"/>
    <col min="6719" max="6719" width="12.109375" customWidth="1"/>
    <col min="6720" max="6720" width="9.6640625" customWidth="1"/>
    <col min="6721" max="6721" width="13.109375" customWidth="1"/>
    <col min="6722" max="6722" width="7.44140625" customWidth="1"/>
    <col min="6723" max="6723" width="20.6640625" customWidth="1"/>
    <col min="6724" max="6724" width="0.44140625" customWidth="1"/>
    <col min="6725" max="6725" width="13.33203125" customWidth="1"/>
    <col min="6726" max="6726" width="7.33203125" customWidth="1"/>
    <col min="6727" max="6727" width="13.109375" customWidth="1"/>
    <col min="6924" max="6924" width="5.5546875" customWidth="1"/>
    <col min="6925" max="6925" width="29.44140625" customWidth="1"/>
    <col min="6926" max="6936" width="0" hidden="1" customWidth="1"/>
    <col min="6937" max="6937" width="14" customWidth="1"/>
    <col min="6938" max="6938" width="12.88671875" customWidth="1"/>
    <col min="6939" max="6939" width="13.88671875" customWidth="1"/>
    <col min="6940" max="6940" width="15" customWidth="1"/>
    <col min="6941" max="6941" width="12.88671875" customWidth="1"/>
    <col min="6942" max="6942" width="11.6640625" customWidth="1"/>
    <col min="6943" max="6943" width="13.88671875" customWidth="1"/>
    <col min="6944" max="6944" width="10.109375" customWidth="1"/>
    <col min="6945" max="6945" width="11.88671875" customWidth="1"/>
    <col min="6946" max="6946" width="10.44140625" customWidth="1"/>
    <col min="6947" max="6947" width="10.6640625" customWidth="1"/>
    <col min="6948" max="6948" width="11" customWidth="1"/>
    <col min="6949" max="6949" width="9.88671875" customWidth="1"/>
    <col min="6950" max="6950" width="12.88671875" customWidth="1"/>
    <col min="6951" max="6951" width="13" customWidth="1"/>
    <col min="6952" max="6952" width="15" customWidth="1"/>
    <col min="6953" max="6953" width="11.44140625" customWidth="1"/>
    <col min="6954" max="6954" width="12" customWidth="1"/>
    <col min="6955" max="6955" width="11.44140625" customWidth="1"/>
    <col min="6956" max="6956" width="13.33203125" customWidth="1"/>
    <col min="6957" max="6957" width="13.109375" customWidth="1"/>
    <col min="6958" max="6958" width="13" customWidth="1"/>
    <col min="6959" max="6959" width="14.6640625" customWidth="1"/>
    <col min="6960" max="6962" width="9.109375" customWidth="1"/>
    <col min="6963" max="6963" width="10.5546875" customWidth="1"/>
    <col min="6964" max="6965" width="9.44140625" customWidth="1"/>
    <col min="6966" max="6966" width="9.33203125" customWidth="1"/>
    <col min="6967" max="6967" width="9" customWidth="1"/>
    <col min="6968" max="6968" width="8.6640625" customWidth="1"/>
    <col min="6969" max="6969" width="9.44140625" customWidth="1"/>
    <col min="6970" max="6970" width="7.44140625" customWidth="1"/>
    <col min="6971" max="6971" width="8.33203125" customWidth="1"/>
    <col min="6972" max="6972" width="8" customWidth="1"/>
    <col min="6973" max="6973" width="11.44140625" customWidth="1"/>
    <col min="6974" max="6974" width="7.44140625" customWidth="1"/>
    <col min="6975" max="6975" width="12.109375" customWidth="1"/>
    <col min="6976" max="6976" width="9.6640625" customWidth="1"/>
    <col min="6977" max="6977" width="13.109375" customWidth="1"/>
    <col min="6978" max="6978" width="7.44140625" customWidth="1"/>
    <col min="6979" max="6979" width="20.6640625" customWidth="1"/>
    <col min="6980" max="6980" width="0.44140625" customWidth="1"/>
    <col min="6981" max="6981" width="13.33203125" customWidth="1"/>
    <col min="6982" max="6982" width="7.33203125" customWidth="1"/>
    <col min="6983" max="6983" width="13.109375" customWidth="1"/>
    <col min="7180" max="7180" width="5.5546875" customWidth="1"/>
    <col min="7181" max="7181" width="29.44140625" customWidth="1"/>
    <col min="7182" max="7192" width="0" hidden="1" customWidth="1"/>
    <col min="7193" max="7193" width="14" customWidth="1"/>
    <col min="7194" max="7194" width="12.88671875" customWidth="1"/>
    <col min="7195" max="7195" width="13.88671875" customWidth="1"/>
    <col min="7196" max="7196" width="15" customWidth="1"/>
    <col min="7197" max="7197" width="12.88671875" customWidth="1"/>
    <col min="7198" max="7198" width="11.6640625" customWidth="1"/>
    <col min="7199" max="7199" width="13.88671875" customWidth="1"/>
    <col min="7200" max="7200" width="10.109375" customWidth="1"/>
    <col min="7201" max="7201" width="11.88671875" customWidth="1"/>
    <col min="7202" max="7202" width="10.44140625" customWidth="1"/>
    <col min="7203" max="7203" width="10.6640625" customWidth="1"/>
    <col min="7204" max="7204" width="11" customWidth="1"/>
    <col min="7205" max="7205" width="9.88671875" customWidth="1"/>
    <col min="7206" max="7206" width="12.88671875" customWidth="1"/>
    <col min="7207" max="7207" width="13" customWidth="1"/>
    <col min="7208" max="7208" width="15" customWidth="1"/>
    <col min="7209" max="7209" width="11.44140625" customWidth="1"/>
    <col min="7210" max="7210" width="12" customWidth="1"/>
    <col min="7211" max="7211" width="11.44140625" customWidth="1"/>
    <col min="7212" max="7212" width="13.33203125" customWidth="1"/>
    <col min="7213" max="7213" width="13.109375" customWidth="1"/>
    <col min="7214" max="7214" width="13" customWidth="1"/>
    <col min="7215" max="7215" width="14.6640625" customWidth="1"/>
    <col min="7216" max="7218" width="9.109375" customWidth="1"/>
    <col min="7219" max="7219" width="10.5546875" customWidth="1"/>
    <col min="7220" max="7221" width="9.44140625" customWidth="1"/>
    <col min="7222" max="7222" width="9.33203125" customWidth="1"/>
    <col min="7223" max="7223" width="9" customWidth="1"/>
    <col min="7224" max="7224" width="8.6640625" customWidth="1"/>
    <col min="7225" max="7225" width="9.44140625" customWidth="1"/>
    <col min="7226" max="7226" width="7.44140625" customWidth="1"/>
    <col min="7227" max="7227" width="8.33203125" customWidth="1"/>
    <col min="7228" max="7228" width="8" customWidth="1"/>
    <col min="7229" max="7229" width="11.44140625" customWidth="1"/>
    <col min="7230" max="7230" width="7.44140625" customWidth="1"/>
    <col min="7231" max="7231" width="12.109375" customWidth="1"/>
    <col min="7232" max="7232" width="9.6640625" customWidth="1"/>
    <col min="7233" max="7233" width="13.109375" customWidth="1"/>
    <col min="7234" max="7234" width="7.44140625" customWidth="1"/>
    <col min="7235" max="7235" width="20.6640625" customWidth="1"/>
    <col min="7236" max="7236" width="0.44140625" customWidth="1"/>
    <col min="7237" max="7237" width="13.33203125" customWidth="1"/>
    <col min="7238" max="7238" width="7.33203125" customWidth="1"/>
    <col min="7239" max="7239" width="13.109375" customWidth="1"/>
    <col min="7436" max="7436" width="5.5546875" customWidth="1"/>
    <col min="7437" max="7437" width="29.44140625" customWidth="1"/>
    <col min="7438" max="7448" width="0" hidden="1" customWidth="1"/>
    <col min="7449" max="7449" width="14" customWidth="1"/>
    <col min="7450" max="7450" width="12.88671875" customWidth="1"/>
    <col min="7451" max="7451" width="13.88671875" customWidth="1"/>
    <col min="7452" max="7452" width="15" customWidth="1"/>
    <col min="7453" max="7453" width="12.88671875" customWidth="1"/>
    <col min="7454" max="7454" width="11.6640625" customWidth="1"/>
    <col min="7455" max="7455" width="13.88671875" customWidth="1"/>
    <col min="7456" max="7456" width="10.109375" customWidth="1"/>
    <col min="7457" max="7457" width="11.88671875" customWidth="1"/>
    <col min="7458" max="7458" width="10.44140625" customWidth="1"/>
    <col min="7459" max="7459" width="10.6640625" customWidth="1"/>
    <col min="7460" max="7460" width="11" customWidth="1"/>
    <col min="7461" max="7461" width="9.88671875" customWidth="1"/>
    <col min="7462" max="7462" width="12.88671875" customWidth="1"/>
    <col min="7463" max="7463" width="13" customWidth="1"/>
    <col min="7464" max="7464" width="15" customWidth="1"/>
    <col min="7465" max="7465" width="11.44140625" customWidth="1"/>
    <col min="7466" max="7466" width="12" customWidth="1"/>
    <col min="7467" max="7467" width="11.44140625" customWidth="1"/>
    <col min="7468" max="7468" width="13.33203125" customWidth="1"/>
    <col min="7469" max="7469" width="13.109375" customWidth="1"/>
    <col min="7470" max="7470" width="13" customWidth="1"/>
    <col min="7471" max="7471" width="14.6640625" customWidth="1"/>
    <col min="7472" max="7474" width="9.109375" customWidth="1"/>
    <col min="7475" max="7475" width="10.5546875" customWidth="1"/>
    <col min="7476" max="7477" width="9.44140625" customWidth="1"/>
    <col min="7478" max="7478" width="9.33203125" customWidth="1"/>
    <col min="7479" max="7479" width="9" customWidth="1"/>
    <col min="7480" max="7480" width="8.6640625" customWidth="1"/>
    <col min="7481" max="7481" width="9.44140625" customWidth="1"/>
    <col min="7482" max="7482" width="7.44140625" customWidth="1"/>
    <col min="7483" max="7483" width="8.33203125" customWidth="1"/>
    <col min="7484" max="7484" width="8" customWidth="1"/>
    <col min="7485" max="7485" width="11.44140625" customWidth="1"/>
    <col min="7486" max="7486" width="7.44140625" customWidth="1"/>
    <col min="7487" max="7487" width="12.109375" customWidth="1"/>
    <col min="7488" max="7488" width="9.6640625" customWidth="1"/>
    <col min="7489" max="7489" width="13.109375" customWidth="1"/>
    <col min="7490" max="7490" width="7.44140625" customWidth="1"/>
    <col min="7491" max="7491" width="20.6640625" customWidth="1"/>
    <col min="7492" max="7492" width="0.44140625" customWidth="1"/>
    <col min="7493" max="7493" width="13.33203125" customWidth="1"/>
    <col min="7494" max="7494" width="7.33203125" customWidth="1"/>
    <col min="7495" max="7495" width="13.109375" customWidth="1"/>
    <col min="7692" max="7692" width="5.5546875" customWidth="1"/>
    <col min="7693" max="7693" width="29.44140625" customWidth="1"/>
    <col min="7694" max="7704" width="0" hidden="1" customWidth="1"/>
    <col min="7705" max="7705" width="14" customWidth="1"/>
    <col min="7706" max="7706" width="12.88671875" customWidth="1"/>
    <col min="7707" max="7707" width="13.88671875" customWidth="1"/>
    <col min="7708" max="7708" width="15" customWidth="1"/>
    <col min="7709" max="7709" width="12.88671875" customWidth="1"/>
    <col min="7710" max="7710" width="11.6640625" customWidth="1"/>
    <col min="7711" max="7711" width="13.88671875" customWidth="1"/>
    <col min="7712" max="7712" width="10.109375" customWidth="1"/>
    <col min="7713" max="7713" width="11.88671875" customWidth="1"/>
    <col min="7714" max="7714" width="10.44140625" customWidth="1"/>
    <col min="7715" max="7715" width="10.6640625" customWidth="1"/>
    <col min="7716" max="7716" width="11" customWidth="1"/>
    <col min="7717" max="7717" width="9.88671875" customWidth="1"/>
    <col min="7718" max="7718" width="12.88671875" customWidth="1"/>
    <col min="7719" max="7719" width="13" customWidth="1"/>
    <col min="7720" max="7720" width="15" customWidth="1"/>
    <col min="7721" max="7721" width="11.44140625" customWidth="1"/>
    <col min="7722" max="7722" width="12" customWidth="1"/>
    <col min="7723" max="7723" width="11.44140625" customWidth="1"/>
    <col min="7724" max="7724" width="13.33203125" customWidth="1"/>
    <col min="7725" max="7725" width="13.109375" customWidth="1"/>
    <col min="7726" max="7726" width="13" customWidth="1"/>
    <col min="7727" max="7727" width="14.6640625" customWidth="1"/>
    <col min="7728" max="7730" width="9.109375" customWidth="1"/>
    <col min="7731" max="7731" width="10.5546875" customWidth="1"/>
    <col min="7732" max="7733" width="9.44140625" customWidth="1"/>
    <col min="7734" max="7734" width="9.33203125" customWidth="1"/>
    <col min="7735" max="7735" width="9" customWidth="1"/>
    <col min="7736" max="7736" width="8.6640625" customWidth="1"/>
    <col min="7737" max="7737" width="9.44140625" customWidth="1"/>
    <col min="7738" max="7738" width="7.44140625" customWidth="1"/>
    <col min="7739" max="7739" width="8.33203125" customWidth="1"/>
    <col min="7740" max="7740" width="8" customWidth="1"/>
    <col min="7741" max="7741" width="11.44140625" customWidth="1"/>
    <col min="7742" max="7742" width="7.44140625" customWidth="1"/>
    <col min="7743" max="7743" width="12.109375" customWidth="1"/>
    <col min="7744" max="7744" width="9.6640625" customWidth="1"/>
    <col min="7745" max="7745" width="13.109375" customWidth="1"/>
    <col min="7746" max="7746" width="7.44140625" customWidth="1"/>
    <col min="7747" max="7747" width="20.6640625" customWidth="1"/>
    <col min="7748" max="7748" width="0.44140625" customWidth="1"/>
    <col min="7749" max="7749" width="13.33203125" customWidth="1"/>
    <col min="7750" max="7750" width="7.33203125" customWidth="1"/>
    <col min="7751" max="7751" width="13.109375" customWidth="1"/>
    <col min="7948" max="7948" width="5.5546875" customWidth="1"/>
    <col min="7949" max="7949" width="29.44140625" customWidth="1"/>
    <col min="7950" max="7960" width="0" hidden="1" customWidth="1"/>
    <col min="7961" max="7961" width="14" customWidth="1"/>
    <col min="7962" max="7962" width="12.88671875" customWidth="1"/>
    <col min="7963" max="7963" width="13.88671875" customWidth="1"/>
    <col min="7964" max="7964" width="15" customWidth="1"/>
    <col min="7965" max="7965" width="12.88671875" customWidth="1"/>
    <col min="7966" max="7966" width="11.6640625" customWidth="1"/>
    <col min="7967" max="7967" width="13.88671875" customWidth="1"/>
    <col min="7968" max="7968" width="10.109375" customWidth="1"/>
    <col min="7969" max="7969" width="11.88671875" customWidth="1"/>
    <col min="7970" max="7970" width="10.44140625" customWidth="1"/>
    <col min="7971" max="7971" width="10.6640625" customWidth="1"/>
    <col min="7972" max="7972" width="11" customWidth="1"/>
    <col min="7973" max="7973" width="9.88671875" customWidth="1"/>
    <col min="7974" max="7974" width="12.88671875" customWidth="1"/>
    <col min="7975" max="7975" width="13" customWidth="1"/>
    <col min="7976" max="7976" width="15" customWidth="1"/>
    <col min="7977" max="7977" width="11.44140625" customWidth="1"/>
    <col min="7978" max="7978" width="12" customWidth="1"/>
    <col min="7979" max="7979" width="11.44140625" customWidth="1"/>
    <col min="7980" max="7980" width="13.33203125" customWidth="1"/>
    <col min="7981" max="7981" width="13.109375" customWidth="1"/>
    <col min="7982" max="7982" width="13" customWidth="1"/>
    <col min="7983" max="7983" width="14.6640625" customWidth="1"/>
    <col min="7984" max="7986" width="9.109375" customWidth="1"/>
    <col min="7987" max="7987" width="10.5546875" customWidth="1"/>
    <col min="7988" max="7989" width="9.44140625" customWidth="1"/>
    <col min="7990" max="7990" width="9.33203125" customWidth="1"/>
    <col min="7991" max="7991" width="9" customWidth="1"/>
    <col min="7992" max="7992" width="8.6640625" customWidth="1"/>
    <col min="7993" max="7993" width="9.44140625" customWidth="1"/>
    <col min="7994" max="7994" width="7.44140625" customWidth="1"/>
    <col min="7995" max="7995" width="8.33203125" customWidth="1"/>
    <col min="7996" max="7996" width="8" customWidth="1"/>
    <col min="7997" max="7997" width="11.44140625" customWidth="1"/>
    <col min="7998" max="7998" width="7.44140625" customWidth="1"/>
    <col min="7999" max="7999" width="12.109375" customWidth="1"/>
    <col min="8000" max="8000" width="9.6640625" customWidth="1"/>
    <col min="8001" max="8001" width="13.109375" customWidth="1"/>
    <col min="8002" max="8002" width="7.44140625" customWidth="1"/>
    <col min="8003" max="8003" width="20.6640625" customWidth="1"/>
    <col min="8004" max="8004" width="0.44140625" customWidth="1"/>
    <col min="8005" max="8005" width="13.33203125" customWidth="1"/>
    <col min="8006" max="8006" width="7.33203125" customWidth="1"/>
    <col min="8007" max="8007" width="13.109375" customWidth="1"/>
    <col min="8204" max="8204" width="5.5546875" customWidth="1"/>
    <col min="8205" max="8205" width="29.44140625" customWidth="1"/>
    <col min="8206" max="8216" width="0" hidden="1" customWidth="1"/>
    <col min="8217" max="8217" width="14" customWidth="1"/>
    <col min="8218" max="8218" width="12.88671875" customWidth="1"/>
    <col min="8219" max="8219" width="13.88671875" customWidth="1"/>
    <col min="8220" max="8220" width="15" customWidth="1"/>
    <col min="8221" max="8221" width="12.88671875" customWidth="1"/>
    <col min="8222" max="8222" width="11.6640625" customWidth="1"/>
    <col min="8223" max="8223" width="13.88671875" customWidth="1"/>
    <col min="8224" max="8224" width="10.109375" customWidth="1"/>
    <col min="8225" max="8225" width="11.88671875" customWidth="1"/>
    <col min="8226" max="8226" width="10.44140625" customWidth="1"/>
    <col min="8227" max="8227" width="10.6640625" customWidth="1"/>
    <col min="8228" max="8228" width="11" customWidth="1"/>
    <col min="8229" max="8229" width="9.88671875" customWidth="1"/>
    <col min="8230" max="8230" width="12.88671875" customWidth="1"/>
    <col min="8231" max="8231" width="13" customWidth="1"/>
    <col min="8232" max="8232" width="15" customWidth="1"/>
    <col min="8233" max="8233" width="11.44140625" customWidth="1"/>
    <col min="8234" max="8234" width="12" customWidth="1"/>
    <col min="8235" max="8235" width="11.44140625" customWidth="1"/>
    <col min="8236" max="8236" width="13.33203125" customWidth="1"/>
    <col min="8237" max="8237" width="13.109375" customWidth="1"/>
    <col min="8238" max="8238" width="13" customWidth="1"/>
    <col min="8239" max="8239" width="14.6640625" customWidth="1"/>
    <col min="8240" max="8242" width="9.109375" customWidth="1"/>
    <col min="8243" max="8243" width="10.5546875" customWidth="1"/>
    <col min="8244" max="8245" width="9.44140625" customWidth="1"/>
    <col min="8246" max="8246" width="9.33203125" customWidth="1"/>
    <col min="8247" max="8247" width="9" customWidth="1"/>
    <col min="8248" max="8248" width="8.6640625" customWidth="1"/>
    <col min="8249" max="8249" width="9.44140625" customWidth="1"/>
    <col min="8250" max="8250" width="7.44140625" customWidth="1"/>
    <col min="8251" max="8251" width="8.33203125" customWidth="1"/>
    <col min="8252" max="8252" width="8" customWidth="1"/>
    <col min="8253" max="8253" width="11.44140625" customWidth="1"/>
    <col min="8254" max="8254" width="7.44140625" customWidth="1"/>
    <col min="8255" max="8255" width="12.109375" customWidth="1"/>
    <col min="8256" max="8256" width="9.6640625" customWidth="1"/>
    <col min="8257" max="8257" width="13.109375" customWidth="1"/>
    <col min="8258" max="8258" width="7.44140625" customWidth="1"/>
    <col min="8259" max="8259" width="20.6640625" customWidth="1"/>
    <col min="8260" max="8260" width="0.44140625" customWidth="1"/>
    <col min="8261" max="8261" width="13.33203125" customWidth="1"/>
    <col min="8262" max="8262" width="7.33203125" customWidth="1"/>
    <col min="8263" max="8263" width="13.109375" customWidth="1"/>
    <col min="8460" max="8460" width="5.5546875" customWidth="1"/>
    <col min="8461" max="8461" width="29.44140625" customWidth="1"/>
    <col min="8462" max="8472" width="0" hidden="1" customWidth="1"/>
    <col min="8473" max="8473" width="14" customWidth="1"/>
    <col min="8474" max="8474" width="12.88671875" customWidth="1"/>
    <col min="8475" max="8475" width="13.88671875" customWidth="1"/>
    <col min="8476" max="8476" width="15" customWidth="1"/>
    <col min="8477" max="8477" width="12.88671875" customWidth="1"/>
    <col min="8478" max="8478" width="11.6640625" customWidth="1"/>
    <col min="8479" max="8479" width="13.88671875" customWidth="1"/>
    <col min="8480" max="8480" width="10.109375" customWidth="1"/>
    <col min="8481" max="8481" width="11.88671875" customWidth="1"/>
    <col min="8482" max="8482" width="10.44140625" customWidth="1"/>
    <col min="8483" max="8483" width="10.6640625" customWidth="1"/>
    <col min="8484" max="8484" width="11" customWidth="1"/>
    <col min="8485" max="8485" width="9.88671875" customWidth="1"/>
    <col min="8486" max="8486" width="12.88671875" customWidth="1"/>
    <col min="8487" max="8487" width="13" customWidth="1"/>
    <col min="8488" max="8488" width="15" customWidth="1"/>
    <col min="8489" max="8489" width="11.44140625" customWidth="1"/>
    <col min="8490" max="8490" width="12" customWidth="1"/>
    <col min="8491" max="8491" width="11.44140625" customWidth="1"/>
    <col min="8492" max="8492" width="13.33203125" customWidth="1"/>
    <col min="8493" max="8493" width="13.109375" customWidth="1"/>
    <col min="8494" max="8494" width="13" customWidth="1"/>
    <col min="8495" max="8495" width="14.6640625" customWidth="1"/>
    <col min="8496" max="8498" width="9.109375" customWidth="1"/>
    <col min="8499" max="8499" width="10.5546875" customWidth="1"/>
    <col min="8500" max="8501" width="9.44140625" customWidth="1"/>
    <col min="8502" max="8502" width="9.33203125" customWidth="1"/>
    <col min="8503" max="8503" width="9" customWidth="1"/>
    <col min="8504" max="8504" width="8.6640625" customWidth="1"/>
    <col min="8505" max="8505" width="9.44140625" customWidth="1"/>
    <col min="8506" max="8506" width="7.44140625" customWidth="1"/>
    <col min="8507" max="8507" width="8.33203125" customWidth="1"/>
    <col min="8508" max="8508" width="8" customWidth="1"/>
    <col min="8509" max="8509" width="11.44140625" customWidth="1"/>
    <col min="8510" max="8510" width="7.44140625" customWidth="1"/>
    <col min="8511" max="8511" width="12.109375" customWidth="1"/>
    <col min="8512" max="8512" width="9.6640625" customWidth="1"/>
    <col min="8513" max="8513" width="13.109375" customWidth="1"/>
    <col min="8514" max="8514" width="7.44140625" customWidth="1"/>
    <col min="8515" max="8515" width="20.6640625" customWidth="1"/>
    <col min="8516" max="8516" width="0.44140625" customWidth="1"/>
    <col min="8517" max="8517" width="13.33203125" customWidth="1"/>
    <col min="8518" max="8518" width="7.33203125" customWidth="1"/>
    <col min="8519" max="8519" width="13.109375" customWidth="1"/>
    <col min="8716" max="8716" width="5.5546875" customWidth="1"/>
    <col min="8717" max="8717" width="29.44140625" customWidth="1"/>
    <col min="8718" max="8728" width="0" hidden="1" customWidth="1"/>
    <col min="8729" max="8729" width="14" customWidth="1"/>
    <col min="8730" max="8730" width="12.88671875" customWidth="1"/>
    <col min="8731" max="8731" width="13.88671875" customWidth="1"/>
    <col min="8732" max="8732" width="15" customWidth="1"/>
    <col min="8733" max="8733" width="12.88671875" customWidth="1"/>
    <col min="8734" max="8734" width="11.6640625" customWidth="1"/>
    <col min="8735" max="8735" width="13.88671875" customWidth="1"/>
    <col min="8736" max="8736" width="10.109375" customWidth="1"/>
    <col min="8737" max="8737" width="11.88671875" customWidth="1"/>
    <col min="8738" max="8738" width="10.44140625" customWidth="1"/>
    <col min="8739" max="8739" width="10.6640625" customWidth="1"/>
    <col min="8740" max="8740" width="11" customWidth="1"/>
    <col min="8741" max="8741" width="9.88671875" customWidth="1"/>
    <col min="8742" max="8742" width="12.88671875" customWidth="1"/>
    <col min="8743" max="8743" width="13" customWidth="1"/>
    <col min="8744" max="8744" width="15" customWidth="1"/>
    <col min="8745" max="8745" width="11.44140625" customWidth="1"/>
    <col min="8746" max="8746" width="12" customWidth="1"/>
    <col min="8747" max="8747" width="11.44140625" customWidth="1"/>
    <col min="8748" max="8748" width="13.33203125" customWidth="1"/>
    <col min="8749" max="8749" width="13.109375" customWidth="1"/>
    <col min="8750" max="8750" width="13" customWidth="1"/>
    <col min="8751" max="8751" width="14.6640625" customWidth="1"/>
    <col min="8752" max="8754" width="9.109375" customWidth="1"/>
    <col min="8755" max="8755" width="10.5546875" customWidth="1"/>
    <col min="8756" max="8757" width="9.44140625" customWidth="1"/>
    <col min="8758" max="8758" width="9.33203125" customWidth="1"/>
    <col min="8759" max="8759" width="9" customWidth="1"/>
    <col min="8760" max="8760" width="8.6640625" customWidth="1"/>
    <col min="8761" max="8761" width="9.44140625" customWidth="1"/>
    <col min="8762" max="8762" width="7.44140625" customWidth="1"/>
    <col min="8763" max="8763" width="8.33203125" customWidth="1"/>
    <col min="8764" max="8764" width="8" customWidth="1"/>
    <col min="8765" max="8765" width="11.44140625" customWidth="1"/>
    <col min="8766" max="8766" width="7.44140625" customWidth="1"/>
    <col min="8767" max="8767" width="12.109375" customWidth="1"/>
    <col min="8768" max="8768" width="9.6640625" customWidth="1"/>
    <col min="8769" max="8769" width="13.109375" customWidth="1"/>
    <col min="8770" max="8770" width="7.44140625" customWidth="1"/>
    <col min="8771" max="8771" width="20.6640625" customWidth="1"/>
    <col min="8772" max="8772" width="0.44140625" customWidth="1"/>
    <col min="8773" max="8773" width="13.33203125" customWidth="1"/>
    <col min="8774" max="8774" width="7.33203125" customWidth="1"/>
    <col min="8775" max="8775" width="13.109375" customWidth="1"/>
    <col min="8972" max="8972" width="5.5546875" customWidth="1"/>
    <col min="8973" max="8973" width="29.44140625" customWidth="1"/>
    <col min="8974" max="8984" width="0" hidden="1" customWidth="1"/>
    <col min="8985" max="8985" width="14" customWidth="1"/>
    <col min="8986" max="8986" width="12.88671875" customWidth="1"/>
    <col min="8987" max="8987" width="13.88671875" customWidth="1"/>
    <col min="8988" max="8988" width="15" customWidth="1"/>
    <col min="8989" max="8989" width="12.88671875" customWidth="1"/>
    <col min="8990" max="8990" width="11.6640625" customWidth="1"/>
    <col min="8991" max="8991" width="13.88671875" customWidth="1"/>
    <col min="8992" max="8992" width="10.109375" customWidth="1"/>
    <col min="8993" max="8993" width="11.88671875" customWidth="1"/>
    <col min="8994" max="8994" width="10.44140625" customWidth="1"/>
    <col min="8995" max="8995" width="10.6640625" customWidth="1"/>
    <col min="8996" max="8996" width="11" customWidth="1"/>
    <col min="8997" max="8997" width="9.88671875" customWidth="1"/>
    <col min="8998" max="8998" width="12.88671875" customWidth="1"/>
    <col min="8999" max="8999" width="13" customWidth="1"/>
    <col min="9000" max="9000" width="15" customWidth="1"/>
    <col min="9001" max="9001" width="11.44140625" customWidth="1"/>
    <col min="9002" max="9002" width="12" customWidth="1"/>
    <col min="9003" max="9003" width="11.44140625" customWidth="1"/>
    <col min="9004" max="9004" width="13.33203125" customWidth="1"/>
    <col min="9005" max="9005" width="13.109375" customWidth="1"/>
    <col min="9006" max="9006" width="13" customWidth="1"/>
    <col min="9007" max="9007" width="14.6640625" customWidth="1"/>
    <col min="9008" max="9010" width="9.109375" customWidth="1"/>
    <col min="9011" max="9011" width="10.5546875" customWidth="1"/>
    <col min="9012" max="9013" width="9.44140625" customWidth="1"/>
    <col min="9014" max="9014" width="9.33203125" customWidth="1"/>
    <col min="9015" max="9015" width="9" customWidth="1"/>
    <col min="9016" max="9016" width="8.6640625" customWidth="1"/>
    <col min="9017" max="9017" width="9.44140625" customWidth="1"/>
    <col min="9018" max="9018" width="7.44140625" customWidth="1"/>
    <col min="9019" max="9019" width="8.33203125" customWidth="1"/>
    <col min="9020" max="9020" width="8" customWidth="1"/>
    <col min="9021" max="9021" width="11.44140625" customWidth="1"/>
    <col min="9022" max="9022" width="7.44140625" customWidth="1"/>
    <col min="9023" max="9023" width="12.109375" customWidth="1"/>
    <col min="9024" max="9024" width="9.6640625" customWidth="1"/>
    <col min="9025" max="9025" width="13.109375" customWidth="1"/>
    <col min="9026" max="9026" width="7.44140625" customWidth="1"/>
    <col min="9027" max="9027" width="20.6640625" customWidth="1"/>
    <col min="9028" max="9028" width="0.44140625" customWidth="1"/>
    <col min="9029" max="9029" width="13.33203125" customWidth="1"/>
    <col min="9030" max="9030" width="7.33203125" customWidth="1"/>
    <col min="9031" max="9031" width="13.109375" customWidth="1"/>
    <col min="9228" max="9228" width="5.5546875" customWidth="1"/>
    <col min="9229" max="9229" width="29.44140625" customWidth="1"/>
    <col min="9230" max="9240" width="0" hidden="1" customWidth="1"/>
    <col min="9241" max="9241" width="14" customWidth="1"/>
    <col min="9242" max="9242" width="12.88671875" customWidth="1"/>
    <col min="9243" max="9243" width="13.88671875" customWidth="1"/>
    <col min="9244" max="9244" width="15" customWidth="1"/>
    <col min="9245" max="9245" width="12.88671875" customWidth="1"/>
    <col min="9246" max="9246" width="11.6640625" customWidth="1"/>
    <col min="9247" max="9247" width="13.88671875" customWidth="1"/>
    <col min="9248" max="9248" width="10.109375" customWidth="1"/>
    <col min="9249" max="9249" width="11.88671875" customWidth="1"/>
    <col min="9250" max="9250" width="10.44140625" customWidth="1"/>
    <col min="9251" max="9251" width="10.6640625" customWidth="1"/>
    <col min="9252" max="9252" width="11" customWidth="1"/>
    <col min="9253" max="9253" width="9.88671875" customWidth="1"/>
    <col min="9254" max="9254" width="12.88671875" customWidth="1"/>
    <col min="9255" max="9255" width="13" customWidth="1"/>
    <col min="9256" max="9256" width="15" customWidth="1"/>
    <col min="9257" max="9257" width="11.44140625" customWidth="1"/>
    <col min="9258" max="9258" width="12" customWidth="1"/>
    <col min="9259" max="9259" width="11.44140625" customWidth="1"/>
    <col min="9260" max="9260" width="13.33203125" customWidth="1"/>
    <col min="9261" max="9261" width="13.109375" customWidth="1"/>
    <col min="9262" max="9262" width="13" customWidth="1"/>
    <col min="9263" max="9263" width="14.6640625" customWidth="1"/>
    <col min="9264" max="9266" width="9.109375" customWidth="1"/>
    <col min="9267" max="9267" width="10.5546875" customWidth="1"/>
    <col min="9268" max="9269" width="9.44140625" customWidth="1"/>
    <col min="9270" max="9270" width="9.33203125" customWidth="1"/>
    <col min="9271" max="9271" width="9" customWidth="1"/>
    <col min="9272" max="9272" width="8.6640625" customWidth="1"/>
    <col min="9273" max="9273" width="9.44140625" customWidth="1"/>
    <col min="9274" max="9274" width="7.44140625" customWidth="1"/>
    <col min="9275" max="9275" width="8.33203125" customWidth="1"/>
    <col min="9276" max="9276" width="8" customWidth="1"/>
    <col min="9277" max="9277" width="11.44140625" customWidth="1"/>
    <col min="9278" max="9278" width="7.44140625" customWidth="1"/>
    <col min="9279" max="9279" width="12.109375" customWidth="1"/>
    <col min="9280" max="9280" width="9.6640625" customWidth="1"/>
    <col min="9281" max="9281" width="13.109375" customWidth="1"/>
    <col min="9282" max="9282" width="7.44140625" customWidth="1"/>
    <col min="9283" max="9283" width="20.6640625" customWidth="1"/>
    <col min="9284" max="9284" width="0.44140625" customWidth="1"/>
    <col min="9285" max="9285" width="13.33203125" customWidth="1"/>
    <col min="9286" max="9286" width="7.33203125" customWidth="1"/>
    <col min="9287" max="9287" width="13.109375" customWidth="1"/>
    <col min="9484" max="9484" width="5.5546875" customWidth="1"/>
    <col min="9485" max="9485" width="29.44140625" customWidth="1"/>
    <col min="9486" max="9496" width="0" hidden="1" customWidth="1"/>
    <col min="9497" max="9497" width="14" customWidth="1"/>
    <col min="9498" max="9498" width="12.88671875" customWidth="1"/>
    <col min="9499" max="9499" width="13.88671875" customWidth="1"/>
    <col min="9500" max="9500" width="15" customWidth="1"/>
    <col min="9501" max="9501" width="12.88671875" customWidth="1"/>
    <col min="9502" max="9502" width="11.6640625" customWidth="1"/>
    <col min="9503" max="9503" width="13.88671875" customWidth="1"/>
    <col min="9504" max="9504" width="10.109375" customWidth="1"/>
    <col min="9505" max="9505" width="11.88671875" customWidth="1"/>
    <col min="9506" max="9506" width="10.44140625" customWidth="1"/>
    <col min="9507" max="9507" width="10.6640625" customWidth="1"/>
    <col min="9508" max="9508" width="11" customWidth="1"/>
    <col min="9509" max="9509" width="9.88671875" customWidth="1"/>
    <col min="9510" max="9510" width="12.88671875" customWidth="1"/>
    <col min="9511" max="9511" width="13" customWidth="1"/>
    <col min="9512" max="9512" width="15" customWidth="1"/>
    <col min="9513" max="9513" width="11.44140625" customWidth="1"/>
    <col min="9514" max="9514" width="12" customWidth="1"/>
    <col min="9515" max="9515" width="11.44140625" customWidth="1"/>
    <col min="9516" max="9516" width="13.33203125" customWidth="1"/>
    <col min="9517" max="9517" width="13.109375" customWidth="1"/>
    <col min="9518" max="9518" width="13" customWidth="1"/>
    <col min="9519" max="9519" width="14.6640625" customWidth="1"/>
    <col min="9520" max="9522" width="9.109375" customWidth="1"/>
    <col min="9523" max="9523" width="10.5546875" customWidth="1"/>
    <col min="9524" max="9525" width="9.44140625" customWidth="1"/>
    <col min="9526" max="9526" width="9.33203125" customWidth="1"/>
    <col min="9527" max="9527" width="9" customWidth="1"/>
    <col min="9528" max="9528" width="8.6640625" customWidth="1"/>
    <col min="9529" max="9529" width="9.44140625" customWidth="1"/>
    <col min="9530" max="9530" width="7.44140625" customWidth="1"/>
    <col min="9531" max="9531" width="8.33203125" customWidth="1"/>
    <col min="9532" max="9532" width="8" customWidth="1"/>
    <col min="9533" max="9533" width="11.44140625" customWidth="1"/>
    <col min="9534" max="9534" width="7.44140625" customWidth="1"/>
    <col min="9535" max="9535" width="12.109375" customWidth="1"/>
    <col min="9536" max="9536" width="9.6640625" customWidth="1"/>
    <col min="9537" max="9537" width="13.109375" customWidth="1"/>
    <col min="9538" max="9538" width="7.44140625" customWidth="1"/>
    <col min="9539" max="9539" width="20.6640625" customWidth="1"/>
    <col min="9540" max="9540" width="0.44140625" customWidth="1"/>
    <col min="9541" max="9541" width="13.33203125" customWidth="1"/>
    <col min="9542" max="9542" width="7.33203125" customWidth="1"/>
    <col min="9543" max="9543" width="13.109375" customWidth="1"/>
    <col min="9740" max="9740" width="5.5546875" customWidth="1"/>
    <col min="9741" max="9741" width="29.44140625" customWidth="1"/>
    <col min="9742" max="9752" width="0" hidden="1" customWidth="1"/>
    <col min="9753" max="9753" width="14" customWidth="1"/>
    <col min="9754" max="9754" width="12.88671875" customWidth="1"/>
    <col min="9755" max="9755" width="13.88671875" customWidth="1"/>
    <col min="9756" max="9756" width="15" customWidth="1"/>
    <col min="9757" max="9757" width="12.88671875" customWidth="1"/>
    <col min="9758" max="9758" width="11.6640625" customWidth="1"/>
    <col min="9759" max="9759" width="13.88671875" customWidth="1"/>
    <col min="9760" max="9760" width="10.109375" customWidth="1"/>
    <col min="9761" max="9761" width="11.88671875" customWidth="1"/>
    <col min="9762" max="9762" width="10.44140625" customWidth="1"/>
    <col min="9763" max="9763" width="10.6640625" customWidth="1"/>
    <col min="9764" max="9764" width="11" customWidth="1"/>
    <col min="9765" max="9765" width="9.88671875" customWidth="1"/>
    <col min="9766" max="9766" width="12.88671875" customWidth="1"/>
    <col min="9767" max="9767" width="13" customWidth="1"/>
    <col min="9768" max="9768" width="15" customWidth="1"/>
    <col min="9769" max="9769" width="11.44140625" customWidth="1"/>
    <col min="9770" max="9770" width="12" customWidth="1"/>
    <col min="9771" max="9771" width="11.44140625" customWidth="1"/>
    <col min="9772" max="9772" width="13.33203125" customWidth="1"/>
    <col min="9773" max="9773" width="13.109375" customWidth="1"/>
    <col min="9774" max="9774" width="13" customWidth="1"/>
    <col min="9775" max="9775" width="14.6640625" customWidth="1"/>
    <col min="9776" max="9778" width="9.109375" customWidth="1"/>
    <col min="9779" max="9779" width="10.5546875" customWidth="1"/>
    <col min="9780" max="9781" width="9.44140625" customWidth="1"/>
    <col min="9782" max="9782" width="9.33203125" customWidth="1"/>
    <col min="9783" max="9783" width="9" customWidth="1"/>
    <col min="9784" max="9784" width="8.6640625" customWidth="1"/>
    <col min="9785" max="9785" width="9.44140625" customWidth="1"/>
    <col min="9786" max="9786" width="7.44140625" customWidth="1"/>
    <col min="9787" max="9787" width="8.33203125" customWidth="1"/>
    <col min="9788" max="9788" width="8" customWidth="1"/>
    <col min="9789" max="9789" width="11.44140625" customWidth="1"/>
    <col min="9790" max="9790" width="7.44140625" customWidth="1"/>
    <col min="9791" max="9791" width="12.109375" customWidth="1"/>
    <col min="9792" max="9792" width="9.6640625" customWidth="1"/>
    <col min="9793" max="9793" width="13.109375" customWidth="1"/>
    <col min="9794" max="9794" width="7.44140625" customWidth="1"/>
    <col min="9795" max="9795" width="20.6640625" customWidth="1"/>
    <col min="9796" max="9796" width="0.44140625" customWidth="1"/>
    <col min="9797" max="9797" width="13.33203125" customWidth="1"/>
    <col min="9798" max="9798" width="7.33203125" customWidth="1"/>
    <col min="9799" max="9799" width="13.109375" customWidth="1"/>
    <col min="9996" max="9996" width="5.5546875" customWidth="1"/>
    <col min="9997" max="9997" width="29.44140625" customWidth="1"/>
    <col min="9998" max="10008" width="0" hidden="1" customWidth="1"/>
    <col min="10009" max="10009" width="14" customWidth="1"/>
    <col min="10010" max="10010" width="12.88671875" customWidth="1"/>
    <col min="10011" max="10011" width="13.88671875" customWidth="1"/>
    <col min="10012" max="10012" width="15" customWidth="1"/>
    <col min="10013" max="10013" width="12.88671875" customWidth="1"/>
    <col min="10014" max="10014" width="11.6640625" customWidth="1"/>
    <col min="10015" max="10015" width="13.88671875" customWidth="1"/>
    <col min="10016" max="10016" width="10.109375" customWidth="1"/>
    <col min="10017" max="10017" width="11.88671875" customWidth="1"/>
    <col min="10018" max="10018" width="10.44140625" customWidth="1"/>
    <col min="10019" max="10019" width="10.6640625" customWidth="1"/>
    <col min="10020" max="10020" width="11" customWidth="1"/>
    <col min="10021" max="10021" width="9.88671875" customWidth="1"/>
    <col min="10022" max="10022" width="12.88671875" customWidth="1"/>
    <col min="10023" max="10023" width="13" customWidth="1"/>
    <col min="10024" max="10024" width="15" customWidth="1"/>
    <col min="10025" max="10025" width="11.44140625" customWidth="1"/>
    <col min="10026" max="10026" width="12" customWidth="1"/>
    <col min="10027" max="10027" width="11.44140625" customWidth="1"/>
    <col min="10028" max="10028" width="13.33203125" customWidth="1"/>
    <col min="10029" max="10029" width="13.109375" customWidth="1"/>
    <col min="10030" max="10030" width="13" customWidth="1"/>
    <col min="10031" max="10031" width="14.6640625" customWidth="1"/>
    <col min="10032" max="10034" width="9.109375" customWidth="1"/>
    <col min="10035" max="10035" width="10.5546875" customWidth="1"/>
    <col min="10036" max="10037" width="9.44140625" customWidth="1"/>
    <col min="10038" max="10038" width="9.33203125" customWidth="1"/>
    <col min="10039" max="10039" width="9" customWidth="1"/>
    <col min="10040" max="10040" width="8.6640625" customWidth="1"/>
    <col min="10041" max="10041" width="9.44140625" customWidth="1"/>
    <col min="10042" max="10042" width="7.44140625" customWidth="1"/>
    <col min="10043" max="10043" width="8.33203125" customWidth="1"/>
    <col min="10044" max="10044" width="8" customWidth="1"/>
    <col min="10045" max="10045" width="11.44140625" customWidth="1"/>
    <col min="10046" max="10046" width="7.44140625" customWidth="1"/>
    <col min="10047" max="10047" width="12.109375" customWidth="1"/>
    <col min="10048" max="10048" width="9.6640625" customWidth="1"/>
    <col min="10049" max="10049" width="13.109375" customWidth="1"/>
    <col min="10050" max="10050" width="7.44140625" customWidth="1"/>
    <col min="10051" max="10051" width="20.6640625" customWidth="1"/>
    <col min="10052" max="10052" width="0.44140625" customWidth="1"/>
    <col min="10053" max="10053" width="13.33203125" customWidth="1"/>
    <col min="10054" max="10054" width="7.33203125" customWidth="1"/>
    <col min="10055" max="10055" width="13.109375" customWidth="1"/>
    <col min="10252" max="10252" width="5.5546875" customWidth="1"/>
    <col min="10253" max="10253" width="29.44140625" customWidth="1"/>
    <col min="10254" max="10264" width="0" hidden="1" customWidth="1"/>
    <col min="10265" max="10265" width="14" customWidth="1"/>
    <col min="10266" max="10266" width="12.88671875" customWidth="1"/>
    <col min="10267" max="10267" width="13.88671875" customWidth="1"/>
    <col min="10268" max="10268" width="15" customWidth="1"/>
    <col min="10269" max="10269" width="12.88671875" customWidth="1"/>
    <col min="10270" max="10270" width="11.6640625" customWidth="1"/>
    <col min="10271" max="10271" width="13.88671875" customWidth="1"/>
    <col min="10272" max="10272" width="10.109375" customWidth="1"/>
    <col min="10273" max="10273" width="11.88671875" customWidth="1"/>
    <col min="10274" max="10274" width="10.44140625" customWidth="1"/>
    <col min="10275" max="10275" width="10.6640625" customWidth="1"/>
    <col min="10276" max="10276" width="11" customWidth="1"/>
    <col min="10277" max="10277" width="9.88671875" customWidth="1"/>
    <col min="10278" max="10278" width="12.88671875" customWidth="1"/>
    <col min="10279" max="10279" width="13" customWidth="1"/>
    <col min="10280" max="10280" width="15" customWidth="1"/>
    <col min="10281" max="10281" width="11.44140625" customWidth="1"/>
    <col min="10282" max="10282" width="12" customWidth="1"/>
    <col min="10283" max="10283" width="11.44140625" customWidth="1"/>
    <col min="10284" max="10284" width="13.33203125" customWidth="1"/>
    <col min="10285" max="10285" width="13.109375" customWidth="1"/>
    <col min="10286" max="10286" width="13" customWidth="1"/>
    <col min="10287" max="10287" width="14.6640625" customWidth="1"/>
    <col min="10288" max="10290" width="9.109375" customWidth="1"/>
    <col min="10291" max="10291" width="10.5546875" customWidth="1"/>
    <col min="10292" max="10293" width="9.44140625" customWidth="1"/>
    <col min="10294" max="10294" width="9.33203125" customWidth="1"/>
    <col min="10295" max="10295" width="9" customWidth="1"/>
    <col min="10296" max="10296" width="8.6640625" customWidth="1"/>
    <col min="10297" max="10297" width="9.44140625" customWidth="1"/>
    <col min="10298" max="10298" width="7.44140625" customWidth="1"/>
    <col min="10299" max="10299" width="8.33203125" customWidth="1"/>
    <col min="10300" max="10300" width="8" customWidth="1"/>
    <col min="10301" max="10301" width="11.44140625" customWidth="1"/>
    <col min="10302" max="10302" width="7.44140625" customWidth="1"/>
    <col min="10303" max="10303" width="12.109375" customWidth="1"/>
    <col min="10304" max="10304" width="9.6640625" customWidth="1"/>
    <col min="10305" max="10305" width="13.109375" customWidth="1"/>
    <col min="10306" max="10306" width="7.44140625" customWidth="1"/>
    <col min="10307" max="10307" width="20.6640625" customWidth="1"/>
    <col min="10308" max="10308" width="0.44140625" customWidth="1"/>
    <col min="10309" max="10309" width="13.33203125" customWidth="1"/>
    <col min="10310" max="10310" width="7.33203125" customWidth="1"/>
    <col min="10311" max="10311" width="13.109375" customWidth="1"/>
    <col min="10508" max="10508" width="5.5546875" customWidth="1"/>
    <col min="10509" max="10509" width="29.44140625" customWidth="1"/>
    <col min="10510" max="10520" width="0" hidden="1" customWidth="1"/>
    <col min="10521" max="10521" width="14" customWidth="1"/>
    <col min="10522" max="10522" width="12.88671875" customWidth="1"/>
    <col min="10523" max="10523" width="13.88671875" customWidth="1"/>
    <col min="10524" max="10524" width="15" customWidth="1"/>
    <col min="10525" max="10525" width="12.88671875" customWidth="1"/>
    <col min="10526" max="10526" width="11.6640625" customWidth="1"/>
    <col min="10527" max="10527" width="13.88671875" customWidth="1"/>
    <col min="10528" max="10528" width="10.109375" customWidth="1"/>
    <col min="10529" max="10529" width="11.88671875" customWidth="1"/>
    <col min="10530" max="10530" width="10.44140625" customWidth="1"/>
    <col min="10531" max="10531" width="10.6640625" customWidth="1"/>
    <col min="10532" max="10532" width="11" customWidth="1"/>
    <col min="10533" max="10533" width="9.88671875" customWidth="1"/>
    <col min="10534" max="10534" width="12.88671875" customWidth="1"/>
    <col min="10535" max="10535" width="13" customWidth="1"/>
    <col min="10536" max="10536" width="15" customWidth="1"/>
    <col min="10537" max="10537" width="11.44140625" customWidth="1"/>
    <col min="10538" max="10538" width="12" customWidth="1"/>
    <col min="10539" max="10539" width="11.44140625" customWidth="1"/>
    <col min="10540" max="10540" width="13.33203125" customWidth="1"/>
    <col min="10541" max="10541" width="13.109375" customWidth="1"/>
    <col min="10542" max="10542" width="13" customWidth="1"/>
    <col min="10543" max="10543" width="14.6640625" customWidth="1"/>
    <col min="10544" max="10546" width="9.109375" customWidth="1"/>
    <col min="10547" max="10547" width="10.5546875" customWidth="1"/>
    <col min="10548" max="10549" width="9.44140625" customWidth="1"/>
    <col min="10550" max="10550" width="9.33203125" customWidth="1"/>
    <col min="10551" max="10551" width="9" customWidth="1"/>
    <col min="10552" max="10552" width="8.6640625" customWidth="1"/>
    <col min="10553" max="10553" width="9.44140625" customWidth="1"/>
    <col min="10554" max="10554" width="7.44140625" customWidth="1"/>
    <col min="10555" max="10555" width="8.33203125" customWidth="1"/>
    <col min="10556" max="10556" width="8" customWidth="1"/>
    <col min="10557" max="10557" width="11.44140625" customWidth="1"/>
    <col min="10558" max="10558" width="7.44140625" customWidth="1"/>
    <col min="10559" max="10559" width="12.109375" customWidth="1"/>
    <col min="10560" max="10560" width="9.6640625" customWidth="1"/>
    <col min="10561" max="10561" width="13.109375" customWidth="1"/>
    <col min="10562" max="10562" width="7.44140625" customWidth="1"/>
    <col min="10563" max="10563" width="20.6640625" customWidth="1"/>
    <col min="10564" max="10564" width="0.44140625" customWidth="1"/>
    <col min="10565" max="10565" width="13.33203125" customWidth="1"/>
    <col min="10566" max="10566" width="7.33203125" customWidth="1"/>
    <col min="10567" max="10567" width="13.109375" customWidth="1"/>
    <col min="10764" max="10764" width="5.5546875" customWidth="1"/>
    <col min="10765" max="10765" width="29.44140625" customWidth="1"/>
    <col min="10766" max="10776" width="0" hidden="1" customWidth="1"/>
    <col min="10777" max="10777" width="14" customWidth="1"/>
    <col min="10778" max="10778" width="12.88671875" customWidth="1"/>
    <col min="10779" max="10779" width="13.88671875" customWidth="1"/>
    <col min="10780" max="10780" width="15" customWidth="1"/>
    <col min="10781" max="10781" width="12.88671875" customWidth="1"/>
    <col min="10782" max="10782" width="11.6640625" customWidth="1"/>
    <col min="10783" max="10783" width="13.88671875" customWidth="1"/>
    <col min="10784" max="10784" width="10.109375" customWidth="1"/>
    <col min="10785" max="10785" width="11.88671875" customWidth="1"/>
    <col min="10786" max="10786" width="10.44140625" customWidth="1"/>
    <col min="10787" max="10787" width="10.6640625" customWidth="1"/>
    <col min="10788" max="10788" width="11" customWidth="1"/>
    <col min="10789" max="10789" width="9.88671875" customWidth="1"/>
    <col min="10790" max="10790" width="12.88671875" customWidth="1"/>
    <col min="10791" max="10791" width="13" customWidth="1"/>
    <col min="10792" max="10792" width="15" customWidth="1"/>
    <col min="10793" max="10793" width="11.44140625" customWidth="1"/>
    <col min="10794" max="10794" width="12" customWidth="1"/>
    <col min="10795" max="10795" width="11.44140625" customWidth="1"/>
    <col min="10796" max="10796" width="13.33203125" customWidth="1"/>
    <col min="10797" max="10797" width="13.109375" customWidth="1"/>
    <col min="10798" max="10798" width="13" customWidth="1"/>
    <col min="10799" max="10799" width="14.6640625" customWidth="1"/>
    <col min="10800" max="10802" width="9.109375" customWidth="1"/>
    <col min="10803" max="10803" width="10.5546875" customWidth="1"/>
    <col min="10804" max="10805" width="9.44140625" customWidth="1"/>
    <col min="10806" max="10806" width="9.33203125" customWidth="1"/>
    <col min="10807" max="10807" width="9" customWidth="1"/>
    <col min="10808" max="10808" width="8.6640625" customWidth="1"/>
    <col min="10809" max="10809" width="9.44140625" customWidth="1"/>
    <col min="10810" max="10810" width="7.44140625" customWidth="1"/>
    <col min="10811" max="10811" width="8.33203125" customWidth="1"/>
    <col min="10812" max="10812" width="8" customWidth="1"/>
    <col min="10813" max="10813" width="11.44140625" customWidth="1"/>
    <col min="10814" max="10814" width="7.44140625" customWidth="1"/>
    <col min="10815" max="10815" width="12.109375" customWidth="1"/>
    <col min="10816" max="10816" width="9.6640625" customWidth="1"/>
    <col min="10817" max="10817" width="13.109375" customWidth="1"/>
    <col min="10818" max="10818" width="7.44140625" customWidth="1"/>
    <col min="10819" max="10819" width="20.6640625" customWidth="1"/>
    <col min="10820" max="10820" width="0.44140625" customWidth="1"/>
    <col min="10821" max="10821" width="13.33203125" customWidth="1"/>
    <col min="10822" max="10822" width="7.33203125" customWidth="1"/>
    <col min="10823" max="10823" width="13.109375" customWidth="1"/>
    <col min="11020" max="11020" width="5.5546875" customWidth="1"/>
    <col min="11021" max="11021" width="29.44140625" customWidth="1"/>
    <col min="11022" max="11032" width="0" hidden="1" customWidth="1"/>
    <col min="11033" max="11033" width="14" customWidth="1"/>
    <col min="11034" max="11034" width="12.88671875" customWidth="1"/>
    <col min="11035" max="11035" width="13.88671875" customWidth="1"/>
    <col min="11036" max="11036" width="15" customWidth="1"/>
    <col min="11037" max="11037" width="12.88671875" customWidth="1"/>
    <col min="11038" max="11038" width="11.6640625" customWidth="1"/>
    <col min="11039" max="11039" width="13.88671875" customWidth="1"/>
    <col min="11040" max="11040" width="10.109375" customWidth="1"/>
    <col min="11041" max="11041" width="11.88671875" customWidth="1"/>
    <col min="11042" max="11042" width="10.44140625" customWidth="1"/>
    <col min="11043" max="11043" width="10.6640625" customWidth="1"/>
    <col min="11044" max="11044" width="11" customWidth="1"/>
    <col min="11045" max="11045" width="9.88671875" customWidth="1"/>
    <col min="11046" max="11046" width="12.88671875" customWidth="1"/>
    <col min="11047" max="11047" width="13" customWidth="1"/>
    <col min="11048" max="11048" width="15" customWidth="1"/>
    <col min="11049" max="11049" width="11.44140625" customWidth="1"/>
    <col min="11050" max="11050" width="12" customWidth="1"/>
    <col min="11051" max="11051" width="11.44140625" customWidth="1"/>
    <col min="11052" max="11052" width="13.33203125" customWidth="1"/>
    <col min="11053" max="11053" width="13.109375" customWidth="1"/>
    <col min="11054" max="11054" width="13" customWidth="1"/>
    <col min="11055" max="11055" width="14.6640625" customWidth="1"/>
    <col min="11056" max="11058" width="9.109375" customWidth="1"/>
    <col min="11059" max="11059" width="10.5546875" customWidth="1"/>
    <col min="11060" max="11061" width="9.44140625" customWidth="1"/>
    <col min="11062" max="11062" width="9.33203125" customWidth="1"/>
    <col min="11063" max="11063" width="9" customWidth="1"/>
    <col min="11064" max="11064" width="8.6640625" customWidth="1"/>
    <col min="11065" max="11065" width="9.44140625" customWidth="1"/>
    <col min="11066" max="11066" width="7.44140625" customWidth="1"/>
    <col min="11067" max="11067" width="8.33203125" customWidth="1"/>
    <col min="11068" max="11068" width="8" customWidth="1"/>
    <col min="11069" max="11069" width="11.44140625" customWidth="1"/>
    <col min="11070" max="11070" width="7.44140625" customWidth="1"/>
    <col min="11071" max="11071" width="12.109375" customWidth="1"/>
    <col min="11072" max="11072" width="9.6640625" customWidth="1"/>
    <col min="11073" max="11073" width="13.109375" customWidth="1"/>
    <col min="11074" max="11074" width="7.44140625" customWidth="1"/>
    <col min="11075" max="11075" width="20.6640625" customWidth="1"/>
    <col min="11076" max="11076" width="0.44140625" customWidth="1"/>
    <col min="11077" max="11077" width="13.33203125" customWidth="1"/>
    <col min="11078" max="11078" width="7.33203125" customWidth="1"/>
    <col min="11079" max="11079" width="13.109375" customWidth="1"/>
    <col min="11276" max="11276" width="5.5546875" customWidth="1"/>
    <col min="11277" max="11277" width="29.44140625" customWidth="1"/>
    <col min="11278" max="11288" width="0" hidden="1" customWidth="1"/>
    <col min="11289" max="11289" width="14" customWidth="1"/>
    <col min="11290" max="11290" width="12.88671875" customWidth="1"/>
    <col min="11291" max="11291" width="13.88671875" customWidth="1"/>
    <col min="11292" max="11292" width="15" customWidth="1"/>
    <col min="11293" max="11293" width="12.88671875" customWidth="1"/>
    <col min="11294" max="11294" width="11.6640625" customWidth="1"/>
    <col min="11295" max="11295" width="13.88671875" customWidth="1"/>
    <col min="11296" max="11296" width="10.109375" customWidth="1"/>
    <col min="11297" max="11297" width="11.88671875" customWidth="1"/>
    <col min="11298" max="11298" width="10.44140625" customWidth="1"/>
    <col min="11299" max="11299" width="10.6640625" customWidth="1"/>
    <col min="11300" max="11300" width="11" customWidth="1"/>
    <col min="11301" max="11301" width="9.88671875" customWidth="1"/>
    <col min="11302" max="11302" width="12.88671875" customWidth="1"/>
    <col min="11303" max="11303" width="13" customWidth="1"/>
    <col min="11304" max="11304" width="15" customWidth="1"/>
    <col min="11305" max="11305" width="11.44140625" customWidth="1"/>
    <col min="11306" max="11306" width="12" customWidth="1"/>
    <col min="11307" max="11307" width="11.44140625" customWidth="1"/>
    <col min="11308" max="11308" width="13.33203125" customWidth="1"/>
    <col min="11309" max="11309" width="13.109375" customWidth="1"/>
    <col min="11310" max="11310" width="13" customWidth="1"/>
    <col min="11311" max="11311" width="14.6640625" customWidth="1"/>
    <col min="11312" max="11314" width="9.109375" customWidth="1"/>
    <col min="11315" max="11315" width="10.5546875" customWidth="1"/>
    <col min="11316" max="11317" width="9.44140625" customWidth="1"/>
    <col min="11318" max="11318" width="9.33203125" customWidth="1"/>
    <col min="11319" max="11319" width="9" customWidth="1"/>
    <col min="11320" max="11320" width="8.6640625" customWidth="1"/>
    <col min="11321" max="11321" width="9.44140625" customWidth="1"/>
    <col min="11322" max="11322" width="7.44140625" customWidth="1"/>
    <col min="11323" max="11323" width="8.33203125" customWidth="1"/>
    <col min="11324" max="11324" width="8" customWidth="1"/>
    <col min="11325" max="11325" width="11.44140625" customWidth="1"/>
    <col min="11326" max="11326" width="7.44140625" customWidth="1"/>
    <col min="11327" max="11327" width="12.109375" customWidth="1"/>
    <col min="11328" max="11328" width="9.6640625" customWidth="1"/>
    <col min="11329" max="11329" width="13.109375" customWidth="1"/>
    <col min="11330" max="11330" width="7.44140625" customWidth="1"/>
    <col min="11331" max="11331" width="20.6640625" customWidth="1"/>
    <col min="11332" max="11332" width="0.44140625" customWidth="1"/>
    <col min="11333" max="11333" width="13.33203125" customWidth="1"/>
    <col min="11334" max="11334" width="7.33203125" customWidth="1"/>
    <col min="11335" max="11335" width="13.109375" customWidth="1"/>
    <col min="11532" max="11532" width="5.5546875" customWidth="1"/>
    <col min="11533" max="11533" width="29.44140625" customWidth="1"/>
    <col min="11534" max="11544" width="0" hidden="1" customWidth="1"/>
    <col min="11545" max="11545" width="14" customWidth="1"/>
    <col min="11546" max="11546" width="12.88671875" customWidth="1"/>
    <col min="11547" max="11547" width="13.88671875" customWidth="1"/>
    <col min="11548" max="11548" width="15" customWidth="1"/>
    <col min="11549" max="11549" width="12.88671875" customWidth="1"/>
    <col min="11550" max="11550" width="11.6640625" customWidth="1"/>
    <col min="11551" max="11551" width="13.88671875" customWidth="1"/>
    <col min="11552" max="11552" width="10.109375" customWidth="1"/>
    <col min="11553" max="11553" width="11.88671875" customWidth="1"/>
    <col min="11554" max="11554" width="10.44140625" customWidth="1"/>
    <col min="11555" max="11555" width="10.6640625" customWidth="1"/>
    <col min="11556" max="11556" width="11" customWidth="1"/>
    <col min="11557" max="11557" width="9.88671875" customWidth="1"/>
    <col min="11558" max="11558" width="12.88671875" customWidth="1"/>
    <col min="11559" max="11559" width="13" customWidth="1"/>
    <col min="11560" max="11560" width="15" customWidth="1"/>
    <col min="11561" max="11561" width="11.44140625" customWidth="1"/>
    <col min="11562" max="11562" width="12" customWidth="1"/>
    <col min="11563" max="11563" width="11.44140625" customWidth="1"/>
    <col min="11564" max="11564" width="13.33203125" customWidth="1"/>
    <col min="11565" max="11565" width="13.109375" customWidth="1"/>
    <col min="11566" max="11566" width="13" customWidth="1"/>
    <col min="11567" max="11567" width="14.6640625" customWidth="1"/>
    <col min="11568" max="11570" width="9.109375" customWidth="1"/>
    <col min="11571" max="11571" width="10.5546875" customWidth="1"/>
    <col min="11572" max="11573" width="9.44140625" customWidth="1"/>
    <col min="11574" max="11574" width="9.33203125" customWidth="1"/>
    <col min="11575" max="11575" width="9" customWidth="1"/>
    <col min="11576" max="11576" width="8.6640625" customWidth="1"/>
    <col min="11577" max="11577" width="9.44140625" customWidth="1"/>
    <col min="11578" max="11578" width="7.44140625" customWidth="1"/>
    <col min="11579" max="11579" width="8.33203125" customWidth="1"/>
    <col min="11580" max="11580" width="8" customWidth="1"/>
    <col min="11581" max="11581" width="11.44140625" customWidth="1"/>
    <col min="11582" max="11582" width="7.44140625" customWidth="1"/>
    <col min="11583" max="11583" width="12.109375" customWidth="1"/>
    <col min="11584" max="11584" width="9.6640625" customWidth="1"/>
    <col min="11585" max="11585" width="13.109375" customWidth="1"/>
    <col min="11586" max="11586" width="7.44140625" customWidth="1"/>
    <col min="11587" max="11587" width="20.6640625" customWidth="1"/>
    <col min="11588" max="11588" width="0.44140625" customWidth="1"/>
    <col min="11589" max="11589" width="13.33203125" customWidth="1"/>
    <col min="11590" max="11590" width="7.33203125" customWidth="1"/>
    <col min="11591" max="11591" width="13.109375" customWidth="1"/>
    <col min="11788" max="11788" width="5.5546875" customWidth="1"/>
    <col min="11789" max="11789" width="29.44140625" customWidth="1"/>
    <col min="11790" max="11800" width="0" hidden="1" customWidth="1"/>
    <col min="11801" max="11801" width="14" customWidth="1"/>
    <col min="11802" max="11802" width="12.88671875" customWidth="1"/>
    <col min="11803" max="11803" width="13.88671875" customWidth="1"/>
    <col min="11804" max="11804" width="15" customWidth="1"/>
    <col min="11805" max="11805" width="12.88671875" customWidth="1"/>
    <col min="11806" max="11806" width="11.6640625" customWidth="1"/>
    <col min="11807" max="11807" width="13.88671875" customWidth="1"/>
    <col min="11808" max="11808" width="10.109375" customWidth="1"/>
    <col min="11809" max="11809" width="11.88671875" customWidth="1"/>
    <col min="11810" max="11810" width="10.44140625" customWidth="1"/>
    <col min="11811" max="11811" width="10.6640625" customWidth="1"/>
    <col min="11812" max="11812" width="11" customWidth="1"/>
    <col min="11813" max="11813" width="9.88671875" customWidth="1"/>
    <col min="11814" max="11814" width="12.88671875" customWidth="1"/>
    <col min="11815" max="11815" width="13" customWidth="1"/>
    <col min="11816" max="11816" width="15" customWidth="1"/>
    <col min="11817" max="11817" width="11.44140625" customWidth="1"/>
    <col min="11818" max="11818" width="12" customWidth="1"/>
    <col min="11819" max="11819" width="11.44140625" customWidth="1"/>
    <col min="11820" max="11820" width="13.33203125" customWidth="1"/>
    <col min="11821" max="11821" width="13.109375" customWidth="1"/>
    <col min="11822" max="11822" width="13" customWidth="1"/>
    <col min="11823" max="11823" width="14.6640625" customWidth="1"/>
    <col min="11824" max="11826" width="9.109375" customWidth="1"/>
    <col min="11827" max="11827" width="10.5546875" customWidth="1"/>
    <col min="11828" max="11829" width="9.44140625" customWidth="1"/>
    <col min="11830" max="11830" width="9.33203125" customWidth="1"/>
    <col min="11831" max="11831" width="9" customWidth="1"/>
    <col min="11832" max="11832" width="8.6640625" customWidth="1"/>
    <col min="11833" max="11833" width="9.44140625" customWidth="1"/>
    <col min="11834" max="11834" width="7.44140625" customWidth="1"/>
    <col min="11835" max="11835" width="8.33203125" customWidth="1"/>
    <col min="11836" max="11836" width="8" customWidth="1"/>
    <col min="11837" max="11837" width="11.44140625" customWidth="1"/>
    <col min="11838" max="11838" width="7.44140625" customWidth="1"/>
    <col min="11839" max="11839" width="12.109375" customWidth="1"/>
    <col min="11840" max="11840" width="9.6640625" customWidth="1"/>
    <col min="11841" max="11841" width="13.109375" customWidth="1"/>
    <col min="11842" max="11842" width="7.44140625" customWidth="1"/>
    <col min="11843" max="11843" width="20.6640625" customWidth="1"/>
    <col min="11844" max="11844" width="0.44140625" customWidth="1"/>
    <col min="11845" max="11845" width="13.33203125" customWidth="1"/>
    <col min="11846" max="11846" width="7.33203125" customWidth="1"/>
    <col min="11847" max="11847" width="13.109375" customWidth="1"/>
    <col min="12044" max="12044" width="5.5546875" customWidth="1"/>
    <col min="12045" max="12045" width="29.44140625" customWidth="1"/>
    <col min="12046" max="12056" width="0" hidden="1" customWidth="1"/>
    <col min="12057" max="12057" width="14" customWidth="1"/>
    <col min="12058" max="12058" width="12.88671875" customWidth="1"/>
    <col min="12059" max="12059" width="13.88671875" customWidth="1"/>
    <col min="12060" max="12060" width="15" customWidth="1"/>
    <col min="12061" max="12061" width="12.88671875" customWidth="1"/>
    <col min="12062" max="12062" width="11.6640625" customWidth="1"/>
    <col min="12063" max="12063" width="13.88671875" customWidth="1"/>
    <col min="12064" max="12064" width="10.109375" customWidth="1"/>
    <col min="12065" max="12065" width="11.88671875" customWidth="1"/>
    <col min="12066" max="12066" width="10.44140625" customWidth="1"/>
    <col min="12067" max="12067" width="10.6640625" customWidth="1"/>
    <col min="12068" max="12068" width="11" customWidth="1"/>
    <col min="12069" max="12069" width="9.88671875" customWidth="1"/>
    <col min="12070" max="12070" width="12.88671875" customWidth="1"/>
    <col min="12071" max="12071" width="13" customWidth="1"/>
    <col min="12072" max="12072" width="15" customWidth="1"/>
    <col min="12073" max="12073" width="11.44140625" customWidth="1"/>
    <col min="12074" max="12074" width="12" customWidth="1"/>
    <col min="12075" max="12075" width="11.44140625" customWidth="1"/>
    <col min="12076" max="12076" width="13.33203125" customWidth="1"/>
    <col min="12077" max="12077" width="13.109375" customWidth="1"/>
    <col min="12078" max="12078" width="13" customWidth="1"/>
    <col min="12079" max="12079" width="14.6640625" customWidth="1"/>
    <col min="12080" max="12082" width="9.109375" customWidth="1"/>
    <col min="12083" max="12083" width="10.5546875" customWidth="1"/>
    <col min="12084" max="12085" width="9.44140625" customWidth="1"/>
    <col min="12086" max="12086" width="9.33203125" customWidth="1"/>
    <col min="12087" max="12087" width="9" customWidth="1"/>
    <col min="12088" max="12088" width="8.6640625" customWidth="1"/>
    <col min="12089" max="12089" width="9.44140625" customWidth="1"/>
    <col min="12090" max="12090" width="7.44140625" customWidth="1"/>
    <col min="12091" max="12091" width="8.33203125" customWidth="1"/>
    <col min="12092" max="12092" width="8" customWidth="1"/>
    <col min="12093" max="12093" width="11.44140625" customWidth="1"/>
    <col min="12094" max="12094" width="7.44140625" customWidth="1"/>
    <col min="12095" max="12095" width="12.109375" customWidth="1"/>
    <col min="12096" max="12096" width="9.6640625" customWidth="1"/>
    <col min="12097" max="12097" width="13.109375" customWidth="1"/>
    <col min="12098" max="12098" width="7.44140625" customWidth="1"/>
    <col min="12099" max="12099" width="20.6640625" customWidth="1"/>
    <col min="12100" max="12100" width="0.44140625" customWidth="1"/>
    <col min="12101" max="12101" width="13.33203125" customWidth="1"/>
    <col min="12102" max="12102" width="7.33203125" customWidth="1"/>
    <col min="12103" max="12103" width="13.109375" customWidth="1"/>
    <col min="12300" max="12300" width="5.5546875" customWidth="1"/>
    <col min="12301" max="12301" width="29.44140625" customWidth="1"/>
    <col min="12302" max="12312" width="0" hidden="1" customWidth="1"/>
    <col min="12313" max="12313" width="14" customWidth="1"/>
    <col min="12314" max="12314" width="12.88671875" customWidth="1"/>
    <col min="12315" max="12315" width="13.88671875" customWidth="1"/>
    <col min="12316" max="12316" width="15" customWidth="1"/>
    <col min="12317" max="12317" width="12.88671875" customWidth="1"/>
    <col min="12318" max="12318" width="11.6640625" customWidth="1"/>
    <col min="12319" max="12319" width="13.88671875" customWidth="1"/>
    <col min="12320" max="12320" width="10.109375" customWidth="1"/>
    <col min="12321" max="12321" width="11.88671875" customWidth="1"/>
    <col min="12322" max="12322" width="10.44140625" customWidth="1"/>
    <col min="12323" max="12323" width="10.6640625" customWidth="1"/>
    <col min="12324" max="12324" width="11" customWidth="1"/>
    <col min="12325" max="12325" width="9.88671875" customWidth="1"/>
    <col min="12326" max="12326" width="12.88671875" customWidth="1"/>
    <col min="12327" max="12327" width="13" customWidth="1"/>
    <col min="12328" max="12328" width="15" customWidth="1"/>
    <col min="12329" max="12329" width="11.44140625" customWidth="1"/>
    <col min="12330" max="12330" width="12" customWidth="1"/>
    <col min="12331" max="12331" width="11.44140625" customWidth="1"/>
    <col min="12332" max="12332" width="13.33203125" customWidth="1"/>
    <col min="12333" max="12333" width="13.109375" customWidth="1"/>
    <col min="12334" max="12334" width="13" customWidth="1"/>
    <col min="12335" max="12335" width="14.6640625" customWidth="1"/>
    <col min="12336" max="12338" width="9.109375" customWidth="1"/>
    <col min="12339" max="12339" width="10.5546875" customWidth="1"/>
    <col min="12340" max="12341" width="9.44140625" customWidth="1"/>
    <col min="12342" max="12342" width="9.33203125" customWidth="1"/>
    <col min="12343" max="12343" width="9" customWidth="1"/>
    <col min="12344" max="12344" width="8.6640625" customWidth="1"/>
    <col min="12345" max="12345" width="9.44140625" customWidth="1"/>
    <col min="12346" max="12346" width="7.44140625" customWidth="1"/>
    <col min="12347" max="12347" width="8.33203125" customWidth="1"/>
    <col min="12348" max="12348" width="8" customWidth="1"/>
    <col min="12349" max="12349" width="11.44140625" customWidth="1"/>
    <col min="12350" max="12350" width="7.44140625" customWidth="1"/>
    <col min="12351" max="12351" width="12.109375" customWidth="1"/>
    <col min="12352" max="12352" width="9.6640625" customWidth="1"/>
    <col min="12353" max="12353" width="13.109375" customWidth="1"/>
    <col min="12354" max="12354" width="7.44140625" customWidth="1"/>
    <col min="12355" max="12355" width="20.6640625" customWidth="1"/>
    <col min="12356" max="12356" width="0.44140625" customWidth="1"/>
    <col min="12357" max="12357" width="13.33203125" customWidth="1"/>
    <col min="12358" max="12358" width="7.33203125" customWidth="1"/>
    <col min="12359" max="12359" width="13.109375" customWidth="1"/>
    <col min="12556" max="12556" width="5.5546875" customWidth="1"/>
    <col min="12557" max="12557" width="29.44140625" customWidth="1"/>
    <col min="12558" max="12568" width="0" hidden="1" customWidth="1"/>
    <col min="12569" max="12569" width="14" customWidth="1"/>
    <col min="12570" max="12570" width="12.88671875" customWidth="1"/>
    <col min="12571" max="12571" width="13.88671875" customWidth="1"/>
    <col min="12572" max="12572" width="15" customWidth="1"/>
    <col min="12573" max="12573" width="12.88671875" customWidth="1"/>
    <col min="12574" max="12574" width="11.6640625" customWidth="1"/>
    <col min="12575" max="12575" width="13.88671875" customWidth="1"/>
    <col min="12576" max="12576" width="10.109375" customWidth="1"/>
    <col min="12577" max="12577" width="11.88671875" customWidth="1"/>
    <col min="12578" max="12578" width="10.44140625" customWidth="1"/>
    <col min="12579" max="12579" width="10.6640625" customWidth="1"/>
    <col min="12580" max="12580" width="11" customWidth="1"/>
    <col min="12581" max="12581" width="9.88671875" customWidth="1"/>
    <col min="12582" max="12582" width="12.88671875" customWidth="1"/>
    <col min="12583" max="12583" width="13" customWidth="1"/>
    <col min="12584" max="12584" width="15" customWidth="1"/>
    <col min="12585" max="12585" width="11.44140625" customWidth="1"/>
    <col min="12586" max="12586" width="12" customWidth="1"/>
    <col min="12587" max="12587" width="11.44140625" customWidth="1"/>
    <col min="12588" max="12588" width="13.33203125" customWidth="1"/>
    <col min="12589" max="12589" width="13.109375" customWidth="1"/>
    <col min="12590" max="12590" width="13" customWidth="1"/>
    <col min="12591" max="12591" width="14.6640625" customWidth="1"/>
    <col min="12592" max="12594" width="9.109375" customWidth="1"/>
    <col min="12595" max="12595" width="10.5546875" customWidth="1"/>
    <col min="12596" max="12597" width="9.44140625" customWidth="1"/>
    <col min="12598" max="12598" width="9.33203125" customWidth="1"/>
    <col min="12599" max="12599" width="9" customWidth="1"/>
    <col min="12600" max="12600" width="8.6640625" customWidth="1"/>
    <col min="12601" max="12601" width="9.44140625" customWidth="1"/>
    <col min="12602" max="12602" width="7.44140625" customWidth="1"/>
    <col min="12603" max="12603" width="8.33203125" customWidth="1"/>
    <col min="12604" max="12604" width="8" customWidth="1"/>
    <col min="12605" max="12605" width="11.44140625" customWidth="1"/>
    <col min="12606" max="12606" width="7.44140625" customWidth="1"/>
    <col min="12607" max="12607" width="12.109375" customWidth="1"/>
    <col min="12608" max="12608" width="9.6640625" customWidth="1"/>
    <col min="12609" max="12609" width="13.109375" customWidth="1"/>
    <col min="12610" max="12610" width="7.44140625" customWidth="1"/>
    <col min="12611" max="12611" width="20.6640625" customWidth="1"/>
    <col min="12612" max="12612" width="0.44140625" customWidth="1"/>
    <col min="12613" max="12613" width="13.33203125" customWidth="1"/>
    <col min="12614" max="12614" width="7.33203125" customWidth="1"/>
    <col min="12615" max="12615" width="13.109375" customWidth="1"/>
    <col min="12812" max="12812" width="5.5546875" customWidth="1"/>
    <col min="12813" max="12813" width="29.44140625" customWidth="1"/>
    <col min="12814" max="12824" width="0" hidden="1" customWidth="1"/>
    <col min="12825" max="12825" width="14" customWidth="1"/>
    <col min="12826" max="12826" width="12.88671875" customWidth="1"/>
    <col min="12827" max="12827" width="13.88671875" customWidth="1"/>
    <col min="12828" max="12828" width="15" customWidth="1"/>
    <col min="12829" max="12829" width="12.88671875" customWidth="1"/>
    <col min="12830" max="12830" width="11.6640625" customWidth="1"/>
    <col min="12831" max="12831" width="13.88671875" customWidth="1"/>
    <col min="12832" max="12832" width="10.109375" customWidth="1"/>
    <col min="12833" max="12833" width="11.88671875" customWidth="1"/>
    <col min="12834" max="12834" width="10.44140625" customWidth="1"/>
    <col min="12835" max="12835" width="10.6640625" customWidth="1"/>
    <col min="12836" max="12836" width="11" customWidth="1"/>
    <col min="12837" max="12837" width="9.88671875" customWidth="1"/>
    <col min="12838" max="12838" width="12.88671875" customWidth="1"/>
    <col min="12839" max="12839" width="13" customWidth="1"/>
    <col min="12840" max="12840" width="15" customWidth="1"/>
    <col min="12841" max="12841" width="11.44140625" customWidth="1"/>
    <col min="12842" max="12842" width="12" customWidth="1"/>
    <col min="12843" max="12843" width="11.44140625" customWidth="1"/>
    <col min="12844" max="12844" width="13.33203125" customWidth="1"/>
    <col min="12845" max="12845" width="13.109375" customWidth="1"/>
    <col min="12846" max="12846" width="13" customWidth="1"/>
    <col min="12847" max="12847" width="14.6640625" customWidth="1"/>
    <col min="12848" max="12850" width="9.109375" customWidth="1"/>
    <col min="12851" max="12851" width="10.5546875" customWidth="1"/>
    <col min="12852" max="12853" width="9.44140625" customWidth="1"/>
    <col min="12854" max="12854" width="9.33203125" customWidth="1"/>
    <col min="12855" max="12855" width="9" customWidth="1"/>
    <col min="12856" max="12856" width="8.6640625" customWidth="1"/>
    <col min="12857" max="12857" width="9.44140625" customWidth="1"/>
    <col min="12858" max="12858" width="7.44140625" customWidth="1"/>
    <col min="12859" max="12859" width="8.33203125" customWidth="1"/>
    <col min="12860" max="12860" width="8" customWidth="1"/>
    <col min="12861" max="12861" width="11.44140625" customWidth="1"/>
    <col min="12862" max="12862" width="7.44140625" customWidth="1"/>
    <col min="12863" max="12863" width="12.109375" customWidth="1"/>
    <col min="12864" max="12864" width="9.6640625" customWidth="1"/>
    <col min="12865" max="12865" width="13.109375" customWidth="1"/>
    <col min="12866" max="12866" width="7.44140625" customWidth="1"/>
    <col min="12867" max="12867" width="20.6640625" customWidth="1"/>
    <col min="12868" max="12868" width="0.44140625" customWidth="1"/>
    <col min="12869" max="12869" width="13.33203125" customWidth="1"/>
    <col min="12870" max="12870" width="7.33203125" customWidth="1"/>
    <col min="12871" max="12871" width="13.109375" customWidth="1"/>
    <col min="13068" max="13068" width="5.5546875" customWidth="1"/>
    <col min="13069" max="13069" width="29.44140625" customWidth="1"/>
    <col min="13070" max="13080" width="0" hidden="1" customWidth="1"/>
    <col min="13081" max="13081" width="14" customWidth="1"/>
    <col min="13082" max="13082" width="12.88671875" customWidth="1"/>
    <col min="13083" max="13083" width="13.88671875" customWidth="1"/>
    <col min="13084" max="13084" width="15" customWidth="1"/>
    <col min="13085" max="13085" width="12.88671875" customWidth="1"/>
    <col min="13086" max="13086" width="11.6640625" customWidth="1"/>
    <col min="13087" max="13087" width="13.88671875" customWidth="1"/>
    <col min="13088" max="13088" width="10.109375" customWidth="1"/>
    <col min="13089" max="13089" width="11.88671875" customWidth="1"/>
    <col min="13090" max="13090" width="10.44140625" customWidth="1"/>
    <col min="13091" max="13091" width="10.6640625" customWidth="1"/>
    <col min="13092" max="13092" width="11" customWidth="1"/>
    <col min="13093" max="13093" width="9.88671875" customWidth="1"/>
    <col min="13094" max="13094" width="12.88671875" customWidth="1"/>
    <col min="13095" max="13095" width="13" customWidth="1"/>
    <col min="13096" max="13096" width="15" customWidth="1"/>
    <col min="13097" max="13097" width="11.44140625" customWidth="1"/>
    <col min="13098" max="13098" width="12" customWidth="1"/>
    <col min="13099" max="13099" width="11.44140625" customWidth="1"/>
    <col min="13100" max="13100" width="13.33203125" customWidth="1"/>
    <col min="13101" max="13101" width="13.109375" customWidth="1"/>
    <col min="13102" max="13102" width="13" customWidth="1"/>
    <col min="13103" max="13103" width="14.6640625" customWidth="1"/>
    <col min="13104" max="13106" width="9.109375" customWidth="1"/>
    <col min="13107" max="13107" width="10.5546875" customWidth="1"/>
    <col min="13108" max="13109" width="9.44140625" customWidth="1"/>
    <col min="13110" max="13110" width="9.33203125" customWidth="1"/>
    <col min="13111" max="13111" width="9" customWidth="1"/>
    <col min="13112" max="13112" width="8.6640625" customWidth="1"/>
    <col min="13113" max="13113" width="9.44140625" customWidth="1"/>
    <col min="13114" max="13114" width="7.44140625" customWidth="1"/>
    <col min="13115" max="13115" width="8.33203125" customWidth="1"/>
    <col min="13116" max="13116" width="8" customWidth="1"/>
    <col min="13117" max="13117" width="11.44140625" customWidth="1"/>
    <col min="13118" max="13118" width="7.44140625" customWidth="1"/>
    <col min="13119" max="13119" width="12.109375" customWidth="1"/>
    <col min="13120" max="13120" width="9.6640625" customWidth="1"/>
    <col min="13121" max="13121" width="13.109375" customWidth="1"/>
    <col min="13122" max="13122" width="7.44140625" customWidth="1"/>
    <col min="13123" max="13123" width="20.6640625" customWidth="1"/>
    <col min="13124" max="13124" width="0.44140625" customWidth="1"/>
    <col min="13125" max="13125" width="13.33203125" customWidth="1"/>
    <col min="13126" max="13126" width="7.33203125" customWidth="1"/>
    <col min="13127" max="13127" width="13.109375" customWidth="1"/>
    <col min="13324" max="13324" width="5.5546875" customWidth="1"/>
    <col min="13325" max="13325" width="29.44140625" customWidth="1"/>
    <col min="13326" max="13336" width="0" hidden="1" customWidth="1"/>
    <col min="13337" max="13337" width="14" customWidth="1"/>
    <col min="13338" max="13338" width="12.88671875" customWidth="1"/>
    <col min="13339" max="13339" width="13.88671875" customWidth="1"/>
    <col min="13340" max="13340" width="15" customWidth="1"/>
    <col min="13341" max="13341" width="12.88671875" customWidth="1"/>
    <col min="13342" max="13342" width="11.6640625" customWidth="1"/>
    <col min="13343" max="13343" width="13.88671875" customWidth="1"/>
    <col min="13344" max="13344" width="10.109375" customWidth="1"/>
    <col min="13345" max="13345" width="11.88671875" customWidth="1"/>
    <col min="13346" max="13346" width="10.44140625" customWidth="1"/>
    <col min="13347" max="13347" width="10.6640625" customWidth="1"/>
    <col min="13348" max="13348" width="11" customWidth="1"/>
    <col min="13349" max="13349" width="9.88671875" customWidth="1"/>
    <col min="13350" max="13350" width="12.88671875" customWidth="1"/>
    <col min="13351" max="13351" width="13" customWidth="1"/>
    <col min="13352" max="13352" width="15" customWidth="1"/>
    <col min="13353" max="13353" width="11.44140625" customWidth="1"/>
    <col min="13354" max="13354" width="12" customWidth="1"/>
    <col min="13355" max="13355" width="11.44140625" customWidth="1"/>
    <col min="13356" max="13356" width="13.33203125" customWidth="1"/>
    <col min="13357" max="13357" width="13.109375" customWidth="1"/>
    <col min="13358" max="13358" width="13" customWidth="1"/>
    <col min="13359" max="13359" width="14.6640625" customWidth="1"/>
    <col min="13360" max="13362" width="9.109375" customWidth="1"/>
    <col min="13363" max="13363" width="10.5546875" customWidth="1"/>
    <col min="13364" max="13365" width="9.44140625" customWidth="1"/>
    <col min="13366" max="13366" width="9.33203125" customWidth="1"/>
    <col min="13367" max="13367" width="9" customWidth="1"/>
    <col min="13368" max="13368" width="8.6640625" customWidth="1"/>
    <col min="13369" max="13369" width="9.44140625" customWidth="1"/>
    <col min="13370" max="13370" width="7.44140625" customWidth="1"/>
    <col min="13371" max="13371" width="8.33203125" customWidth="1"/>
    <col min="13372" max="13372" width="8" customWidth="1"/>
    <col min="13373" max="13373" width="11.44140625" customWidth="1"/>
    <col min="13374" max="13374" width="7.44140625" customWidth="1"/>
    <col min="13375" max="13375" width="12.109375" customWidth="1"/>
    <col min="13376" max="13376" width="9.6640625" customWidth="1"/>
    <col min="13377" max="13377" width="13.109375" customWidth="1"/>
    <col min="13378" max="13378" width="7.44140625" customWidth="1"/>
    <col min="13379" max="13379" width="20.6640625" customWidth="1"/>
    <col min="13380" max="13380" width="0.44140625" customWidth="1"/>
    <col min="13381" max="13381" width="13.33203125" customWidth="1"/>
    <col min="13382" max="13382" width="7.33203125" customWidth="1"/>
    <col min="13383" max="13383" width="13.109375" customWidth="1"/>
    <col min="13580" max="13580" width="5.5546875" customWidth="1"/>
    <col min="13581" max="13581" width="29.44140625" customWidth="1"/>
    <col min="13582" max="13592" width="0" hidden="1" customWidth="1"/>
    <col min="13593" max="13593" width="14" customWidth="1"/>
    <col min="13594" max="13594" width="12.88671875" customWidth="1"/>
    <col min="13595" max="13595" width="13.88671875" customWidth="1"/>
    <col min="13596" max="13596" width="15" customWidth="1"/>
    <col min="13597" max="13597" width="12.88671875" customWidth="1"/>
    <col min="13598" max="13598" width="11.6640625" customWidth="1"/>
    <col min="13599" max="13599" width="13.88671875" customWidth="1"/>
    <col min="13600" max="13600" width="10.109375" customWidth="1"/>
    <col min="13601" max="13601" width="11.88671875" customWidth="1"/>
    <col min="13602" max="13602" width="10.44140625" customWidth="1"/>
    <col min="13603" max="13603" width="10.6640625" customWidth="1"/>
    <col min="13604" max="13604" width="11" customWidth="1"/>
    <col min="13605" max="13605" width="9.88671875" customWidth="1"/>
    <col min="13606" max="13606" width="12.88671875" customWidth="1"/>
    <col min="13607" max="13607" width="13" customWidth="1"/>
    <col min="13608" max="13608" width="15" customWidth="1"/>
    <col min="13609" max="13609" width="11.44140625" customWidth="1"/>
    <col min="13610" max="13610" width="12" customWidth="1"/>
    <col min="13611" max="13611" width="11.44140625" customWidth="1"/>
    <col min="13612" max="13612" width="13.33203125" customWidth="1"/>
    <col min="13613" max="13613" width="13.109375" customWidth="1"/>
    <col min="13614" max="13614" width="13" customWidth="1"/>
    <col min="13615" max="13615" width="14.6640625" customWidth="1"/>
    <col min="13616" max="13618" width="9.109375" customWidth="1"/>
    <col min="13619" max="13619" width="10.5546875" customWidth="1"/>
    <col min="13620" max="13621" width="9.44140625" customWidth="1"/>
    <col min="13622" max="13622" width="9.33203125" customWidth="1"/>
    <col min="13623" max="13623" width="9" customWidth="1"/>
    <col min="13624" max="13624" width="8.6640625" customWidth="1"/>
    <col min="13625" max="13625" width="9.44140625" customWidth="1"/>
    <col min="13626" max="13626" width="7.44140625" customWidth="1"/>
    <col min="13627" max="13627" width="8.33203125" customWidth="1"/>
    <col min="13628" max="13628" width="8" customWidth="1"/>
    <col min="13629" max="13629" width="11.44140625" customWidth="1"/>
    <col min="13630" max="13630" width="7.44140625" customWidth="1"/>
    <col min="13631" max="13631" width="12.109375" customWidth="1"/>
    <col min="13632" max="13632" width="9.6640625" customWidth="1"/>
    <col min="13633" max="13633" width="13.109375" customWidth="1"/>
    <col min="13634" max="13634" width="7.44140625" customWidth="1"/>
    <col min="13635" max="13635" width="20.6640625" customWidth="1"/>
    <col min="13636" max="13636" width="0.44140625" customWidth="1"/>
    <col min="13637" max="13637" width="13.33203125" customWidth="1"/>
    <col min="13638" max="13638" width="7.33203125" customWidth="1"/>
    <col min="13639" max="13639" width="13.109375" customWidth="1"/>
    <col min="13836" max="13836" width="5.5546875" customWidth="1"/>
    <col min="13837" max="13837" width="29.44140625" customWidth="1"/>
    <col min="13838" max="13848" width="0" hidden="1" customWidth="1"/>
    <col min="13849" max="13849" width="14" customWidth="1"/>
    <col min="13850" max="13850" width="12.88671875" customWidth="1"/>
    <col min="13851" max="13851" width="13.88671875" customWidth="1"/>
    <col min="13852" max="13852" width="15" customWidth="1"/>
    <col min="13853" max="13853" width="12.88671875" customWidth="1"/>
    <col min="13854" max="13854" width="11.6640625" customWidth="1"/>
    <col min="13855" max="13855" width="13.88671875" customWidth="1"/>
    <col min="13856" max="13856" width="10.109375" customWidth="1"/>
    <col min="13857" max="13857" width="11.88671875" customWidth="1"/>
    <col min="13858" max="13858" width="10.44140625" customWidth="1"/>
    <col min="13859" max="13859" width="10.6640625" customWidth="1"/>
    <col min="13860" max="13860" width="11" customWidth="1"/>
    <col min="13861" max="13861" width="9.88671875" customWidth="1"/>
    <col min="13862" max="13862" width="12.88671875" customWidth="1"/>
    <col min="13863" max="13863" width="13" customWidth="1"/>
    <col min="13864" max="13864" width="15" customWidth="1"/>
    <col min="13865" max="13865" width="11.44140625" customWidth="1"/>
    <col min="13866" max="13866" width="12" customWidth="1"/>
    <col min="13867" max="13867" width="11.44140625" customWidth="1"/>
    <col min="13868" max="13868" width="13.33203125" customWidth="1"/>
    <col min="13869" max="13869" width="13.109375" customWidth="1"/>
    <col min="13870" max="13870" width="13" customWidth="1"/>
    <col min="13871" max="13871" width="14.6640625" customWidth="1"/>
    <col min="13872" max="13874" width="9.109375" customWidth="1"/>
    <col min="13875" max="13875" width="10.5546875" customWidth="1"/>
    <col min="13876" max="13877" width="9.44140625" customWidth="1"/>
    <col min="13878" max="13878" width="9.33203125" customWidth="1"/>
    <col min="13879" max="13879" width="9" customWidth="1"/>
    <col min="13880" max="13880" width="8.6640625" customWidth="1"/>
    <col min="13881" max="13881" width="9.44140625" customWidth="1"/>
    <col min="13882" max="13882" width="7.44140625" customWidth="1"/>
    <col min="13883" max="13883" width="8.33203125" customWidth="1"/>
    <col min="13884" max="13884" width="8" customWidth="1"/>
    <col min="13885" max="13885" width="11.44140625" customWidth="1"/>
    <col min="13886" max="13886" width="7.44140625" customWidth="1"/>
    <col min="13887" max="13887" width="12.109375" customWidth="1"/>
    <col min="13888" max="13888" width="9.6640625" customWidth="1"/>
    <col min="13889" max="13889" width="13.109375" customWidth="1"/>
    <col min="13890" max="13890" width="7.44140625" customWidth="1"/>
    <col min="13891" max="13891" width="20.6640625" customWidth="1"/>
    <col min="13892" max="13892" width="0.44140625" customWidth="1"/>
    <col min="13893" max="13893" width="13.33203125" customWidth="1"/>
    <col min="13894" max="13894" width="7.33203125" customWidth="1"/>
    <col min="13895" max="13895" width="13.109375" customWidth="1"/>
    <col min="14092" max="14092" width="5.5546875" customWidth="1"/>
    <col min="14093" max="14093" width="29.44140625" customWidth="1"/>
    <col min="14094" max="14104" width="0" hidden="1" customWidth="1"/>
    <col min="14105" max="14105" width="14" customWidth="1"/>
    <col min="14106" max="14106" width="12.88671875" customWidth="1"/>
    <col min="14107" max="14107" width="13.88671875" customWidth="1"/>
    <col min="14108" max="14108" width="15" customWidth="1"/>
    <col min="14109" max="14109" width="12.88671875" customWidth="1"/>
    <col min="14110" max="14110" width="11.6640625" customWidth="1"/>
    <col min="14111" max="14111" width="13.88671875" customWidth="1"/>
    <col min="14112" max="14112" width="10.109375" customWidth="1"/>
    <col min="14113" max="14113" width="11.88671875" customWidth="1"/>
    <col min="14114" max="14114" width="10.44140625" customWidth="1"/>
    <col min="14115" max="14115" width="10.6640625" customWidth="1"/>
    <col min="14116" max="14116" width="11" customWidth="1"/>
    <col min="14117" max="14117" width="9.88671875" customWidth="1"/>
    <col min="14118" max="14118" width="12.88671875" customWidth="1"/>
    <col min="14119" max="14119" width="13" customWidth="1"/>
    <col min="14120" max="14120" width="15" customWidth="1"/>
    <col min="14121" max="14121" width="11.44140625" customWidth="1"/>
    <col min="14122" max="14122" width="12" customWidth="1"/>
    <col min="14123" max="14123" width="11.44140625" customWidth="1"/>
    <col min="14124" max="14124" width="13.33203125" customWidth="1"/>
    <col min="14125" max="14125" width="13.109375" customWidth="1"/>
    <col min="14126" max="14126" width="13" customWidth="1"/>
    <col min="14127" max="14127" width="14.6640625" customWidth="1"/>
    <col min="14128" max="14130" width="9.109375" customWidth="1"/>
    <col min="14131" max="14131" width="10.5546875" customWidth="1"/>
    <col min="14132" max="14133" width="9.44140625" customWidth="1"/>
    <col min="14134" max="14134" width="9.33203125" customWidth="1"/>
    <col min="14135" max="14135" width="9" customWidth="1"/>
    <col min="14136" max="14136" width="8.6640625" customWidth="1"/>
    <col min="14137" max="14137" width="9.44140625" customWidth="1"/>
    <col min="14138" max="14138" width="7.44140625" customWidth="1"/>
    <col min="14139" max="14139" width="8.33203125" customWidth="1"/>
    <col min="14140" max="14140" width="8" customWidth="1"/>
    <col min="14141" max="14141" width="11.44140625" customWidth="1"/>
    <col min="14142" max="14142" width="7.44140625" customWidth="1"/>
    <col min="14143" max="14143" width="12.109375" customWidth="1"/>
    <col min="14144" max="14144" width="9.6640625" customWidth="1"/>
    <col min="14145" max="14145" width="13.109375" customWidth="1"/>
    <col min="14146" max="14146" width="7.44140625" customWidth="1"/>
    <col min="14147" max="14147" width="20.6640625" customWidth="1"/>
    <col min="14148" max="14148" width="0.44140625" customWidth="1"/>
    <col min="14149" max="14149" width="13.33203125" customWidth="1"/>
    <col min="14150" max="14150" width="7.33203125" customWidth="1"/>
    <col min="14151" max="14151" width="13.109375" customWidth="1"/>
    <col min="14348" max="14348" width="5.5546875" customWidth="1"/>
    <col min="14349" max="14349" width="29.44140625" customWidth="1"/>
    <col min="14350" max="14360" width="0" hidden="1" customWidth="1"/>
    <col min="14361" max="14361" width="14" customWidth="1"/>
    <col min="14362" max="14362" width="12.88671875" customWidth="1"/>
    <col min="14363" max="14363" width="13.88671875" customWidth="1"/>
    <col min="14364" max="14364" width="15" customWidth="1"/>
    <col min="14365" max="14365" width="12.88671875" customWidth="1"/>
    <col min="14366" max="14366" width="11.6640625" customWidth="1"/>
    <col min="14367" max="14367" width="13.88671875" customWidth="1"/>
    <col min="14368" max="14368" width="10.109375" customWidth="1"/>
    <col min="14369" max="14369" width="11.88671875" customWidth="1"/>
    <col min="14370" max="14370" width="10.44140625" customWidth="1"/>
    <col min="14371" max="14371" width="10.6640625" customWidth="1"/>
    <col min="14372" max="14372" width="11" customWidth="1"/>
    <col min="14373" max="14373" width="9.88671875" customWidth="1"/>
    <col min="14374" max="14374" width="12.88671875" customWidth="1"/>
    <col min="14375" max="14375" width="13" customWidth="1"/>
    <col min="14376" max="14376" width="15" customWidth="1"/>
    <col min="14377" max="14377" width="11.44140625" customWidth="1"/>
    <col min="14378" max="14378" width="12" customWidth="1"/>
    <col min="14379" max="14379" width="11.44140625" customWidth="1"/>
    <col min="14380" max="14380" width="13.33203125" customWidth="1"/>
    <col min="14381" max="14381" width="13.109375" customWidth="1"/>
    <col min="14382" max="14382" width="13" customWidth="1"/>
    <col min="14383" max="14383" width="14.6640625" customWidth="1"/>
    <col min="14384" max="14386" width="9.109375" customWidth="1"/>
    <col min="14387" max="14387" width="10.5546875" customWidth="1"/>
    <col min="14388" max="14389" width="9.44140625" customWidth="1"/>
    <col min="14390" max="14390" width="9.33203125" customWidth="1"/>
    <col min="14391" max="14391" width="9" customWidth="1"/>
    <col min="14392" max="14392" width="8.6640625" customWidth="1"/>
    <col min="14393" max="14393" width="9.44140625" customWidth="1"/>
    <col min="14394" max="14394" width="7.44140625" customWidth="1"/>
    <col min="14395" max="14395" width="8.33203125" customWidth="1"/>
    <col min="14396" max="14396" width="8" customWidth="1"/>
    <col min="14397" max="14397" width="11.44140625" customWidth="1"/>
    <col min="14398" max="14398" width="7.44140625" customWidth="1"/>
    <col min="14399" max="14399" width="12.109375" customWidth="1"/>
    <col min="14400" max="14400" width="9.6640625" customWidth="1"/>
    <col min="14401" max="14401" width="13.109375" customWidth="1"/>
    <col min="14402" max="14402" width="7.44140625" customWidth="1"/>
    <col min="14403" max="14403" width="20.6640625" customWidth="1"/>
    <col min="14404" max="14404" width="0.44140625" customWidth="1"/>
    <col min="14405" max="14405" width="13.33203125" customWidth="1"/>
    <col min="14406" max="14406" width="7.33203125" customWidth="1"/>
    <col min="14407" max="14407" width="13.109375" customWidth="1"/>
    <col min="14604" max="14604" width="5.5546875" customWidth="1"/>
    <col min="14605" max="14605" width="29.44140625" customWidth="1"/>
    <col min="14606" max="14616" width="0" hidden="1" customWidth="1"/>
    <col min="14617" max="14617" width="14" customWidth="1"/>
    <col min="14618" max="14618" width="12.88671875" customWidth="1"/>
    <col min="14619" max="14619" width="13.88671875" customWidth="1"/>
    <col min="14620" max="14620" width="15" customWidth="1"/>
    <col min="14621" max="14621" width="12.88671875" customWidth="1"/>
    <col min="14622" max="14622" width="11.6640625" customWidth="1"/>
    <col min="14623" max="14623" width="13.88671875" customWidth="1"/>
    <col min="14624" max="14624" width="10.109375" customWidth="1"/>
    <col min="14625" max="14625" width="11.88671875" customWidth="1"/>
    <col min="14626" max="14626" width="10.44140625" customWidth="1"/>
    <col min="14627" max="14627" width="10.6640625" customWidth="1"/>
    <col min="14628" max="14628" width="11" customWidth="1"/>
    <col min="14629" max="14629" width="9.88671875" customWidth="1"/>
    <col min="14630" max="14630" width="12.88671875" customWidth="1"/>
    <col min="14631" max="14631" width="13" customWidth="1"/>
    <col min="14632" max="14632" width="15" customWidth="1"/>
    <col min="14633" max="14633" width="11.44140625" customWidth="1"/>
    <col min="14634" max="14634" width="12" customWidth="1"/>
    <col min="14635" max="14635" width="11.44140625" customWidth="1"/>
    <col min="14636" max="14636" width="13.33203125" customWidth="1"/>
    <col min="14637" max="14637" width="13.109375" customWidth="1"/>
    <col min="14638" max="14638" width="13" customWidth="1"/>
    <col min="14639" max="14639" width="14.6640625" customWidth="1"/>
    <col min="14640" max="14642" width="9.109375" customWidth="1"/>
    <col min="14643" max="14643" width="10.5546875" customWidth="1"/>
    <col min="14644" max="14645" width="9.44140625" customWidth="1"/>
    <col min="14646" max="14646" width="9.33203125" customWidth="1"/>
    <col min="14647" max="14647" width="9" customWidth="1"/>
    <col min="14648" max="14648" width="8.6640625" customWidth="1"/>
    <col min="14649" max="14649" width="9.44140625" customWidth="1"/>
    <col min="14650" max="14650" width="7.44140625" customWidth="1"/>
    <col min="14651" max="14651" width="8.33203125" customWidth="1"/>
    <col min="14652" max="14652" width="8" customWidth="1"/>
    <col min="14653" max="14653" width="11.44140625" customWidth="1"/>
    <col min="14654" max="14654" width="7.44140625" customWidth="1"/>
    <col min="14655" max="14655" width="12.109375" customWidth="1"/>
    <col min="14656" max="14656" width="9.6640625" customWidth="1"/>
    <col min="14657" max="14657" width="13.109375" customWidth="1"/>
    <col min="14658" max="14658" width="7.44140625" customWidth="1"/>
    <col min="14659" max="14659" width="20.6640625" customWidth="1"/>
    <col min="14660" max="14660" width="0.44140625" customWidth="1"/>
    <col min="14661" max="14661" width="13.33203125" customWidth="1"/>
    <col min="14662" max="14662" width="7.33203125" customWidth="1"/>
    <col min="14663" max="14663" width="13.109375" customWidth="1"/>
    <col min="14860" max="14860" width="5.5546875" customWidth="1"/>
    <col min="14861" max="14861" width="29.44140625" customWidth="1"/>
    <col min="14862" max="14872" width="0" hidden="1" customWidth="1"/>
    <col min="14873" max="14873" width="14" customWidth="1"/>
    <col min="14874" max="14874" width="12.88671875" customWidth="1"/>
    <col min="14875" max="14875" width="13.88671875" customWidth="1"/>
    <col min="14876" max="14876" width="15" customWidth="1"/>
    <col min="14877" max="14877" width="12.88671875" customWidth="1"/>
    <col min="14878" max="14878" width="11.6640625" customWidth="1"/>
    <col min="14879" max="14879" width="13.88671875" customWidth="1"/>
    <col min="14880" max="14880" width="10.109375" customWidth="1"/>
    <col min="14881" max="14881" width="11.88671875" customWidth="1"/>
    <col min="14882" max="14882" width="10.44140625" customWidth="1"/>
    <col min="14883" max="14883" width="10.6640625" customWidth="1"/>
    <col min="14884" max="14884" width="11" customWidth="1"/>
    <col min="14885" max="14885" width="9.88671875" customWidth="1"/>
    <col min="14886" max="14886" width="12.88671875" customWidth="1"/>
    <col min="14887" max="14887" width="13" customWidth="1"/>
    <col min="14888" max="14888" width="15" customWidth="1"/>
    <col min="14889" max="14889" width="11.44140625" customWidth="1"/>
    <col min="14890" max="14890" width="12" customWidth="1"/>
    <col min="14891" max="14891" width="11.44140625" customWidth="1"/>
    <col min="14892" max="14892" width="13.33203125" customWidth="1"/>
    <col min="14893" max="14893" width="13.109375" customWidth="1"/>
    <col min="14894" max="14894" width="13" customWidth="1"/>
    <col min="14895" max="14895" width="14.6640625" customWidth="1"/>
    <col min="14896" max="14898" width="9.109375" customWidth="1"/>
    <col min="14899" max="14899" width="10.5546875" customWidth="1"/>
    <col min="14900" max="14901" width="9.44140625" customWidth="1"/>
    <col min="14902" max="14902" width="9.33203125" customWidth="1"/>
    <col min="14903" max="14903" width="9" customWidth="1"/>
    <col min="14904" max="14904" width="8.6640625" customWidth="1"/>
    <col min="14905" max="14905" width="9.44140625" customWidth="1"/>
    <col min="14906" max="14906" width="7.44140625" customWidth="1"/>
    <col min="14907" max="14907" width="8.33203125" customWidth="1"/>
    <col min="14908" max="14908" width="8" customWidth="1"/>
    <col min="14909" max="14909" width="11.44140625" customWidth="1"/>
    <col min="14910" max="14910" width="7.44140625" customWidth="1"/>
    <col min="14911" max="14911" width="12.109375" customWidth="1"/>
    <col min="14912" max="14912" width="9.6640625" customWidth="1"/>
    <col min="14913" max="14913" width="13.109375" customWidth="1"/>
    <col min="14914" max="14914" width="7.44140625" customWidth="1"/>
    <col min="14915" max="14915" width="20.6640625" customWidth="1"/>
    <col min="14916" max="14916" width="0.44140625" customWidth="1"/>
    <col min="14917" max="14917" width="13.33203125" customWidth="1"/>
    <col min="14918" max="14918" width="7.33203125" customWidth="1"/>
    <col min="14919" max="14919" width="13.109375" customWidth="1"/>
    <col min="15116" max="15116" width="5.5546875" customWidth="1"/>
    <col min="15117" max="15117" width="29.44140625" customWidth="1"/>
    <col min="15118" max="15128" width="0" hidden="1" customWidth="1"/>
    <col min="15129" max="15129" width="14" customWidth="1"/>
    <col min="15130" max="15130" width="12.88671875" customWidth="1"/>
    <col min="15131" max="15131" width="13.88671875" customWidth="1"/>
    <col min="15132" max="15132" width="15" customWidth="1"/>
    <col min="15133" max="15133" width="12.88671875" customWidth="1"/>
    <col min="15134" max="15134" width="11.6640625" customWidth="1"/>
    <col min="15135" max="15135" width="13.88671875" customWidth="1"/>
    <col min="15136" max="15136" width="10.109375" customWidth="1"/>
    <col min="15137" max="15137" width="11.88671875" customWidth="1"/>
    <col min="15138" max="15138" width="10.44140625" customWidth="1"/>
    <col min="15139" max="15139" width="10.6640625" customWidth="1"/>
    <col min="15140" max="15140" width="11" customWidth="1"/>
    <col min="15141" max="15141" width="9.88671875" customWidth="1"/>
    <col min="15142" max="15142" width="12.88671875" customWidth="1"/>
    <col min="15143" max="15143" width="13" customWidth="1"/>
    <col min="15144" max="15144" width="15" customWidth="1"/>
    <col min="15145" max="15145" width="11.44140625" customWidth="1"/>
    <col min="15146" max="15146" width="12" customWidth="1"/>
    <col min="15147" max="15147" width="11.44140625" customWidth="1"/>
    <col min="15148" max="15148" width="13.33203125" customWidth="1"/>
    <col min="15149" max="15149" width="13.109375" customWidth="1"/>
    <col min="15150" max="15150" width="13" customWidth="1"/>
    <col min="15151" max="15151" width="14.6640625" customWidth="1"/>
    <col min="15152" max="15154" width="9.109375" customWidth="1"/>
    <col min="15155" max="15155" width="10.5546875" customWidth="1"/>
    <col min="15156" max="15157" width="9.44140625" customWidth="1"/>
    <col min="15158" max="15158" width="9.33203125" customWidth="1"/>
    <col min="15159" max="15159" width="9" customWidth="1"/>
    <col min="15160" max="15160" width="8.6640625" customWidth="1"/>
    <col min="15161" max="15161" width="9.44140625" customWidth="1"/>
    <col min="15162" max="15162" width="7.44140625" customWidth="1"/>
    <col min="15163" max="15163" width="8.33203125" customWidth="1"/>
    <col min="15164" max="15164" width="8" customWidth="1"/>
    <col min="15165" max="15165" width="11.44140625" customWidth="1"/>
    <col min="15166" max="15166" width="7.44140625" customWidth="1"/>
    <col min="15167" max="15167" width="12.109375" customWidth="1"/>
    <col min="15168" max="15168" width="9.6640625" customWidth="1"/>
    <col min="15169" max="15169" width="13.109375" customWidth="1"/>
    <col min="15170" max="15170" width="7.44140625" customWidth="1"/>
    <col min="15171" max="15171" width="20.6640625" customWidth="1"/>
    <col min="15172" max="15172" width="0.44140625" customWidth="1"/>
    <col min="15173" max="15173" width="13.33203125" customWidth="1"/>
    <col min="15174" max="15174" width="7.33203125" customWidth="1"/>
    <col min="15175" max="15175" width="13.109375" customWidth="1"/>
    <col min="15372" max="15372" width="5.5546875" customWidth="1"/>
    <col min="15373" max="15373" width="29.44140625" customWidth="1"/>
    <col min="15374" max="15384" width="0" hidden="1" customWidth="1"/>
    <col min="15385" max="15385" width="14" customWidth="1"/>
    <col min="15386" max="15386" width="12.88671875" customWidth="1"/>
    <col min="15387" max="15387" width="13.88671875" customWidth="1"/>
    <col min="15388" max="15388" width="15" customWidth="1"/>
    <col min="15389" max="15389" width="12.88671875" customWidth="1"/>
    <col min="15390" max="15390" width="11.6640625" customWidth="1"/>
    <col min="15391" max="15391" width="13.88671875" customWidth="1"/>
    <col min="15392" max="15392" width="10.109375" customWidth="1"/>
    <col min="15393" max="15393" width="11.88671875" customWidth="1"/>
    <col min="15394" max="15394" width="10.44140625" customWidth="1"/>
    <col min="15395" max="15395" width="10.6640625" customWidth="1"/>
    <col min="15396" max="15396" width="11" customWidth="1"/>
    <col min="15397" max="15397" width="9.88671875" customWidth="1"/>
    <col min="15398" max="15398" width="12.88671875" customWidth="1"/>
    <col min="15399" max="15399" width="13" customWidth="1"/>
    <col min="15400" max="15400" width="15" customWidth="1"/>
    <col min="15401" max="15401" width="11.44140625" customWidth="1"/>
    <col min="15402" max="15402" width="12" customWidth="1"/>
    <col min="15403" max="15403" width="11.44140625" customWidth="1"/>
    <col min="15404" max="15404" width="13.33203125" customWidth="1"/>
    <col min="15405" max="15405" width="13.109375" customWidth="1"/>
    <col min="15406" max="15406" width="13" customWidth="1"/>
    <col min="15407" max="15407" width="14.6640625" customWidth="1"/>
    <col min="15408" max="15410" width="9.109375" customWidth="1"/>
    <col min="15411" max="15411" width="10.5546875" customWidth="1"/>
    <col min="15412" max="15413" width="9.44140625" customWidth="1"/>
    <col min="15414" max="15414" width="9.33203125" customWidth="1"/>
    <col min="15415" max="15415" width="9" customWidth="1"/>
    <col min="15416" max="15416" width="8.6640625" customWidth="1"/>
    <col min="15417" max="15417" width="9.44140625" customWidth="1"/>
    <col min="15418" max="15418" width="7.44140625" customWidth="1"/>
    <col min="15419" max="15419" width="8.33203125" customWidth="1"/>
    <col min="15420" max="15420" width="8" customWidth="1"/>
    <col min="15421" max="15421" width="11.44140625" customWidth="1"/>
    <col min="15422" max="15422" width="7.44140625" customWidth="1"/>
    <col min="15423" max="15423" width="12.109375" customWidth="1"/>
    <col min="15424" max="15424" width="9.6640625" customWidth="1"/>
    <col min="15425" max="15425" width="13.109375" customWidth="1"/>
    <col min="15426" max="15426" width="7.44140625" customWidth="1"/>
    <col min="15427" max="15427" width="20.6640625" customWidth="1"/>
    <col min="15428" max="15428" width="0.44140625" customWidth="1"/>
    <col min="15429" max="15429" width="13.33203125" customWidth="1"/>
    <col min="15430" max="15430" width="7.33203125" customWidth="1"/>
    <col min="15431" max="15431" width="13.109375" customWidth="1"/>
    <col min="15628" max="15628" width="5.5546875" customWidth="1"/>
    <col min="15629" max="15629" width="29.44140625" customWidth="1"/>
    <col min="15630" max="15640" width="0" hidden="1" customWidth="1"/>
    <col min="15641" max="15641" width="14" customWidth="1"/>
    <col min="15642" max="15642" width="12.88671875" customWidth="1"/>
    <col min="15643" max="15643" width="13.88671875" customWidth="1"/>
    <col min="15644" max="15644" width="15" customWidth="1"/>
    <col min="15645" max="15645" width="12.88671875" customWidth="1"/>
    <col min="15646" max="15646" width="11.6640625" customWidth="1"/>
    <col min="15647" max="15647" width="13.88671875" customWidth="1"/>
    <col min="15648" max="15648" width="10.109375" customWidth="1"/>
    <col min="15649" max="15649" width="11.88671875" customWidth="1"/>
    <col min="15650" max="15650" width="10.44140625" customWidth="1"/>
    <col min="15651" max="15651" width="10.6640625" customWidth="1"/>
    <col min="15652" max="15652" width="11" customWidth="1"/>
    <col min="15653" max="15653" width="9.88671875" customWidth="1"/>
    <col min="15654" max="15654" width="12.88671875" customWidth="1"/>
    <col min="15655" max="15655" width="13" customWidth="1"/>
    <col min="15656" max="15656" width="15" customWidth="1"/>
    <col min="15657" max="15657" width="11.44140625" customWidth="1"/>
    <col min="15658" max="15658" width="12" customWidth="1"/>
    <col min="15659" max="15659" width="11.44140625" customWidth="1"/>
    <col min="15660" max="15660" width="13.33203125" customWidth="1"/>
    <col min="15661" max="15661" width="13.109375" customWidth="1"/>
    <col min="15662" max="15662" width="13" customWidth="1"/>
    <col min="15663" max="15663" width="14.6640625" customWidth="1"/>
    <col min="15664" max="15666" width="9.109375" customWidth="1"/>
    <col min="15667" max="15667" width="10.5546875" customWidth="1"/>
    <col min="15668" max="15669" width="9.44140625" customWidth="1"/>
    <col min="15670" max="15670" width="9.33203125" customWidth="1"/>
    <col min="15671" max="15671" width="9" customWidth="1"/>
    <col min="15672" max="15672" width="8.6640625" customWidth="1"/>
    <col min="15673" max="15673" width="9.44140625" customWidth="1"/>
    <col min="15674" max="15674" width="7.44140625" customWidth="1"/>
    <col min="15675" max="15675" width="8.33203125" customWidth="1"/>
    <col min="15676" max="15676" width="8" customWidth="1"/>
    <col min="15677" max="15677" width="11.44140625" customWidth="1"/>
    <col min="15678" max="15678" width="7.44140625" customWidth="1"/>
    <col min="15679" max="15679" width="12.109375" customWidth="1"/>
    <col min="15680" max="15680" width="9.6640625" customWidth="1"/>
    <col min="15681" max="15681" width="13.109375" customWidth="1"/>
    <col min="15682" max="15682" width="7.44140625" customWidth="1"/>
    <col min="15683" max="15683" width="20.6640625" customWidth="1"/>
    <col min="15684" max="15684" width="0.44140625" customWidth="1"/>
    <col min="15685" max="15685" width="13.33203125" customWidth="1"/>
    <col min="15686" max="15686" width="7.33203125" customWidth="1"/>
    <col min="15687" max="15687" width="13.109375" customWidth="1"/>
    <col min="15884" max="15884" width="5.5546875" customWidth="1"/>
    <col min="15885" max="15885" width="29.44140625" customWidth="1"/>
    <col min="15886" max="15896" width="0" hidden="1" customWidth="1"/>
    <col min="15897" max="15897" width="14" customWidth="1"/>
    <col min="15898" max="15898" width="12.88671875" customWidth="1"/>
    <col min="15899" max="15899" width="13.88671875" customWidth="1"/>
    <col min="15900" max="15900" width="15" customWidth="1"/>
    <col min="15901" max="15901" width="12.88671875" customWidth="1"/>
    <col min="15902" max="15902" width="11.6640625" customWidth="1"/>
    <col min="15903" max="15903" width="13.88671875" customWidth="1"/>
    <col min="15904" max="15904" width="10.109375" customWidth="1"/>
    <col min="15905" max="15905" width="11.88671875" customWidth="1"/>
    <col min="15906" max="15906" width="10.44140625" customWidth="1"/>
    <col min="15907" max="15907" width="10.6640625" customWidth="1"/>
    <col min="15908" max="15908" width="11" customWidth="1"/>
    <col min="15909" max="15909" width="9.88671875" customWidth="1"/>
    <col min="15910" max="15910" width="12.88671875" customWidth="1"/>
    <col min="15911" max="15911" width="13" customWidth="1"/>
    <col min="15912" max="15912" width="15" customWidth="1"/>
    <col min="15913" max="15913" width="11.44140625" customWidth="1"/>
    <col min="15914" max="15914" width="12" customWidth="1"/>
    <col min="15915" max="15915" width="11.44140625" customWidth="1"/>
    <col min="15916" max="15916" width="13.33203125" customWidth="1"/>
    <col min="15917" max="15917" width="13.109375" customWidth="1"/>
    <col min="15918" max="15918" width="13" customWidth="1"/>
    <col min="15919" max="15919" width="14.6640625" customWidth="1"/>
    <col min="15920" max="15922" width="9.109375" customWidth="1"/>
    <col min="15923" max="15923" width="10.5546875" customWidth="1"/>
    <col min="15924" max="15925" width="9.44140625" customWidth="1"/>
    <col min="15926" max="15926" width="9.33203125" customWidth="1"/>
    <col min="15927" max="15927" width="9" customWidth="1"/>
    <col min="15928" max="15928" width="8.6640625" customWidth="1"/>
    <col min="15929" max="15929" width="9.44140625" customWidth="1"/>
    <col min="15930" max="15930" width="7.44140625" customWidth="1"/>
    <col min="15931" max="15931" width="8.33203125" customWidth="1"/>
    <col min="15932" max="15932" width="8" customWidth="1"/>
    <col min="15933" max="15933" width="11.44140625" customWidth="1"/>
    <col min="15934" max="15934" width="7.44140625" customWidth="1"/>
    <col min="15935" max="15935" width="12.109375" customWidth="1"/>
    <col min="15936" max="15936" width="9.6640625" customWidth="1"/>
    <col min="15937" max="15937" width="13.109375" customWidth="1"/>
    <col min="15938" max="15938" width="7.44140625" customWidth="1"/>
    <col min="15939" max="15939" width="20.6640625" customWidth="1"/>
    <col min="15940" max="15940" width="0.44140625" customWidth="1"/>
    <col min="15941" max="15941" width="13.33203125" customWidth="1"/>
    <col min="15942" max="15942" width="7.33203125" customWidth="1"/>
    <col min="15943" max="15943" width="13.109375" customWidth="1"/>
    <col min="16140" max="16140" width="5.5546875" customWidth="1"/>
    <col min="16141" max="16141" width="29.44140625" customWidth="1"/>
    <col min="16142" max="16152" width="0" hidden="1" customWidth="1"/>
    <col min="16153" max="16153" width="14" customWidth="1"/>
    <col min="16154" max="16154" width="12.88671875" customWidth="1"/>
    <col min="16155" max="16155" width="13.88671875" customWidth="1"/>
    <col min="16156" max="16156" width="15" customWidth="1"/>
    <col min="16157" max="16157" width="12.88671875" customWidth="1"/>
    <col min="16158" max="16158" width="11.6640625" customWidth="1"/>
    <col min="16159" max="16159" width="13.88671875" customWidth="1"/>
    <col min="16160" max="16160" width="10.109375" customWidth="1"/>
    <col min="16161" max="16161" width="11.88671875" customWidth="1"/>
    <col min="16162" max="16162" width="10.44140625" customWidth="1"/>
    <col min="16163" max="16163" width="10.6640625" customWidth="1"/>
    <col min="16164" max="16164" width="11" customWidth="1"/>
    <col min="16165" max="16165" width="9.88671875" customWidth="1"/>
    <col min="16166" max="16166" width="12.88671875" customWidth="1"/>
    <col min="16167" max="16167" width="13" customWidth="1"/>
    <col min="16168" max="16168" width="15" customWidth="1"/>
    <col min="16169" max="16169" width="11.44140625" customWidth="1"/>
    <col min="16170" max="16170" width="12" customWidth="1"/>
    <col min="16171" max="16171" width="11.44140625" customWidth="1"/>
    <col min="16172" max="16172" width="13.33203125" customWidth="1"/>
    <col min="16173" max="16173" width="13.109375" customWidth="1"/>
    <col min="16174" max="16174" width="13" customWidth="1"/>
    <col min="16175" max="16175" width="14.6640625" customWidth="1"/>
    <col min="16176" max="16178" width="9.109375" customWidth="1"/>
    <col min="16179" max="16179" width="10.5546875" customWidth="1"/>
    <col min="16180" max="16181" width="9.44140625" customWidth="1"/>
    <col min="16182" max="16182" width="9.33203125" customWidth="1"/>
    <col min="16183" max="16183" width="9" customWidth="1"/>
    <col min="16184" max="16184" width="8.6640625" customWidth="1"/>
    <col min="16185" max="16185" width="9.44140625" customWidth="1"/>
    <col min="16186" max="16186" width="7.44140625" customWidth="1"/>
    <col min="16187" max="16187" width="8.33203125" customWidth="1"/>
    <col min="16188" max="16188" width="8" customWidth="1"/>
    <col min="16189" max="16189" width="11.44140625" customWidth="1"/>
    <col min="16190" max="16190" width="7.44140625" customWidth="1"/>
    <col min="16191" max="16191" width="12.109375" customWidth="1"/>
    <col min="16192" max="16192" width="9.6640625" customWidth="1"/>
    <col min="16193" max="16193" width="13.109375" customWidth="1"/>
    <col min="16194" max="16194" width="7.44140625" customWidth="1"/>
    <col min="16195" max="16195" width="20.6640625" customWidth="1"/>
    <col min="16196" max="16196" width="0.44140625" customWidth="1"/>
    <col min="16197" max="16197" width="13.33203125" customWidth="1"/>
    <col min="16198" max="16198" width="7.33203125" customWidth="1"/>
    <col min="16199" max="16199" width="13.109375" customWidth="1"/>
  </cols>
  <sheetData>
    <row r="1" spans="1:103" ht="18" hidden="1" customHeight="1" thickBot="1" x14ac:dyDescent="0.35">
      <c r="A1" s="1"/>
      <c r="B1" s="2" t="s">
        <v>0</v>
      </c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</row>
    <row r="2" spans="1:103" ht="16.5" customHeight="1" x14ac:dyDescent="0.3">
      <c r="A2" s="1"/>
      <c r="B2" s="4" t="s">
        <v>1</v>
      </c>
      <c r="C2" s="1"/>
      <c r="D2" s="1"/>
      <c r="E2" s="1"/>
      <c r="F2" s="1"/>
      <c r="G2" s="1"/>
      <c r="H2" s="4"/>
      <c r="I2" s="4"/>
      <c r="J2" s="4"/>
      <c r="K2" s="4"/>
      <c r="L2" s="4"/>
      <c r="M2" s="4"/>
      <c r="N2" s="4"/>
      <c r="O2" s="4"/>
      <c r="P2" s="4"/>
      <c r="Q2" s="6"/>
      <c r="R2" s="5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7"/>
      <c r="AP2" s="4"/>
      <c r="AQ2" s="7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6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</row>
    <row r="3" spans="1:103" ht="16.5" customHeight="1" x14ac:dyDescent="0.3">
      <c r="A3" s="8"/>
      <c r="B3" s="9"/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S3" s="12"/>
      <c r="T3" s="12"/>
      <c r="U3" s="12"/>
      <c r="V3" s="12"/>
      <c r="W3" s="12"/>
      <c r="X3" s="12"/>
      <c r="Y3" s="12"/>
      <c r="Z3" s="12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3"/>
      <c r="AS3" s="13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</row>
    <row r="4" spans="1:103" ht="16.5" customHeight="1" thickBot="1" x14ac:dyDescent="0.35">
      <c r="A4" s="229" t="s">
        <v>2</v>
      </c>
      <c r="B4" s="230"/>
      <c r="C4" s="230"/>
      <c r="D4" s="230"/>
      <c r="E4" s="230"/>
      <c r="F4" s="230"/>
      <c r="G4" s="230"/>
      <c r="H4" s="15"/>
      <c r="I4" s="15"/>
      <c r="J4" s="15"/>
      <c r="K4" s="15"/>
      <c r="L4" s="15"/>
      <c r="M4" s="15"/>
      <c r="N4" s="15"/>
      <c r="O4" s="15"/>
      <c r="P4" s="14"/>
      <c r="Q4" s="14"/>
      <c r="R4" s="14"/>
      <c r="S4" s="14"/>
      <c r="T4" s="16"/>
      <c r="U4" s="16"/>
      <c r="V4" s="16"/>
      <c r="W4" s="16"/>
      <c r="X4" s="16"/>
      <c r="Y4" s="16"/>
      <c r="Z4" s="16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4"/>
      <c r="CA4" s="4"/>
    </row>
    <row r="5" spans="1:103" ht="18.600000000000001" customHeight="1" thickBot="1" x14ac:dyDescent="0.35">
      <c r="A5" s="231" t="s">
        <v>3</v>
      </c>
      <c r="B5" s="234" t="s">
        <v>4</v>
      </c>
      <c r="C5" s="237" t="s">
        <v>5</v>
      </c>
      <c r="D5" s="237" t="s">
        <v>6</v>
      </c>
      <c r="E5" s="162" t="s">
        <v>9</v>
      </c>
      <c r="F5" s="237" t="s">
        <v>7</v>
      </c>
      <c r="G5" s="237" t="s">
        <v>8</v>
      </c>
      <c r="H5" s="165" t="s">
        <v>10</v>
      </c>
      <c r="I5" s="166"/>
      <c r="J5" s="167">
        <v>2019</v>
      </c>
      <c r="K5" s="168"/>
      <c r="L5" s="165" t="s">
        <v>349</v>
      </c>
      <c r="M5" s="166"/>
      <c r="N5" s="167">
        <v>2020</v>
      </c>
      <c r="O5" s="168"/>
      <c r="P5" s="199" t="s">
        <v>11</v>
      </c>
      <c r="Q5" s="212"/>
      <c r="R5" s="218" t="s">
        <v>12</v>
      </c>
      <c r="S5" s="221" t="s">
        <v>13</v>
      </c>
      <c r="T5" s="222"/>
      <c r="U5" s="205" t="s">
        <v>14</v>
      </c>
      <c r="V5" s="206"/>
      <c r="W5" s="205" t="s">
        <v>15</v>
      </c>
      <c r="X5" s="206"/>
      <c r="Y5" s="167" t="s">
        <v>16</v>
      </c>
      <c r="Z5" s="168"/>
      <c r="AA5" s="205" t="s">
        <v>17</v>
      </c>
      <c r="AB5" s="218"/>
      <c r="AC5" s="206"/>
      <c r="AD5" s="205" t="s">
        <v>18</v>
      </c>
      <c r="AE5" s="206"/>
      <c r="AF5" s="205" t="s">
        <v>19</v>
      </c>
      <c r="AG5" s="206"/>
      <c r="AH5" s="205" t="s">
        <v>20</v>
      </c>
      <c r="AI5" s="218"/>
      <c r="AJ5" s="205" t="s">
        <v>21</v>
      </c>
      <c r="AK5" s="206"/>
      <c r="AL5" s="205" t="s">
        <v>22</v>
      </c>
      <c r="AM5" s="206"/>
      <c r="AN5" s="205" t="s">
        <v>23</v>
      </c>
      <c r="AO5" s="206"/>
      <c r="AP5" s="205" t="s">
        <v>24</v>
      </c>
      <c r="AQ5" s="206"/>
      <c r="AR5" s="205" t="s">
        <v>25</v>
      </c>
      <c r="AS5" s="206"/>
      <c r="AT5" s="167" t="s">
        <v>26</v>
      </c>
      <c r="AU5" s="190" t="s">
        <v>27</v>
      </c>
      <c r="AV5" s="190" t="s">
        <v>28</v>
      </c>
      <c r="AW5" s="199" t="s">
        <v>29</v>
      </c>
      <c r="AX5" s="212"/>
      <c r="AY5" s="215" t="s">
        <v>30</v>
      </c>
      <c r="AZ5" s="199" t="s">
        <v>31</v>
      </c>
      <c r="BA5" s="200"/>
      <c r="BB5" s="200"/>
      <c r="BC5" s="212"/>
      <c r="BD5" s="199" t="s">
        <v>32</v>
      </c>
      <c r="BE5" s="200"/>
      <c r="BF5" s="193" t="s">
        <v>33</v>
      </c>
      <c r="BG5" s="196" t="s">
        <v>34</v>
      </c>
      <c r="BH5" s="185"/>
      <c r="BI5" s="178" t="s">
        <v>35</v>
      </c>
      <c r="BJ5" s="185"/>
      <c r="BK5" s="178" t="s">
        <v>36</v>
      </c>
      <c r="BL5" s="185"/>
      <c r="BM5" s="178" t="s">
        <v>37</v>
      </c>
      <c r="BN5" s="185"/>
      <c r="BO5" s="178" t="s">
        <v>38</v>
      </c>
      <c r="BP5" s="185"/>
      <c r="BQ5" s="178" t="s">
        <v>39</v>
      </c>
      <c r="BR5" s="179"/>
      <c r="BS5" s="184" t="s">
        <v>40</v>
      </c>
      <c r="BT5" s="185"/>
      <c r="BU5" s="178" t="s">
        <v>41</v>
      </c>
      <c r="BV5" s="185"/>
      <c r="BW5" s="178" t="s">
        <v>42</v>
      </c>
      <c r="BX5" s="185"/>
      <c r="BY5" s="190" t="s">
        <v>43</v>
      </c>
      <c r="BZ5" s="190" t="s">
        <v>44</v>
      </c>
      <c r="CA5" s="167" t="s">
        <v>45</v>
      </c>
      <c r="CB5" s="175" t="s">
        <v>46</v>
      </c>
    </row>
    <row r="6" spans="1:103" ht="17.399999999999999" customHeight="1" thickBot="1" x14ac:dyDescent="0.35">
      <c r="A6" s="232"/>
      <c r="B6" s="235"/>
      <c r="C6" s="238"/>
      <c r="D6" s="238"/>
      <c r="E6" s="163"/>
      <c r="F6" s="238"/>
      <c r="G6" s="238"/>
      <c r="H6" s="18" t="s">
        <v>47</v>
      </c>
      <c r="I6" s="17" t="s">
        <v>48</v>
      </c>
      <c r="J6" s="169" t="s">
        <v>49</v>
      </c>
      <c r="K6" s="171" t="s">
        <v>50</v>
      </c>
      <c r="L6" s="18" t="s">
        <v>47</v>
      </c>
      <c r="M6" s="17" t="s">
        <v>48</v>
      </c>
      <c r="N6" s="169" t="s">
        <v>49</v>
      </c>
      <c r="O6" s="171" t="s">
        <v>50</v>
      </c>
      <c r="P6" s="201"/>
      <c r="Q6" s="213"/>
      <c r="R6" s="219"/>
      <c r="S6" s="223"/>
      <c r="T6" s="224"/>
      <c r="U6" s="207"/>
      <c r="V6" s="208"/>
      <c r="W6" s="207"/>
      <c r="X6" s="208"/>
      <c r="Y6" s="173"/>
      <c r="Z6" s="227"/>
      <c r="AA6" s="207"/>
      <c r="AB6" s="219"/>
      <c r="AC6" s="208"/>
      <c r="AD6" s="207"/>
      <c r="AE6" s="208"/>
      <c r="AF6" s="207"/>
      <c r="AG6" s="208"/>
      <c r="AH6" s="207"/>
      <c r="AI6" s="219"/>
      <c r="AJ6" s="207"/>
      <c r="AK6" s="208"/>
      <c r="AL6" s="207"/>
      <c r="AM6" s="208"/>
      <c r="AN6" s="207"/>
      <c r="AO6" s="208"/>
      <c r="AP6" s="207"/>
      <c r="AQ6" s="208"/>
      <c r="AR6" s="207"/>
      <c r="AS6" s="208"/>
      <c r="AT6" s="173"/>
      <c r="AU6" s="191"/>
      <c r="AV6" s="191"/>
      <c r="AW6" s="201"/>
      <c r="AX6" s="213"/>
      <c r="AY6" s="216"/>
      <c r="AZ6" s="201"/>
      <c r="BA6" s="202"/>
      <c r="BB6" s="202"/>
      <c r="BC6" s="213"/>
      <c r="BD6" s="201"/>
      <c r="BE6" s="202"/>
      <c r="BF6" s="194"/>
      <c r="BG6" s="197"/>
      <c r="BH6" s="187"/>
      <c r="BI6" s="180"/>
      <c r="BJ6" s="187"/>
      <c r="BK6" s="180"/>
      <c r="BL6" s="187"/>
      <c r="BM6" s="180"/>
      <c r="BN6" s="187"/>
      <c r="BO6" s="180"/>
      <c r="BP6" s="187"/>
      <c r="BQ6" s="180"/>
      <c r="BR6" s="181"/>
      <c r="BS6" s="186"/>
      <c r="BT6" s="187"/>
      <c r="BU6" s="180"/>
      <c r="BV6" s="187"/>
      <c r="BW6" s="180"/>
      <c r="BX6" s="187"/>
      <c r="BY6" s="191"/>
      <c r="BZ6" s="191"/>
      <c r="CA6" s="173"/>
      <c r="CB6" s="176"/>
    </row>
    <row r="7" spans="1:103" ht="28.8" customHeight="1" thickBot="1" x14ac:dyDescent="0.35">
      <c r="A7" s="232"/>
      <c r="B7" s="235"/>
      <c r="C7" s="238"/>
      <c r="D7" s="238"/>
      <c r="E7" s="163"/>
      <c r="F7" s="238"/>
      <c r="G7" s="238"/>
      <c r="H7" s="20">
        <v>6.31</v>
      </c>
      <c r="I7" s="19"/>
      <c r="J7" s="170"/>
      <c r="K7" s="172"/>
      <c r="L7" s="20">
        <v>6.31</v>
      </c>
      <c r="M7" s="19"/>
      <c r="N7" s="170"/>
      <c r="O7" s="172"/>
      <c r="P7" s="203"/>
      <c r="Q7" s="214"/>
      <c r="R7" s="220"/>
      <c r="S7" s="225"/>
      <c r="T7" s="226"/>
      <c r="U7" s="209"/>
      <c r="V7" s="210"/>
      <c r="W7" s="209"/>
      <c r="X7" s="210"/>
      <c r="Y7" s="174"/>
      <c r="Z7" s="228"/>
      <c r="AA7" s="209"/>
      <c r="AB7" s="220"/>
      <c r="AC7" s="210"/>
      <c r="AD7" s="209"/>
      <c r="AE7" s="210"/>
      <c r="AF7" s="209"/>
      <c r="AG7" s="210"/>
      <c r="AH7" s="209"/>
      <c r="AI7" s="220"/>
      <c r="AJ7" s="209"/>
      <c r="AK7" s="210"/>
      <c r="AL7" s="209"/>
      <c r="AM7" s="210"/>
      <c r="AN7" s="209"/>
      <c r="AO7" s="210"/>
      <c r="AP7" s="209"/>
      <c r="AQ7" s="210"/>
      <c r="AR7" s="209"/>
      <c r="AS7" s="210"/>
      <c r="AT7" s="211"/>
      <c r="AU7" s="192"/>
      <c r="AV7" s="192"/>
      <c r="AW7" s="203"/>
      <c r="AX7" s="214"/>
      <c r="AY7" s="217"/>
      <c r="AZ7" s="203"/>
      <c r="BA7" s="204"/>
      <c r="BB7" s="204"/>
      <c r="BC7" s="214"/>
      <c r="BD7" s="203"/>
      <c r="BE7" s="204"/>
      <c r="BF7" s="195"/>
      <c r="BG7" s="198"/>
      <c r="BH7" s="189"/>
      <c r="BI7" s="182"/>
      <c r="BJ7" s="189"/>
      <c r="BK7" s="182"/>
      <c r="BL7" s="189"/>
      <c r="BM7" s="182"/>
      <c r="BN7" s="189"/>
      <c r="BO7" s="182"/>
      <c r="BP7" s="189"/>
      <c r="BQ7" s="182"/>
      <c r="BR7" s="183"/>
      <c r="BS7" s="188"/>
      <c r="BT7" s="189"/>
      <c r="BU7" s="182"/>
      <c r="BV7" s="189"/>
      <c r="BW7" s="182"/>
      <c r="BX7" s="189"/>
      <c r="BY7" s="192"/>
      <c r="BZ7" s="192"/>
      <c r="CA7" s="174"/>
      <c r="CB7" s="177"/>
    </row>
    <row r="8" spans="1:103" ht="18.75" customHeight="1" thickBot="1" x14ac:dyDescent="0.35">
      <c r="A8" s="233"/>
      <c r="B8" s="236"/>
      <c r="C8" s="239"/>
      <c r="D8" s="239"/>
      <c r="E8" s="164"/>
      <c r="F8" s="239"/>
      <c r="G8" s="239"/>
      <c r="H8" s="22"/>
      <c r="I8" s="22"/>
      <c r="J8" s="23" t="s">
        <v>52</v>
      </c>
      <c r="K8" s="23" t="s">
        <v>52</v>
      </c>
      <c r="L8" s="22"/>
      <c r="M8" s="22"/>
      <c r="N8" s="23" t="s">
        <v>52</v>
      </c>
      <c r="O8" s="23" t="s">
        <v>52</v>
      </c>
      <c r="P8" s="22" t="s">
        <v>53</v>
      </c>
      <c r="Q8" s="23" t="s">
        <v>52</v>
      </c>
      <c r="R8" s="24" t="s">
        <v>52</v>
      </c>
      <c r="S8" s="25" t="s">
        <v>53</v>
      </c>
      <c r="T8" s="26" t="s">
        <v>52</v>
      </c>
      <c r="U8" s="25" t="s">
        <v>53</v>
      </c>
      <c r="V8" s="26" t="s">
        <v>52</v>
      </c>
      <c r="W8" s="25" t="s">
        <v>54</v>
      </c>
      <c r="X8" s="26" t="s">
        <v>51</v>
      </c>
      <c r="Y8" s="22" t="s">
        <v>55</v>
      </c>
      <c r="Z8" s="23" t="s">
        <v>51</v>
      </c>
      <c r="AA8" s="25" t="s">
        <v>53</v>
      </c>
      <c r="AB8" s="27" t="s">
        <v>56</v>
      </c>
      <c r="AC8" s="26" t="s">
        <v>52</v>
      </c>
      <c r="AD8" s="25" t="s">
        <v>53</v>
      </c>
      <c r="AE8" s="26" t="s">
        <v>52</v>
      </c>
      <c r="AF8" s="25" t="s">
        <v>53</v>
      </c>
      <c r="AG8" s="28" t="s">
        <v>52</v>
      </c>
      <c r="AH8" s="25" t="s">
        <v>55</v>
      </c>
      <c r="AI8" s="29" t="s">
        <v>52</v>
      </c>
      <c r="AJ8" s="25" t="s">
        <v>55</v>
      </c>
      <c r="AK8" s="26" t="s">
        <v>52</v>
      </c>
      <c r="AL8" s="25" t="s">
        <v>53</v>
      </c>
      <c r="AM8" s="26" t="s">
        <v>52</v>
      </c>
      <c r="AN8" s="25" t="s">
        <v>55</v>
      </c>
      <c r="AO8" s="26" t="s">
        <v>52</v>
      </c>
      <c r="AP8" s="30" t="s">
        <v>55</v>
      </c>
      <c r="AQ8" s="31" t="s">
        <v>52</v>
      </c>
      <c r="AR8" s="25" t="s">
        <v>55</v>
      </c>
      <c r="AS8" s="26" t="s">
        <v>52</v>
      </c>
      <c r="AT8" s="32" t="s">
        <v>51</v>
      </c>
      <c r="AU8" s="21" t="s">
        <v>51</v>
      </c>
      <c r="AV8" s="21" t="s">
        <v>51</v>
      </c>
      <c r="AW8" s="33" t="s">
        <v>55</v>
      </c>
      <c r="AX8" s="34" t="s">
        <v>52</v>
      </c>
      <c r="AY8" s="35" t="s">
        <v>51</v>
      </c>
      <c r="AZ8" s="33" t="s">
        <v>53</v>
      </c>
      <c r="BA8" s="36"/>
      <c r="BB8" s="36"/>
      <c r="BC8" s="34" t="s">
        <v>51</v>
      </c>
      <c r="BD8" s="36" t="s">
        <v>57</v>
      </c>
      <c r="BE8" s="34" t="s">
        <v>52</v>
      </c>
      <c r="BF8" s="35" t="s">
        <v>51</v>
      </c>
      <c r="BG8" s="37" t="s">
        <v>58</v>
      </c>
      <c r="BH8" s="38" t="s">
        <v>51</v>
      </c>
      <c r="BI8" s="39" t="s">
        <v>58</v>
      </c>
      <c r="BJ8" s="38" t="s">
        <v>51</v>
      </c>
      <c r="BK8" s="37" t="s">
        <v>58</v>
      </c>
      <c r="BL8" s="38" t="s">
        <v>51</v>
      </c>
      <c r="BM8" s="39" t="s">
        <v>58</v>
      </c>
      <c r="BN8" s="38" t="s">
        <v>51</v>
      </c>
      <c r="BO8" s="37" t="s">
        <v>55</v>
      </c>
      <c r="BP8" s="38" t="s">
        <v>51</v>
      </c>
      <c r="BQ8" s="39" t="s">
        <v>55</v>
      </c>
      <c r="BR8" s="38" t="s">
        <v>52</v>
      </c>
      <c r="BS8" s="39" t="s">
        <v>58</v>
      </c>
      <c r="BT8" s="38" t="s">
        <v>52</v>
      </c>
      <c r="BU8" s="39" t="s">
        <v>55</v>
      </c>
      <c r="BV8" s="38" t="s">
        <v>52</v>
      </c>
      <c r="BW8" s="37" t="s">
        <v>55</v>
      </c>
      <c r="BX8" s="38" t="s">
        <v>52</v>
      </c>
      <c r="BY8" s="35" t="s">
        <v>51</v>
      </c>
      <c r="BZ8" s="35" t="s">
        <v>51</v>
      </c>
      <c r="CA8" s="36" t="s">
        <v>51</v>
      </c>
      <c r="CB8" s="40" t="s">
        <v>59</v>
      </c>
    </row>
    <row r="9" spans="1:103" ht="11.25" customHeight="1" thickBot="1" x14ac:dyDescent="0.35">
      <c r="A9" s="41"/>
      <c r="B9" s="42"/>
      <c r="C9" s="43"/>
      <c r="D9" s="43"/>
      <c r="E9" s="43"/>
      <c r="F9" s="43"/>
      <c r="G9" s="43"/>
      <c r="H9" s="45"/>
      <c r="I9" s="45"/>
      <c r="J9" s="46"/>
      <c r="K9" s="47"/>
      <c r="L9" s="45"/>
      <c r="M9" s="45"/>
      <c r="N9" s="46"/>
      <c r="O9" s="47"/>
      <c r="P9" s="45"/>
      <c r="Q9" s="48"/>
      <c r="R9" s="49"/>
      <c r="S9" s="45"/>
      <c r="T9" s="48"/>
      <c r="U9" s="45"/>
      <c r="V9" s="50"/>
      <c r="W9" s="44"/>
      <c r="X9" s="44"/>
      <c r="Y9" s="45"/>
      <c r="Z9" s="48"/>
      <c r="AA9" s="45"/>
      <c r="AB9" s="51"/>
      <c r="AC9" s="48"/>
      <c r="AD9" s="45"/>
      <c r="AE9" s="48"/>
      <c r="AF9" s="45"/>
      <c r="AG9" s="50"/>
      <c r="AH9" s="45"/>
      <c r="AI9" s="52"/>
      <c r="AJ9" s="45"/>
      <c r="AK9" s="48"/>
      <c r="AL9" s="45"/>
      <c r="AM9" s="50"/>
      <c r="AN9" s="45"/>
      <c r="AO9" s="50"/>
      <c r="AP9" s="45"/>
      <c r="AQ9" s="50"/>
      <c r="AR9" s="45"/>
      <c r="AS9" s="50"/>
      <c r="AT9" s="45"/>
      <c r="AU9" s="44"/>
      <c r="AV9" s="44"/>
      <c r="AW9" s="53"/>
      <c r="AX9" s="54"/>
      <c r="AY9" s="55"/>
      <c r="AZ9" s="53"/>
      <c r="BA9" s="56"/>
      <c r="BB9" s="56"/>
      <c r="BC9" s="54"/>
      <c r="BD9" s="56"/>
      <c r="BE9" s="54"/>
      <c r="BF9" s="44"/>
      <c r="BG9" s="10"/>
      <c r="BH9" s="57"/>
      <c r="BI9" s="58"/>
      <c r="BJ9" s="57"/>
      <c r="BK9" s="58"/>
      <c r="BL9" s="57"/>
      <c r="BM9" s="58"/>
      <c r="BN9" s="57"/>
      <c r="BO9" s="58"/>
      <c r="BP9" s="57"/>
      <c r="BQ9" s="58"/>
      <c r="BR9" s="57"/>
      <c r="BS9" s="58"/>
      <c r="BT9" s="57"/>
      <c r="BU9" s="58"/>
      <c r="BV9" s="57"/>
      <c r="BW9" s="58"/>
      <c r="BX9" s="57"/>
      <c r="BY9" s="58"/>
      <c r="BZ9" s="59"/>
      <c r="CA9" s="45"/>
      <c r="CB9" s="60">
        <f t="shared" ref="CB9" si="0">BY9+BZ9+CA9</f>
        <v>0</v>
      </c>
    </row>
    <row r="10" spans="1:103" ht="19.5" customHeight="1" x14ac:dyDescent="0.3">
      <c r="A10" s="61">
        <v>1</v>
      </c>
      <c r="B10" s="62" t="s">
        <v>60</v>
      </c>
      <c r="C10" s="63">
        <v>1966</v>
      </c>
      <c r="D10" s="63">
        <v>5</v>
      </c>
      <c r="E10" s="63">
        <v>4</v>
      </c>
      <c r="F10" s="63">
        <v>80</v>
      </c>
      <c r="G10" s="63">
        <v>3219.2</v>
      </c>
      <c r="H10" s="65">
        <v>6.31</v>
      </c>
      <c r="I10" s="65"/>
      <c r="J10" s="65">
        <f t="shared" ref="J10:J41" si="1">G10*H10*12/1000</f>
        <v>243.75782399999997</v>
      </c>
      <c r="K10" s="64">
        <f>J10*0.9535</f>
        <v>232.42308518399997</v>
      </c>
      <c r="L10" s="65">
        <v>6.31</v>
      </c>
      <c r="M10" s="65"/>
      <c r="N10" s="65">
        <f t="shared" ref="N10:N41" si="2">K10*L10*12/1000</f>
        <v>17.599076010132478</v>
      </c>
      <c r="O10" s="64">
        <f>N10*0.9535</f>
        <v>16.780718975661319</v>
      </c>
      <c r="P10" s="66"/>
      <c r="Q10" s="67"/>
      <c r="R10" s="68"/>
      <c r="S10" s="66">
        <v>4.0000000000000001E-3</v>
      </c>
      <c r="T10" s="67">
        <v>6.9311704347826</v>
      </c>
      <c r="U10" s="66"/>
      <c r="V10" s="67"/>
      <c r="W10" s="66"/>
      <c r="X10" s="67"/>
      <c r="Y10" s="69"/>
      <c r="Z10" s="67"/>
      <c r="AA10" s="66"/>
      <c r="AB10" s="70"/>
      <c r="AC10" s="67"/>
      <c r="AD10" s="66"/>
      <c r="AE10" s="67"/>
      <c r="AF10" s="66"/>
      <c r="AG10" s="67"/>
      <c r="AH10" s="66">
        <v>6</v>
      </c>
      <c r="AI10" s="71">
        <v>7.9979394459130404</v>
      </c>
      <c r="AJ10" s="66"/>
      <c r="AK10" s="67"/>
      <c r="AL10" s="66"/>
      <c r="AM10" s="67"/>
      <c r="AN10" s="66">
        <v>2</v>
      </c>
      <c r="AO10" s="67">
        <v>5.9218999999999999</v>
      </c>
      <c r="AP10" s="66"/>
      <c r="AQ10" s="67"/>
      <c r="AR10" s="72">
        <v>3</v>
      </c>
      <c r="AS10" s="73">
        <v>4.389556520491821</v>
      </c>
      <c r="AT10" s="69"/>
      <c r="AU10" s="74"/>
      <c r="AV10" s="74"/>
      <c r="AW10" s="66"/>
      <c r="AX10" s="67"/>
      <c r="AY10" s="74"/>
      <c r="AZ10" s="69"/>
      <c r="BA10" s="70"/>
      <c r="BB10" s="70"/>
      <c r="BC10" s="67"/>
      <c r="BD10" s="70"/>
      <c r="BE10" s="67"/>
      <c r="BF10" s="74">
        <v>7.6214817073170599E-2</v>
      </c>
      <c r="BG10" s="75"/>
      <c r="BH10" s="76"/>
      <c r="BI10" s="77"/>
      <c r="BJ10" s="76"/>
      <c r="BK10" s="77">
        <v>1.5E-3</v>
      </c>
      <c r="BL10" s="76">
        <v>1.6116430434782552</v>
      </c>
      <c r="BM10" s="77"/>
      <c r="BN10" s="76"/>
      <c r="BO10" s="77"/>
      <c r="BP10" s="76"/>
      <c r="BQ10" s="77">
        <v>13</v>
      </c>
      <c r="BR10" s="76">
        <v>9.3369999999999997</v>
      </c>
      <c r="BS10" s="77"/>
      <c r="BT10" s="76"/>
      <c r="BU10" s="77">
        <v>8</v>
      </c>
      <c r="BV10" s="76">
        <v>7.2314912214824014</v>
      </c>
      <c r="BW10" s="77">
        <v>1</v>
      </c>
      <c r="BX10" s="76">
        <v>1.7286835709999999</v>
      </c>
      <c r="BY10" s="77">
        <f>Q10+R10+T10+V10+X10+Z10+AC10+AE10+AG10+AI10+AK10+AM10+AO10+AQ10+AS10+AT10+AU10+AV10+AX10+AY10+BC10+BE10+BF10</f>
        <v>25.316781218260637</v>
      </c>
      <c r="BZ10" s="78">
        <f>BH10+BJ10+BL10+BN10+BP10+BR10</f>
        <v>10.948643043478254</v>
      </c>
      <c r="CA10" s="79">
        <f t="shared" ref="CA10:CA73" si="3">BT10+BV10+BX10</f>
        <v>8.9601747924824018</v>
      </c>
      <c r="CB10" s="60">
        <f>BY10+BZ10+CA10</f>
        <v>45.225599054221291</v>
      </c>
      <c r="CO10" t="s">
        <v>61</v>
      </c>
      <c r="CP10">
        <v>1966</v>
      </c>
      <c r="CQ10">
        <v>5</v>
      </c>
      <c r="CR10">
        <v>4</v>
      </c>
      <c r="CS10">
        <v>0.24299999999999999</v>
      </c>
      <c r="CT10">
        <v>80</v>
      </c>
      <c r="CV10">
        <f t="shared" ref="CV10:CV41" si="4">D10-CQ10</f>
        <v>0</v>
      </c>
      <c r="CW10" t="e">
        <f>#REF!-CR10</f>
        <v>#REF!</v>
      </c>
      <c r="CY10">
        <f t="shared" ref="CY10:CY41" si="5">F10-CT10</f>
        <v>0</v>
      </c>
    </row>
    <row r="11" spans="1:103" ht="18.75" customHeight="1" x14ac:dyDescent="0.3">
      <c r="A11" s="61">
        <f>A10+1</f>
        <v>2</v>
      </c>
      <c r="B11" s="80" t="s">
        <v>62</v>
      </c>
      <c r="C11" s="81" t="s">
        <v>63</v>
      </c>
      <c r="D11" s="81">
        <v>4</v>
      </c>
      <c r="E11" s="81">
        <v>1</v>
      </c>
      <c r="F11" s="81">
        <v>16</v>
      </c>
      <c r="G11" s="81">
        <v>973</v>
      </c>
      <c r="H11" s="65">
        <v>6.31</v>
      </c>
      <c r="I11" s="65"/>
      <c r="J11" s="65">
        <f t="shared" si="1"/>
        <v>73.675560000000004</v>
      </c>
      <c r="K11" s="64">
        <f t="shared" ref="K11:K74" si="6">J11*0.9535</f>
        <v>70.249646460000008</v>
      </c>
      <c r="L11" s="65">
        <v>6.31</v>
      </c>
      <c r="M11" s="65"/>
      <c r="N11" s="65">
        <f t="shared" si="2"/>
        <v>5.3193032299512</v>
      </c>
      <c r="O11" s="64">
        <f t="shared" ref="O11:O74" si="7">N11*0.9535</f>
        <v>5.0719556297584694</v>
      </c>
      <c r="P11" s="78"/>
      <c r="Q11" s="82"/>
      <c r="R11" s="83"/>
      <c r="S11" s="78">
        <v>0.114</v>
      </c>
      <c r="T11" s="82">
        <v>18.26915</v>
      </c>
      <c r="U11" s="78"/>
      <c r="V11" s="82"/>
      <c r="W11" s="78"/>
      <c r="X11" s="82"/>
      <c r="Y11" s="84"/>
      <c r="Z11" s="82"/>
      <c r="AA11" s="78"/>
      <c r="AB11" s="85"/>
      <c r="AC11" s="82"/>
      <c r="AD11" s="78"/>
      <c r="AE11" s="82"/>
      <c r="AF11" s="78"/>
      <c r="AG11" s="82"/>
      <c r="AH11" s="78"/>
      <c r="AI11" s="79"/>
      <c r="AJ11" s="78"/>
      <c r="AK11" s="82"/>
      <c r="AL11" s="78"/>
      <c r="AM11" s="82"/>
      <c r="AN11" s="78">
        <v>1</v>
      </c>
      <c r="AO11" s="82">
        <v>0.43045</v>
      </c>
      <c r="AP11" s="78"/>
      <c r="AQ11" s="82"/>
      <c r="AR11" s="86">
        <v>3</v>
      </c>
      <c r="AS11" s="87">
        <v>0.28174259649122801</v>
      </c>
      <c r="AT11" s="84"/>
      <c r="AU11" s="88"/>
      <c r="AV11" s="88"/>
      <c r="AW11" s="78"/>
      <c r="AX11" s="82"/>
      <c r="AY11" s="88"/>
      <c r="AZ11" s="84"/>
      <c r="BA11" s="85"/>
      <c r="BB11" s="85"/>
      <c r="BC11" s="82"/>
      <c r="BD11" s="85"/>
      <c r="BE11" s="82"/>
      <c r="BF11" s="88">
        <v>0.90690668493256088</v>
      </c>
      <c r="BG11" s="75"/>
      <c r="BH11" s="76"/>
      <c r="BI11" s="77"/>
      <c r="BJ11" s="76"/>
      <c r="BK11" s="77"/>
      <c r="BL11" s="76"/>
      <c r="BM11" s="77"/>
      <c r="BN11" s="76"/>
      <c r="BO11" s="77"/>
      <c r="BP11" s="76"/>
      <c r="BQ11" s="77">
        <v>14</v>
      </c>
      <c r="BR11" s="76">
        <v>5.5810000000000004</v>
      </c>
      <c r="BS11" s="77"/>
      <c r="BT11" s="76"/>
      <c r="BU11" s="77">
        <v>1</v>
      </c>
      <c r="BV11" s="76">
        <v>0.75438000000000005</v>
      </c>
      <c r="BW11" s="77">
        <v>1</v>
      </c>
      <c r="BX11" s="76">
        <v>2.3793379166666702</v>
      </c>
      <c r="BY11" s="77">
        <f t="shared" ref="BY11:BY73" si="8">Q11+R11+T11+V11+X11+Z11+AC11+AE11+AG11+AI11+AK11+AM11+AO11+AQ11+AS11+AT11+AU11+AV11+AX11+AY11+BC11+BE11+BF11</f>
        <v>19.888249281423789</v>
      </c>
      <c r="BZ11" s="78">
        <f t="shared" ref="BZ11:BZ73" si="9">BH11+BJ11+BL11+BN11+BP11+BR11</f>
        <v>5.5810000000000004</v>
      </c>
      <c r="CA11" s="79">
        <f t="shared" si="3"/>
        <v>3.1337179166666704</v>
      </c>
      <c r="CB11" s="60">
        <f t="shared" ref="CB11:CB73" si="10">BY11+BZ11+CA11</f>
        <v>28.602967198090461</v>
      </c>
      <c r="CO11" t="s">
        <v>64</v>
      </c>
      <c r="CP11" t="s">
        <v>63</v>
      </c>
      <c r="CQ11">
        <v>4</v>
      </c>
      <c r="CR11">
        <v>1</v>
      </c>
      <c r="CS11">
        <v>0.1108</v>
      </c>
      <c r="CT11">
        <v>16</v>
      </c>
      <c r="CV11">
        <f t="shared" si="4"/>
        <v>0</v>
      </c>
      <c r="CW11" t="e">
        <f>#REF!-CR11</f>
        <v>#REF!</v>
      </c>
      <c r="CY11">
        <f t="shared" si="5"/>
        <v>0</v>
      </c>
    </row>
    <row r="12" spans="1:103" ht="18.75" customHeight="1" x14ac:dyDescent="0.3">
      <c r="A12" s="61">
        <f t="shared" ref="A12:A73" si="11">A11+1</f>
        <v>3</v>
      </c>
      <c r="B12" s="80" t="s">
        <v>65</v>
      </c>
      <c r="C12" s="81" t="s">
        <v>63</v>
      </c>
      <c r="D12" s="81">
        <v>2</v>
      </c>
      <c r="E12" s="81">
        <v>2</v>
      </c>
      <c r="F12" s="81">
        <v>16</v>
      </c>
      <c r="G12" s="81">
        <v>1022.1</v>
      </c>
      <c r="H12" s="65">
        <v>6.31</v>
      </c>
      <c r="I12" s="65"/>
      <c r="J12" s="65">
        <f t="shared" si="1"/>
        <v>77.393411999999998</v>
      </c>
      <c r="K12" s="64">
        <f t="shared" si="6"/>
        <v>73.794618341999993</v>
      </c>
      <c r="L12" s="65">
        <v>6.31</v>
      </c>
      <c r="M12" s="65"/>
      <c r="N12" s="65">
        <f t="shared" si="2"/>
        <v>5.5877285008562394</v>
      </c>
      <c r="O12" s="64">
        <f t="shared" si="7"/>
        <v>5.3278991255664243</v>
      </c>
      <c r="P12" s="78">
        <v>3.0000000000000001E-3</v>
      </c>
      <c r="Q12" s="82">
        <v>3.47</v>
      </c>
      <c r="R12" s="83"/>
      <c r="S12" s="78"/>
      <c r="T12" s="82"/>
      <c r="U12" s="78"/>
      <c r="V12" s="82"/>
      <c r="W12" s="78"/>
      <c r="X12" s="82"/>
      <c r="Y12" s="84"/>
      <c r="Z12" s="82"/>
      <c r="AA12" s="78">
        <v>7.51E-2</v>
      </c>
      <c r="AB12" s="85">
        <v>2</v>
      </c>
      <c r="AC12" s="82">
        <v>146.56443000000002</v>
      </c>
      <c r="AD12" s="78"/>
      <c r="AE12" s="82"/>
      <c r="AF12" s="78">
        <v>3.4499999999999999E-3</v>
      </c>
      <c r="AG12" s="82">
        <v>5.4228719999999999</v>
      </c>
      <c r="AH12" s="78">
        <v>1</v>
      </c>
      <c r="AI12" s="79">
        <v>1.1631628571428601</v>
      </c>
      <c r="AJ12" s="78"/>
      <c r="AK12" s="82"/>
      <c r="AL12" s="78">
        <v>1.5E-3</v>
      </c>
      <c r="AM12" s="82">
        <v>1.1831799999999999</v>
      </c>
      <c r="AN12" s="78">
        <v>1</v>
      </c>
      <c r="AO12" s="82">
        <v>2.3024499999999999</v>
      </c>
      <c r="AP12" s="78"/>
      <c r="AQ12" s="82"/>
      <c r="AR12" s="86">
        <v>4</v>
      </c>
      <c r="AS12" s="87">
        <v>12.385164051896204</v>
      </c>
      <c r="AT12" s="84"/>
      <c r="AU12" s="88"/>
      <c r="AV12" s="88"/>
      <c r="AW12" s="78"/>
      <c r="AX12" s="82"/>
      <c r="AY12" s="88"/>
      <c r="AZ12" s="84"/>
      <c r="BA12" s="85"/>
      <c r="BB12" s="85"/>
      <c r="BC12" s="82"/>
      <c r="BD12" s="85"/>
      <c r="BE12" s="82"/>
      <c r="BF12" s="88">
        <v>2.3988935849056561</v>
      </c>
      <c r="BG12" s="75"/>
      <c r="BH12" s="76"/>
      <c r="BI12" s="77">
        <v>5.0000000000000001E-3</v>
      </c>
      <c r="BJ12" s="76">
        <v>5.01</v>
      </c>
      <c r="BK12" s="77"/>
      <c r="BL12" s="76"/>
      <c r="BM12" s="77"/>
      <c r="BN12" s="76"/>
      <c r="BO12" s="77"/>
      <c r="BP12" s="76"/>
      <c r="BQ12" s="77">
        <v>5</v>
      </c>
      <c r="BR12" s="76">
        <v>4.0979999999999999</v>
      </c>
      <c r="BS12" s="77"/>
      <c r="BT12" s="76"/>
      <c r="BU12" s="77"/>
      <c r="BV12" s="76"/>
      <c r="BW12" s="77"/>
      <c r="BX12" s="76"/>
      <c r="BY12" s="77">
        <f t="shared" si="8"/>
        <v>174.89015249394473</v>
      </c>
      <c r="BZ12" s="78">
        <f t="shared" si="9"/>
        <v>9.1080000000000005</v>
      </c>
      <c r="CA12" s="79">
        <f t="shared" si="3"/>
        <v>0</v>
      </c>
      <c r="CB12" s="60">
        <f t="shared" si="10"/>
        <v>183.99815249394473</v>
      </c>
      <c r="CO12" t="s">
        <v>65</v>
      </c>
      <c r="CP12" t="s">
        <v>63</v>
      </c>
      <c r="CQ12">
        <v>2</v>
      </c>
      <c r="CR12">
        <v>2</v>
      </c>
      <c r="CS12">
        <v>7.51E-2</v>
      </c>
      <c r="CT12">
        <v>16</v>
      </c>
      <c r="CV12">
        <f t="shared" si="4"/>
        <v>0</v>
      </c>
      <c r="CW12" t="e">
        <f>#REF!-CR12</f>
        <v>#REF!</v>
      </c>
      <c r="CY12">
        <f t="shared" si="5"/>
        <v>0</v>
      </c>
    </row>
    <row r="13" spans="1:103" ht="19.5" customHeight="1" x14ac:dyDescent="0.3">
      <c r="A13" s="61">
        <f t="shared" si="11"/>
        <v>4</v>
      </c>
      <c r="B13" s="80" t="s">
        <v>66</v>
      </c>
      <c r="C13" s="81">
        <v>1936</v>
      </c>
      <c r="D13" s="81">
        <v>4</v>
      </c>
      <c r="E13" s="81">
        <v>4</v>
      </c>
      <c r="F13" s="81">
        <v>34</v>
      </c>
      <c r="G13" s="81">
        <v>2826.5</v>
      </c>
      <c r="H13" s="65">
        <v>6.31</v>
      </c>
      <c r="I13" s="65"/>
      <c r="J13" s="65">
        <f t="shared" si="1"/>
        <v>214.02258</v>
      </c>
      <c r="K13" s="64">
        <f t="shared" si="6"/>
        <v>204.07053003000001</v>
      </c>
      <c r="L13" s="65">
        <v>6.31</v>
      </c>
      <c r="M13" s="65"/>
      <c r="N13" s="65">
        <f t="shared" si="2"/>
        <v>15.452220533871602</v>
      </c>
      <c r="O13" s="64">
        <f t="shared" si="7"/>
        <v>14.733692279046572</v>
      </c>
      <c r="P13" s="78"/>
      <c r="Q13" s="82"/>
      <c r="R13" s="83">
        <v>975.6937999999999</v>
      </c>
      <c r="S13" s="78"/>
      <c r="T13" s="82"/>
      <c r="U13" s="78"/>
      <c r="V13" s="82"/>
      <c r="W13" s="78"/>
      <c r="X13" s="82"/>
      <c r="Y13" s="84"/>
      <c r="Z13" s="82"/>
      <c r="AA13" s="78"/>
      <c r="AB13" s="85"/>
      <c r="AC13" s="82"/>
      <c r="AD13" s="78"/>
      <c r="AE13" s="82"/>
      <c r="AF13" s="78"/>
      <c r="AG13" s="82"/>
      <c r="AH13" s="78">
        <v>18</v>
      </c>
      <c r="AI13" s="79">
        <v>17.126329945652159</v>
      </c>
      <c r="AJ13" s="78"/>
      <c r="AK13" s="82"/>
      <c r="AL13" s="78"/>
      <c r="AM13" s="82"/>
      <c r="AN13" s="78">
        <v>1</v>
      </c>
      <c r="AO13" s="82">
        <v>0.93032037037036996</v>
      </c>
      <c r="AP13" s="78"/>
      <c r="AQ13" s="82"/>
      <c r="AR13" s="86">
        <v>3</v>
      </c>
      <c r="AS13" s="87">
        <v>3.446422631578947</v>
      </c>
      <c r="AT13" s="84"/>
      <c r="AU13" s="88"/>
      <c r="AV13" s="88"/>
      <c r="AW13" s="78"/>
      <c r="AX13" s="82"/>
      <c r="AY13" s="88"/>
      <c r="AZ13" s="84"/>
      <c r="BA13" s="85"/>
      <c r="BB13" s="85"/>
      <c r="BC13" s="82"/>
      <c r="BD13" s="85"/>
      <c r="BE13" s="82"/>
      <c r="BF13" s="88">
        <v>965.63560761774318</v>
      </c>
      <c r="BG13" s="75"/>
      <c r="BH13" s="76"/>
      <c r="BI13" s="77">
        <v>5.0000000000000001E-3</v>
      </c>
      <c r="BJ13" s="76">
        <v>5.0135440000000004</v>
      </c>
      <c r="BK13" s="77"/>
      <c r="BL13" s="76"/>
      <c r="BM13" s="77"/>
      <c r="BN13" s="76"/>
      <c r="BO13" s="77"/>
      <c r="BP13" s="76"/>
      <c r="BQ13" s="77">
        <v>16</v>
      </c>
      <c r="BR13" s="76">
        <v>10.451000000000001</v>
      </c>
      <c r="BS13" s="77"/>
      <c r="BT13" s="76"/>
      <c r="BU13" s="77">
        <v>4</v>
      </c>
      <c r="BV13" s="76">
        <v>3.2042870588235277</v>
      </c>
      <c r="BW13" s="77">
        <v>2</v>
      </c>
      <c r="BX13" s="76">
        <v>2.9240000000000004</v>
      </c>
      <c r="BY13" s="77">
        <f t="shared" si="8"/>
        <v>1962.8324805653447</v>
      </c>
      <c r="BZ13" s="78">
        <f t="shared" si="9"/>
        <v>15.464544</v>
      </c>
      <c r="CA13" s="79">
        <f t="shared" si="3"/>
        <v>6.1282870588235276</v>
      </c>
      <c r="CB13" s="60">
        <f t="shared" si="10"/>
        <v>1984.4253116241682</v>
      </c>
      <c r="CO13" t="s">
        <v>66</v>
      </c>
      <c r="CP13">
        <v>1936</v>
      </c>
      <c r="CQ13">
        <v>4</v>
      </c>
      <c r="CR13">
        <v>4</v>
      </c>
      <c r="CS13">
        <v>0.312</v>
      </c>
      <c r="CT13">
        <v>34</v>
      </c>
      <c r="CV13">
        <f t="shared" si="4"/>
        <v>0</v>
      </c>
      <c r="CW13" t="e">
        <f>#REF!-CR13</f>
        <v>#REF!</v>
      </c>
      <c r="CY13">
        <f t="shared" si="5"/>
        <v>0</v>
      </c>
    </row>
    <row r="14" spans="1:103" ht="18.75" customHeight="1" x14ac:dyDescent="0.3">
      <c r="A14" s="61">
        <f t="shared" si="11"/>
        <v>5</v>
      </c>
      <c r="B14" s="80" t="s">
        <v>67</v>
      </c>
      <c r="C14" s="81">
        <v>1937</v>
      </c>
      <c r="D14" s="81">
        <v>4</v>
      </c>
      <c r="E14" s="81">
        <v>4</v>
      </c>
      <c r="F14" s="81">
        <v>33</v>
      </c>
      <c r="G14" s="81">
        <v>2702.2</v>
      </c>
      <c r="H14" s="65">
        <v>6.31</v>
      </c>
      <c r="I14" s="65"/>
      <c r="J14" s="65">
        <f t="shared" si="1"/>
        <v>204.61058399999996</v>
      </c>
      <c r="K14" s="64">
        <f t="shared" si="6"/>
        <v>195.09619184399997</v>
      </c>
      <c r="L14" s="65">
        <v>6.31</v>
      </c>
      <c r="M14" s="65"/>
      <c r="N14" s="65">
        <f t="shared" si="2"/>
        <v>14.772683646427677</v>
      </c>
      <c r="O14" s="64">
        <f t="shared" si="7"/>
        <v>14.08575385686879</v>
      </c>
      <c r="P14" s="78">
        <v>0.22</v>
      </c>
      <c r="Q14" s="82">
        <v>515.64200000000005</v>
      </c>
      <c r="R14" s="83"/>
      <c r="S14" s="78"/>
      <c r="T14" s="82"/>
      <c r="U14" s="78"/>
      <c r="V14" s="82"/>
      <c r="W14" s="78"/>
      <c r="X14" s="82"/>
      <c r="Y14" s="84"/>
      <c r="Z14" s="82"/>
      <c r="AA14" s="78"/>
      <c r="AB14" s="85"/>
      <c r="AC14" s="82"/>
      <c r="AD14" s="78"/>
      <c r="AE14" s="82"/>
      <c r="AF14" s="78"/>
      <c r="AG14" s="82"/>
      <c r="AH14" s="78"/>
      <c r="AI14" s="79"/>
      <c r="AJ14" s="78"/>
      <c r="AK14" s="82"/>
      <c r="AL14" s="78">
        <v>5.0000000000000001E-4</v>
      </c>
      <c r="AM14" s="82">
        <v>1.4745374999999998</v>
      </c>
      <c r="AN14" s="78"/>
      <c r="AO14" s="82"/>
      <c r="AP14" s="78"/>
      <c r="AQ14" s="82"/>
      <c r="AR14" s="86"/>
      <c r="AS14" s="87"/>
      <c r="AT14" s="84"/>
      <c r="AU14" s="88"/>
      <c r="AV14" s="88"/>
      <c r="AW14" s="78"/>
      <c r="AX14" s="82"/>
      <c r="AY14" s="88"/>
      <c r="AZ14" s="84"/>
      <c r="BA14" s="85"/>
      <c r="BB14" s="85"/>
      <c r="BC14" s="82"/>
      <c r="BD14" s="7"/>
      <c r="BE14" s="89"/>
      <c r="BF14" s="90">
        <v>14.085036200885412</v>
      </c>
      <c r="BG14" s="75"/>
      <c r="BH14" s="76"/>
      <c r="BI14" s="77"/>
      <c r="BJ14" s="76"/>
      <c r="BK14" s="77">
        <v>8.5000000000000006E-3</v>
      </c>
      <c r="BL14" s="76">
        <v>15.19937551676022</v>
      </c>
      <c r="BM14" s="77"/>
      <c r="BN14" s="76"/>
      <c r="BO14" s="77"/>
      <c r="BP14" s="76"/>
      <c r="BQ14" s="77">
        <v>19</v>
      </c>
      <c r="BR14" s="76">
        <v>14.551</v>
      </c>
      <c r="BS14" s="77"/>
      <c r="BT14" s="76"/>
      <c r="BU14" s="77">
        <v>3</v>
      </c>
      <c r="BV14" s="76">
        <v>6.8771499719887945</v>
      </c>
      <c r="BW14" s="77">
        <v>5</v>
      </c>
      <c r="BX14" s="76">
        <v>10.02333676388889</v>
      </c>
      <c r="BY14" s="77">
        <f t="shared" si="8"/>
        <v>531.20157370088543</v>
      </c>
      <c r="BZ14" s="78">
        <f t="shared" si="9"/>
        <v>29.750375516760222</v>
      </c>
      <c r="CA14" s="79">
        <f t="shared" si="3"/>
        <v>16.900486735877685</v>
      </c>
      <c r="CB14" s="60">
        <f t="shared" si="10"/>
        <v>577.85243595352335</v>
      </c>
      <c r="CO14" t="s">
        <v>67</v>
      </c>
      <c r="CP14">
        <v>1937</v>
      </c>
      <c r="CQ14">
        <v>4</v>
      </c>
      <c r="CR14">
        <v>4</v>
      </c>
      <c r="CS14">
        <v>0.29070000000000001</v>
      </c>
      <c r="CT14">
        <v>33</v>
      </c>
      <c r="CV14">
        <f t="shared" si="4"/>
        <v>0</v>
      </c>
      <c r="CW14" t="e">
        <f>#REF!-CR14</f>
        <v>#REF!</v>
      </c>
      <c r="CY14">
        <f t="shared" si="5"/>
        <v>0</v>
      </c>
    </row>
    <row r="15" spans="1:103" ht="18.75" customHeight="1" x14ac:dyDescent="0.3">
      <c r="A15" s="61">
        <f t="shared" si="11"/>
        <v>6</v>
      </c>
      <c r="B15" s="80" t="s">
        <v>68</v>
      </c>
      <c r="C15" s="81">
        <v>1977</v>
      </c>
      <c r="D15" s="81">
        <v>5</v>
      </c>
      <c r="E15" s="81">
        <v>4</v>
      </c>
      <c r="F15" s="81">
        <v>56</v>
      </c>
      <c r="G15" s="81">
        <v>4079.3</v>
      </c>
      <c r="H15" s="65">
        <v>6.31</v>
      </c>
      <c r="I15" s="65"/>
      <c r="J15" s="65">
        <f t="shared" si="1"/>
        <v>308.88459599999999</v>
      </c>
      <c r="K15" s="64">
        <f t="shared" si="6"/>
        <v>294.52146228599997</v>
      </c>
      <c r="L15" s="65">
        <v>6.31</v>
      </c>
      <c r="M15" s="65"/>
      <c r="N15" s="65">
        <f t="shared" si="2"/>
        <v>22.30116512429592</v>
      </c>
      <c r="O15" s="64">
        <f t="shared" si="7"/>
        <v>21.264160946016162</v>
      </c>
      <c r="P15" s="78"/>
      <c r="Q15" s="82"/>
      <c r="R15" s="83"/>
      <c r="S15" s="78">
        <v>0.17400000000000002</v>
      </c>
      <c r="T15" s="82">
        <v>179.11747000000003</v>
      </c>
      <c r="U15" s="78">
        <v>6.0000000000000001E-3</v>
      </c>
      <c r="V15" s="82">
        <v>17.183389999999999</v>
      </c>
      <c r="W15" s="78"/>
      <c r="X15" s="82"/>
      <c r="Y15" s="84">
        <v>7</v>
      </c>
      <c r="Z15" s="82">
        <v>44.881810000000002</v>
      </c>
      <c r="AA15" s="78">
        <v>0.15605000000000002</v>
      </c>
      <c r="AB15" s="85">
        <v>2</v>
      </c>
      <c r="AC15" s="82">
        <v>260.84329000000002</v>
      </c>
      <c r="AD15" s="78"/>
      <c r="AE15" s="82"/>
      <c r="AF15" s="78"/>
      <c r="AG15" s="82"/>
      <c r="AH15" s="78"/>
      <c r="AI15" s="79"/>
      <c r="AJ15" s="78"/>
      <c r="AK15" s="82"/>
      <c r="AL15" s="78"/>
      <c r="AM15" s="82"/>
      <c r="AN15" s="78">
        <v>3</v>
      </c>
      <c r="AO15" s="82">
        <v>18.510429099</v>
      </c>
      <c r="AP15" s="78"/>
      <c r="AQ15" s="82"/>
      <c r="AR15" s="86">
        <v>5</v>
      </c>
      <c r="AS15" s="87">
        <v>2.1395521409799816</v>
      </c>
      <c r="AT15" s="84"/>
      <c r="AU15" s="88"/>
      <c r="AV15" s="88"/>
      <c r="AW15" s="78"/>
      <c r="AX15" s="82"/>
      <c r="AY15" s="88"/>
      <c r="AZ15" s="84"/>
      <c r="BA15" s="85"/>
      <c r="BB15" s="85"/>
      <c r="BC15" s="82"/>
      <c r="BD15" s="85"/>
      <c r="BE15" s="82"/>
      <c r="BF15" s="88"/>
      <c r="BG15" s="75"/>
      <c r="BH15" s="76"/>
      <c r="BI15" s="77"/>
      <c r="BJ15" s="76"/>
      <c r="BK15" s="77">
        <v>2E-3</v>
      </c>
      <c r="BL15" s="76">
        <v>2.0939999999999999</v>
      </c>
      <c r="BM15" s="77"/>
      <c r="BN15" s="76"/>
      <c r="BO15" s="77"/>
      <c r="BP15" s="76"/>
      <c r="BQ15" s="77">
        <v>6</v>
      </c>
      <c r="BR15" s="76">
        <v>3.278</v>
      </c>
      <c r="BS15" s="77"/>
      <c r="BT15" s="76"/>
      <c r="BU15" s="77">
        <v>3</v>
      </c>
      <c r="BV15" s="76">
        <v>3.4763631292517001</v>
      </c>
      <c r="BW15" s="77">
        <v>9</v>
      </c>
      <c r="BX15" s="76">
        <v>16.71886124603175</v>
      </c>
      <c r="BY15" s="77">
        <f t="shared" si="8"/>
        <v>522.67594123998003</v>
      </c>
      <c r="BZ15" s="78">
        <f t="shared" si="9"/>
        <v>5.3719999999999999</v>
      </c>
      <c r="CA15" s="79">
        <f t="shared" si="3"/>
        <v>20.195224375283452</v>
      </c>
      <c r="CB15" s="60">
        <f t="shared" si="10"/>
        <v>548.24316561526348</v>
      </c>
      <c r="CO15" t="s">
        <v>68</v>
      </c>
      <c r="CP15">
        <v>1977</v>
      </c>
      <c r="CQ15">
        <v>5</v>
      </c>
      <c r="CR15">
        <v>4</v>
      </c>
      <c r="CS15">
        <v>0.311</v>
      </c>
      <c r="CT15">
        <v>56</v>
      </c>
      <c r="CV15">
        <f t="shared" si="4"/>
        <v>0</v>
      </c>
      <c r="CW15" t="e">
        <f>#REF!-CR15</f>
        <v>#REF!</v>
      </c>
      <c r="CY15">
        <f t="shared" si="5"/>
        <v>0</v>
      </c>
    </row>
    <row r="16" spans="1:103" ht="18.75" customHeight="1" x14ac:dyDescent="0.3">
      <c r="A16" s="61">
        <f t="shared" si="11"/>
        <v>7</v>
      </c>
      <c r="B16" s="80" t="s">
        <v>69</v>
      </c>
      <c r="C16" s="81">
        <v>1962</v>
      </c>
      <c r="D16" s="81">
        <v>3</v>
      </c>
      <c r="E16" s="81">
        <v>3</v>
      </c>
      <c r="F16" s="81">
        <v>36</v>
      </c>
      <c r="G16" s="81">
        <v>1544.3</v>
      </c>
      <c r="H16" s="65">
        <v>6.31</v>
      </c>
      <c r="I16" s="65"/>
      <c r="J16" s="65">
        <f t="shared" si="1"/>
        <v>116.93439599999999</v>
      </c>
      <c r="K16" s="64">
        <f t="shared" si="6"/>
        <v>111.49694658599999</v>
      </c>
      <c r="L16" s="65">
        <v>6.31</v>
      </c>
      <c r="M16" s="65"/>
      <c r="N16" s="65">
        <f t="shared" si="2"/>
        <v>8.4425487954919198</v>
      </c>
      <c r="O16" s="64">
        <f t="shared" si="7"/>
        <v>8.0499702765015453</v>
      </c>
      <c r="P16" s="78">
        <v>0.02</v>
      </c>
      <c r="Q16" s="82">
        <v>5.0609999999999999</v>
      </c>
      <c r="R16" s="83">
        <v>552.81119000000001</v>
      </c>
      <c r="S16" s="78">
        <v>0.19980000000000001</v>
      </c>
      <c r="T16" s="82">
        <v>162.32066</v>
      </c>
      <c r="U16" s="78">
        <v>3.5799999999999998E-2</v>
      </c>
      <c r="V16" s="82">
        <v>63.237403730569952</v>
      </c>
      <c r="W16" s="78"/>
      <c r="X16" s="82"/>
      <c r="Y16" s="84"/>
      <c r="Z16" s="82"/>
      <c r="AA16" s="78"/>
      <c r="AB16" s="85"/>
      <c r="AC16" s="82"/>
      <c r="AD16" s="78"/>
      <c r="AE16" s="82"/>
      <c r="AF16" s="78"/>
      <c r="AG16" s="82"/>
      <c r="AH16" s="78">
        <v>1</v>
      </c>
      <c r="AI16" s="79">
        <v>1.406136818</v>
      </c>
      <c r="AJ16" s="78"/>
      <c r="AK16" s="82"/>
      <c r="AL16" s="78"/>
      <c r="AM16" s="82"/>
      <c r="AN16" s="78">
        <v>6</v>
      </c>
      <c r="AO16" s="82">
        <v>5.1741095942760955</v>
      </c>
      <c r="AP16" s="78"/>
      <c r="AQ16" s="82"/>
      <c r="AR16" s="86">
        <v>1</v>
      </c>
      <c r="AS16" s="87">
        <v>0.55667500000000003</v>
      </c>
      <c r="AT16" s="84"/>
      <c r="AU16" s="88"/>
      <c r="AV16" s="88"/>
      <c r="AW16" s="78">
        <v>9</v>
      </c>
      <c r="AX16" s="82">
        <v>203.75083000000001</v>
      </c>
      <c r="AY16" s="88"/>
      <c r="AZ16" s="84">
        <v>0.1819693</v>
      </c>
      <c r="BA16" s="85"/>
      <c r="BB16" s="85"/>
      <c r="BC16" s="82">
        <v>133.91908314618257</v>
      </c>
      <c r="BD16" s="85"/>
      <c r="BE16" s="82"/>
      <c r="BF16" s="88">
        <v>4.5521323278053272</v>
      </c>
      <c r="BG16" s="75"/>
      <c r="BH16" s="76"/>
      <c r="BI16" s="77">
        <v>1E-3</v>
      </c>
      <c r="BJ16" s="76">
        <v>1.0027088</v>
      </c>
      <c r="BK16" s="77"/>
      <c r="BL16" s="76"/>
      <c r="BM16" s="77"/>
      <c r="BN16" s="76"/>
      <c r="BO16" s="77"/>
      <c r="BP16" s="76"/>
      <c r="BQ16" s="77">
        <v>5</v>
      </c>
      <c r="BR16" s="76">
        <v>3.403</v>
      </c>
      <c r="BS16" s="77"/>
      <c r="BT16" s="76"/>
      <c r="BU16" s="77">
        <v>3</v>
      </c>
      <c r="BV16" s="76">
        <v>6.7449156462584998</v>
      </c>
      <c r="BW16" s="77">
        <v>2</v>
      </c>
      <c r="BX16" s="76">
        <v>4.62264763888889</v>
      </c>
      <c r="BY16" s="77">
        <f t="shared" si="8"/>
        <v>1132.7892206168342</v>
      </c>
      <c r="BZ16" s="78">
        <f t="shared" si="9"/>
        <v>4.4057088000000002</v>
      </c>
      <c r="CA16" s="79">
        <f t="shared" si="3"/>
        <v>11.367563285147391</v>
      </c>
      <c r="CB16" s="60">
        <f t="shared" si="10"/>
        <v>1148.5624927019815</v>
      </c>
      <c r="CO16" t="s">
        <v>69</v>
      </c>
      <c r="CP16">
        <v>1962</v>
      </c>
      <c r="CQ16">
        <v>3</v>
      </c>
      <c r="CR16">
        <v>3</v>
      </c>
      <c r="CS16">
        <v>0.13780000000000001</v>
      </c>
      <c r="CT16">
        <v>36</v>
      </c>
      <c r="CV16">
        <f t="shared" si="4"/>
        <v>0</v>
      </c>
      <c r="CW16" t="e">
        <f>#REF!-CR16</f>
        <v>#REF!</v>
      </c>
      <c r="CY16">
        <f t="shared" si="5"/>
        <v>0</v>
      </c>
    </row>
    <row r="17" spans="1:103" ht="18.75" customHeight="1" x14ac:dyDescent="0.3">
      <c r="A17" s="61">
        <f t="shared" si="11"/>
        <v>8</v>
      </c>
      <c r="B17" s="80" t="s">
        <v>70</v>
      </c>
      <c r="C17" s="81">
        <v>1962</v>
      </c>
      <c r="D17" s="81">
        <v>3</v>
      </c>
      <c r="E17" s="81">
        <v>3</v>
      </c>
      <c r="F17" s="81">
        <v>36</v>
      </c>
      <c r="G17" s="81">
        <v>1479.3</v>
      </c>
      <c r="H17" s="65">
        <v>6.31</v>
      </c>
      <c r="I17" s="65"/>
      <c r="J17" s="65">
        <f t="shared" si="1"/>
        <v>112.01259599999999</v>
      </c>
      <c r="K17" s="64">
        <f t="shared" si="6"/>
        <v>106.80401028599999</v>
      </c>
      <c r="L17" s="65">
        <v>6.31</v>
      </c>
      <c r="M17" s="65"/>
      <c r="N17" s="65">
        <f t="shared" si="2"/>
        <v>8.0871996588559192</v>
      </c>
      <c r="O17" s="64">
        <f t="shared" si="7"/>
        <v>7.7111448747191194</v>
      </c>
      <c r="P17" s="78"/>
      <c r="Q17" s="82"/>
      <c r="R17" s="83">
        <v>656.02699000000007</v>
      </c>
      <c r="S17" s="78">
        <v>0.17370000000000002</v>
      </c>
      <c r="T17" s="82">
        <v>109.42221000000001</v>
      </c>
      <c r="U17" s="78">
        <v>3.7000000000000005E-2</v>
      </c>
      <c r="V17" s="82">
        <v>65.898823999999991</v>
      </c>
      <c r="W17" s="78"/>
      <c r="X17" s="82"/>
      <c r="Y17" s="84"/>
      <c r="Z17" s="82"/>
      <c r="AA17" s="78"/>
      <c r="AB17" s="85"/>
      <c r="AC17" s="82"/>
      <c r="AD17" s="78"/>
      <c r="AE17" s="82"/>
      <c r="AF17" s="78"/>
      <c r="AG17" s="82"/>
      <c r="AH17" s="78">
        <v>5</v>
      </c>
      <c r="AI17" s="79">
        <v>5.9334804347825996</v>
      </c>
      <c r="AJ17" s="78"/>
      <c r="AK17" s="82"/>
      <c r="AL17" s="78"/>
      <c r="AM17" s="82"/>
      <c r="AN17" s="78">
        <v>3</v>
      </c>
      <c r="AO17" s="82">
        <v>5.4298999999999999</v>
      </c>
      <c r="AP17" s="78"/>
      <c r="AQ17" s="82"/>
      <c r="AR17" s="86">
        <v>4</v>
      </c>
      <c r="AS17" s="87">
        <v>2.1237966666666672</v>
      </c>
      <c r="AT17" s="84"/>
      <c r="AU17" s="88"/>
      <c r="AV17" s="88"/>
      <c r="AW17" s="78">
        <v>9</v>
      </c>
      <c r="AX17" s="82">
        <v>78.370739999999998</v>
      </c>
      <c r="AY17" s="88"/>
      <c r="AZ17" s="84">
        <v>0.19724610000000001</v>
      </c>
      <c r="BA17" s="85"/>
      <c r="BB17" s="85"/>
      <c r="BC17" s="82">
        <v>157.5361429861826</v>
      </c>
      <c r="BD17" s="85"/>
      <c r="BE17" s="82"/>
      <c r="BF17" s="88">
        <v>2.3379627383426924</v>
      </c>
      <c r="BG17" s="75"/>
      <c r="BH17" s="76"/>
      <c r="BI17" s="77"/>
      <c r="BJ17" s="76"/>
      <c r="BK17" s="77">
        <v>3.0000000000000001E-3</v>
      </c>
      <c r="BL17" s="76">
        <v>3.141</v>
      </c>
      <c r="BM17" s="77"/>
      <c r="BN17" s="76"/>
      <c r="BO17" s="77"/>
      <c r="BP17" s="76"/>
      <c r="BQ17" s="77">
        <v>3</v>
      </c>
      <c r="BR17" s="76">
        <v>3.8820000000000001</v>
      </c>
      <c r="BS17" s="77"/>
      <c r="BT17" s="76"/>
      <c r="BU17" s="77">
        <v>3</v>
      </c>
      <c r="BV17" s="76">
        <v>6.7449156462584998</v>
      </c>
      <c r="BW17" s="77"/>
      <c r="BX17" s="76"/>
      <c r="BY17" s="77">
        <f t="shared" si="8"/>
        <v>1083.0800468259745</v>
      </c>
      <c r="BZ17" s="78">
        <f t="shared" si="9"/>
        <v>7.0229999999999997</v>
      </c>
      <c r="CA17" s="79">
        <f t="shared" si="3"/>
        <v>6.7449156462584998</v>
      </c>
      <c r="CB17" s="60">
        <f t="shared" si="10"/>
        <v>1096.8479624722329</v>
      </c>
      <c r="CO17" t="s">
        <v>70</v>
      </c>
      <c r="CP17">
        <v>1962</v>
      </c>
      <c r="CQ17">
        <v>3</v>
      </c>
      <c r="CR17">
        <v>3</v>
      </c>
      <c r="CS17">
        <v>0.10680000000000001</v>
      </c>
      <c r="CT17">
        <v>36</v>
      </c>
      <c r="CV17">
        <f t="shared" si="4"/>
        <v>0</v>
      </c>
      <c r="CW17" t="e">
        <f>#REF!-CR17</f>
        <v>#REF!</v>
      </c>
      <c r="CY17">
        <f t="shared" si="5"/>
        <v>0</v>
      </c>
    </row>
    <row r="18" spans="1:103" ht="18.75" customHeight="1" x14ac:dyDescent="0.3">
      <c r="A18" s="61">
        <f t="shared" si="11"/>
        <v>9</v>
      </c>
      <c r="B18" s="80" t="s">
        <v>71</v>
      </c>
      <c r="C18" s="81">
        <v>1968</v>
      </c>
      <c r="D18" s="81">
        <v>5</v>
      </c>
      <c r="E18" s="81">
        <v>5</v>
      </c>
      <c r="F18" s="81">
        <v>80</v>
      </c>
      <c r="G18" s="81">
        <v>4454.8</v>
      </c>
      <c r="H18" s="65">
        <v>6.31</v>
      </c>
      <c r="I18" s="65"/>
      <c r="J18" s="65">
        <f t="shared" si="1"/>
        <v>337.31745599999999</v>
      </c>
      <c r="K18" s="64">
        <f t="shared" si="6"/>
        <v>321.63219429600002</v>
      </c>
      <c r="L18" s="65">
        <v>6.31</v>
      </c>
      <c r="M18" s="65"/>
      <c r="N18" s="65">
        <f t="shared" si="2"/>
        <v>24.353989752093121</v>
      </c>
      <c r="O18" s="64">
        <f t="shared" si="7"/>
        <v>23.221529228620792</v>
      </c>
      <c r="P18" s="78"/>
      <c r="Q18" s="82"/>
      <c r="R18" s="83"/>
      <c r="S18" s="78"/>
      <c r="T18" s="82"/>
      <c r="U18" s="78"/>
      <c r="V18" s="82"/>
      <c r="W18" s="78"/>
      <c r="X18" s="82"/>
      <c r="Y18" s="84"/>
      <c r="Z18" s="82"/>
      <c r="AA18" s="78"/>
      <c r="AB18" s="85"/>
      <c r="AC18" s="82"/>
      <c r="AD18" s="78"/>
      <c r="AE18" s="82"/>
      <c r="AF18" s="78">
        <v>5.0000000000000001E-4</v>
      </c>
      <c r="AG18" s="82">
        <v>0.90381200000000006</v>
      </c>
      <c r="AH18" s="78">
        <v>2</v>
      </c>
      <c r="AI18" s="79">
        <v>2.812273636</v>
      </c>
      <c r="AJ18" s="78"/>
      <c r="AK18" s="82"/>
      <c r="AL18" s="78"/>
      <c r="AM18" s="82"/>
      <c r="AN18" s="78">
        <v>1</v>
      </c>
      <c r="AO18" s="82">
        <v>2.3024499999999999</v>
      </c>
      <c r="AP18" s="78"/>
      <c r="AQ18" s="82"/>
      <c r="AR18" s="86">
        <v>2</v>
      </c>
      <c r="AS18" s="87">
        <v>0.47641864270114603</v>
      </c>
      <c r="AT18" s="84"/>
      <c r="AU18" s="88"/>
      <c r="AV18" s="88"/>
      <c r="AW18" s="78"/>
      <c r="AX18" s="82"/>
      <c r="AY18" s="88"/>
      <c r="AZ18" s="84"/>
      <c r="BA18" s="85"/>
      <c r="BB18" s="85"/>
      <c r="BC18" s="82"/>
      <c r="BD18" s="85"/>
      <c r="BE18" s="82"/>
      <c r="BF18" s="88">
        <v>2.9392929573170723</v>
      </c>
      <c r="BG18" s="75"/>
      <c r="BH18" s="76"/>
      <c r="BI18" s="77"/>
      <c r="BJ18" s="76"/>
      <c r="BK18" s="77"/>
      <c r="BL18" s="76"/>
      <c r="BM18" s="77"/>
      <c r="BN18" s="76"/>
      <c r="BO18" s="77"/>
      <c r="BP18" s="76"/>
      <c r="BQ18" s="77">
        <v>5</v>
      </c>
      <c r="BR18" s="76">
        <v>3.5779999999999998</v>
      </c>
      <c r="BS18" s="77">
        <v>1.2E-2</v>
      </c>
      <c r="BT18" s="76">
        <v>4.6798378596491244</v>
      </c>
      <c r="BU18" s="77"/>
      <c r="BV18" s="76"/>
      <c r="BW18" s="77">
        <v>5</v>
      </c>
      <c r="BX18" s="76">
        <v>8.65118962499999</v>
      </c>
      <c r="BY18" s="77">
        <f t="shared" si="8"/>
        <v>9.4342472360182175</v>
      </c>
      <c r="BZ18" s="78">
        <f t="shared" si="9"/>
        <v>3.5779999999999998</v>
      </c>
      <c r="CA18" s="79">
        <f t="shared" si="3"/>
        <v>13.331027484649114</v>
      </c>
      <c r="CB18" s="60">
        <f t="shared" si="10"/>
        <v>26.343274720667331</v>
      </c>
      <c r="CO18" t="s">
        <v>71</v>
      </c>
      <c r="CP18">
        <v>1968</v>
      </c>
      <c r="CQ18">
        <v>5</v>
      </c>
      <c r="CR18">
        <v>5</v>
      </c>
      <c r="CS18">
        <v>0.38250000000000001</v>
      </c>
      <c r="CT18">
        <v>80</v>
      </c>
      <c r="CV18">
        <f t="shared" si="4"/>
        <v>0</v>
      </c>
      <c r="CW18" t="e">
        <f>#REF!-CR18</f>
        <v>#REF!</v>
      </c>
      <c r="CY18">
        <f t="shared" si="5"/>
        <v>0</v>
      </c>
    </row>
    <row r="19" spans="1:103" ht="18.75" customHeight="1" x14ac:dyDescent="0.3">
      <c r="A19" s="61">
        <f t="shared" si="11"/>
        <v>10</v>
      </c>
      <c r="B19" s="80" t="s">
        <v>72</v>
      </c>
      <c r="C19" s="81">
        <v>1971</v>
      </c>
      <c r="D19" s="81">
        <v>5</v>
      </c>
      <c r="E19" s="81">
        <v>5</v>
      </c>
      <c r="F19" s="81">
        <v>80</v>
      </c>
      <c r="G19" s="81">
        <v>4742</v>
      </c>
      <c r="H19" s="65">
        <v>6.31</v>
      </c>
      <c r="I19" s="65"/>
      <c r="J19" s="65">
        <f t="shared" si="1"/>
        <v>359.06423999999998</v>
      </c>
      <c r="K19" s="64">
        <f t="shared" si="6"/>
        <v>342.36775283999998</v>
      </c>
      <c r="L19" s="65">
        <v>6.31</v>
      </c>
      <c r="M19" s="65"/>
      <c r="N19" s="65">
        <f t="shared" si="2"/>
        <v>25.924086245044798</v>
      </c>
      <c r="O19" s="64">
        <f t="shared" si="7"/>
        <v>24.718616234650217</v>
      </c>
      <c r="P19" s="78"/>
      <c r="Q19" s="82"/>
      <c r="R19" s="83"/>
      <c r="S19" s="78">
        <v>4.7000000000000002E-3</v>
      </c>
      <c r="T19" s="82">
        <v>5.0140001862197572</v>
      </c>
      <c r="U19" s="78">
        <v>3.0000000000000001E-3</v>
      </c>
      <c r="V19" s="82">
        <v>4.4290000000000003</v>
      </c>
      <c r="W19" s="78"/>
      <c r="X19" s="82"/>
      <c r="Y19" s="84"/>
      <c r="Z19" s="82"/>
      <c r="AA19" s="78"/>
      <c r="AB19" s="85"/>
      <c r="AC19" s="82"/>
      <c r="AD19" s="78"/>
      <c r="AE19" s="82"/>
      <c r="AF19" s="78"/>
      <c r="AG19" s="82"/>
      <c r="AH19" s="78"/>
      <c r="AI19" s="79"/>
      <c r="AJ19" s="78"/>
      <c r="AK19" s="82"/>
      <c r="AL19" s="78"/>
      <c r="AM19" s="82"/>
      <c r="AN19" s="78">
        <v>2</v>
      </c>
      <c r="AO19" s="82">
        <v>2.450046666</v>
      </c>
      <c r="AP19" s="78"/>
      <c r="AQ19" s="82"/>
      <c r="AR19" s="86">
        <v>5</v>
      </c>
      <c r="AS19" s="87">
        <v>2.9177193730000002</v>
      </c>
      <c r="AT19" s="84"/>
      <c r="AU19" s="88"/>
      <c r="AV19" s="88"/>
      <c r="AW19" s="78"/>
      <c r="AX19" s="82"/>
      <c r="AY19" s="88"/>
      <c r="AZ19" s="84"/>
      <c r="BA19" s="85"/>
      <c r="BB19" s="85"/>
      <c r="BC19" s="82"/>
      <c r="BD19" s="85"/>
      <c r="BE19" s="82"/>
      <c r="BF19" s="88">
        <v>1.3863519003351028</v>
      </c>
      <c r="BG19" s="75"/>
      <c r="BH19" s="76"/>
      <c r="BI19" s="77">
        <v>8.9999999999999993E-3</v>
      </c>
      <c r="BJ19" s="76">
        <v>9.5229999999999997</v>
      </c>
      <c r="BK19" s="77"/>
      <c r="BL19" s="76"/>
      <c r="BM19" s="77"/>
      <c r="BN19" s="76"/>
      <c r="BO19" s="77"/>
      <c r="BP19" s="76"/>
      <c r="BQ19" s="77">
        <v>3</v>
      </c>
      <c r="BR19" s="76">
        <v>3.4670000000000001</v>
      </c>
      <c r="BS19" s="77"/>
      <c r="BT19" s="76"/>
      <c r="BU19" s="77"/>
      <c r="BV19" s="76"/>
      <c r="BW19" s="77">
        <v>6</v>
      </c>
      <c r="BX19" s="76">
        <v>11.269087191358009</v>
      </c>
      <c r="BY19" s="77">
        <f t="shared" si="8"/>
        <v>16.197118125554862</v>
      </c>
      <c r="BZ19" s="78">
        <f t="shared" si="9"/>
        <v>12.99</v>
      </c>
      <c r="CA19" s="79">
        <f t="shared" si="3"/>
        <v>11.269087191358009</v>
      </c>
      <c r="CB19" s="60">
        <f t="shared" si="10"/>
        <v>40.456205316912872</v>
      </c>
      <c r="CO19" t="s">
        <v>72</v>
      </c>
      <c r="CP19">
        <v>1971</v>
      </c>
      <c r="CQ19">
        <v>5</v>
      </c>
      <c r="CR19">
        <v>5</v>
      </c>
      <c r="CS19">
        <v>0.37719999999999998</v>
      </c>
      <c r="CT19">
        <v>60</v>
      </c>
      <c r="CV19">
        <f t="shared" si="4"/>
        <v>0</v>
      </c>
      <c r="CW19" t="e">
        <f>#REF!-CR19</f>
        <v>#REF!</v>
      </c>
      <c r="CY19">
        <f t="shared" si="5"/>
        <v>20</v>
      </c>
    </row>
    <row r="20" spans="1:103" ht="18.75" customHeight="1" x14ac:dyDescent="0.3">
      <c r="A20" s="61">
        <f t="shared" si="11"/>
        <v>11</v>
      </c>
      <c r="B20" s="80" t="s">
        <v>73</v>
      </c>
      <c r="C20" s="81">
        <v>1965</v>
      </c>
      <c r="D20" s="81">
        <v>5</v>
      </c>
      <c r="E20" s="81">
        <v>4</v>
      </c>
      <c r="F20" s="81">
        <v>80</v>
      </c>
      <c r="G20" s="81">
        <v>3540.7</v>
      </c>
      <c r="H20" s="65">
        <v>6.31</v>
      </c>
      <c r="I20" s="65"/>
      <c r="J20" s="65">
        <f t="shared" si="1"/>
        <v>268.10180400000002</v>
      </c>
      <c r="K20" s="64">
        <f t="shared" si="6"/>
        <v>255.63507011400003</v>
      </c>
      <c r="L20" s="65">
        <v>6.31</v>
      </c>
      <c r="M20" s="65"/>
      <c r="N20" s="65">
        <f t="shared" si="2"/>
        <v>19.356687509032078</v>
      </c>
      <c r="O20" s="64">
        <f t="shared" si="7"/>
        <v>18.456601539862085</v>
      </c>
      <c r="P20" s="78">
        <v>8.9999999999999993E-3</v>
      </c>
      <c r="Q20" s="82">
        <v>9.827</v>
      </c>
      <c r="R20" s="83"/>
      <c r="S20" s="78"/>
      <c r="T20" s="82"/>
      <c r="U20" s="78"/>
      <c r="V20" s="82"/>
      <c r="W20" s="78"/>
      <c r="X20" s="82"/>
      <c r="Y20" s="84"/>
      <c r="Z20" s="82"/>
      <c r="AA20" s="78"/>
      <c r="AB20" s="85"/>
      <c r="AC20" s="82"/>
      <c r="AD20" s="78"/>
      <c r="AE20" s="82"/>
      <c r="AF20" s="78"/>
      <c r="AG20" s="82"/>
      <c r="AH20" s="78">
        <v>4</v>
      </c>
      <c r="AI20" s="79">
        <v>4.392136818</v>
      </c>
      <c r="AJ20" s="78"/>
      <c r="AK20" s="82"/>
      <c r="AL20" s="78"/>
      <c r="AM20" s="82"/>
      <c r="AN20" s="78"/>
      <c r="AO20" s="82"/>
      <c r="AP20" s="78"/>
      <c r="AQ20" s="82"/>
      <c r="AR20" s="86">
        <v>3</v>
      </c>
      <c r="AS20" s="87">
        <v>0.82833000000000001</v>
      </c>
      <c r="AT20" s="84"/>
      <c r="AU20" s="88"/>
      <c r="AV20" s="88"/>
      <c r="AW20" s="78">
        <v>1</v>
      </c>
      <c r="AX20" s="82">
        <v>1.0345599999999999</v>
      </c>
      <c r="AY20" s="88"/>
      <c r="AZ20" s="84"/>
      <c r="BA20" s="85"/>
      <c r="BB20" s="85"/>
      <c r="BC20" s="82"/>
      <c r="BD20" s="85"/>
      <c r="BE20" s="82"/>
      <c r="BF20" s="88"/>
      <c r="BG20" s="75">
        <v>6.0000000000000001E-3</v>
      </c>
      <c r="BH20" s="76">
        <v>12.337273</v>
      </c>
      <c r="BI20" s="77"/>
      <c r="BJ20" s="76"/>
      <c r="BK20" s="77"/>
      <c r="BL20" s="76"/>
      <c r="BM20" s="77">
        <v>1.5E-3</v>
      </c>
      <c r="BN20" s="76">
        <v>1.0071781245</v>
      </c>
      <c r="BO20" s="77"/>
      <c r="BP20" s="76"/>
      <c r="BQ20" s="77">
        <v>40</v>
      </c>
      <c r="BR20" s="76">
        <v>21.960999999999999</v>
      </c>
      <c r="BS20" s="77"/>
      <c r="BT20" s="76"/>
      <c r="BU20" s="77"/>
      <c r="BV20" s="76"/>
      <c r="BW20" s="77">
        <v>4</v>
      </c>
      <c r="BX20" s="76">
        <v>7.80134595883362</v>
      </c>
      <c r="BY20" s="77">
        <f t="shared" si="8"/>
        <v>16.082026817999999</v>
      </c>
      <c r="BZ20" s="78">
        <f t="shared" si="9"/>
        <v>35.305451124499996</v>
      </c>
      <c r="CA20" s="79">
        <f t="shared" si="3"/>
        <v>7.80134595883362</v>
      </c>
      <c r="CB20" s="60">
        <f t="shared" si="10"/>
        <v>59.18882390133362</v>
      </c>
      <c r="CO20" t="s">
        <v>73</v>
      </c>
      <c r="CP20">
        <v>1965</v>
      </c>
      <c r="CQ20">
        <v>5</v>
      </c>
      <c r="CR20">
        <v>4</v>
      </c>
      <c r="CS20">
        <v>0.27889999999999998</v>
      </c>
      <c r="CT20">
        <v>80</v>
      </c>
      <c r="CV20">
        <f t="shared" si="4"/>
        <v>0</v>
      </c>
      <c r="CW20" t="e">
        <f>#REF!-CR20</f>
        <v>#REF!</v>
      </c>
      <c r="CY20">
        <f t="shared" si="5"/>
        <v>0</v>
      </c>
    </row>
    <row r="21" spans="1:103" ht="18.75" customHeight="1" x14ac:dyDescent="0.3">
      <c r="A21" s="61">
        <f t="shared" si="11"/>
        <v>12</v>
      </c>
      <c r="B21" s="80" t="s">
        <v>74</v>
      </c>
      <c r="C21" s="81">
        <v>1975</v>
      </c>
      <c r="D21" s="81">
        <v>5</v>
      </c>
      <c r="E21" s="81">
        <v>4</v>
      </c>
      <c r="F21" s="81">
        <v>56</v>
      </c>
      <c r="G21" s="81">
        <v>3558.8</v>
      </c>
      <c r="H21" s="65">
        <v>6.31</v>
      </c>
      <c r="I21" s="65"/>
      <c r="J21" s="65">
        <f t="shared" si="1"/>
        <v>269.47233599999998</v>
      </c>
      <c r="K21" s="64">
        <f t="shared" si="6"/>
        <v>256.94187237599999</v>
      </c>
      <c r="L21" s="65">
        <v>6.31</v>
      </c>
      <c r="M21" s="65"/>
      <c r="N21" s="65">
        <f t="shared" si="2"/>
        <v>19.455638576310719</v>
      </c>
      <c r="O21" s="64">
        <f t="shared" si="7"/>
        <v>18.55095138251227</v>
      </c>
      <c r="P21" s="78">
        <v>8.0000000000000002E-3</v>
      </c>
      <c r="Q21" s="82">
        <v>6.4698763425254002</v>
      </c>
      <c r="R21" s="83"/>
      <c r="S21" s="78">
        <v>1.08E-3</v>
      </c>
      <c r="T21" s="82">
        <v>1.1404216759776589</v>
      </c>
      <c r="U21" s="78">
        <v>2E-3</v>
      </c>
      <c r="V21" s="82">
        <v>3.3250000000000002</v>
      </c>
      <c r="W21" s="78"/>
      <c r="X21" s="82"/>
      <c r="Y21" s="84"/>
      <c r="Z21" s="82"/>
      <c r="AA21" s="78"/>
      <c r="AB21" s="85"/>
      <c r="AC21" s="82"/>
      <c r="AD21" s="78"/>
      <c r="AE21" s="82"/>
      <c r="AF21" s="78"/>
      <c r="AG21" s="82"/>
      <c r="AH21" s="78"/>
      <c r="AI21" s="79"/>
      <c r="AJ21" s="78"/>
      <c r="AK21" s="82"/>
      <c r="AL21" s="78"/>
      <c r="AM21" s="82"/>
      <c r="AN21" s="78">
        <v>1</v>
      </c>
      <c r="AO21" s="82">
        <v>1.645</v>
      </c>
      <c r="AP21" s="78"/>
      <c r="AQ21" s="82"/>
      <c r="AR21" s="86">
        <v>6</v>
      </c>
      <c r="AS21" s="87">
        <v>5.0625800000000005</v>
      </c>
      <c r="AT21" s="84"/>
      <c r="AU21" s="88"/>
      <c r="AV21" s="88"/>
      <c r="AW21" s="78"/>
      <c r="AX21" s="82"/>
      <c r="AY21" s="88"/>
      <c r="AZ21" s="84"/>
      <c r="BA21" s="85"/>
      <c r="BB21" s="85"/>
      <c r="BC21" s="82"/>
      <c r="BD21" s="85"/>
      <c r="BE21" s="82"/>
      <c r="BF21" s="88">
        <v>59.25224385964912</v>
      </c>
      <c r="BG21" s="75"/>
      <c r="BH21" s="76"/>
      <c r="BI21" s="77"/>
      <c r="BJ21" s="76"/>
      <c r="BK21" s="77">
        <v>6.0000000000000001E-3</v>
      </c>
      <c r="BL21" s="76">
        <v>6.1582142857142994</v>
      </c>
      <c r="BM21" s="77">
        <v>5.2500000000000005E-2</v>
      </c>
      <c r="BN21" s="76">
        <v>58.894892847222224</v>
      </c>
      <c r="BO21" s="77"/>
      <c r="BP21" s="76"/>
      <c r="BQ21" s="77">
        <v>2</v>
      </c>
      <c r="BR21" s="76">
        <v>1.28</v>
      </c>
      <c r="BS21" s="77"/>
      <c r="BT21" s="76"/>
      <c r="BU21" s="77">
        <v>5</v>
      </c>
      <c r="BV21" s="76">
        <v>4.3581552781112443</v>
      </c>
      <c r="BW21" s="77">
        <v>2</v>
      </c>
      <c r="BX21" s="76">
        <v>3.4573671419999998</v>
      </c>
      <c r="BY21" s="77">
        <f t="shared" si="8"/>
        <v>76.895121878152182</v>
      </c>
      <c r="BZ21" s="78">
        <f t="shared" si="9"/>
        <v>66.333107132936519</v>
      </c>
      <c r="CA21" s="79">
        <f t="shared" si="3"/>
        <v>7.8155224201112441</v>
      </c>
      <c r="CB21" s="60">
        <f t="shared" si="10"/>
        <v>151.04375143119995</v>
      </c>
      <c r="CO21" t="s">
        <v>74</v>
      </c>
      <c r="CP21">
        <v>1975</v>
      </c>
      <c r="CQ21">
        <v>5</v>
      </c>
      <c r="CR21">
        <v>4</v>
      </c>
      <c r="CS21">
        <v>0.31159999999999999</v>
      </c>
      <c r="CT21">
        <v>56</v>
      </c>
      <c r="CV21">
        <f t="shared" si="4"/>
        <v>0</v>
      </c>
      <c r="CW21" t="e">
        <f>#REF!-CR21</f>
        <v>#REF!</v>
      </c>
      <c r="CY21">
        <f t="shared" si="5"/>
        <v>0</v>
      </c>
    </row>
    <row r="22" spans="1:103" ht="18.75" customHeight="1" x14ac:dyDescent="0.3">
      <c r="A22" s="61">
        <f t="shared" si="11"/>
        <v>13</v>
      </c>
      <c r="B22" s="80" t="s">
        <v>75</v>
      </c>
      <c r="C22" s="81">
        <v>1966</v>
      </c>
      <c r="D22" s="81">
        <v>5</v>
      </c>
      <c r="E22" s="81">
        <v>4</v>
      </c>
      <c r="F22" s="81">
        <v>80</v>
      </c>
      <c r="G22" s="81">
        <v>3530.6</v>
      </c>
      <c r="H22" s="65">
        <v>6.31</v>
      </c>
      <c r="I22" s="65"/>
      <c r="J22" s="65">
        <f t="shared" si="1"/>
        <v>267.33703200000002</v>
      </c>
      <c r="K22" s="64">
        <f t="shared" si="6"/>
        <v>254.90586001200003</v>
      </c>
      <c r="L22" s="65">
        <v>6.31</v>
      </c>
      <c r="M22" s="65"/>
      <c r="N22" s="65">
        <f t="shared" si="2"/>
        <v>19.301471720108644</v>
      </c>
      <c r="O22" s="64">
        <f t="shared" si="7"/>
        <v>18.403953285123592</v>
      </c>
      <c r="P22" s="78"/>
      <c r="Q22" s="82"/>
      <c r="R22" s="83"/>
      <c r="S22" s="78"/>
      <c r="T22" s="82"/>
      <c r="U22" s="78"/>
      <c r="V22" s="82"/>
      <c r="W22" s="78"/>
      <c r="X22" s="82"/>
      <c r="Y22" s="84"/>
      <c r="Z22" s="82"/>
      <c r="AA22" s="78"/>
      <c r="AB22" s="85"/>
      <c r="AC22" s="82"/>
      <c r="AD22" s="78"/>
      <c r="AE22" s="82"/>
      <c r="AF22" s="78"/>
      <c r="AG22" s="82"/>
      <c r="AH22" s="78"/>
      <c r="AI22" s="79"/>
      <c r="AJ22" s="78"/>
      <c r="AK22" s="82"/>
      <c r="AL22" s="78"/>
      <c r="AM22" s="82"/>
      <c r="AN22" s="78"/>
      <c r="AO22" s="82"/>
      <c r="AP22" s="78"/>
      <c r="AQ22" s="82"/>
      <c r="AR22" s="86"/>
      <c r="AS22" s="87"/>
      <c r="AT22" s="84"/>
      <c r="AU22" s="88"/>
      <c r="AV22" s="88"/>
      <c r="AW22" s="78">
        <v>1</v>
      </c>
      <c r="AX22" s="82">
        <v>1.0345599999999999</v>
      </c>
      <c r="AY22" s="88"/>
      <c r="AZ22" s="84"/>
      <c r="BA22" s="85"/>
      <c r="BB22" s="85"/>
      <c r="BC22" s="82"/>
      <c r="BD22" s="85"/>
      <c r="BE22" s="82"/>
      <c r="BF22" s="88">
        <v>3.9171409242614712</v>
      </c>
      <c r="BG22" s="75">
        <v>1.5E-3</v>
      </c>
      <c r="BH22" s="76">
        <v>1.9468785000000002</v>
      </c>
      <c r="BI22" s="77">
        <v>1E-3</v>
      </c>
      <c r="BJ22" s="76">
        <v>1.1536769999999998</v>
      </c>
      <c r="BK22" s="77">
        <v>5.0000000000000001E-3</v>
      </c>
      <c r="BL22" s="76">
        <v>5.6527151499250401</v>
      </c>
      <c r="BM22" s="77">
        <v>1.1000000000000001E-2</v>
      </c>
      <c r="BN22" s="76">
        <v>12.435369621576049</v>
      </c>
      <c r="BO22" s="77"/>
      <c r="BP22" s="76"/>
      <c r="BQ22" s="77">
        <v>32</v>
      </c>
      <c r="BR22" s="76">
        <v>20.332999999999998</v>
      </c>
      <c r="BS22" s="77"/>
      <c r="BT22" s="76"/>
      <c r="BU22" s="77">
        <v>1</v>
      </c>
      <c r="BV22" s="76">
        <v>1.373</v>
      </c>
      <c r="BW22" s="77">
        <v>7</v>
      </c>
      <c r="BX22" s="76">
        <v>11.564774719809519</v>
      </c>
      <c r="BY22" s="77">
        <f t="shared" si="8"/>
        <v>4.9517009242614716</v>
      </c>
      <c r="BZ22" s="78">
        <f t="shared" si="9"/>
        <v>41.521640271501084</v>
      </c>
      <c r="CA22" s="79">
        <f t="shared" si="3"/>
        <v>12.937774719809518</v>
      </c>
      <c r="CB22" s="60">
        <f t="shared" si="10"/>
        <v>59.411115915572076</v>
      </c>
      <c r="CO22" t="s">
        <v>75</v>
      </c>
      <c r="CP22">
        <v>1966</v>
      </c>
      <c r="CQ22">
        <v>5</v>
      </c>
      <c r="CR22">
        <v>4</v>
      </c>
      <c r="CS22">
        <v>0.2792</v>
      </c>
      <c r="CT22">
        <v>80</v>
      </c>
      <c r="CV22">
        <f t="shared" si="4"/>
        <v>0</v>
      </c>
      <c r="CW22" t="e">
        <f>#REF!-CR22</f>
        <v>#REF!</v>
      </c>
      <c r="CY22">
        <f t="shared" si="5"/>
        <v>0</v>
      </c>
    </row>
    <row r="23" spans="1:103" ht="18.75" customHeight="1" x14ac:dyDescent="0.3">
      <c r="A23" s="61">
        <f t="shared" si="11"/>
        <v>14</v>
      </c>
      <c r="B23" s="80" t="s">
        <v>76</v>
      </c>
      <c r="C23" s="81">
        <v>1968</v>
      </c>
      <c r="D23" s="81">
        <v>5</v>
      </c>
      <c r="E23" s="81">
        <v>3</v>
      </c>
      <c r="F23" s="81">
        <v>60</v>
      </c>
      <c r="G23" s="81">
        <v>2592.3000000000002</v>
      </c>
      <c r="H23" s="65">
        <v>6.31</v>
      </c>
      <c r="I23" s="65"/>
      <c r="J23" s="65">
        <f t="shared" si="1"/>
        <v>196.28895600000001</v>
      </c>
      <c r="K23" s="64">
        <f t="shared" si="6"/>
        <v>187.16151954600002</v>
      </c>
      <c r="L23" s="65">
        <v>6.31</v>
      </c>
      <c r="M23" s="65"/>
      <c r="N23" s="65">
        <f t="shared" si="2"/>
        <v>14.17187026002312</v>
      </c>
      <c r="O23" s="64">
        <f t="shared" si="7"/>
        <v>13.512878292932045</v>
      </c>
      <c r="P23" s="78">
        <v>6.0000000000000001E-3</v>
      </c>
      <c r="Q23" s="82">
        <v>1.40585529010239</v>
      </c>
      <c r="R23" s="83"/>
      <c r="S23" s="78">
        <v>3.1699999999999999E-2</v>
      </c>
      <c r="T23" s="82">
        <v>21.61</v>
      </c>
      <c r="U23" s="78"/>
      <c r="V23" s="82"/>
      <c r="W23" s="78"/>
      <c r="X23" s="82"/>
      <c r="Y23" s="84"/>
      <c r="Z23" s="82"/>
      <c r="AA23" s="78"/>
      <c r="AB23" s="85"/>
      <c r="AC23" s="82"/>
      <c r="AD23" s="78"/>
      <c r="AE23" s="82"/>
      <c r="AF23" s="78"/>
      <c r="AG23" s="82"/>
      <c r="AH23" s="78"/>
      <c r="AI23" s="79"/>
      <c r="AJ23" s="78"/>
      <c r="AK23" s="82"/>
      <c r="AL23" s="78"/>
      <c r="AM23" s="82"/>
      <c r="AN23" s="78"/>
      <c r="AO23" s="82"/>
      <c r="AP23" s="78"/>
      <c r="AQ23" s="82"/>
      <c r="AR23" s="86"/>
      <c r="AS23" s="87"/>
      <c r="AT23" s="84"/>
      <c r="AU23" s="88"/>
      <c r="AV23" s="88"/>
      <c r="AW23" s="78"/>
      <c r="AX23" s="82"/>
      <c r="AY23" s="88"/>
      <c r="AZ23" s="84"/>
      <c r="BA23" s="85"/>
      <c r="BB23" s="85"/>
      <c r="BC23" s="82"/>
      <c r="BD23" s="85"/>
      <c r="BE23" s="82"/>
      <c r="BF23" s="88">
        <v>7.3308866666666699</v>
      </c>
      <c r="BG23" s="75"/>
      <c r="BH23" s="76"/>
      <c r="BI23" s="77">
        <v>6.0000000000000001E-3</v>
      </c>
      <c r="BJ23" s="76">
        <v>6.681</v>
      </c>
      <c r="BK23" s="77"/>
      <c r="BL23" s="76"/>
      <c r="BM23" s="77">
        <v>2E-3</v>
      </c>
      <c r="BN23" s="76">
        <v>2.8541684210526399</v>
      </c>
      <c r="BO23" s="77"/>
      <c r="BP23" s="76"/>
      <c r="BQ23" s="77">
        <v>11</v>
      </c>
      <c r="BR23" s="76">
        <v>6.5510000000000002</v>
      </c>
      <c r="BS23" s="77"/>
      <c r="BT23" s="76"/>
      <c r="BU23" s="77">
        <v>1</v>
      </c>
      <c r="BV23" s="76">
        <v>1.3489831292517001</v>
      </c>
      <c r="BW23" s="77">
        <v>10</v>
      </c>
      <c r="BX23" s="76">
        <v>18.284027041666668</v>
      </c>
      <c r="BY23" s="77">
        <f t="shared" si="8"/>
        <v>30.346741956769058</v>
      </c>
      <c r="BZ23" s="78">
        <f t="shared" si="9"/>
        <v>16.086168421052641</v>
      </c>
      <c r="CA23" s="79">
        <f t="shared" si="3"/>
        <v>19.633010170918368</v>
      </c>
      <c r="CB23" s="60">
        <f t="shared" si="10"/>
        <v>66.065920548740067</v>
      </c>
      <c r="CO23" t="s">
        <v>76</v>
      </c>
      <c r="CP23">
        <v>1968</v>
      </c>
      <c r="CQ23">
        <v>5</v>
      </c>
      <c r="CR23">
        <v>3</v>
      </c>
      <c r="CS23">
        <v>0.23350000000000001</v>
      </c>
      <c r="CT23">
        <v>60</v>
      </c>
      <c r="CV23">
        <f t="shared" si="4"/>
        <v>0</v>
      </c>
      <c r="CW23" t="e">
        <f>#REF!-CR23</f>
        <v>#REF!</v>
      </c>
      <c r="CY23">
        <f t="shared" si="5"/>
        <v>0</v>
      </c>
    </row>
    <row r="24" spans="1:103" ht="18.75" customHeight="1" x14ac:dyDescent="0.3">
      <c r="A24" s="61">
        <f t="shared" si="11"/>
        <v>15</v>
      </c>
      <c r="B24" s="80" t="s">
        <v>77</v>
      </c>
      <c r="C24" s="81">
        <v>1967</v>
      </c>
      <c r="D24" s="81">
        <v>5</v>
      </c>
      <c r="E24" s="81">
        <v>5</v>
      </c>
      <c r="F24" s="81">
        <v>80</v>
      </c>
      <c r="G24" s="81">
        <v>4711.3999999999996</v>
      </c>
      <c r="H24" s="65">
        <v>6.31</v>
      </c>
      <c r="I24" s="65"/>
      <c r="J24" s="65">
        <f t="shared" si="1"/>
        <v>356.747208</v>
      </c>
      <c r="K24" s="64">
        <f t="shared" si="6"/>
        <v>340.15846282799998</v>
      </c>
      <c r="L24" s="65">
        <v>6.31</v>
      </c>
      <c r="M24" s="65"/>
      <c r="N24" s="65">
        <f t="shared" si="2"/>
        <v>25.756798805336157</v>
      </c>
      <c r="O24" s="64">
        <f t="shared" si="7"/>
        <v>24.559107660888024</v>
      </c>
      <c r="P24" s="78"/>
      <c r="Q24" s="82"/>
      <c r="R24" s="83"/>
      <c r="S24" s="78"/>
      <c r="T24" s="82"/>
      <c r="U24" s="78"/>
      <c r="V24" s="82"/>
      <c r="W24" s="78"/>
      <c r="X24" s="82"/>
      <c r="Y24" s="84"/>
      <c r="Z24" s="82"/>
      <c r="AA24" s="78"/>
      <c r="AB24" s="85"/>
      <c r="AC24" s="82"/>
      <c r="AD24" s="78"/>
      <c r="AE24" s="82"/>
      <c r="AF24" s="78"/>
      <c r="AG24" s="82"/>
      <c r="AH24" s="78">
        <v>10</v>
      </c>
      <c r="AI24" s="79">
        <v>14.061368180000001</v>
      </c>
      <c r="AJ24" s="78"/>
      <c r="AK24" s="82"/>
      <c r="AL24" s="78"/>
      <c r="AM24" s="82"/>
      <c r="AN24" s="78"/>
      <c r="AO24" s="82"/>
      <c r="AP24" s="78"/>
      <c r="AQ24" s="82"/>
      <c r="AR24" s="86"/>
      <c r="AS24" s="87"/>
      <c r="AT24" s="84"/>
      <c r="AU24" s="88"/>
      <c r="AV24" s="88"/>
      <c r="AW24" s="78"/>
      <c r="AX24" s="82"/>
      <c r="AY24" s="88"/>
      <c r="AZ24" s="84"/>
      <c r="BA24" s="85"/>
      <c r="BB24" s="85"/>
      <c r="BC24" s="82"/>
      <c r="BD24" s="85"/>
      <c r="BE24" s="82"/>
      <c r="BF24" s="88">
        <v>0.82131983624860194</v>
      </c>
      <c r="BG24" s="75"/>
      <c r="BH24" s="76"/>
      <c r="BI24" s="77">
        <v>3.0000000000000001E-3</v>
      </c>
      <c r="BJ24" s="76">
        <v>3.5305799999999996</v>
      </c>
      <c r="BK24" s="77">
        <v>3.0000000000000001E-3</v>
      </c>
      <c r="BL24" s="76">
        <v>3.8863100000000097</v>
      </c>
      <c r="BM24" s="77">
        <v>4.0000000000000001E-3</v>
      </c>
      <c r="BN24" s="76">
        <v>5.7083368421052798</v>
      </c>
      <c r="BO24" s="77"/>
      <c r="BP24" s="76"/>
      <c r="BQ24" s="77">
        <v>3</v>
      </c>
      <c r="BR24" s="76">
        <v>3.19</v>
      </c>
      <c r="BS24" s="77"/>
      <c r="BT24" s="76"/>
      <c r="BU24" s="77">
        <v>4</v>
      </c>
      <c r="BV24" s="76">
        <v>2.8586946659999999</v>
      </c>
      <c r="BW24" s="77">
        <v>2</v>
      </c>
      <c r="BX24" s="76">
        <v>3.5773949404761902</v>
      </c>
      <c r="BY24" s="77">
        <f t="shared" si="8"/>
        <v>14.882688016248602</v>
      </c>
      <c r="BZ24" s="78">
        <f t="shared" si="9"/>
        <v>16.31522684210529</v>
      </c>
      <c r="CA24" s="79">
        <f t="shared" si="3"/>
        <v>6.4360896064761901</v>
      </c>
      <c r="CB24" s="60">
        <f t="shared" si="10"/>
        <v>37.634004464830078</v>
      </c>
      <c r="CO24" t="s">
        <v>77</v>
      </c>
      <c r="CP24">
        <v>1967</v>
      </c>
      <c r="CQ24">
        <v>5</v>
      </c>
      <c r="CR24">
        <v>5</v>
      </c>
      <c r="CS24">
        <v>0.38700000000000001</v>
      </c>
      <c r="CT24">
        <v>80</v>
      </c>
      <c r="CV24">
        <f t="shared" si="4"/>
        <v>0</v>
      </c>
      <c r="CW24" t="e">
        <f>#REF!-CR24</f>
        <v>#REF!</v>
      </c>
      <c r="CY24">
        <f t="shared" si="5"/>
        <v>0</v>
      </c>
    </row>
    <row r="25" spans="1:103" ht="18.75" customHeight="1" x14ac:dyDescent="0.3">
      <c r="A25" s="61">
        <f t="shared" si="11"/>
        <v>16</v>
      </c>
      <c r="B25" s="80" t="s">
        <v>78</v>
      </c>
      <c r="C25" s="81">
        <v>1969</v>
      </c>
      <c r="D25" s="81">
        <v>5</v>
      </c>
      <c r="E25" s="81">
        <v>3</v>
      </c>
      <c r="F25" s="81">
        <v>60</v>
      </c>
      <c r="G25" s="81">
        <v>2586.8000000000002</v>
      </c>
      <c r="H25" s="65">
        <v>6.31</v>
      </c>
      <c r="I25" s="65"/>
      <c r="J25" s="65">
        <f t="shared" si="1"/>
        <v>195.87249600000001</v>
      </c>
      <c r="K25" s="64">
        <f t="shared" si="6"/>
        <v>186.76442493600001</v>
      </c>
      <c r="L25" s="65">
        <v>6.31</v>
      </c>
      <c r="M25" s="65"/>
      <c r="N25" s="65">
        <f t="shared" si="2"/>
        <v>14.141802256153918</v>
      </c>
      <c r="O25" s="64">
        <f t="shared" si="7"/>
        <v>13.484208451242761</v>
      </c>
      <c r="P25" s="78"/>
      <c r="Q25" s="82"/>
      <c r="R25" s="83"/>
      <c r="S25" s="78"/>
      <c r="T25" s="82"/>
      <c r="U25" s="78"/>
      <c r="V25" s="82"/>
      <c r="W25" s="78"/>
      <c r="X25" s="82"/>
      <c r="Y25" s="84"/>
      <c r="Z25" s="82"/>
      <c r="AA25" s="78"/>
      <c r="AB25" s="85"/>
      <c r="AC25" s="82"/>
      <c r="AD25" s="78"/>
      <c r="AE25" s="82"/>
      <c r="AF25" s="78"/>
      <c r="AG25" s="82"/>
      <c r="AH25" s="78"/>
      <c r="AI25" s="79"/>
      <c r="AJ25" s="78"/>
      <c r="AK25" s="82"/>
      <c r="AL25" s="78"/>
      <c r="AM25" s="82"/>
      <c r="AN25" s="78"/>
      <c r="AO25" s="82"/>
      <c r="AP25" s="78"/>
      <c r="AQ25" s="82"/>
      <c r="AR25" s="86">
        <v>2</v>
      </c>
      <c r="AS25" s="87">
        <v>2.3355578181818175</v>
      </c>
      <c r="AT25" s="84"/>
      <c r="AU25" s="88"/>
      <c r="AV25" s="88"/>
      <c r="AW25" s="78"/>
      <c r="AX25" s="82"/>
      <c r="AY25" s="88"/>
      <c r="AZ25" s="84"/>
      <c r="BA25" s="85"/>
      <c r="BB25" s="85"/>
      <c r="BC25" s="82"/>
      <c r="BD25" s="85"/>
      <c r="BE25" s="82"/>
      <c r="BF25" s="88">
        <v>2.4620000000000002</v>
      </c>
      <c r="BG25" s="75"/>
      <c r="BH25" s="76"/>
      <c r="BI25" s="77"/>
      <c r="BJ25" s="76"/>
      <c r="BK25" s="77">
        <v>5.0000000000000001E-3</v>
      </c>
      <c r="BL25" s="76">
        <v>12.6884906976744</v>
      </c>
      <c r="BM25" s="77"/>
      <c r="BN25" s="76"/>
      <c r="BO25" s="77"/>
      <c r="BP25" s="76"/>
      <c r="BQ25" s="77">
        <v>15</v>
      </c>
      <c r="BR25" s="76">
        <v>8.5380000000000003</v>
      </c>
      <c r="BS25" s="77"/>
      <c r="BT25" s="76"/>
      <c r="BU25" s="77">
        <v>1</v>
      </c>
      <c r="BV25" s="76">
        <v>0.70143822199999994</v>
      </c>
      <c r="BW25" s="77"/>
      <c r="BX25" s="76"/>
      <c r="BY25" s="77">
        <f t="shared" si="8"/>
        <v>4.7975578181818177</v>
      </c>
      <c r="BZ25" s="78">
        <f t="shared" si="9"/>
        <v>21.2264906976744</v>
      </c>
      <c r="CA25" s="79">
        <f t="shared" si="3"/>
        <v>0.70143822199999994</v>
      </c>
      <c r="CB25" s="60">
        <f t="shared" si="10"/>
        <v>26.725486737856219</v>
      </c>
      <c r="CO25" t="s">
        <v>78</v>
      </c>
      <c r="CP25">
        <v>1969</v>
      </c>
      <c r="CQ25">
        <v>5</v>
      </c>
      <c r="CR25">
        <v>3</v>
      </c>
      <c r="CS25">
        <v>0.22109999999999999</v>
      </c>
      <c r="CT25">
        <v>60</v>
      </c>
      <c r="CV25">
        <f t="shared" si="4"/>
        <v>0</v>
      </c>
      <c r="CW25" t="e">
        <f>#REF!-CR25</f>
        <v>#REF!</v>
      </c>
      <c r="CY25">
        <f t="shared" si="5"/>
        <v>0</v>
      </c>
    </row>
    <row r="26" spans="1:103" ht="18.75" customHeight="1" x14ac:dyDescent="0.3">
      <c r="A26" s="61">
        <f t="shared" si="11"/>
        <v>17</v>
      </c>
      <c r="B26" s="80" t="s">
        <v>79</v>
      </c>
      <c r="C26" s="81">
        <v>1968</v>
      </c>
      <c r="D26" s="81">
        <v>5</v>
      </c>
      <c r="E26" s="81">
        <v>4</v>
      </c>
      <c r="F26" s="81">
        <v>80</v>
      </c>
      <c r="G26" s="81">
        <v>3576.4</v>
      </c>
      <c r="H26" s="65">
        <v>6.31</v>
      </c>
      <c r="I26" s="65"/>
      <c r="J26" s="65">
        <f t="shared" si="1"/>
        <v>270.80500799999999</v>
      </c>
      <c r="K26" s="64">
        <f t="shared" si="6"/>
        <v>258.21257512799997</v>
      </c>
      <c r="L26" s="65">
        <v>6.31</v>
      </c>
      <c r="M26" s="65"/>
      <c r="N26" s="65">
        <f t="shared" si="2"/>
        <v>19.551856188692156</v>
      </c>
      <c r="O26" s="64">
        <f t="shared" si="7"/>
        <v>18.642694875917972</v>
      </c>
      <c r="P26" s="78">
        <v>4.0000000000000001E-3</v>
      </c>
      <c r="Q26" s="82">
        <v>0.97</v>
      </c>
      <c r="R26" s="83"/>
      <c r="S26" s="78"/>
      <c r="T26" s="82"/>
      <c r="U26" s="78"/>
      <c r="V26" s="82"/>
      <c r="W26" s="78">
        <v>0.189</v>
      </c>
      <c r="X26" s="82">
        <v>64.11036648095299</v>
      </c>
      <c r="Y26" s="84"/>
      <c r="Z26" s="82"/>
      <c r="AA26" s="78"/>
      <c r="AB26" s="85"/>
      <c r="AC26" s="82"/>
      <c r="AD26" s="78"/>
      <c r="AE26" s="82"/>
      <c r="AF26" s="78"/>
      <c r="AG26" s="82"/>
      <c r="AH26" s="78"/>
      <c r="AI26" s="79"/>
      <c r="AJ26" s="78"/>
      <c r="AK26" s="82"/>
      <c r="AL26" s="78"/>
      <c r="AM26" s="82"/>
      <c r="AN26" s="78"/>
      <c r="AO26" s="82"/>
      <c r="AP26" s="78"/>
      <c r="AQ26" s="82"/>
      <c r="AR26" s="86">
        <v>2</v>
      </c>
      <c r="AS26" s="87">
        <v>2.0436130909090902</v>
      </c>
      <c r="AT26" s="84"/>
      <c r="AU26" s="88"/>
      <c r="AV26" s="88"/>
      <c r="AW26" s="78"/>
      <c r="AX26" s="82"/>
      <c r="AY26" s="88"/>
      <c r="AZ26" s="84"/>
      <c r="BA26" s="85"/>
      <c r="BB26" s="85"/>
      <c r="BC26" s="82"/>
      <c r="BD26" s="85"/>
      <c r="BE26" s="82"/>
      <c r="BF26" s="88">
        <v>59.009746254385966</v>
      </c>
      <c r="BG26" s="75">
        <v>1E-3</v>
      </c>
      <c r="BH26" s="76">
        <v>1.1249629032258099</v>
      </c>
      <c r="BI26" s="77"/>
      <c r="BJ26" s="76"/>
      <c r="BK26" s="77"/>
      <c r="BL26" s="76"/>
      <c r="BM26" s="77">
        <v>8.0000000000000002E-3</v>
      </c>
      <c r="BN26" s="76">
        <v>7.9714977777777758</v>
      </c>
      <c r="BO26" s="77"/>
      <c r="BP26" s="76"/>
      <c r="BQ26" s="77">
        <v>23</v>
      </c>
      <c r="BR26" s="76">
        <v>14.46</v>
      </c>
      <c r="BS26" s="77"/>
      <c r="BT26" s="76"/>
      <c r="BU26" s="77">
        <v>2</v>
      </c>
      <c r="BV26" s="76">
        <v>1.9585422222222202</v>
      </c>
      <c r="BW26" s="77">
        <v>4</v>
      </c>
      <c r="BX26" s="76">
        <v>8.1848600000000005</v>
      </c>
      <c r="BY26" s="77">
        <f t="shared" si="8"/>
        <v>126.13372582624805</v>
      </c>
      <c r="BZ26" s="78">
        <f t="shared" si="9"/>
        <v>23.556460681003585</v>
      </c>
      <c r="CA26" s="79">
        <f t="shared" si="3"/>
        <v>10.143402222222221</v>
      </c>
      <c r="CB26" s="60">
        <f t="shared" si="10"/>
        <v>159.83358872947386</v>
      </c>
      <c r="CO26" t="s">
        <v>79</v>
      </c>
      <c r="CP26">
        <v>1968</v>
      </c>
      <c r="CQ26">
        <v>5</v>
      </c>
      <c r="CR26">
        <v>4</v>
      </c>
      <c r="CS26">
        <v>0.22889999999999999</v>
      </c>
      <c r="CT26">
        <v>80</v>
      </c>
      <c r="CV26">
        <f t="shared" si="4"/>
        <v>0</v>
      </c>
      <c r="CW26" t="e">
        <f>#REF!-CR26</f>
        <v>#REF!</v>
      </c>
      <c r="CY26">
        <f t="shared" si="5"/>
        <v>0</v>
      </c>
    </row>
    <row r="27" spans="1:103" ht="18.75" customHeight="1" x14ac:dyDescent="0.3">
      <c r="A27" s="61">
        <f t="shared" si="11"/>
        <v>18</v>
      </c>
      <c r="B27" s="80" t="s">
        <v>80</v>
      </c>
      <c r="C27" s="81">
        <v>1967</v>
      </c>
      <c r="D27" s="81">
        <v>5</v>
      </c>
      <c r="E27" s="81">
        <v>3</v>
      </c>
      <c r="F27" s="81">
        <v>60</v>
      </c>
      <c r="G27" s="81">
        <v>2554.3000000000002</v>
      </c>
      <c r="H27" s="65">
        <v>6.31</v>
      </c>
      <c r="I27" s="65"/>
      <c r="J27" s="65">
        <f t="shared" si="1"/>
        <v>193.411596</v>
      </c>
      <c r="K27" s="64">
        <f t="shared" si="6"/>
        <v>184.41795678600002</v>
      </c>
      <c r="L27" s="65">
        <v>6.31</v>
      </c>
      <c r="M27" s="65"/>
      <c r="N27" s="65">
        <f t="shared" si="2"/>
        <v>13.964127687835921</v>
      </c>
      <c r="O27" s="64">
        <f t="shared" si="7"/>
        <v>13.314795750351552</v>
      </c>
      <c r="P27" s="78"/>
      <c r="Q27" s="82"/>
      <c r="R27" s="83"/>
      <c r="S27" s="78"/>
      <c r="T27" s="82"/>
      <c r="U27" s="78"/>
      <c r="V27" s="82"/>
      <c r="W27" s="78"/>
      <c r="X27" s="82"/>
      <c r="Y27" s="84"/>
      <c r="Z27" s="82"/>
      <c r="AA27" s="78"/>
      <c r="AB27" s="85"/>
      <c r="AC27" s="82"/>
      <c r="AD27" s="78"/>
      <c r="AE27" s="82"/>
      <c r="AF27" s="78"/>
      <c r="AG27" s="82"/>
      <c r="AH27" s="78"/>
      <c r="AI27" s="79"/>
      <c r="AJ27" s="78"/>
      <c r="AK27" s="82"/>
      <c r="AL27" s="78"/>
      <c r="AM27" s="82"/>
      <c r="AN27" s="78"/>
      <c r="AO27" s="82"/>
      <c r="AP27" s="78"/>
      <c r="AQ27" s="82"/>
      <c r="AR27" s="86">
        <v>1</v>
      </c>
      <c r="AS27" s="87">
        <v>8.2929091457893206E-2</v>
      </c>
      <c r="AT27" s="84"/>
      <c r="AU27" s="88"/>
      <c r="AV27" s="88"/>
      <c r="AW27" s="78"/>
      <c r="AX27" s="82"/>
      <c r="AY27" s="88"/>
      <c r="AZ27" s="84"/>
      <c r="BA27" s="85"/>
      <c r="BB27" s="85"/>
      <c r="BC27" s="82"/>
      <c r="BD27" s="85"/>
      <c r="BE27" s="82"/>
      <c r="BF27" s="88">
        <v>0.13889120323559129</v>
      </c>
      <c r="BG27" s="75"/>
      <c r="BH27" s="76"/>
      <c r="BI27" s="77"/>
      <c r="BJ27" s="76"/>
      <c r="BK27" s="77"/>
      <c r="BL27" s="76"/>
      <c r="BM27" s="77">
        <v>4.5000000000000005E-3</v>
      </c>
      <c r="BN27" s="76">
        <v>5.7461169130434797</v>
      </c>
      <c r="BO27" s="77"/>
      <c r="BP27" s="76"/>
      <c r="BQ27" s="77">
        <v>18</v>
      </c>
      <c r="BR27" s="76">
        <v>10.294</v>
      </c>
      <c r="BS27" s="77"/>
      <c r="BT27" s="76"/>
      <c r="BU27" s="77"/>
      <c r="BV27" s="76"/>
      <c r="BW27" s="77">
        <v>4</v>
      </c>
      <c r="BX27" s="76">
        <v>8.0279705651428586</v>
      </c>
      <c r="BY27" s="77">
        <f t="shared" si="8"/>
        <v>0.22182029469348449</v>
      </c>
      <c r="BZ27" s="78">
        <f t="shared" si="9"/>
        <v>16.04011691304348</v>
      </c>
      <c r="CA27" s="79">
        <f t="shared" si="3"/>
        <v>8.0279705651428586</v>
      </c>
      <c r="CB27" s="60">
        <f t="shared" si="10"/>
        <v>24.289907772879822</v>
      </c>
      <c r="CO27" t="s">
        <v>80</v>
      </c>
      <c r="CP27">
        <v>1967</v>
      </c>
      <c r="CQ27">
        <v>5</v>
      </c>
      <c r="CR27">
        <v>3</v>
      </c>
      <c r="CS27">
        <v>0.27</v>
      </c>
      <c r="CT27">
        <v>60</v>
      </c>
      <c r="CV27">
        <f t="shared" si="4"/>
        <v>0</v>
      </c>
      <c r="CW27" t="e">
        <f>#REF!-CR27</f>
        <v>#REF!</v>
      </c>
      <c r="CY27">
        <f t="shared" si="5"/>
        <v>0</v>
      </c>
    </row>
    <row r="28" spans="1:103" ht="18.75" customHeight="1" x14ac:dyDescent="0.3">
      <c r="A28" s="61">
        <f t="shared" si="11"/>
        <v>19</v>
      </c>
      <c r="B28" s="80" t="s">
        <v>81</v>
      </c>
      <c r="C28" s="81">
        <v>1966</v>
      </c>
      <c r="D28" s="81">
        <v>5</v>
      </c>
      <c r="E28" s="81">
        <v>5</v>
      </c>
      <c r="F28" s="81">
        <v>80</v>
      </c>
      <c r="G28" s="81">
        <v>4977.7</v>
      </c>
      <c r="H28" s="65">
        <v>6.31</v>
      </c>
      <c r="I28" s="65"/>
      <c r="J28" s="65">
        <f t="shared" si="1"/>
        <v>376.91144399999996</v>
      </c>
      <c r="K28" s="64">
        <f t="shared" si="6"/>
        <v>359.38506185399996</v>
      </c>
      <c r="L28" s="65">
        <v>6.31</v>
      </c>
      <c r="M28" s="65"/>
      <c r="N28" s="65">
        <f t="shared" si="2"/>
        <v>27.212636883584874</v>
      </c>
      <c r="O28" s="64">
        <f t="shared" si="7"/>
        <v>25.947249268498179</v>
      </c>
      <c r="P28" s="78"/>
      <c r="Q28" s="82"/>
      <c r="R28" s="83"/>
      <c r="S28" s="78">
        <v>5.96E-3</v>
      </c>
      <c r="T28" s="82">
        <v>6.2934381378026361</v>
      </c>
      <c r="U28" s="78">
        <v>0.113</v>
      </c>
      <c r="V28" s="82">
        <v>55.166776361681301</v>
      </c>
      <c r="W28" s="78"/>
      <c r="X28" s="82"/>
      <c r="Y28" s="84"/>
      <c r="Z28" s="82"/>
      <c r="AA28" s="78"/>
      <c r="AB28" s="85"/>
      <c r="AC28" s="82"/>
      <c r="AD28" s="78"/>
      <c r="AE28" s="82"/>
      <c r="AF28" s="78"/>
      <c r="AG28" s="82"/>
      <c r="AH28" s="78"/>
      <c r="AI28" s="79"/>
      <c r="AJ28" s="78"/>
      <c r="AK28" s="82"/>
      <c r="AL28" s="78"/>
      <c r="AM28" s="82"/>
      <c r="AN28" s="78"/>
      <c r="AO28" s="82"/>
      <c r="AP28" s="78"/>
      <c r="AQ28" s="82"/>
      <c r="AR28" s="86">
        <v>1</v>
      </c>
      <c r="AS28" s="87">
        <v>0.75670000000000004</v>
      </c>
      <c r="AT28" s="84"/>
      <c r="AU28" s="88"/>
      <c r="AV28" s="88"/>
      <c r="AW28" s="78"/>
      <c r="AX28" s="82"/>
      <c r="AY28" s="88"/>
      <c r="AZ28" s="84"/>
      <c r="BA28" s="85"/>
      <c r="BB28" s="85"/>
      <c r="BC28" s="82"/>
      <c r="BD28" s="85"/>
      <c r="BE28" s="82"/>
      <c r="BF28" s="88">
        <v>3.1418981953609038</v>
      </c>
      <c r="BG28" s="75"/>
      <c r="BH28" s="76"/>
      <c r="BI28" s="77"/>
      <c r="BJ28" s="76"/>
      <c r="BK28" s="77">
        <v>6.3E-2</v>
      </c>
      <c r="BL28" s="76">
        <v>76.146281411753563</v>
      </c>
      <c r="BM28" s="77">
        <v>4.0000000000000001E-3</v>
      </c>
      <c r="BN28" s="76">
        <v>2.6858083320000001</v>
      </c>
      <c r="BO28" s="77"/>
      <c r="BP28" s="76"/>
      <c r="BQ28" s="77">
        <v>28</v>
      </c>
      <c r="BR28" s="76">
        <v>20.832000000000001</v>
      </c>
      <c r="BS28" s="77"/>
      <c r="BT28" s="76"/>
      <c r="BU28" s="77">
        <v>2</v>
      </c>
      <c r="BV28" s="76">
        <v>1.851472352941177</v>
      </c>
      <c r="BW28" s="77">
        <v>1</v>
      </c>
      <c r="BX28" s="76">
        <v>1.7147316666666701</v>
      </c>
      <c r="BY28" s="77">
        <f t="shared" si="8"/>
        <v>65.358812694844843</v>
      </c>
      <c r="BZ28" s="78">
        <f t="shared" si="9"/>
        <v>99.66408974375355</v>
      </c>
      <c r="CA28" s="79">
        <f t="shared" si="3"/>
        <v>3.5662040196078468</v>
      </c>
      <c r="CB28" s="60">
        <f t="shared" si="10"/>
        <v>168.58910645820626</v>
      </c>
      <c r="CO28" t="s">
        <v>81</v>
      </c>
      <c r="CP28">
        <v>1966</v>
      </c>
      <c r="CQ28">
        <v>5</v>
      </c>
      <c r="CR28">
        <v>5</v>
      </c>
      <c r="CS28">
        <v>0.48420000000000002</v>
      </c>
      <c r="CT28">
        <v>80</v>
      </c>
      <c r="CV28">
        <f t="shared" si="4"/>
        <v>0</v>
      </c>
      <c r="CW28" t="e">
        <f>#REF!-CR28</f>
        <v>#REF!</v>
      </c>
      <c r="CY28">
        <f t="shared" si="5"/>
        <v>0</v>
      </c>
    </row>
    <row r="29" spans="1:103" ht="18.75" customHeight="1" x14ac:dyDescent="0.3">
      <c r="A29" s="61">
        <f t="shared" si="11"/>
        <v>20</v>
      </c>
      <c r="B29" s="80" t="s">
        <v>82</v>
      </c>
      <c r="C29" s="81">
        <v>1966</v>
      </c>
      <c r="D29" s="81">
        <v>5</v>
      </c>
      <c r="E29" s="81">
        <v>3</v>
      </c>
      <c r="F29" s="81">
        <v>60</v>
      </c>
      <c r="G29" s="81">
        <v>2520.1</v>
      </c>
      <c r="H29" s="65">
        <v>6.31</v>
      </c>
      <c r="I29" s="65"/>
      <c r="J29" s="65">
        <f t="shared" si="1"/>
        <v>190.82197199999999</v>
      </c>
      <c r="K29" s="64">
        <f t="shared" si="6"/>
        <v>181.94875030199998</v>
      </c>
      <c r="L29" s="65">
        <v>6.31</v>
      </c>
      <c r="M29" s="65"/>
      <c r="N29" s="65">
        <f t="shared" si="2"/>
        <v>13.777159372867438</v>
      </c>
      <c r="O29" s="64">
        <f t="shared" si="7"/>
        <v>13.136521462029101</v>
      </c>
      <c r="P29" s="78"/>
      <c r="Q29" s="82"/>
      <c r="R29" s="83"/>
      <c r="S29" s="78"/>
      <c r="T29" s="82"/>
      <c r="U29" s="78"/>
      <c r="V29" s="82"/>
      <c r="W29" s="78"/>
      <c r="X29" s="82"/>
      <c r="Y29" s="84"/>
      <c r="Z29" s="82"/>
      <c r="AA29" s="78"/>
      <c r="AB29" s="85"/>
      <c r="AC29" s="82"/>
      <c r="AD29" s="78"/>
      <c r="AE29" s="82"/>
      <c r="AF29" s="78"/>
      <c r="AG29" s="82"/>
      <c r="AH29" s="78"/>
      <c r="AI29" s="79"/>
      <c r="AJ29" s="78"/>
      <c r="AK29" s="82"/>
      <c r="AL29" s="78"/>
      <c r="AM29" s="82"/>
      <c r="AN29" s="78"/>
      <c r="AO29" s="82"/>
      <c r="AP29" s="78"/>
      <c r="AQ29" s="82"/>
      <c r="AR29" s="86">
        <v>1</v>
      </c>
      <c r="AS29" s="87">
        <v>1.2394499999999999</v>
      </c>
      <c r="AT29" s="84"/>
      <c r="AU29" s="88"/>
      <c r="AV29" s="88"/>
      <c r="AW29" s="78"/>
      <c r="AX29" s="82"/>
      <c r="AY29" s="88"/>
      <c r="AZ29" s="84"/>
      <c r="BA29" s="85"/>
      <c r="BB29" s="85"/>
      <c r="BC29" s="82"/>
      <c r="BD29" s="85"/>
      <c r="BE29" s="82"/>
      <c r="BF29" s="88">
        <v>1.080264914054599</v>
      </c>
      <c r="BG29" s="75"/>
      <c r="BH29" s="76"/>
      <c r="BI29" s="77"/>
      <c r="BJ29" s="76"/>
      <c r="BK29" s="77">
        <v>9.0000000000000011E-3</v>
      </c>
      <c r="BL29" s="76">
        <v>9.9470576470135601</v>
      </c>
      <c r="BM29" s="77">
        <v>4.0000000000000001E-3</v>
      </c>
      <c r="BN29" s="76">
        <v>3.9857488888888879</v>
      </c>
      <c r="BO29" s="77"/>
      <c r="BP29" s="76"/>
      <c r="BQ29" s="77">
        <v>14</v>
      </c>
      <c r="BR29" s="76">
        <v>8.7420000000000009</v>
      </c>
      <c r="BS29" s="77"/>
      <c r="BT29" s="76"/>
      <c r="BU29" s="77"/>
      <c r="BV29" s="76"/>
      <c r="BW29" s="77">
        <v>1</v>
      </c>
      <c r="BX29" s="76">
        <v>1.99802358024691</v>
      </c>
      <c r="BY29" s="77">
        <f t="shared" si="8"/>
        <v>2.319714914054599</v>
      </c>
      <c r="BZ29" s="78">
        <f t="shared" si="9"/>
        <v>22.674806535902448</v>
      </c>
      <c r="CA29" s="79">
        <f t="shared" si="3"/>
        <v>1.99802358024691</v>
      </c>
      <c r="CB29" s="60">
        <f t="shared" si="10"/>
        <v>26.992545030203956</v>
      </c>
      <c r="CO29" t="s">
        <v>82</v>
      </c>
      <c r="CP29">
        <v>1966</v>
      </c>
      <c r="CQ29">
        <v>5</v>
      </c>
      <c r="CR29">
        <v>3</v>
      </c>
      <c r="CS29">
        <v>0.20349999999999999</v>
      </c>
      <c r="CT29">
        <v>60</v>
      </c>
      <c r="CV29">
        <f t="shared" si="4"/>
        <v>0</v>
      </c>
      <c r="CW29" t="e">
        <f>#REF!-CR29</f>
        <v>#REF!</v>
      </c>
      <c r="CY29">
        <f t="shared" si="5"/>
        <v>0</v>
      </c>
    </row>
    <row r="30" spans="1:103" ht="18.75" customHeight="1" x14ac:dyDescent="0.3">
      <c r="A30" s="61">
        <f t="shared" si="11"/>
        <v>21</v>
      </c>
      <c r="B30" s="80" t="s">
        <v>83</v>
      </c>
      <c r="C30" s="81">
        <v>1961</v>
      </c>
      <c r="D30" s="81">
        <v>4</v>
      </c>
      <c r="E30" s="81">
        <v>2</v>
      </c>
      <c r="F30" s="81">
        <v>32</v>
      </c>
      <c r="G30" s="81">
        <v>1275.5</v>
      </c>
      <c r="H30" s="65">
        <v>6.31</v>
      </c>
      <c r="I30" s="65"/>
      <c r="J30" s="65">
        <f t="shared" si="1"/>
        <v>96.580860000000001</v>
      </c>
      <c r="K30" s="64">
        <f t="shared" si="6"/>
        <v>92.089850010000006</v>
      </c>
      <c r="L30" s="65">
        <v>6.31</v>
      </c>
      <c r="M30" s="65"/>
      <c r="N30" s="65">
        <f t="shared" si="2"/>
        <v>6.9730434427572003</v>
      </c>
      <c r="O30" s="64">
        <f t="shared" si="7"/>
        <v>6.6487969226689909</v>
      </c>
      <c r="P30" s="78"/>
      <c r="Q30" s="82"/>
      <c r="R30" s="83"/>
      <c r="S30" s="78"/>
      <c r="T30" s="82"/>
      <c r="U30" s="78"/>
      <c r="V30" s="82"/>
      <c r="W30" s="78"/>
      <c r="X30" s="82"/>
      <c r="Y30" s="84"/>
      <c r="Z30" s="82"/>
      <c r="AA30" s="78"/>
      <c r="AB30" s="85"/>
      <c r="AC30" s="82"/>
      <c r="AD30" s="78"/>
      <c r="AE30" s="82"/>
      <c r="AF30" s="78"/>
      <c r="AG30" s="82"/>
      <c r="AH30" s="78">
        <v>7</v>
      </c>
      <c r="AI30" s="79">
        <v>6.968</v>
      </c>
      <c r="AJ30" s="78"/>
      <c r="AK30" s="82"/>
      <c r="AL30" s="78"/>
      <c r="AM30" s="82"/>
      <c r="AN30" s="78"/>
      <c r="AO30" s="82"/>
      <c r="AP30" s="78"/>
      <c r="AQ30" s="82"/>
      <c r="AR30" s="86"/>
      <c r="AS30" s="87"/>
      <c r="AT30" s="84"/>
      <c r="AU30" s="88"/>
      <c r="AV30" s="88"/>
      <c r="AW30" s="78"/>
      <c r="AX30" s="82"/>
      <c r="AY30" s="88"/>
      <c r="AZ30" s="84"/>
      <c r="BA30" s="85"/>
      <c r="BB30" s="85"/>
      <c r="BC30" s="82"/>
      <c r="BD30" s="85"/>
      <c r="BE30" s="82"/>
      <c r="BF30" s="88"/>
      <c r="BG30" s="75"/>
      <c r="BH30" s="76"/>
      <c r="BI30" s="77">
        <v>1E-3</v>
      </c>
      <c r="BJ30" s="76">
        <v>1.17686</v>
      </c>
      <c r="BK30" s="77">
        <v>4.0000000000000001E-3</v>
      </c>
      <c r="BL30" s="76">
        <v>4.5953756097560801</v>
      </c>
      <c r="BM30" s="77">
        <v>3.5000000000000001E-3</v>
      </c>
      <c r="BN30" s="76">
        <v>2.3500822905000001</v>
      </c>
      <c r="BO30" s="77"/>
      <c r="BP30" s="76"/>
      <c r="BQ30" s="77">
        <v>6</v>
      </c>
      <c r="BR30" s="76">
        <v>3.3980000000000001</v>
      </c>
      <c r="BS30" s="77"/>
      <c r="BT30" s="76"/>
      <c r="BU30" s="77">
        <v>2</v>
      </c>
      <c r="BV30" s="76">
        <v>2.7484723529411768</v>
      </c>
      <c r="BW30" s="77">
        <v>1</v>
      </c>
      <c r="BX30" s="76">
        <v>2.17589409090909</v>
      </c>
      <c r="BY30" s="77">
        <f t="shared" si="8"/>
        <v>6.968</v>
      </c>
      <c r="BZ30" s="78">
        <f t="shared" si="9"/>
        <v>11.52031790025608</v>
      </c>
      <c r="CA30" s="79">
        <f t="shared" si="3"/>
        <v>4.9243664438502668</v>
      </c>
      <c r="CB30" s="60">
        <f t="shared" si="10"/>
        <v>23.412684344106346</v>
      </c>
      <c r="CO30" t="s">
        <v>83</v>
      </c>
      <c r="CP30">
        <v>1961</v>
      </c>
      <c r="CQ30">
        <v>4</v>
      </c>
      <c r="CR30">
        <v>2</v>
      </c>
      <c r="CS30">
        <v>9.7699999999999995E-2</v>
      </c>
      <c r="CT30">
        <v>32</v>
      </c>
      <c r="CV30">
        <f t="shared" si="4"/>
        <v>0</v>
      </c>
      <c r="CW30" t="e">
        <f>#REF!-CR30</f>
        <v>#REF!</v>
      </c>
      <c r="CY30">
        <f t="shared" si="5"/>
        <v>0</v>
      </c>
    </row>
    <row r="31" spans="1:103" ht="18.75" customHeight="1" x14ac:dyDescent="0.3">
      <c r="A31" s="61">
        <f t="shared" si="11"/>
        <v>22</v>
      </c>
      <c r="B31" s="80" t="s">
        <v>84</v>
      </c>
      <c r="C31" s="81">
        <v>1959</v>
      </c>
      <c r="D31" s="81">
        <v>3</v>
      </c>
      <c r="E31" s="81">
        <v>3</v>
      </c>
      <c r="F31" s="81">
        <v>18</v>
      </c>
      <c r="G31" s="81">
        <v>1162.3</v>
      </c>
      <c r="H31" s="65">
        <v>6.31</v>
      </c>
      <c r="I31" s="65"/>
      <c r="J31" s="65">
        <f t="shared" si="1"/>
        <v>88.009355999999997</v>
      </c>
      <c r="K31" s="64">
        <f t="shared" si="6"/>
        <v>83.916920946000005</v>
      </c>
      <c r="L31" s="65">
        <v>6.31</v>
      </c>
      <c r="M31" s="65"/>
      <c r="N31" s="65">
        <f t="shared" si="2"/>
        <v>6.3541892540311204</v>
      </c>
      <c r="O31" s="64">
        <f t="shared" si="7"/>
        <v>6.0587194537186733</v>
      </c>
      <c r="P31" s="78"/>
      <c r="Q31" s="82"/>
      <c r="R31" s="83"/>
      <c r="S31" s="78">
        <v>1.2319</v>
      </c>
      <c r="T31" s="82">
        <v>630.68217000000004</v>
      </c>
      <c r="U31" s="78">
        <v>1.6E-2</v>
      </c>
      <c r="V31" s="82">
        <v>16.271989999999999</v>
      </c>
      <c r="W31" s="78"/>
      <c r="X31" s="82"/>
      <c r="Y31" s="84"/>
      <c r="Z31" s="82"/>
      <c r="AA31" s="78"/>
      <c r="AB31" s="85"/>
      <c r="AC31" s="82"/>
      <c r="AD31" s="78"/>
      <c r="AE31" s="82"/>
      <c r="AF31" s="78"/>
      <c r="AG31" s="82"/>
      <c r="AH31" s="78">
        <v>7</v>
      </c>
      <c r="AI31" s="79">
        <v>6.968</v>
      </c>
      <c r="AJ31" s="78"/>
      <c r="AK31" s="82"/>
      <c r="AL31" s="78"/>
      <c r="AM31" s="82"/>
      <c r="AN31" s="78"/>
      <c r="AO31" s="82"/>
      <c r="AP31" s="78"/>
      <c r="AQ31" s="82"/>
      <c r="AR31" s="86">
        <v>1</v>
      </c>
      <c r="AS31" s="87">
        <v>0.88617120000000005</v>
      </c>
      <c r="AT31" s="84"/>
      <c r="AU31" s="88"/>
      <c r="AV31" s="88"/>
      <c r="AW31" s="78"/>
      <c r="AX31" s="82"/>
      <c r="AY31" s="88"/>
      <c r="AZ31" s="84"/>
      <c r="BA31" s="85"/>
      <c r="BB31" s="85"/>
      <c r="BC31" s="82"/>
      <c r="BD31" s="85"/>
      <c r="BE31" s="82"/>
      <c r="BF31" s="88"/>
      <c r="BG31" s="75"/>
      <c r="BH31" s="76"/>
      <c r="BI31" s="77"/>
      <c r="BJ31" s="76"/>
      <c r="BK31" s="77"/>
      <c r="BL31" s="76"/>
      <c r="BM31" s="77"/>
      <c r="BN31" s="76"/>
      <c r="BO31" s="77"/>
      <c r="BP31" s="76"/>
      <c r="BQ31" s="77">
        <v>4</v>
      </c>
      <c r="BR31" s="76">
        <v>3.3180000000000001</v>
      </c>
      <c r="BS31" s="77"/>
      <c r="BT31" s="76"/>
      <c r="BU31" s="77"/>
      <c r="BV31" s="76"/>
      <c r="BW31" s="77">
        <v>7</v>
      </c>
      <c r="BX31" s="76">
        <v>13.478510791666672</v>
      </c>
      <c r="BY31" s="77">
        <f t="shared" si="8"/>
        <v>654.8083312</v>
      </c>
      <c r="BZ31" s="78">
        <f t="shared" si="9"/>
        <v>3.3180000000000001</v>
      </c>
      <c r="CA31" s="79">
        <f t="shared" si="3"/>
        <v>13.478510791666672</v>
      </c>
      <c r="CB31" s="60">
        <f t="shared" si="10"/>
        <v>671.6048419916666</v>
      </c>
      <c r="CO31" t="s">
        <v>84</v>
      </c>
      <c r="CP31">
        <v>1959</v>
      </c>
      <c r="CQ31">
        <v>3</v>
      </c>
      <c r="CR31">
        <v>3</v>
      </c>
      <c r="CS31">
        <v>0.1482</v>
      </c>
      <c r="CT31">
        <v>18</v>
      </c>
      <c r="CV31">
        <f t="shared" si="4"/>
        <v>0</v>
      </c>
      <c r="CW31" t="e">
        <f>#REF!-CR31</f>
        <v>#REF!</v>
      </c>
      <c r="CY31">
        <f t="shared" si="5"/>
        <v>0</v>
      </c>
    </row>
    <row r="32" spans="1:103" ht="18.75" customHeight="1" x14ac:dyDescent="0.3">
      <c r="A32" s="61">
        <f t="shared" si="11"/>
        <v>23</v>
      </c>
      <c r="B32" s="80" t="s">
        <v>85</v>
      </c>
      <c r="C32" s="81">
        <v>1960</v>
      </c>
      <c r="D32" s="81">
        <v>3</v>
      </c>
      <c r="E32" s="81">
        <v>2</v>
      </c>
      <c r="F32" s="81">
        <v>24</v>
      </c>
      <c r="G32" s="81">
        <v>939.8</v>
      </c>
      <c r="H32" s="65">
        <v>6.31</v>
      </c>
      <c r="I32" s="65"/>
      <c r="J32" s="65">
        <f t="shared" si="1"/>
        <v>71.161655999999994</v>
      </c>
      <c r="K32" s="64">
        <f t="shared" si="6"/>
        <v>67.852638995999996</v>
      </c>
      <c r="L32" s="65">
        <v>6.31</v>
      </c>
      <c r="M32" s="65"/>
      <c r="N32" s="65">
        <f t="shared" si="2"/>
        <v>5.13780182477712</v>
      </c>
      <c r="O32" s="64">
        <f t="shared" si="7"/>
        <v>4.8988940399249836</v>
      </c>
      <c r="P32" s="78"/>
      <c r="Q32" s="82"/>
      <c r="R32" s="83"/>
      <c r="S32" s="78"/>
      <c r="T32" s="82"/>
      <c r="U32" s="78"/>
      <c r="V32" s="82"/>
      <c r="W32" s="78"/>
      <c r="X32" s="82"/>
      <c r="Y32" s="84"/>
      <c r="Z32" s="82"/>
      <c r="AA32" s="78"/>
      <c r="AB32" s="85"/>
      <c r="AC32" s="82"/>
      <c r="AD32" s="78"/>
      <c r="AE32" s="82"/>
      <c r="AF32" s="78"/>
      <c r="AG32" s="82"/>
      <c r="AH32" s="78"/>
      <c r="AI32" s="79"/>
      <c r="AJ32" s="78"/>
      <c r="AK32" s="82"/>
      <c r="AL32" s="78"/>
      <c r="AM32" s="82"/>
      <c r="AN32" s="78"/>
      <c r="AO32" s="82"/>
      <c r="AP32" s="78"/>
      <c r="AQ32" s="82"/>
      <c r="AR32" s="86"/>
      <c r="AS32" s="87"/>
      <c r="AT32" s="84"/>
      <c r="AU32" s="88"/>
      <c r="AV32" s="88"/>
      <c r="AW32" s="78"/>
      <c r="AX32" s="82"/>
      <c r="AY32" s="88"/>
      <c r="AZ32" s="84"/>
      <c r="BA32" s="85"/>
      <c r="BB32" s="85"/>
      <c r="BC32" s="82"/>
      <c r="BD32" s="85"/>
      <c r="BE32" s="82"/>
      <c r="BF32" s="88">
        <v>0.70925438560205922</v>
      </c>
      <c r="BG32" s="75"/>
      <c r="BH32" s="76"/>
      <c r="BI32" s="77"/>
      <c r="BJ32" s="76"/>
      <c r="BK32" s="77"/>
      <c r="BL32" s="76"/>
      <c r="BM32" s="77"/>
      <c r="BN32" s="76"/>
      <c r="BO32" s="77"/>
      <c r="BP32" s="76"/>
      <c r="BQ32" s="77"/>
      <c r="BR32" s="76"/>
      <c r="BS32" s="77"/>
      <c r="BT32" s="76"/>
      <c r="BU32" s="77"/>
      <c r="BV32" s="76"/>
      <c r="BW32" s="77">
        <v>1</v>
      </c>
      <c r="BX32" s="76">
        <v>1.6924561904761899</v>
      </c>
      <c r="BY32" s="77">
        <f t="shared" si="8"/>
        <v>0.70925438560205922</v>
      </c>
      <c r="BZ32" s="78">
        <f t="shared" si="9"/>
        <v>0</v>
      </c>
      <c r="CA32" s="79">
        <f t="shared" si="3"/>
        <v>1.6924561904761899</v>
      </c>
      <c r="CB32" s="60">
        <f t="shared" si="10"/>
        <v>2.4017105760782491</v>
      </c>
      <c r="CO32" t="s">
        <v>85</v>
      </c>
      <c r="CP32">
        <v>1960</v>
      </c>
      <c r="CQ32">
        <v>3</v>
      </c>
      <c r="CR32">
        <v>2</v>
      </c>
      <c r="CS32">
        <v>0.09</v>
      </c>
      <c r="CT32">
        <v>24</v>
      </c>
      <c r="CV32">
        <f t="shared" si="4"/>
        <v>0</v>
      </c>
      <c r="CW32" t="e">
        <f>#REF!-CR32</f>
        <v>#REF!</v>
      </c>
      <c r="CY32">
        <f t="shared" si="5"/>
        <v>0</v>
      </c>
    </row>
    <row r="33" spans="1:103" ht="18.75" customHeight="1" x14ac:dyDescent="0.3">
      <c r="A33" s="61">
        <f t="shared" si="11"/>
        <v>24</v>
      </c>
      <c r="B33" s="80" t="s">
        <v>86</v>
      </c>
      <c r="C33" s="81">
        <v>1969</v>
      </c>
      <c r="D33" s="81">
        <v>5</v>
      </c>
      <c r="E33" s="81">
        <v>4</v>
      </c>
      <c r="F33" s="81">
        <v>80</v>
      </c>
      <c r="G33" s="81">
        <v>3546.1</v>
      </c>
      <c r="H33" s="65">
        <v>6.31</v>
      </c>
      <c r="I33" s="65"/>
      <c r="J33" s="65">
        <f t="shared" si="1"/>
        <v>268.51069200000001</v>
      </c>
      <c r="K33" s="64">
        <f t="shared" si="6"/>
        <v>256.02494482200001</v>
      </c>
      <c r="L33" s="65">
        <v>6.31</v>
      </c>
      <c r="M33" s="65"/>
      <c r="N33" s="65">
        <f t="shared" si="2"/>
        <v>19.386208821921837</v>
      </c>
      <c r="O33" s="64">
        <f t="shared" si="7"/>
        <v>18.484750111702471</v>
      </c>
      <c r="P33" s="78"/>
      <c r="Q33" s="82"/>
      <c r="R33" s="83"/>
      <c r="S33" s="78">
        <v>0.17499999999999999</v>
      </c>
      <c r="T33" s="82">
        <v>211.55128999999999</v>
      </c>
      <c r="U33" s="78"/>
      <c r="V33" s="82"/>
      <c r="W33" s="78">
        <v>0.27200000000000002</v>
      </c>
      <c r="X33" s="82">
        <v>93.689863475926984</v>
      </c>
      <c r="Y33" s="84"/>
      <c r="Z33" s="82"/>
      <c r="AA33" s="78"/>
      <c r="AB33" s="85"/>
      <c r="AC33" s="82"/>
      <c r="AD33" s="78"/>
      <c r="AE33" s="82"/>
      <c r="AF33" s="78"/>
      <c r="AG33" s="82"/>
      <c r="AH33" s="78">
        <v>14</v>
      </c>
      <c r="AI33" s="79">
        <v>14.758273636</v>
      </c>
      <c r="AJ33" s="78"/>
      <c r="AK33" s="82"/>
      <c r="AL33" s="78"/>
      <c r="AM33" s="82"/>
      <c r="AN33" s="78"/>
      <c r="AO33" s="82"/>
      <c r="AP33" s="78"/>
      <c r="AQ33" s="82"/>
      <c r="AR33" s="86">
        <v>60</v>
      </c>
      <c r="AS33" s="87">
        <v>93.485861194536682</v>
      </c>
      <c r="AT33" s="84"/>
      <c r="AU33" s="88"/>
      <c r="AV33" s="88"/>
      <c r="AW33" s="78"/>
      <c r="AX33" s="82"/>
      <c r="AY33" s="88"/>
      <c r="AZ33" s="84"/>
      <c r="BA33" s="85"/>
      <c r="BB33" s="85"/>
      <c r="BC33" s="82"/>
      <c r="BD33" s="85"/>
      <c r="BE33" s="82"/>
      <c r="BF33" s="88"/>
      <c r="BG33" s="75">
        <v>2.8999999999999998E-2</v>
      </c>
      <c r="BH33" s="76">
        <v>31.506580483871055</v>
      </c>
      <c r="BI33" s="77">
        <v>2E-3</v>
      </c>
      <c r="BJ33" s="76">
        <v>2.0054175999999999</v>
      </c>
      <c r="BK33" s="77"/>
      <c r="BL33" s="76"/>
      <c r="BM33" s="77"/>
      <c r="BN33" s="76"/>
      <c r="BO33" s="77"/>
      <c r="BP33" s="76"/>
      <c r="BQ33" s="77">
        <v>21</v>
      </c>
      <c r="BR33" s="76">
        <v>14.964</v>
      </c>
      <c r="BS33" s="77">
        <v>8.6000000000000007E-2</v>
      </c>
      <c r="BT33" s="76">
        <v>37.148031902834013</v>
      </c>
      <c r="BU33" s="77"/>
      <c r="BV33" s="76"/>
      <c r="BW33" s="77">
        <v>13</v>
      </c>
      <c r="BX33" s="76">
        <v>24.647470073051963</v>
      </c>
      <c r="BY33" s="77">
        <f t="shared" si="8"/>
        <v>413.48528830646364</v>
      </c>
      <c r="BZ33" s="78">
        <f t="shared" si="9"/>
        <v>48.475998083871055</v>
      </c>
      <c r="CA33" s="79">
        <f t="shared" si="3"/>
        <v>61.795501975885976</v>
      </c>
      <c r="CB33" s="60">
        <f t="shared" si="10"/>
        <v>523.75678836622069</v>
      </c>
      <c r="CO33" t="s">
        <v>86</v>
      </c>
      <c r="CP33">
        <v>1969</v>
      </c>
      <c r="CQ33">
        <v>5</v>
      </c>
      <c r="CR33">
        <v>4</v>
      </c>
      <c r="CS33">
        <v>0.34399999999999997</v>
      </c>
      <c r="CT33">
        <v>80</v>
      </c>
      <c r="CV33">
        <f t="shared" si="4"/>
        <v>0</v>
      </c>
      <c r="CW33" t="e">
        <f>#REF!-CR33</f>
        <v>#REF!</v>
      </c>
      <c r="CY33">
        <f t="shared" si="5"/>
        <v>0</v>
      </c>
    </row>
    <row r="34" spans="1:103" ht="18.75" customHeight="1" x14ac:dyDescent="0.3">
      <c r="A34" s="61">
        <f t="shared" si="11"/>
        <v>25</v>
      </c>
      <c r="B34" s="80" t="s">
        <v>87</v>
      </c>
      <c r="C34" s="81">
        <v>1959</v>
      </c>
      <c r="D34" s="81">
        <v>2</v>
      </c>
      <c r="E34" s="81">
        <v>2</v>
      </c>
      <c r="F34" s="81">
        <v>12</v>
      </c>
      <c r="G34" s="81">
        <v>596.4</v>
      </c>
      <c r="H34" s="65">
        <v>6.31</v>
      </c>
      <c r="I34" s="65"/>
      <c r="J34" s="65">
        <f t="shared" si="1"/>
        <v>45.159407999999999</v>
      </c>
      <c r="K34" s="64">
        <f t="shared" si="6"/>
        <v>43.059495527999999</v>
      </c>
      <c r="L34" s="65">
        <v>6.31</v>
      </c>
      <c r="M34" s="65"/>
      <c r="N34" s="65">
        <f t="shared" si="2"/>
        <v>3.260465001380159</v>
      </c>
      <c r="O34" s="64">
        <f t="shared" si="7"/>
        <v>3.1088533788159816</v>
      </c>
      <c r="P34" s="78"/>
      <c r="Q34" s="82"/>
      <c r="R34" s="83"/>
      <c r="S34" s="78"/>
      <c r="T34" s="82"/>
      <c r="U34" s="78"/>
      <c r="V34" s="82"/>
      <c r="W34" s="78"/>
      <c r="X34" s="82"/>
      <c r="Y34" s="84"/>
      <c r="Z34" s="82"/>
      <c r="AA34" s="78"/>
      <c r="AB34" s="85"/>
      <c r="AC34" s="82"/>
      <c r="AD34" s="78"/>
      <c r="AE34" s="82"/>
      <c r="AF34" s="78"/>
      <c r="AG34" s="82"/>
      <c r="AH34" s="78"/>
      <c r="AI34" s="79"/>
      <c r="AJ34" s="78"/>
      <c r="AK34" s="82"/>
      <c r="AL34" s="78"/>
      <c r="AM34" s="82"/>
      <c r="AN34" s="78"/>
      <c r="AO34" s="82"/>
      <c r="AP34" s="78"/>
      <c r="AQ34" s="82"/>
      <c r="AR34" s="86"/>
      <c r="AS34" s="87"/>
      <c r="AT34" s="84"/>
      <c r="AU34" s="88"/>
      <c r="AV34" s="88"/>
      <c r="AW34" s="78"/>
      <c r="AX34" s="82"/>
      <c r="AY34" s="88"/>
      <c r="AZ34" s="84"/>
      <c r="BA34" s="85"/>
      <c r="BB34" s="85"/>
      <c r="BC34" s="82"/>
      <c r="BD34" s="85"/>
      <c r="BE34" s="82"/>
      <c r="BF34" s="88"/>
      <c r="BG34" s="75"/>
      <c r="BH34" s="76"/>
      <c r="BI34" s="77">
        <v>5.0000000000000001E-3</v>
      </c>
      <c r="BJ34" s="76">
        <v>5.01</v>
      </c>
      <c r="BK34" s="77"/>
      <c r="BL34" s="76"/>
      <c r="BM34" s="77"/>
      <c r="BN34" s="76"/>
      <c r="BO34" s="77"/>
      <c r="BP34" s="76"/>
      <c r="BQ34" s="77">
        <v>4</v>
      </c>
      <c r="BR34" s="76">
        <v>4.4630000000000001</v>
      </c>
      <c r="BS34" s="77"/>
      <c r="BT34" s="76"/>
      <c r="BU34" s="77"/>
      <c r="BV34" s="76"/>
      <c r="BW34" s="77"/>
      <c r="BX34" s="76"/>
      <c r="BY34" s="77">
        <f t="shared" si="8"/>
        <v>0</v>
      </c>
      <c r="BZ34" s="78">
        <f t="shared" si="9"/>
        <v>9.472999999999999</v>
      </c>
      <c r="CA34" s="79">
        <f t="shared" si="3"/>
        <v>0</v>
      </c>
      <c r="CB34" s="60">
        <f t="shared" si="10"/>
        <v>9.472999999999999</v>
      </c>
      <c r="CO34" t="s">
        <v>87</v>
      </c>
      <c r="CP34">
        <v>1959</v>
      </c>
      <c r="CQ34">
        <v>2</v>
      </c>
      <c r="CR34">
        <v>2</v>
      </c>
      <c r="CS34">
        <v>5.0799999999999998E-2</v>
      </c>
      <c r="CT34">
        <v>12</v>
      </c>
      <c r="CV34">
        <f t="shared" si="4"/>
        <v>0</v>
      </c>
      <c r="CW34" t="e">
        <f>#REF!-CR34</f>
        <v>#REF!</v>
      </c>
      <c r="CY34">
        <f t="shared" si="5"/>
        <v>0</v>
      </c>
    </row>
    <row r="35" spans="1:103" ht="17.25" customHeight="1" x14ac:dyDescent="0.3">
      <c r="A35" s="61">
        <f t="shared" si="11"/>
        <v>26</v>
      </c>
      <c r="B35" s="80" t="s">
        <v>88</v>
      </c>
      <c r="C35" s="81" t="s">
        <v>63</v>
      </c>
      <c r="D35" s="81">
        <v>3</v>
      </c>
      <c r="E35" s="81">
        <v>1</v>
      </c>
      <c r="F35" s="81">
        <v>18</v>
      </c>
      <c r="G35" s="81">
        <v>984.7</v>
      </c>
      <c r="H35" s="65">
        <v>6.31</v>
      </c>
      <c r="I35" s="65"/>
      <c r="J35" s="65">
        <f t="shared" si="1"/>
        <v>74.561483999999993</v>
      </c>
      <c r="K35" s="64">
        <f t="shared" si="6"/>
        <v>71.094374993999992</v>
      </c>
      <c r="L35" s="65">
        <v>6.31</v>
      </c>
      <c r="M35" s="65"/>
      <c r="N35" s="65">
        <f t="shared" si="2"/>
        <v>5.3832660745456788</v>
      </c>
      <c r="O35" s="64">
        <f t="shared" si="7"/>
        <v>5.1329442020793046</v>
      </c>
      <c r="P35" s="78"/>
      <c r="Q35" s="82"/>
      <c r="R35" s="83"/>
      <c r="S35" s="78"/>
      <c r="T35" s="82"/>
      <c r="U35" s="78"/>
      <c r="V35" s="82"/>
      <c r="W35" s="78"/>
      <c r="X35" s="82"/>
      <c r="Y35" s="84"/>
      <c r="Z35" s="82"/>
      <c r="AA35" s="78">
        <v>0.16284999999999999</v>
      </c>
      <c r="AB35" s="85">
        <v>1</v>
      </c>
      <c r="AC35" s="82">
        <v>115.0831</v>
      </c>
      <c r="AD35" s="78"/>
      <c r="AE35" s="82"/>
      <c r="AF35" s="78">
        <v>2.5000000000000001E-4</v>
      </c>
      <c r="AG35" s="82">
        <v>0.22991613947000003</v>
      </c>
      <c r="AH35" s="78"/>
      <c r="AI35" s="79"/>
      <c r="AJ35" s="78"/>
      <c r="AK35" s="82"/>
      <c r="AL35" s="78"/>
      <c r="AM35" s="82"/>
      <c r="AN35" s="78"/>
      <c r="AO35" s="82"/>
      <c r="AP35" s="78"/>
      <c r="AQ35" s="82"/>
      <c r="AR35" s="86"/>
      <c r="AS35" s="87"/>
      <c r="AT35" s="84"/>
      <c r="AU35" s="88"/>
      <c r="AV35" s="88"/>
      <c r="AW35" s="78"/>
      <c r="AX35" s="82"/>
      <c r="AY35" s="88"/>
      <c r="AZ35" s="84"/>
      <c r="BA35" s="85"/>
      <c r="BB35" s="85"/>
      <c r="BC35" s="82"/>
      <c r="BD35" s="85"/>
      <c r="BE35" s="82"/>
      <c r="BF35" s="88">
        <v>1.58110666666667</v>
      </c>
      <c r="BG35" s="75"/>
      <c r="BH35" s="76"/>
      <c r="BI35" s="77"/>
      <c r="BJ35" s="76"/>
      <c r="BK35" s="77"/>
      <c r="BL35" s="76"/>
      <c r="BM35" s="77"/>
      <c r="BN35" s="76"/>
      <c r="BO35" s="77"/>
      <c r="BP35" s="76"/>
      <c r="BQ35" s="77">
        <v>14</v>
      </c>
      <c r="BR35" s="76">
        <v>8.1839999999999993</v>
      </c>
      <c r="BS35" s="77">
        <v>4.0000000000000001E-3</v>
      </c>
      <c r="BT35" s="76">
        <v>0.55492266666666801</v>
      </c>
      <c r="BU35" s="77">
        <v>13</v>
      </c>
      <c r="BV35" s="76">
        <v>9.9806511284513864</v>
      </c>
      <c r="BW35" s="77">
        <v>1</v>
      </c>
      <c r="BX35" s="76">
        <v>1.4930000000000001</v>
      </c>
      <c r="BY35" s="77">
        <f t="shared" si="8"/>
        <v>116.89412280613668</v>
      </c>
      <c r="BZ35" s="78">
        <f t="shared" si="9"/>
        <v>8.1839999999999993</v>
      </c>
      <c r="CA35" s="79">
        <f t="shared" si="3"/>
        <v>12.028573795118055</v>
      </c>
      <c r="CB35" s="60">
        <f t="shared" si="10"/>
        <v>137.10669660125473</v>
      </c>
      <c r="CO35" t="s">
        <v>88</v>
      </c>
      <c r="CP35" t="s">
        <v>63</v>
      </c>
      <c r="CQ35">
        <v>3</v>
      </c>
      <c r="CR35">
        <v>1</v>
      </c>
      <c r="CS35">
        <v>0.1628</v>
      </c>
      <c r="CT35">
        <v>18</v>
      </c>
      <c r="CV35">
        <f t="shared" si="4"/>
        <v>0</v>
      </c>
      <c r="CW35" t="e">
        <f>#REF!-CR35</f>
        <v>#REF!</v>
      </c>
      <c r="CY35">
        <f t="shared" si="5"/>
        <v>0</v>
      </c>
    </row>
    <row r="36" spans="1:103" ht="18.75" customHeight="1" x14ac:dyDescent="0.3">
      <c r="A36" s="61">
        <f t="shared" si="11"/>
        <v>27</v>
      </c>
      <c r="B36" s="80" t="s">
        <v>89</v>
      </c>
      <c r="C36" s="81">
        <v>1981</v>
      </c>
      <c r="D36" s="81">
        <v>5</v>
      </c>
      <c r="E36" s="81">
        <v>4</v>
      </c>
      <c r="F36" s="81">
        <v>60</v>
      </c>
      <c r="G36" s="81">
        <v>2794.4</v>
      </c>
      <c r="H36" s="65">
        <v>6.31</v>
      </c>
      <c r="I36" s="65"/>
      <c r="J36" s="65">
        <f t="shared" si="1"/>
        <v>211.59196799999998</v>
      </c>
      <c r="K36" s="64">
        <f t="shared" si="6"/>
        <v>201.75294148799998</v>
      </c>
      <c r="L36" s="65">
        <v>6.31</v>
      </c>
      <c r="M36" s="65"/>
      <c r="N36" s="65">
        <f t="shared" si="2"/>
        <v>15.276732729471357</v>
      </c>
      <c r="O36" s="64">
        <f t="shared" si="7"/>
        <v>14.56636465755094</v>
      </c>
      <c r="P36" s="78"/>
      <c r="Q36" s="82"/>
      <c r="R36" s="83"/>
      <c r="S36" s="78">
        <v>9.8000000000000004E-2</v>
      </c>
      <c r="T36" s="82">
        <v>82.854029999999995</v>
      </c>
      <c r="U36" s="78"/>
      <c r="V36" s="82"/>
      <c r="W36" s="78"/>
      <c r="X36" s="82"/>
      <c r="Y36" s="84">
        <v>1</v>
      </c>
      <c r="Z36" s="82">
        <v>9.0279361702127598</v>
      </c>
      <c r="AA36" s="78"/>
      <c r="AB36" s="85"/>
      <c r="AC36" s="82"/>
      <c r="AD36" s="78"/>
      <c r="AE36" s="82"/>
      <c r="AF36" s="78"/>
      <c r="AG36" s="82"/>
      <c r="AH36" s="78"/>
      <c r="AI36" s="79"/>
      <c r="AJ36" s="78"/>
      <c r="AK36" s="82"/>
      <c r="AL36" s="78"/>
      <c r="AM36" s="82"/>
      <c r="AN36" s="78"/>
      <c r="AO36" s="82"/>
      <c r="AP36" s="78"/>
      <c r="AQ36" s="82"/>
      <c r="AR36" s="86">
        <v>2</v>
      </c>
      <c r="AS36" s="87">
        <v>1.7591640718562858</v>
      </c>
      <c r="AT36" s="84"/>
      <c r="AU36" s="88"/>
      <c r="AV36" s="88"/>
      <c r="AW36" s="78">
        <v>1</v>
      </c>
      <c r="AX36" s="82">
        <v>1.43</v>
      </c>
      <c r="AY36" s="88"/>
      <c r="AZ36" s="84"/>
      <c r="BA36" s="85"/>
      <c r="BB36" s="85"/>
      <c r="BC36" s="82"/>
      <c r="BD36" s="85"/>
      <c r="BE36" s="82"/>
      <c r="BF36" s="88">
        <v>0.38</v>
      </c>
      <c r="BG36" s="75"/>
      <c r="BH36" s="76"/>
      <c r="BI36" s="77"/>
      <c r="BJ36" s="76"/>
      <c r="BK36" s="77"/>
      <c r="BL36" s="76"/>
      <c r="BM36" s="77">
        <v>5.4999999999999997E-3</v>
      </c>
      <c r="BN36" s="76">
        <v>6.9044360000000005</v>
      </c>
      <c r="BO36" s="77"/>
      <c r="BP36" s="76"/>
      <c r="BQ36" s="77">
        <v>20</v>
      </c>
      <c r="BR36" s="76">
        <v>12.16</v>
      </c>
      <c r="BS36" s="77"/>
      <c r="BT36" s="76"/>
      <c r="BU36" s="77">
        <v>1</v>
      </c>
      <c r="BV36" s="76">
        <v>1.3853562500000001</v>
      </c>
      <c r="BW36" s="77"/>
      <c r="BX36" s="76"/>
      <c r="BY36" s="77">
        <f t="shared" si="8"/>
        <v>95.451130242069041</v>
      </c>
      <c r="BZ36" s="78">
        <f t="shared" si="9"/>
        <v>19.064436000000001</v>
      </c>
      <c r="CA36" s="79">
        <f t="shared" si="3"/>
        <v>1.3853562500000001</v>
      </c>
      <c r="CB36" s="60">
        <f t="shared" si="10"/>
        <v>115.90092249206904</v>
      </c>
      <c r="CO36" t="s">
        <v>89</v>
      </c>
      <c r="CP36">
        <v>1981</v>
      </c>
      <c r="CQ36">
        <v>5</v>
      </c>
      <c r="CR36">
        <v>4</v>
      </c>
      <c r="CS36">
        <v>0.30559999999999998</v>
      </c>
      <c r="CT36">
        <v>60</v>
      </c>
      <c r="CV36">
        <f t="shared" si="4"/>
        <v>0</v>
      </c>
      <c r="CW36" t="e">
        <f>#REF!-CR36</f>
        <v>#REF!</v>
      </c>
      <c r="CY36">
        <f t="shared" si="5"/>
        <v>0</v>
      </c>
    </row>
    <row r="37" spans="1:103" ht="18.75" customHeight="1" x14ac:dyDescent="0.3">
      <c r="A37" s="61">
        <f t="shared" si="11"/>
        <v>28</v>
      </c>
      <c r="B37" s="80" t="s">
        <v>90</v>
      </c>
      <c r="C37" s="81">
        <v>1979</v>
      </c>
      <c r="D37" s="81" t="s">
        <v>91</v>
      </c>
      <c r="E37" s="81">
        <v>5</v>
      </c>
      <c r="F37" s="81">
        <v>88</v>
      </c>
      <c r="G37" s="81">
        <v>4357.8999999999996</v>
      </c>
      <c r="H37" s="65">
        <v>6.31</v>
      </c>
      <c r="I37" s="65"/>
      <c r="J37" s="65">
        <f t="shared" si="1"/>
        <v>329.98018799999994</v>
      </c>
      <c r="K37" s="64">
        <f t="shared" si="6"/>
        <v>314.63610925799998</v>
      </c>
      <c r="L37" s="65">
        <v>6.31</v>
      </c>
      <c r="M37" s="65"/>
      <c r="N37" s="65">
        <f t="shared" si="2"/>
        <v>23.82424619301576</v>
      </c>
      <c r="O37" s="64">
        <f t="shared" si="7"/>
        <v>22.716418745040528</v>
      </c>
      <c r="P37" s="78">
        <v>1.2999999999999999E-2</v>
      </c>
      <c r="Q37" s="82">
        <v>3.9244500000000002</v>
      </c>
      <c r="R37" s="83"/>
      <c r="S37" s="78">
        <v>0.1036</v>
      </c>
      <c r="T37" s="82">
        <v>106.86542</v>
      </c>
      <c r="U37" s="78"/>
      <c r="V37" s="82"/>
      <c r="W37" s="78"/>
      <c r="X37" s="82"/>
      <c r="Y37" s="84"/>
      <c r="Z37" s="82"/>
      <c r="AA37" s="78"/>
      <c r="AB37" s="85"/>
      <c r="AC37" s="82"/>
      <c r="AD37" s="78"/>
      <c r="AE37" s="82"/>
      <c r="AF37" s="78">
        <v>5.0000000000000001E-4</v>
      </c>
      <c r="AG37" s="82">
        <v>0.78114880952380994</v>
      </c>
      <c r="AH37" s="78"/>
      <c r="AI37" s="79"/>
      <c r="AJ37" s="78"/>
      <c r="AK37" s="82"/>
      <c r="AL37" s="78"/>
      <c r="AM37" s="82"/>
      <c r="AN37" s="78"/>
      <c r="AO37" s="82"/>
      <c r="AP37" s="78"/>
      <c r="AQ37" s="82"/>
      <c r="AR37" s="86"/>
      <c r="AS37" s="87"/>
      <c r="AT37" s="84"/>
      <c r="AU37" s="88"/>
      <c r="AV37" s="88"/>
      <c r="AW37" s="78"/>
      <c r="AX37" s="82"/>
      <c r="AY37" s="88"/>
      <c r="AZ37" s="84"/>
      <c r="BA37" s="85"/>
      <c r="BB37" s="85"/>
      <c r="BC37" s="82"/>
      <c r="BD37" s="85"/>
      <c r="BE37" s="82"/>
      <c r="BF37" s="88">
        <v>20.906724223276825</v>
      </c>
      <c r="BG37" s="75"/>
      <c r="BH37" s="76"/>
      <c r="BI37" s="77"/>
      <c r="BJ37" s="76"/>
      <c r="BK37" s="77"/>
      <c r="BL37" s="76"/>
      <c r="BM37" s="77">
        <v>7.2999999999999995E-2</v>
      </c>
      <c r="BN37" s="76">
        <v>87.683999999999997</v>
      </c>
      <c r="BO37" s="77"/>
      <c r="BP37" s="76"/>
      <c r="BQ37" s="77">
        <v>25</v>
      </c>
      <c r="BR37" s="76">
        <v>17.451326004721658</v>
      </c>
      <c r="BS37" s="77"/>
      <c r="BT37" s="76"/>
      <c r="BU37" s="77">
        <v>14</v>
      </c>
      <c r="BV37" s="76">
        <v>12.214305365115088</v>
      </c>
      <c r="BW37" s="77">
        <v>3</v>
      </c>
      <c r="BX37" s="76">
        <v>6.7915335901467504</v>
      </c>
      <c r="BY37" s="77">
        <f t="shared" si="8"/>
        <v>132.47774303280065</v>
      </c>
      <c r="BZ37" s="78">
        <f t="shared" si="9"/>
        <v>105.13532600472166</v>
      </c>
      <c r="CA37" s="79">
        <f t="shared" si="3"/>
        <v>19.005838955261837</v>
      </c>
      <c r="CB37" s="60">
        <f t="shared" si="10"/>
        <v>256.61890799278416</v>
      </c>
      <c r="CO37" t="s">
        <v>90</v>
      </c>
      <c r="CP37">
        <v>1979</v>
      </c>
      <c r="CQ37" t="s">
        <v>92</v>
      </c>
      <c r="CR37">
        <v>5</v>
      </c>
      <c r="CS37">
        <v>0.53949999999999998</v>
      </c>
      <c r="CT37">
        <v>88</v>
      </c>
      <c r="CV37" t="e">
        <f t="shared" si="4"/>
        <v>#VALUE!</v>
      </c>
      <c r="CW37" t="e">
        <f>#REF!-CR37</f>
        <v>#REF!</v>
      </c>
      <c r="CY37">
        <f t="shared" si="5"/>
        <v>0</v>
      </c>
    </row>
    <row r="38" spans="1:103" ht="18.75" customHeight="1" x14ac:dyDescent="0.3">
      <c r="A38" s="61">
        <f t="shared" si="11"/>
        <v>29</v>
      </c>
      <c r="B38" s="80" t="s">
        <v>93</v>
      </c>
      <c r="C38" s="81">
        <v>1978</v>
      </c>
      <c r="D38" s="81">
        <v>5</v>
      </c>
      <c r="E38" s="81">
        <v>4</v>
      </c>
      <c r="F38" s="81">
        <v>58</v>
      </c>
      <c r="G38" s="81">
        <v>2764.2</v>
      </c>
      <c r="H38" s="65">
        <v>6.31</v>
      </c>
      <c r="I38" s="65"/>
      <c r="J38" s="65">
        <f t="shared" si="1"/>
        <v>209.30522399999998</v>
      </c>
      <c r="K38" s="64">
        <f t="shared" si="6"/>
        <v>199.57253108399999</v>
      </c>
      <c r="L38" s="65">
        <v>6.31</v>
      </c>
      <c r="M38" s="65"/>
      <c r="N38" s="65">
        <f t="shared" si="2"/>
        <v>15.111632053680477</v>
      </c>
      <c r="O38" s="64">
        <f t="shared" si="7"/>
        <v>14.408941163184336</v>
      </c>
      <c r="P38" s="78"/>
      <c r="Q38" s="82"/>
      <c r="R38" s="83"/>
      <c r="S38" s="78">
        <v>2.1000000000000001E-2</v>
      </c>
      <c r="T38" s="82">
        <v>4.0701700000000001</v>
      </c>
      <c r="U38" s="78"/>
      <c r="V38" s="82"/>
      <c r="W38" s="78"/>
      <c r="X38" s="82"/>
      <c r="Y38" s="84"/>
      <c r="Z38" s="82"/>
      <c r="AA38" s="78"/>
      <c r="AB38" s="85"/>
      <c r="AC38" s="82"/>
      <c r="AD38" s="78"/>
      <c r="AE38" s="82"/>
      <c r="AF38" s="78"/>
      <c r="AG38" s="82"/>
      <c r="AH38" s="78"/>
      <c r="AI38" s="79"/>
      <c r="AJ38" s="78"/>
      <c r="AK38" s="82"/>
      <c r="AL38" s="78"/>
      <c r="AM38" s="82"/>
      <c r="AN38" s="78">
        <v>2</v>
      </c>
      <c r="AO38" s="82">
        <v>3.1950000000000003</v>
      </c>
      <c r="AP38" s="78"/>
      <c r="AQ38" s="82"/>
      <c r="AR38" s="86">
        <v>5</v>
      </c>
      <c r="AS38" s="87">
        <v>6.0628794671467112</v>
      </c>
      <c r="AT38" s="84"/>
      <c r="AU38" s="88"/>
      <c r="AV38" s="88"/>
      <c r="AW38" s="78"/>
      <c r="AX38" s="82"/>
      <c r="AY38" s="88"/>
      <c r="AZ38" s="84"/>
      <c r="BA38" s="85"/>
      <c r="BB38" s="85"/>
      <c r="BC38" s="82"/>
      <c r="BD38" s="85"/>
      <c r="BE38" s="82"/>
      <c r="BF38" s="88">
        <v>29.666349285000003</v>
      </c>
      <c r="BG38" s="75"/>
      <c r="BH38" s="76"/>
      <c r="BI38" s="77"/>
      <c r="BJ38" s="76"/>
      <c r="BK38" s="77"/>
      <c r="BL38" s="76"/>
      <c r="BM38" s="77">
        <v>3.0000000000000001E-3</v>
      </c>
      <c r="BN38" s="76">
        <v>3.4987040000000098</v>
      </c>
      <c r="BO38" s="77"/>
      <c r="BP38" s="76"/>
      <c r="BQ38" s="77">
        <v>15</v>
      </c>
      <c r="BR38" s="76">
        <v>13.203308420058145</v>
      </c>
      <c r="BS38" s="77"/>
      <c r="BT38" s="76"/>
      <c r="BU38" s="77">
        <v>11</v>
      </c>
      <c r="BV38" s="76">
        <v>9.4470041768695658</v>
      </c>
      <c r="BW38" s="77">
        <v>6</v>
      </c>
      <c r="BX38" s="76">
        <v>15.383283027444442</v>
      </c>
      <c r="BY38" s="77">
        <f t="shared" si="8"/>
        <v>42.994398752146715</v>
      </c>
      <c r="BZ38" s="78">
        <f t="shared" si="9"/>
        <v>16.702012420058153</v>
      </c>
      <c r="CA38" s="79">
        <f t="shared" si="3"/>
        <v>24.830287204314008</v>
      </c>
      <c r="CB38" s="60">
        <f t="shared" si="10"/>
        <v>84.52669837651888</v>
      </c>
      <c r="CO38" t="s">
        <v>93</v>
      </c>
      <c r="CP38">
        <v>1978</v>
      </c>
      <c r="CQ38">
        <v>5</v>
      </c>
      <c r="CR38">
        <v>4</v>
      </c>
      <c r="CS38">
        <v>0.29509999999999997</v>
      </c>
      <c r="CT38">
        <v>58</v>
      </c>
      <c r="CV38">
        <f t="shared" si="4"/>
        <v>0</v>
      </c>
      <c r="CW38" t="e">
        <f>#REF!-CR38</f>
        <v>#REF!</v>
      </c>
      <c r="CY38">
        <f t="shared" si="5"/>
        <v>0</v>
      </c>
    </row>
    <row r="39" spans="1:103" ht="18.75" customHeight="1" x14ac:dyDescent="0.3">
      <c r="A39" s="61">
        <f t="shared" si="11"/>
        <v>30</v>
      </c>
      <c r="B39" s="80" t="s">
        <v>94</v>
      </c>
      <c r="C39" s="81">
        <v>1961</v>
      </c>
      <c r="D39" s="81">
        <v>2</v>
      </c>
      <c r="E39" s="81">
        <v>3</v>
      </c>
      <c r="F39" s="81">
        <v>24</v>
      </c>
      <c r="G39" s="81">
        <v>832.3</v>
      </c>
      <c r="H39" s="65">
        <v>6.31</v>
      </c>
      <c r="I39" s="65"/>
      <c r="J39" s="65">
        <f t="shared" si="1"/>
        <v>63.021755999999996</v>
      </c>
      <c r="K39" s="64">
        <f t="shared" si="6"/>
        <v>60.091244345999996</v>
      </c>
      <c r="L39" s="65">
        <v>6.31</v>
      </c>
      <c r="M39" s="65"/>
      <c r="N39" s="65">
        <f t="shared" si="2"/>
        <v>4.5501090218791198</v>
      </c>
      <c r="O39" s="64">
        <f t="shared" si="7"/>
        <v>4.3385289523617407</v>
      </c>
      <c r="P39" s="78"/>
      <c r="Q39" s="82"/>
      <c r="R39" s="83">
        <v>550.44241499999998</v>
      </c>
      <c r="S39" s="78"/>
      <c r="T39" s="82"/>
      <c r="U39" s="78"/>
      <c r="V39" s="82"/>
      <c r="W39" s="78"/>
      <c r="X39" s="82"/>
      <c r="Y39" s="84"/>
      <c r="Z39" s="82"/>
      <c r="AA39" s="78"/>
      <c r="AB39" s="85"/>
      <c r="AC39" s="82"/>
      <c r="AD39" s="78"/>
      <c r="AE39" s="82"/>
      <c r="AF39" s="78"/>
      <c r="AG39" s="82"/>
      <c r="AH39" s="78"/>
      <c r="AI39" s="79"/>
      <c r="AJ39" s="78"/>
      <c r="AK39" s="82"/>
      <c r="AL39" s="78"/>
      <c r="AM39" s="82"/>
      <c r="AN39" s="78"/>
      <c r="AO39" s="82"/>
      <c r="AP39" s="78"/>
      <c r="AQ39" s="82"/>
      <c r="AR39" s="86"/>
      <c r="AS39" s="87"/>
      <c r="AT39" s="84"/>
      <c r="AU39" s="88"/>
      <c r="AV39" s="88"/>
      <c r="AW39" s="78"/>
      <c r="AX39" s="82"/>
      <c r="AY39" s="88"/>
      <c r="AZ39" s="84"/>
      <c r="BA39" s="85"/>
      <c r="BB39" s="85"/>
      <c r="BC39" s="82"/>
      <c r="BD39" s="85"/>
      <c r="BE39" s="82"/>
      <c r="BF39" s="88">
        <v>36.810824078887016</v>
      </c>
      <c r="BG39" s="75"/>
      <c r="BH39" s="76"/>
      <c r="BI39" s="77"/>
      <c r="BJ39" s="76"/>
      <c r="BK39" s="77">
        <v>1E-3</v>
      </c>
      <c r="BL39" s="76">
        <v>0.52400000000000002</v>
      </c>
      <c r="BM39" s="77"/>
      <c r="BN39" s="76"/>
      <c r="BO39" s="77"/>
      <c r="BP39" s="76"/>
      <c r="BQ39" s="77">
        <v>20</v>
      </c>
      <c r="BR39" s="76">
        <v>14.256</v>
      </c>
      <c r="BS39" s="77"/>
      <c r="BT39" s="76"/>
      <c r="BU39" s="77">
        <v>3</v>
      </c>
      <c r="BV39" s="76">
        <v>2.2282543685300209</v>
      </c>
      <c r="BW39" s="77">
        <v>1</v>
      </c>
      <c r="BX39" s="76">
        <v>1.7286835709999999</v>
      </c>
      <c r="BY39" s="77">
        <f t="shared" si="8"/>
        <v>587.25323907888696</v>
      </c>
      <c r="BZ39" s="78">
        <f t="shared" si="9"/>
        <v>14.780000000000001</v>
      </c>
      <c r="CA39" s="79">
        <f t="shared" si="3"/>
        <v>3.9569379395300208</v>
      </c>
      <c r="CB39" s="60">
        <f t="shared" si="10"/>
        <v>605.99017701841694</v>
      </c>
      <c r="CO39" t="s">
        <v>94</v>
      </c>
      <c r="CP39">
        <v>1961</v>
      </c>
      <c r="CQ39">
        <v>2</v>
      </c>
      <c r="CR39">
        <v>3</v>
      </c>
      <c r="CS39">
        <v>6.1800000000000001E-2</v>
      </c>
      <c r="CT39">
        <v>24</v>
      </c>
      <c r="CV39">
        <f t="shared" si="4"/>
        <v>0</v>
      </c>
      <c r="CW39" t="e">
        <f>#REF!-CR39</f>
        <v>#REF!</v>
      </c>
      <c r="CY39">
        <f t="shared" si="5"/>
        <v>0</v>
      </c>
    </row>
    <row r="40" spans="1:103" ht="18.75" customHeight="1" x14ac:dyDescent="0.3">
      <c r="A40" s="61">
        <f t="shared" si="11"/>
        <v>31</v>
      </c>
      <c r="B40" s="80" t="s">
        <v>95</v>
      </c>
      <c r="C40" s="81" t="s">
        <v>96</v>
      </c>
      <c r="D40" s="81">
        <v>2</v>
      </c>
      <c r="E40" s="81">
        <v>2</v>
      </c>
      <c r="F40" s="81">
        <v>12</v>
      </c>
      <c r="G40" s="81">
        <v>618.4</v>
      </c>
      <c r="H40" s="65">
        <v>6.31</v>
      </c>
      <c r="I40" s="65"/>
      <c r="J40" s="65">
        <f t="shared" si="1"/>
        <v>46.825248000000002</v>
      </c>
      <c r="K40" s="64">
        <f t="shared" si="6"/>
        <v>44.647873968000006</v>
      </c>
      <c r="L40" s="65">
        <v>6.31</v>
      </c>
      <c r="M40" s="65"/>
      <c r="N40" s="65">
        <f t="shared" si="2"/>
        <v>3.3807370168569606</v>
      </c>
      <c r="O40" s="64">
        <f t="shared" si="7"/>
        <v>3.2235327455731118</v>
      </c>
      <c r="P40" s="78"/>
      <c r="Q40" s="82"/>
      <c r="R40" s="83">
        <v>27.878450000000001</v>
      </c>
      <c r="S40" s="78">
        <v>0.753</v>
      </c>
      <c r="T40" s="82">
        <v>403.72399999999999</v>
      </c>
      <c r="U40" s="78">
        <v>4.0000000000000001E-3</v>
      </c>
      <c r="V40" s="82">
        <v>20.39744</v>
      </c>
      <c r="W40" s="78"/>
      <c r="X40" s="82"/>
      <c r="Y40" s="84"/>
      <c r="Z40" s="82"/>
      <c r="AA40" s="78"/>
      <c r="AB40" s="85"/>
      <c r="AC40" s="82"/>
      <c r="AD40" s="78"/>
      <c r="AE40" s="82"/>
      <c r="AF40" s="78"/>
      <c r="AG40" s="82"/>
      <c r="AH40" s="78">
        <v>2</v>
      </c>
      <c r="AI40" s="79">
        <v>1.331</v>
      </c>
      <c r="AJ40" s="78"/>
      <c r="AK40" s="82"/>
      <c r="AL40" s="78"/>
      <c r="AM40" s="82"/>
      <c r="AN40" s="78">
        <v>2</v>
      </c>
      <c r="AO40" s="82">
        <v>1.6350583703703698</v>
      </c>
      <c r="AP40" s="78"/>
      <c r="AQ40" s="82"/>
      <c r="AR40" s="86">
        <v>1</v>
      </c>
      <c r="AS40" s="87">
        <v>0.27892019138755919</v>
      </c>
      <c r="AT40" s="84"/>
      <c r="AU40" s="88"/>
      <c r="AV40" s="88"/>
      <c r="AW40" s="78"/>
      <c r="AX40" s="82"/>
      <c r="AY40" s="88"/>
      <c r="AZ40" s="84"/>
      <c r="BA40" s="85"/>
      <c r="BB40" s="85"/>
      <c r="BC40" s="82"/>
      <c r="BD40" s="85"/>
      <c r="BE40" s="82"/>
      <c r="BF40" s="88">
        <v>0.43803724599925437</v>
      </c>
      <c r="BG40" s="75"/>
      <c r="BH40" s="76"/>
      <c r="BI40" s="77">
        <v>2E-3</v>
      </c>
      <c r="BJ40" s="76">
        <v>7.4587000000000003</v>
      </c>
      <c r="BK40" s="77"/>
      <c r="BL40" s="76"/>
      <c r="BM40" s="77"/>
      <c r="BN40" s="76"/>
      <c r="BO40" s="77"/>
      <c r="BP40" s="76"/>
      <c r="BQ40" s="77">
        <v>5</v>
      </c>
      <c r="BR40" s="76">
        <v>5.5880000000000001</v>
      </c>
      <c r="BS40" s="77"/>
      <c r="BT40" s="76"/>
      <c r="BU40" s="77"/>
      <c r="BV40" s="76"/>
      <c r="BW40" s="77"/>
      <c r="BX40" s="76"/>
      <c r="BY40" s="77">
        <f t="shared" si="8"/>
        <v>455.68290580775721</v>
      </c>
      <c r="BZ40" s="78">
        <f t="shared" si="9"/>
        <v>13.046700000000001</v>
      </c>
      <c r="CA40" s="79">
        <f t="shared" si="3"/>
        <v>0</v>
      </c>
      <c r="CB40" s="60">
        <f t="shared" si="10"/>
        <v>468.7296058077572</v>
      </c>
      <c r="CO40" t="s">
        <v>95</v>
      </c>
      <c r="CP40" t="s">
        <v>96</v>
      </c>
      <c r="CQ40">
        <v>2</v>
      </c>
      <c r="CR40">
        <v>2</v>
      </c>
      <c r="CS40">
        <v>4.9000000000000002E-2</v>
      </c>
      <c r="CT40">
        <v>12</v>
      </c>
      <c r="CV40">
        <f t="shared" si="4"/>
        <v>0</v>
      </c>
      <c r="CW40" t="e">
        <f>#REF!-CR40</f>
        <v>#REF!</v>
      </c>
      <c r="CY40">
        <f t="shared" si="5"/>
        <v>0</v>
      </c>
    </row>
    <row r="41" spans="1:103" ht="18.75" customHeight="1" x14ac:dyDescent="0.3">
      <c r="A41" s="61">
        <f t="shared" si="11"/>
        <v>32</v>
      </c>
      <c r="B41" s="80" t="s">
        <v>97</v>
      </c>
      <c r="C41" s="81">
        <v>1958</v>
      </c>
      <c r="D41" s="81">
        <v>2</v>
      </c>
      <c r="E41" s="81">
        <v>2</v>
      </c>
      <c r="F41" s="81">
        <v>12</v>
      </c>
      <c r="G41" s="81">
        <v>849.4</v>
      </c>
      <c r="H41" s="65">
        <v>6.31</v>
      </c>
      <c r="I41" s="65"/>
      <c r="J41" s="65">
        <f t="shared" si="1"/>
        <v>64.316568000000004</v>
      </c>
      <c r="K41" s="64">
        <f t="shared" si="6"/>
        <v>61.325847588000002</v>
      </c>
      <c r="L41" s="65">
        <v>6.31</v>
      </c>
      <c r="M41" s="65"/>
      <c r="N41" s="65">
        <f t="shared" si="2"/>
        <v>4.6435931793633598</v>
      </c>
      <c r="O41" s="64">
        <f t="shared" si="7"/>
        <v>4.4276660965229633</v>
      </c>
      <c r="P41" s="78">
        <v>0.02</v>
      </c>
      <c r="Q41" s="82">
        <v>3.5306609294320204</v>
      </c>
      <c r="R41" s="83"/>
      <c r="S41" s="78"/>
      <c r="T41" s="82"/>
      <c r="U41" s="78"/>
      <c r="V41" s="82"/>
      <c r="W41" s="78"/>
      <c r="X41" s="82"/>
      <c r="Y41" s="84"/>
      <c r="Z41" s="82"/>
      <c r="AA41" s="78"/>
      <c r="AB41" s="85"/>
      <c r="AC41" s="82"/>
      <c r="AD41" s="78"/>
      <c r="AE41" s="82"/>
      <c r="AF41" s="78"/>
      <c r="AG41" s="82"/>
      <c r="AH41" s="78">
        <v>1</v>
      </c>
      <c r="AI41" s="79">
        <v>1.406136818</v>
      </c>
      <c r="AJ41" s="78"/>
      <c r="AK41" s="82"/>
      <c r="AL41" s="78"/>
      <c r="AM41" s="82"/>
      <c r="AN41" s="78"/>
      <c r="AO41" s="82"/>
      <c r="AP41" s="78"/>
      <c r="AQ41" s="82"/>
      <c r="AR41" s="86">
        <v>1</v>
      </c>
      <c r="AS41" s="87">
        <v>0.37128893616999997</v>
      </c>
      <c r="AT41" s="84"/>
      <c r="AU41" s="88"/>
      <c r="AV41" s="88"/>
      <c r="AW41" s="78"/>
      <c r="AX41" s="82"/>
      <c r="AY41" s="88"/>
      <c r="AZ41" s="84"/>
      <c r="BA41" s="85"/>
      <c r="BB41" s="85"/>
      <c r="BC41" s="82"/>
      <c r="BD41" s="85"/>
      <c r="BE41" s="82"/>
      <c r="BF41" s="88"/>
      <c r="BG41" s="75"/>
      <c r="BH41" s="76"/>
      <c r="BI41" s="77"/>
      <c r="BJ41" s="76"/>
      <c r="BK41" s="77">
        <v>1E-3</v>
      </c>
      <c r="BL41" s="76">
        <v>2.5376981395348799</v>
      </c>
      <c r="BM41" s="77"/>
      <c r="BN41" s="76"/>
      <c r="BO41" s="77"/>
      <c r="BP41" s="76"/>
      <c r="BQ41" s="77">
        <v>3</v>
      </c>
      <c r="BR41" s="76">
        <v>2.8079999999999998</v>
      </c>
      <c r="BS41" s="77"/>
      <c r="BT41" s="76"/>
      <c r="BU41" s="77">
        <v>1</v>
      </c>
      <c r="BV41" s="76">
        <v>0.84247235294117695</v>
      </c>
      <c r="BW41" s="77">
        <v>1</v>
      </c>
      <c r="BX41" s="76">
        <v>1.5915870000000001</v>
      </c>
      <c r="BY41" s="77">
        <f t="shared" si="8"/>
        <v>5.3080866836020206</v>
      </c>
      <c r="BZ41" s="78">
        <f t="shared" si="9"/>
        <v>5.3456981395348802</v>
      </c>
      <c r="CA41" s="79">
        <f t="shared" si="3"/>
        <v>2.4340593529411771</v>
      </c>
      <c r="CB41" s="60">
        <f t="shared" si="10"/>
        <v>13.087844176078079</v>
      </c>
      <c r="CO41" t="s">
        <v>97</v>
      </c>
      <c r="CP41">
        <v>1958</v>
      </c>
      <c r="CQ41">
        <v>2</v>
      </c>
      <c r="CR41">
        <v>2</v>
      </c>
      <c r="CS41">
        <v>7.2999999999999995E-2</v>
      </c>
      <c r="CT41">
        <v>12</v>
      </c>
      <c r="CV41">
        <f t="shared" si="4"/>
        <v>0</v>
      </c>
      <c r="CW41" t="e">
        <f>#REF!-CR41</f>
        <v>#REF!</v>
      </c>
      <c r="CY41">
        <f t="shared" si="5"/>
        <v>0</v>
      </c>
    </row>
    <row r="42" spans="1:103" ht="18.75" customHeight="1" x14ac:dyDescent="0.3">
      <c r="A42" s="61">
        <f t="shared" si="11"/>
        <v>33</v>
      </c>
      <c r="B42" s="80" t="s">
        <v>98</v>
      </c>
      <c r="C42" s="81">
        <v>1962</v>
      </c>
      <c r="D42" s="81">
        <v>3</v>
      </c>
      <c r="E42" s="81">
        <v>2</v>
      </c>
      <c r="F42" s="81">
        <v>24</v>
      </c>
      <c r="G42" s="81">
        <v>952.6</v>
      </c>
      <c r="H42" s="65">
        <v>6.31</v>
      </c>
      <c r="I42" s="65"/>
      <c r="J42" s="65">
        <f t="shared" ref="J42:J73" si="12">G42*H42*12/1000</f>
        <v>72.130871999999997</v>
      </c>
      <c r="K42" s="64">
        <f t="shared" si="6"/>
        <v>68.776786451999996</v>
      </c>
      <c r="L42" s="65">
        <v>6.31</v>
      </c>
      <c r="M42" s="65"/>
      <c r="N42" s="65">
        <f t="shared" ref="N42:N73" si="13">K42*L42*12/1000</f>
        <v>5.2077782701454396</v>
      </c>
      <c r="O42" s="64">
        <f t="shared" si="7"/>
        <v>4.9656165805836769</v>
      </c>
      <c r="P42" s="78"/>
      <c r="Q42" s="82"/>
      <c r="R42" s="83">
        <v>456.01695000000007</v>
      </c>
      <c r="S42" s="78">
        <v>0.89759999999999995</v>
      </c>
      <c r="T42" s="82">
        <v>412.23656</v>
      </c>
      <c r="U42" s="78">
        <v>3.7999999999999999E-2</v>
      </c>
      <c r="V42" s="82">
        <v>23.426649999999999</v>
      </c>
      <c r="W42" s="78"/>
      <c r="X42" s="82"/>
      <c r="Y42" s="84"/>
      <c r="Z42" s="82"/>
      <c r="AA42" s="78"/>
      <c r="AB42" s="85"/>
      <c r="AC42" s="82"/>
      <c r="AD42" s="78"/>
      <c r="AE42" s="82"/>
      <c r="AF42" s="78"/>
      <c r="AG42" s="82"/>
      <c r="AH42" s="78">
        <v>5</v>
      </c>
      <c r="AI42" s="79">
        <v>5.8158142857142998</v>
      </c>
      <c r="AJ42" s="78"/>
      <c r="AK42" s="82"/>
      <c r="AL42" s="78"/>
      <c r="AM42" s="82"/>
      <c r="AN42" s="78"/>
      <c r="AO42" s="82"/>
      <c r="AP42" s="78"/>
      <c r="AQ42" s="82"/>
      <c r="AR42" s="86"/>
      <c r="AS42" s="87"/>
      <c r="AT42" s="84"/>
      <c r="AU42" s="88"/>
      <c r="AV42" s="88"/>
      <c r="AW42" s="78"/>
      <c r="AX42" s="82"/>
      <c r="AY42" s="88"/>
      <c r="AZ42" s="84"/>
      <c r="BA42" s="85"/>
      <c r="BB42" s="85"/>
      <c r="BC42" s="82"/>
      <c r="BD42" s="85"/>
      <c r="BE42" s="82"/>
      <c r="BF42" s="88">
        <v>3.0208300000000015</v>
      </c>
      <c r="BG42" s="75"/>
      <c r="BH42" s="76"/>
      <c r="BI42" s="77"/>
      <c r="BJ42" s="76"/>
      <c r="BK42" s="77"/>
      <c r="BL42" s="76"/>
      <c r="BM42" s="77"/>
      <c r="BN42" s="76"/>
      <c r="BO42" s="77"/>
      <c r="BP42" s="76"/>
      <c r="BQ42" s="77">
        <v>1</v>
      </c>
      <c r="BR42" s="76">
        <v>1.117</v>
      </c>
      <c r="BS42" s="77"/>
      <c r="BT42" s="76"/>
      <c r="BU42" s="77">
        <v>1</v>
      </c>
      <c r="BV42" s="76">
        <v>0.71969761904761897</v>
      </c>
      <c r="BW42" s="77">
        <v>1</v>
      </c>
      <c r="BX42" s="76">
        <v>1.06749520833333</v>
      </c>
      <c r="BY42" s="77">
        <f t="shared" si="8"/>
        <v>900.51680428571433</v>
      </c>
      <c r="BZ42" s="78">
        <f t="shared" si="9"/>
        <v>1.117</v>
      </c>
      <c r="CA42" s="79">
        <f t="shared" si="3"/>
        <v>1.787192827380949</v>
      </c>
      <c r="CB42" s="60">
        <f t="shared" si="10"/>
        <v>903.42099711309527</v>
      </c>
      <c r="CO42" t="s">
        <v>98</v>
      </c>
      <c r="CP42">
        <v>1962</v>
      </c>
      <c r="CQ42">
        <v>3</v>
      </c>
      <c r="CR42">
        <v>2</v>
      </c>
      <c r="CS42">
        <v>7.3099999999999998E-2</v>
      </c>
      <c r="CT42">
        <v>24</v>
      </c>
      <c r="CV42">
        <f t="shared" ref="CV42:CV73" si="14">D42-CQ42</f>
        <v>0</v>
      </c>
      <c r="CW42" t="e">
        <f>#REF!-CR42</f>
        <v>#REF!</v>
      </c>
      <c r="CY42">
        <f t="shared" ref="CY42:CY73" si="15">F42-CT42</f>
        <v>0</v>
      </c>
    </row>
    <row r="43" spans="1:103" ht="18.75" customHeight="1" x14ac:dyDescent="0.3">
      <c r="A43" s="61">
        <f t="shared" si="11"/>
        <v>34</v>
      </c>
      <c r="B43" s="80" t="s">
        <v>99</v>
      </c>
      <c r="C43" s="81">
        <v>1959</v>
      </c>
      <c r="D43" s="81">
        <v>2</v>
      </c>
      <c r="E43" s="81">
        <v>2</v>
      </c>
      <c r="F43" s="81">
        <v>12</v>
      </c>
      <c r="G43" s="81">
        <v>597.20000000000005</v>
      </c>
      <c r="H43" s="65">
        <v>6.31</v>
      </c>
      <c r="I43" s="65"/>
      <c r="J43" s="65">
        <f t="shared" si="12"/>
        <v>45.219983999999997</v>
      </c>
      <c r="K43" s="64">
        <f t="shared" si="6"/>
        <v>43.117254744</v>
      </c>
      <c r="L43" s="65">
        <v>6.31</v>
      </c>
      <c r="M43" s="65"/>
      <c r="N43" s="65">
        <f t="shared" si="13"/>
        <v>3.2648385292156799</v>
      </c>
      <c r="O43" s="64">
        <f t="shared" si="7"/>
        <v>3.1130235376071509</v>
      </c>
      <c r="P43" s="78"/>
      <c r="Q43" s="82"/>
      <c r="R43" s="83"/>
      <c r="S43" s="78"/>
      <c r="T43" s="82"/>
      <c r="U43" s="78"/>
      <c r="V43" s="82"/>
      <c r="W43" s="78"/>
      <c r="X43" s="82"/>
      <c r="Y43" s="84"/>
      <c r="Z43" s="82"/>
      <c r="AA43" s="78"/>
      <c r="AB43" s="85"/>
      <c r="AC43" s="82"/>
      <c r="AD43" s="78"/>
      <c r="AE43" s="82"/>
      <c r="AF43" s="78"/>
      <c r="AG43" s="82"/>
      <c r="AH43" s="78">
        <v>6</v>
      </c>
      <c r="AI43" s="79">
        <v>8.4368209079999996</v>
      </c>
      <c r="AJ43" s="78"/>
      <c r="AK43" s="82"/>
      <c r="AL43" s="78"/>
      <c r="AM43" s="82"/>
      <c r="AN43" s="78"/>
      <c r="AO43" s="82"/>
      <c r="AP43" s="78"/>
      <c r="AQ43" s="82"/>
      <c r="AR43" s="86"/>
      <c r="AS43" s="87"/>
      <c r="AT43" s="84"/>
      <c r="AU43" s="88"/>
      <c r="AV43" s="88"/>
      <c r="AW43" s="78"/>
      <c r="AX43" s="82"/>
      <c r="AY43" s="88"/>
      <c r="AZ43" s="84"/>
      <c r="BA43" s="85"/>
      <c r="BB43" s="85"/>
      <c r="BC43" s="82"/>
      <c r="BD43" s="85"/>
      <c r="BE43" s="82"/>
      <c r="BF43" s="88"/>
      <c r="BG43" s="75">
        <v>1E-3</v>
      </c>
      <c r="BH43" s="76">
        <v>2.298092</v>
      </c>
      <c r="BI43" s="77"/>
      <c r="BJ43" s="76"/>
      <c r="BK43" s="77"/>
      <c r="BL43" s="76"/>
      <c r="BM43" s="77"/>
      <c r="BN43" s="76"/>
      <c r="BO43" s="77"/>
      <c r="BP43" s="76"/>
      <c r="BQ43" s="77">
        <v>1</v>
      </c>
      <c r="BR43" s="76">
        <v>1.117</v>
      </c>
      <c r="BS43" s="77"/>
      <c r="BT43" s="76"/>
      <c r="BU43" s="77">
        <v>2</v>
      </c>
      <c r="BV43" s="76">
        <v>1.4211358410476189</v>
      </c>
      <c r="BW43" s="77">
        <v>1</v>
      </c>
      <c r="BX43" s="76">
        <v>2.166689125</v>
      </c>
      <c r="BY43" s="77">
        <f t="shared" si="8"/>
        <v>8.4368209079999996</v>
      </c>
      <c r="BZ43" s="78">
        <f t="shared" si="9"/>
        <v>3.415092</v>
      </c>
      <c r="CA43" s="79">
        <f t="shared" si="3"/>
        <v>3.5878249660476191</v>
      </c>
      <c r="CB43" s="60">
        <f t="shared" si="10"/>
        <v>15.439737874047619</v>
      </c>
      <c r="CO43" t="s">
        <v>99</v>
      </c>
      <c r="CP43">
        <v>1959</v>
      </c>
      <c r="CQ43">
        <v>2</v>
      </c>
      <c r="CR43">
        <v>2</v>
      </c>
      <c r="CS43">
        <v>4.6199999999999998E-2</v>
      </c>
      <c r="CT43">
        <v>12</v>
      </c>
      <c r="CV43">
        <f t="shared" si="14"/>
        <v>0</v>
      </c>
      <c r="CW43" t="e">
        <f>#REF!-CR43</f>
        <v>#REF!</v>
      </c>
      <c r="CY43">
        <f t="shared" si="15"/>
        <v>0</v>
      </c>
    </row>
    <row r="44" spans="1:103" ht="19.5" customHeight="1" x14ac:dyDescent="0.3">
      <c r="A44" s="61">
        <f t="shared" si="11"/>
        <v>35</v>
      </c>
      <c r="B44" s="80" t="s">
        <v>100</v>
      </c>
      <c r="C44" s="81" t="s">
        <v>101</v>
      </c>
      <c r="D44" s="81">
        <v>3</v>
      </c>
      <c r="E44" s="81">
        <v>2</v>
      </c>
      <c r="F44" s="81">
        <v>17</v>
      </c>
      <c r="G44" s="81">
        <v>769</v>
      </c>
      <c r="H44" s="65">
        <v>6.31</v>
      </c>
      <c r="I44" s="65"/>
      <c r="J44" s="65">
        <f t="shared" si="12"/>
        <v>58.22867999999999</v>
      </c>
      <c r="K44" s="64">
        <f t="shared" si="6"/>
        <v>55.521046379999994</v>
      </c>
      <c r="L44" s="65">
        <v>6.31</v>
      </c>
      <c r="M44" s="65"/>
      <c r="N44" s="65">
        <f t="shared" si="13"/>
        <v>4.2040536318935988</v>
      </c>
      <c r="O44" s="64">
        <f t="shared" si="7"/>
        <v>4.0085651380105469</v>
      </c>
      <c r="P44" s="78"/>
      <c r="Q44" s="82"/>
      <c r="R44" s="83"/>
      <c r="S44" s="78">
        <v>1.083</v>
      </c>
      <c r="T44" s="82">
        <v>545.46728000000007</v>
      </c>
      <c r="U44" s="78">
        <v>3.6227999999999996E-2</v>
      </c>
      <c r="V44" s="82">
        <v>17.305630000000001</v>
      </c>
      <c r="W44" s="78"/>
      <c r="X44" s="82"/>
      <c r="Y44" s="84"/>
      <c r="Z44" s="82"/>
      <c r="AA44" s="78"/>
      <c r="AB44" s="85"/>
      <c r="AC44" s="82"/>
      <c r="AD44" s="78"/>
      <c r="AE44" s="82"/>
      <c r="AF44" s="78"/>
      <c r="AG44" s="82"/>
      <c r="AH44" s="78"/>
      <c r="AI44" s="79"/>
      <c r="AJ44" s="78"/>
      <c r="AK44" s="82"/>
      <c r="AL44" s="78"/>
      <c r="AM44" s="82"/>
      <c r="AN44" s="78"/>
      <c r="AO44" s="82"/>
      <c r="AP44" s="78"/>
      <c r="AQ44" s="82"/>
      <c r="AR44" s="86">
        <v>3</v>
      </c>
      <c r="AS44" s="87">
        <v>1.2177600669761923</v>
      </c>
      <c r="AT44" s="84"/>
      <c r="AU44" s="88"/>
      <c r="AV44" s="88"/>
      <c r="AW44" s="78"/>
      <c r="AX44" s="82"/>
      <c r="AY44" s="88"/>
      <c r="AZ44" s="84"/>
      <c r="BA44" s="85"/>
      <c r="BB44" s="85"/>
      <c r="BC44" s="82"/>
      <c r="BD44" s="85"/>
      <c r="BE44" s="82"/>
      <c r="BF44" s="88">
        <v>1.3985857798165151</v>
      </c>
      <c r="BG44" s="75"/>
      <c r="BH44" s="76"/>
      <c r="BI44" s="77"/>
      <c r="BJ44" s="76"/>
      <c r="BK44" s="77"/>
      <c r="BL44" s="76"/>
      <c r="BM44" s="77"/>
      <c r="BN44" s="76"/>
      <c r="BO44" s="77"/>
      <c r="BP44" s="76"/>
      <c r="BQ44" s="77">
        <v>6</v>
      </c>
      <c r="BR44" s="76">
        <v>4.0389999999999997</v>
      </c>
      <c r="BS44" s="77"/>
      <c r="BT44" s="76"/>
      <c r="BU44" s="77"/>
      <c r="BV44" s="76"/>
      <c r="BW44" s="77"/>
      <c r="BX44" s="76"/>
      <c r="BY44" s="77">
        <f t="shared" si="8"/>
        <v>565.38925584679271</v>
      </c>
      <c r="BZ44" s="78">
        <f t="shared" si="9"/>
        <v>4.0389999999999997</v>
      </c>
      <c r="CA44" s="79">
        <f t="shared" si="3"/>
        <v>0</v>
      </c>
      <c r="CB44" s="60">
        <f t="shared" si="10"/>
        <v>569.42825584679269</v>
      </c>
      <c r="CO44" t="s">
        <v>100</v>
      </c>
      <c r="CP44" t="s">
        <v>101</v>
      </c>
      <c r="CQ44">
        <v>3</v>
      </c>
      <c r="CR44">
        <v>2</v>
      </c>
      <c r="CS44">
        <v>8.1799999999999998E-2</v>
      </c>
      <c r="CT44">
        <v>17</v>
      </c>
      <c r="CV44">
        <f t="shared" si="14"/>
        <v>0</v>
      </c>
      <c r="CW44" t="e">
        <f>#REF!-CR44</f>
        <v>#REF!</v>
      </c>
      <c r="CY44">
        <f t="shared" si="15"/>
        <v>0</v>
      </c>
    </row>
    <row r="45" spans="1:103" ht="18.75" customHeight="1" x14ac:dyDescent="0.3">
      <c r="A45" s="61">
        <f t="shared" si="11"/>
        <v>36</v>
      </c>
      <c r="B45" s="80" t="s">
        <v>102</v>
      </c>
      <c r="C45" s="81">
        <v>1971</v>
      </c>
      <c r="D45" s="81">
        <v>5</v>
      </c>
      <c r="E45" s="81">
        <v>4</v>
      </c>
      <c r="F45" s="81">
        <v>68</v>
      </c>
      <c r="G45" s="81">
        <v>3688.9</v>
      </c>
      <c r="H45" s="65">
        <v>6.31</v>
      </c>
      <c r="I45" s="65"/>
      <c r="J45" s="65">
        <f t="shared" si="12"/>
        <v>279.32350799999995</v>
      </c>
      <c r="K45" s="64">
        <f t="shared" si="6"/>
        <v>266.33496487799994</v>
      </c>
      <c r="L45" s="65">
        <v>6.31</v>
      </c>
      <c r="M45" s="65"/>
      <c r="N45" s="65">
        <f t="shared" si="13"/>
        <v>20.166883540562154</v>
      </c>
      <c r="O45" s="64">
        <f t="shared" si="7"/>
        <v>19.229123455926015</v>
      </c>
      <c r="P45" s="78">
        <v>1.745E-2</v>
      </c>
      <c r="Q45" s="82">
        <v>9.6114499999999996</v>
      </c>
      <c r="R45" s="83"/>
      <c r="S45" s="78"/>
      <c r="T45" s="82"/>
      <c r="U45" s="78"/>
      <c r="V45" s="82"/>
      <c r="W45" s="78"/>
      <c r="X45" s="82"/>
      <c r="Y45" s="84"/>
      <c r="Z45" s="82"/>
      <c r="AA45" s="78"/>
      <c r="AB45" s="85"/>
      <c r="AC45" s="82"/>
      <c r="AD45" s="78"/>
      <c r="AE45" s="82"/>
      <c r="AF45" s="78"/>
      <c r="AG45" s="82"/>
      <c r="AH45" s="78">
        <v>8</v>
      </c>
      <c r="AI45" s="79">
        <v>11.249094544</v>
      </c>
      <c r="AJ45" s="78"/>
      <c r="AK45" s="82"/>
      <c r="AL45" s="78"/>
      <c r="AM45" s="82"/>
      <c r="AN45" s="78">
        <v>1</v>
      </c>
      <c r="AO45" s="82">
        <v>0.94185874999999997</v>
      </c>
      <c r="AP45" s="78"/>
      <c r="AQ45" s="82"/>
      <c r="AR45" s="86">
        <v>2</v>
      </c>
      <c r="AS45" s="87">
        <v>0.96970868370431218</v>
      </c>
      <c r="AT45" s="84"/>
      <c r="AU45" s="88"/>
      <c r="AV45" s="88"/>
      <c r="AW45" s="78"/>
      <c r="AX45" s="82"/>
      <c r="AY45" s="88"/>
      <c r="AZ45" s="84"/>
      <c r="BA45" s="85"/>
      <c r="BB45" s="85"/>
      <c r="BC45" s="82"/>
      <c r="BD45" s="85"/>
      <c r="BE45" s="82"/>
      <c r="BF45" s="88">
        <v>3.1790750877192999</v>
      </c>
      <c r="BG45" s="75">
        <v>6.4999999999999997E-3</v>
      </c>
      <c r="BH45" s="76">
        <v>12.818026</v>
      </c>
      <c r="BI45" s="77"/>
      <c r="BJ45" s="76"/>
      <c r="BK45" s="77"/>
      <c r="BL45" s="76"/>
      <c r="BM45" s="77">
        <v>2E-3</v>
      </c>
      <c r="BN45" s="76">
        <v>2.8988356521739203</v>
      </c>
      <c r="BO45" s="77"/>
      <c r="BP45" s="76"/>
      <c r="BQ45" s="77">
        <v>22</v>
      </c>
      <c r="BR45" s="76">
        <v>10.927</v>
      </c>
      <c r="BS45" s="77"/>
      <c r="BT45" s="76"/>
      <c r="BU45" s="77">
        <v>2</v>
      </c>
      <c r="BV45" s="76">
        <v>1.5968523529411769</v>
      </c>
      <c r="BW45" s="77">
        <v>7</v>
      </c>
      <c r="BX45" s="76">
        <v>13.213182771464639</v>
      </c>
      <c r="BY45" s="77">
        <f t="shared" si="8"/>
        <v>25.951187065423614</v>
      </c>
      <c r="BZ45" s="78">
        <f t="shared" si="9"/>
        <v>26.643861652173918</v>
      </c>
      <c r="CA45" s="79">
        <f t="shared" si="3"/>
        <v>14.810035124405816</v>
      </c>
      <c r="CB45" s="60">
        <f t="shared" si="10"/>
        <v>67.40508384200335</v>
      </c>
      <c r="CO45" t="s">
        <v>102</v>
      </c>
      <c r="CP45">
        <v>1971</v>
      </c>
      <c r="CQ45">
        <v>5</v>
      </c>
      <c r="CR45">
        <v>4</v>
      </c>
      <c r="CS45">
        <v>0.32890000000000003</v>
      </c>
      <c r="CT45">
        <v>68</v>
      </c>
      <c r="CV45">
        <f t="shared" si="14"/>
        <v>0</v>
      </c>
      <c r="CW45" t="e">
        <f>#REF!-CR45</f>
        <v>#REF!</v>
      </c>
      <c r="CY45">
        <f t="shared" si="15"/>
        <v>0</v>
      </c>
    </row>
    <row r="46" spans="1:103" ht="18.75" customHeight="1" x14ac:dyDescent="0.3">
      <c r="A46" s="61">
        <f t="shared" si="11"/>
        <v>37</v>
      </c>
      <c r="B46" s="80" t="s">
        <v>103</v>
      </c>
      <c r="C46" s="81" t="s">
        <v>101</v>
      </c>
      <c r="D46" s="81">
        <v>3</v>
      </c>
      <c r="E46" s="81">
        <v>2</v>
      </c>
      <c r="F46" s="81">
        <v>17</v>
      </c>
      <c r="G46" s="81">
        <v>777.3</v>
      </c>
      <c r="H46" s="65">
        <v>6.31</v>
      </c>
      <c r="I46" s="65"/>
      <c r="J46" s="65">
        <f t="shared" si="12"/>
        <v>58.857155999999989</v>
      </c>
      <c r="K46" s="64">
        <f t="shared" si="6"/>
        <v>56.12029824599999</v>
      </c>
      <c r="L46" s="65">
        <v>6.31</v>
      </c>
      <c r="M46" s="65"/>
      <c r="N46" s="65">
        <f t="shared" si="13"/>
        <v>4.2494289831871193</v>
      </c>
      <c r="O46" s="64">
        <f t="shared" si="7"/>
        <v>4.0518305354689179</v>
      </c>
      <c r="P46" s="78"/>
      <c r="Q46" s="82"/>
      <c r="R46" s="83"/>
      <c r="S46" s="78">
        <v>0.86910000000000009</v>
      </c>
      <c r="T46" s="82">
        <v>418.51727999999997</v>
      </c>
      <c r="U46" s="78">
        <v>1.0200000000000001E-2</v>
      </c>
      <c r="V46" s="82">
        <v>4.2556700000000003</v>
      </c>
      <c r="W46" s="78"/>
      <c r="X46" s="82"/>
      <c r="Y46" s="84"/>
      <c r="Z46" s="82"/>
      <c r="AA46" s="78"/>
      <c r="AB46" s="85"/>
      <c r="AC46" s="82"/>
      <c r="AD46" s="78"/>
      <c r="AE46" s="82"/>
      <c r="AF46" s="78"/>
      <c r="AG46" s="82"/>
      <c r="AH46" s="78"/>
      <c r="AI46" s="79"/>
      <c r="AJ46" s="78"/>
      <c r="AK46" s="82"/>
      <c r="AL46" s="78"/>
      <c r="AM46" s="82"/>
      <c r="AN46" s="78"/>
      <c r="AO46" s="82"/>
      <c r="AP46" s="78"/>
      <c r="AQ46" s="82"/>
      <c r="AR46" s="86">
        <v>2</v>
      </c>
      <c r="AS46" s="87">
        <v>1.502052538378932</v>
      </c>
      <c r="AT46" s="84"/>
      <c r="AU46" s="88"/>
      <c r="AV46" s="88"/>
      <c r="AW46" s="78"/>
      <c r="AX46" s="82"/>
      <c r="AY46" s="88"/>
      <c r="AZ46" s="84"/>
      <c r="BA46" s="85"/>
      <c r="BB46" s="85"/>
      <c r="BC46" s="82"/>
      <c r="BD46" s="85"/>
      <c r="BE46" s="82"/>
      <c r="BF46" s="88">
        <v>14.774372369298725</v>
      </c>
      <c r="BG46" s="75"/>
      <c r="BH46" s="76"/>
      <c r="BI46" s="77"/>
      <c r="BJ46" s="76"/>
      <c r="BK46" s="77"/>
      <c r="BL46" s="76"/>
      <c r="BM46" s="77"/>
      <c r="BN46" s="76"/>
      <c r="BO46" s="77"/>
      <c r="BP46" s="76"/>
      <c r="BQ46" s="77">
        <v>26</v>
      </c>
      <c r="BR46" s="76">
        <v>17.324000000000002</v>
      </c>
      <c r="BS46" s="77"/>
      <c r="BT46" s="76"/>
      <c r="BU46" s="77"/>
      <c r="BV46" s="76"/>
      <c r="BW46" s="77">
        <v>2</v>
      </c>
      <c r="BX46" s="76">
        <v>6.5504018052222204</v>
      </c>
      <c r="BY46" s="77">
        <f t="shared" si="8"/>
        <v>439.04937490767759</v>
      </c>
      <c r="BZ46" s="78">
        <f t="shared" si="9"/>
        <v>17.324000000000002</v>
      </c>
      <c r="CA46" s="79">
        <f t="shared" si="3"/>
        <v>6.5504018052222204</v>
      </c>
      <c r="CB46" s="60">
        <f t="shared" si="10"/>
        <v>462.92377671289984</v>
      </c>
      <c r="CO46" t="s">
        <v>103</v>
      </c>
      <c r="CP46" t="s">
        <v>101</v>
      </c>
      <c r="CQ46">
        <v>3</v>
      </c>
      <c r="CR46">
        <v>2</v>
      </c>
      <c r="CS46">
        <v>7.6700000000000004E-2</v>
      </c>
      <c r="CT46">
        <v>17</v>
      </c>
      <c r="CV46">
        <f t="shared" si="14"/>
        <v>0</v>
      </c>
      <c r="CW46" t="e">
        <f>#REF!-CR46</f>
        <v>#REF!</v>
      </c>
      <c r="CY46">
        <f t="shared" si="15"/>
        <v>0</v>
      </c>
    </row>
    <row r="47" spans="1:103" ht="18.75" customHeight="1" x14ac:dyDescent="0.3">
      <c r="A47" s="61">
        <f t="shared" si="11"/>
        <v>38</v>
      </c>
      <c r="B47" s="80" t="s">
        <v>104</v>
      </c>
      <c r="C47" s="81">
        <v>1962</v>
      </c>
      <c r="D47" s="81">
        <v>4</v>
      </c>
      <c r="E47" s="81">
        <v>2</v>
      </c>
      <c r="F47" s="81">
        <v>32</v>
      </c>
      <c r="G47" s="81">
        <v>1254.7</v>
      </c>
      <c r="H47" s="65">
        <v>6.31</v>
      </c>
      <c r="I47" s="65"/>
      <c r="J47" s="65">
        <f t="shared" si="12"/>
        <v>95.005884000000009</v>
      </c>
      <c r="K47" s="64">
        <f t="shared" si="6"/>
        <v>90.588110394000012</v>
      </c>
      <c r="L47" s="65">
        <v>6.31</v>
      </c>
      <c r="M47" s="65"/>
      <c r="N47" s="65">
        <f t="shared" si="13"/>
        <v>6.8593317190336798</v>
      </c>
      <c r="O47" s="64">
        <f t="shared" si="7"/>
        <v>6.5403727940986141</v>
      </c>
      <c r="P47" s="78"/>
      <c r="Q47" s="82"/>
      <c r="R47" s="83">
        <v>553.55944</v>
      </c>
      <c r="S47" s="78"/>
      <c r="T47" s="82"/>
      <c r="U47" s="78"/>
      <c r="V47" s="82"/>
      <c r="W47" s="78"/>
      <c r="X47" s="82"/>
      <c r="Y47" s="84"/>
      <c r="Z47" s="82"/>
      <c r="AA47" s="78"/>
      <c r="AB47" s="85"/>
      <c r="AC47" s="82"/>
      <c r="AD47" s="78"/>
      <c r="AE47" s="82"/>
      <c r="AF47" s="78"/>
      <c r="AG47" s="82"/>
      <c r="AH47" s="78"/>
      <c r="AI47" s="79"/>
      <c r="AJ47" s="78"/>
      <c r="AK47" s="82"/>
      <c r="AL47" s="78"/>
      <c r="AM47" s="82"/>
      <c r="AN47" s="78"/>
      <c r="AO47" s="82"/>
      <c r="AP47" s="78"/>
      <c r="AQ47" s="82"/>
      <c r="AR47" s="86">
        <v>2</v>
      </c>
      <c r="AS47" s="87">
        <v>1.4283443392364661</v>
      </c>
      <c r="AT47" s="84"/>
      <c r="AU47" s="88"/>
      <c r="AV47" s="88"/>
      <c r="AW47" s="78"/>
      <c r="AX47" s="82"/>
      <c r="AY47" s="88"/>
      <c r="AZ47" s="84"/>
      <c r="BA47" s="85"/>
      <c r="BB47" s="85"/>
      <c r="BC47" s="82"/>
      <c r="BD47" s="85"/>
      <c r="BE47" s="82"/>
      <c r="BF47" s="88">
        <v>3.40365432682353</v>
      </c>
      <c r="BG47" s="75"/>
      <c r="BH47" s="76"/>
      <c r="BI47" s="77"/>
      <c r="BJ47" s="76"/>
      <c r="BK47" s="77">
        <v>1E-3</v>
      </c>
      <c r="BL47" s="76">
        <v>1.25651</v>
      </c>
      <c r="BM47" s="77">
        <v>2E-3</v>
      </c>
      <c r="BN47" s="76">
        <v>1.3400112500000001</v>
      </c>
      <c r="BO47" s="77"/>
      <c r="BP47" s="76"/>
      <c r="BQ47" s="77">
        <v>22</v>
      </c>
      <c r="BR47" s="76">
        <v>10.574999999999999</v>
      </c>
      <c r="BS47" s="77"/>
      <c r="BT47" s="76"/>
      <c r="BU47" s="77">
        <v>1</v>
      </c>
      <c r="BV47" s="76">
        <v>0.75438000000000005</v>
      </c>
      <c r="BW47" s="77"/>
      <c r="BX47" s="76"/>
      <c r="BY47" s="77">
        <f t="shared" si="8"/>
        <v>558.39143866606003</v>
      </c>
      <c r="BZ47" s="78">
        <f t="shared" si="9"/>
        <v>13.17152125</v>
      </c>
      <c r="CA47" s="79">
        <f t="shared" si="3"/>
        <v>0.75438000000000005</v>
      </c>
      <c r="CB47" s="60">
        <f t="shared" si="10"/>
        <v>572.31733991605995</v>
      </c>
      <c r="CO47" t="s">
        <v>104</v>
      </c>
      <c r="CP47">
        <v>1962</v>
      </c>
      <c r="CQ47">
        <v>4</v>
      </c>
      <c r="CR47">
        <v>2</v>
      </c>
      <c r="CS47">
        <v>0.1246</v>
      </c>
      <c r="CT47">
        <v>32</v>
      </c>
      <c r="CV47">
        <f t="shared" si="14"/>
        <v>0</v>
      </c>
      <c r="CW47" t="e">
        <f>#REF!-CR47</f>
        <v>#REF!</v>
      </c>
      <c r="CY47">
        <f t="shared" si="15"/>
        <v>0</v>
      </c>
    </row>
    <row r="48" spans="1:103" ht="21.75" customHeight="1" x14ac:dyDescent="0.3">
      <c r="A48" s="61">
        <f t="shared" si="11"/>
        <v>39</v>
      </c>
      <c r="B48" s="80" t="s">
        <v>105</v>
      </c>
      <c r="C48" s="81">
        <v>1962</v>
      </c>
      <c r="D48" s="81">
        <v>3</v>
      </c>
      <c r="E48" s="81">
        <v>2</v>
      </c>
      <c r="F48" s="81">
        <v>24</v>
      </c>
      <c r="G48" s="81">
        <v>963.7</v>
      </c>
      <c r="H48" s="65">
        <v>6.31</v>
      </c>
      <c r="I48" s="65"/>
      <c r="J48" s="65">
        <f t="shared" si="12"/>
        <v>72.971364000000008</v>
      </c>
      <c r="K48" s="64">
        <f t="shared" si="6"/>
        <v>69.578195574000006</v>
      </c>
      <c r="L48" s="65">
        <v>6.31</v>
      </c>
      <c r="M48" s="65"/>
      <c r="N48" s="65">
        <f t="shared" si="13"/>
        <v>5.2684609688632795</v>
      </c>
      <c r="O48" s="64">
        <f t="shared" si="7"/>
        <v>5.0234775338111373</v>
      </c>
      <c r="P48" s="78"/>
      <c r="Q48" s="82"/>
      <c r="R48" s="83">
        <v>545.00824000000011</v>
      </c>
      <c r="S48" s="78">
        <v>0.02</v>
      </c>
      <c r="T48" s="82">
        <v>2.4925099999999998</v>
      </c>
      <c r="U48" s="78"/>
      <c r="V48" s="82"/>
      <c r="W48" s="78"/>
      <c r="X48" s="82"/>
      <c r="Y48" s="84"/>
      <c r="Z48" s="82"/>
      <c r="AA48" s="78"/>
      <c r="AB48" s="85"/>
      <c r="AC48" s="82"/>
      <c r="AD48" s="78"/>
      <c r="AE48" s="82"/>
      <c r="AF48" s="78"/>
      <c r="AG48" s="82"/>
      <c r="AH48" s="78"/>
      <c r="AI48" s="79"/>
      <c r="AJ48" s="78"/>
      <c r="AK48" s="82"/>
      <c r="AL48" s="78"/>
      <c r="AM48" s="82"/>
      <c r="AN48" s="78"/>
      <c r="AO48" s="82"/>
      <c r="AP48" s="78"/>
      <c r="AQ48" s="82"/>
      <c r="AR48" s="86"/>
      <c r="AS48" s="87"/>
      <c r="AT48" s="84"/>
      <c r="AU48" s="88"/>
      <c r="AV48" s="88"/>
      <c r="AW48" s="78"/>
      <c r="AX48" s="82"/>
      <c r="AY48" s="88"/>
      <c r="AZ48" s="84"/>
      <c r="BA48" s="85"/>
      <c r="BB48" s="85"/>
      <c r="BC48" s="82"/>
      <c r="BD48" s="85"/>
      <c r="BE48" s="82"/>
      <c r="BF48" s="88"/>
      <c r="BG48" s="75"/>
      <c r="BH48" s="76"/>
      <c r="BI48" s="77"/>
      <c r="BJ48" s="76"/>
      <c r="BK48" s="77">
        <v>8.0000000000000002E-3</v>
      </c>
      <c r="BL48" s="76">
        <v>8.2301286956521906</v>
      </c>
      <c r="BM48" s="77"/>
      <c r="BN48" s="76"/>
      <c r="BO48" s="77"/>
      <c r="BP48" s="76"/>
      <c r="BQ48" s="77"/>
      <c r="BR48" s="76"/>
      <c r="BS48" s="77">
        <v>3.0000000000000001E-3</v>
      </c>
      <c r="BT48" s="76">
        <v>0.625691000000001</v>
      </c>
      <c r="BU48" s="77">
        <v>1</v>
      </c>
      <c r="BV48" s="76">
        <v>0.85104760869565199</v>
      </c>
      <c r="BW48" s="77">
        <v>4</v>
      </c>
      <c r="BX48" s="76">
        <v>8.6904750566680899</v>
      </c>
      <c r="BY48" s="77">
        <f t="shared" si="8"/>
        <v>547.50075000000015</v>
      </c>
      <c r="BZ48" s="78">
        <f t="shared" si="9"/>
        <v>8.2301286956521906</v>
      </c>
      <c r="CA48" s="79">
        <f t="shared" si="3"/>
        <v>10.167213665363743</v>
      </c>
      <c r="CB48" s="60">
        <f t="shared" si="10"/>
        <v>565.8980923610161</v>
      </c>
      <c r="CO48" t="s">
        <v>105</v>
      </c>
      <c r="CP48">
        <v>1962</v>
      </c>
      <c r="CQ48">
        <v>3</v>
      </c>
      <c r="CR48">
        <v>2</v>
      </c>
      <c r="CS48">
        <v>9.9400000000000002E-2</v>
      </c>
      <c r="CT48">
        <v>24</v>
      </c>
      <c r="CV48">
        <f t="shared" si="14"/>
        <v>0</v>
      </c>
      <c r="CW48" t="e">
        <f>#REF!-CR48</f>
        <v>#REF!</v>
      </c>
      <c r="CY48">
        <f t="shared" si="15"/>
        <v>0</v>
      </c>
    </row>
    <row r="49" spans="1:103" ht="19.5" customHeight="1" x14ac:dyDescent="0.3">
      <c r="A49" s="61">
        <f t="shared" si="11"/>
        <v>40</v>
      </c>
      <c r="B49" s="80" t="s">
        <v>106</v>
      </c>
      <c r="C49" s="81">
        <v>1972</v>
      </c>
      <c r="D49" s="81">
        <v>5</v>
      </c>
      <c r="E49" s="81">
        <v>4</v>
      </c>
      <c r="F49" s="81">
        <v>72</v>
      </c>
      <c r="G49" s="81">
        <v>3868.4</v>
      </c>
      <c r="H49" s="65">
        <v>6.31</v>
      </c>
      <c r="I49" s="65"/>
      <c r="J49" s="65">
        <f t="shared" si="12"/>
        <v>292.91524800000002</v>
      </c>
      <c r="K49" s="64">
        <f t="shared" si="6"/>
        <v>279.294688968</v>
      </c>
      <c r="L49" s="65">
        <v>6.31</v>
      </c>
      <c r="M49" s="65"/>
      <c r="N49" s="65">
        <f t="shared" si="13"/>
        <v>21.148193848656959</v>
      </c>
      <c r="O49" s="64">
        <f t="shared" si="7"/>
        <v>20.164802834694409</v>
      </c>
      <c r="P49" s="78">
        <v>3.1E-2</v>
      </c>
      <c r="Q49" s="82">
        <v>6.2009999999999996</v>
      </c>
      <c r="R49" s="83"/>
      <c r="S49" s="78">
        <v>1.389E-2</v>
      </c>
      <c r="T49" s="82">
        <v>434.40740999999997</v>
      </c>
      <c r="U49" s="78"/>
      <c r="V49" s="82"/>
      <c r="W49" s="78"/>
      <c r="X49" s="82"/>
      <c r="Y49" s="84"/>
      <c r="Z49" s="82"/>
      <c r="AA49" s="78"/>
      <c r="AB49" s="85"/>
      <c r="AC49" s="82"/>
      <c r="AD49" s="78"/>
      <c r="AE49" s="82"/>
      <c r="AF49" s="78"/>
      <c r="AG49" s="82"/>
      <c r="AH49" s="78">
        <v>1</v>
      </c>
      <c r="AI49" s="79">
        <v>0.66500000000000004</v>
      </c>
      <c r="AJ49" s="78"/>
      <c r="AK49" s="82"/>
      <c r="AL49" s="78"/>
      <c r="AM49" s="82"/>
      <c r="AN49" s="78">
        <v>1</v>
      </c>
      <c r="AO49" s="82">
        <v>5.5924030303030401</v>
      </c>
      <c r="AP49" s="78"/>
      <c r="AQ49" s="82"/>
      <c r="AR49" s="86"/>
      <c r="AS49" s="87"/>
      <c r="AT49" s="84"/>
      <c r="AU49" s="88"/>
      <c r="AV49" s="88"/>
      <c r="AW49" s="78"/>
      <c r="AX49" s="82"/>
      <c r="AY49" s="88"/>
      <c r="AZ49" s="84"/>
      <c r="BA49" s="85"/>
      <c r="BB49" s="85"/>
      <c r="BC49" s="82"/>
      <c r="BD49" s="85">
        <v>2</v>
      </c>
      <c r="BE49" s="82">
        <v>3.5914511999999998</v>
      </c>
      <c r="BF49" s="88">
        <v>16.820518583929498</v>
      </c>
      <c r="BG49" s="75">
        <v>1.35E-2</v>
      </c>
      <c r="BH49" s="76">
        <v>19.061898673992673</v>
      </c>
      <c r="BI49" s="77">
        <v>1E-3</v>
      </c>
      <c r="BJ49" s="76">
        <v>1.0580000000000001</v>
      </c>
      <c r="BK49" s="77">
        <v>9.6000000000000002E-2</v>
      </c>
      <c r="BL49" s="76">
        <v>140.68651859213253</v>
      </c>
      <c r="BM49" s="77">
        <v>8.0000000000000002E-3</v>
      </c>
      <c r="BN49" s="76">
        <v>9.0709999999999997</v>
      </c>
      <c r="BO49" s="77"/>
      <c r="BP49" s="76"/>
      <c r="BQ49" s="77">
        <v>32</v>
      </c>
      <c r="BR49" s="76">
        <v>18.786000000000001</v>
      </c>
      <c r="BS49" s="77"/>
      <c r="BT49" s="76"/>
      <c r="BU49" s="77">
        <v>7</v>
      </c>
      <c r="BV49" s="76">
        <v>5.9757417647058855</v>
      </c>
      <c r="BW49" s="77">
        <v>9</v>
      </c>
      <c r="BX49" s="76">
        <v>16.885094132716041</v>
      </c>
      <c r="BY49" s="77">
        <f t="shared" si="8"/>
        <v>467.27778281423252</v>
      </c>
      <c r="BZ49" s="78">
        <f t="shared" si="9"/>
        <v>188.66341726612521</v>
      </c>
      <c r="CA49" s="79">
        <f t="shared" si="3"/>
        <v>22.860835897421929</v>
      </c>
      <c r="CB49" s="60">
        <f t="shared" si="10"/>
        <v>678.80203597777961</v>
      </c>
      <c r="CO49" t="s">
        <v>106</v>
      </c>
      <c r="CP49">
        <v>1972</v>
      </c>
      <c r="CQ49">
        <v>5</v>
      </c>
      <c r="CR49">
        <v>4</v>
      </c>
      <c r="CS49">
        <v>0.29599999999999999</v>
      </c>
      <c r="CT49">
        <v>72</v>
      </c>
      <c r="CV49">
        <f t="shared" si="14"/>
        <v>0</v>
      </c>
      <c r="CW49" t="e">
        <f>#REF!-CR49</f>
        <v>#REF!</v>
      </c>
      <c r="CY49">
        <f t="shared" si="15"/>
        <v>0</v>
      </c>
    </row>
    <row r="50" spans="1:103" ht="18.75" customHeight="1" x14ac:dyDescent="0.3">
      <c r="A50" s="61">
        <f t="shared" si="11"/>
        <v>41</v>
      </c>
      <c r="B50" s="80" t="s">
        <v>107</v>
      </c>
      <c r="C50" s="81">
        <v>1970</v>
      </c>
      <c r="D50" s="81">
        <v>5</v>
      </c>
      <c r="E50" s="81">
        <v>4</v>
      </c>
      <c r="F50" s="81">
        <v>60</v>
      </c>
      <c r="G50" s="81">
        <v>2786.5</v>
      </c>
      <c r="H50" s="65">
        <v>6.31</v>
      </c>
      <c r="I50" s="65"/>
      <c r="J50" s="65">
        <f t="shared" si="12"/>
        <v>210.99377999999996</v>
      </c>
      <c r="K50" s="64">
        <f t="shared" si="6"/>
        <v>201.18256922999996</v>
      </c>
      <c r="L50" s="65">
        <v>6.31</v>
      </c>
      <c r="M50" s="65"/>
      <c r="N50" s="65">
        <f t="shared" si="13"/>
        <v>15.233544142095598</v>
      </c>
      <c r="O50" s="64">
        <f t="shared" si="7"/>
        <v>14.525184339488153</v>
      </c>
      <c r="P50" s="78"/>
      <c r="Q50" s="82"/>
      <c r="R50" s="83"/>
      <c r="S50" s="78"/>
      <c r="T50" s="82"/>
      <c r="U50" s="78"/>
      <c r="V50" s="82"/>
      <c r="W50" s="78"/>
      <c r="X50" s="82"/>
      <c r="Y50" s="84"/>
      <c r="Z50" s="82"/>
      <c r="AA50" s="78"/>
      <c r="AB50" s="85"/>
      <c r="AC50" s="82"/>
      <c r="AD50" s="78"/>
      <c r="AE50" s="82"/>
      <c r="AF50" s="78"/>
      <c r="AG50" s="82"/>
      <c r="AH50" s="78"/>
      <c r="AI50" s="79"/>
      <c r="AJ50" s="78"/>
      <c r="AK50" s="82"/>
      <c r="AL50" s="78"/>
      <c r="AM50" s="82"/>
      <c r="AN50" s="78">
        <v>1</v>
      </c>
      <c r="AO50" s="82">
        <v>2.79620151515152</v>
      </c>
      <c r="AP50" s="78"/>
      <c r="AQ50" s="82"/>
      <c r="AR50" s="86"/>
      <c r="AS50" s="87"/>
      <c r="AT50" s="84"/>
      <c r="AU50" s="88"/>
      <c r="AV50" s="88"/>
      <c r="AW50" s="78"/>
      <c r="AX50" s="82"/>
      <c r="AY50" s="88"/>
      <c r="AZ50" s="84"/>
      <c r="BA50" s="85"/>
      <c r="BB50" s="85"/>
      <c r="BC50" s="82"/>
      <c r="BD50" s="85"/>
      <c r="BE50" s="82"/>
      <c r="BF50" s="88">
        <v>4.8795413350716306</v>
      </c>
      <c r="BG50" s="75"/>
      <c r="BH50" s="76"/>
      <c r="BI50" s="77"/>
      <c r="BJ50" s="76"/>
      <c r="BK50" s="77">
        <v>2E-3</v>
      </c>
      <c r="BL50" s="76">
        <v>2.2787528571428597</v>
      </c>
      <c r="BM50" s="77"/>
      <c r="BN50" s="76"/>
      <c r="BO50" s="77"/>
      <c r="BP50" s="76"/>
      <c r="BQ50" s="77">
        <v>13</v>
      </c>
      <c r="BR50" s="76">
        <v>14.237</v>
      </c>
      <c r="BS50" s="77"/>
      <c r="BT50" s="76"/>
      <c r="BU50" s="77">
        <v>1</v>
      </c>
      <c r="BV50" s="76">
        <v>0.76151489795918403</v>
      </c>
      <c r="BW50" s="77">
        <v>19</v>
      </c>
      <c r="BX50" s="76">
        <v>37.46803184149001</v>
      </c>
      <c r="BY50" s="77">
        <f t="shared" si="8"/>
        <v>7.6757428502231502</v>
      </c>
      <c r="BZ50" s="78">
        <f t="shared" si="9"/>
        <v>16.515752857142861</v>
      </c>
      <c r="CA50" s="79">
        <f t="shared" si="3"/>
        <v>38.229546739449191</v>
      </c>
      <c r="CB50" s="60">
        <f t="shared" si="10"/>
        <v>62.4210424468152</v>
      </c>
      <c r="CO50" t="s">
        <v>107</v>
      </c>
      <c r="CP50">
        <v>1970</v>
      </c>
      <c r="CQ50">
        <v>5</v>
      </c>
      <c r="CR50">
        <v>4</v>
      </c>
      <c r="CS50">
        <v>0.28360000000000002</v>
      </c>
      <c r="CT50">
        <v>60</v>
      </c>
      <c r="CV50">
        <f t="shared" si="14"/>
        <v>0</v>
      </c>
      <c r="CW50" t="e">
        <f>#REF!-CR50</f>
        <v>#REF!</v>
      </c>
      <c r="CY50">
        <f t="shared" si="15"/>
        <v>0</v>
      </c>
    </row>
    <row r="51" spans="1:103" ht="18.75" customHeight="1" x14ac:dyDescent="0.3">
      <c r="A51" s="61">
        <f t="shared" si="11"/>
        <v>42</v>
      </c>
      <c r="B51" s="80" t="s">
        <v>108</v>
      </c>
      <c r="C51" s="81">
        <v>1953</v>
      </c>
      <c r="D51" s="81">
        <v>2</v>
      </c>
      <c r="E51" s="81">
        <v>2</v>
      </c>
      <c r="F51" s="81">
        <v>12</v>
      </c>
      <c r="G51" s="81">
        <v>618.1</v>
      </c>
      <c r="H51" s="65">
        <v>6.31</v>
      </c>
      <c r="I51" s="65"/>
      <c r="J51" s="65">
        <f t="shared" si="12"/>
        <v>46.802531999999999</v>
      </c>
      <c r="K51" s="64">
        <f t="shared" si="6"/>
        <v>44.626214261999998</v>
      </c>
      <c r="L51" s="65">
        <v>6.31</v>
      </c>
      <c r="M51" s="65"/>
      <c r="N51" s="65">
        <f t="shared" si="13"/>
        <v>3.3790969439186402</v>
      </c>
      <c r="O51" s="64">
        <f t="shared" si="7"/>
        <v>3.2219689360264234</v>
      </c>
      <c r="P51" s="78"/>
      <c r="Q51" s="82"/>
      <c r="R51" s="83">
        <v>380.97541000000001</v>
      </c>
      <c r="S51" s="78">
        <v>0.67200000000000004</v>
      </c>
      <c r="T51" s="82">
        <v>421.274</v>
      </c>
      <c r="U51" s="78">
        <v>2.5999999999999999E-2</v>
      </c>
      <c r="V51" s="82">
        <v>67.103999999999999</v>
      </c>
      <c r="W51" s="78"/>
      <c r="X51" s="82"/>
      <c r="Y51" s="84"/>
      <c r="Z51" s="82"/>
      <c r="AA51" s="78">
        <v>6.7900000000000002E-2</v>
      </c>
      <c r="AB51" s="85">
        <v>2</v>
      </c>
      <c r="AC51" s="82">
        <v>95.55261999999999</v>
      </c>
      <c r="AD51" s="78"/>
      <c r="AE51" s="82"/>
      <c r="AF51" s="78"/>
      <c r="AG51" s="82"/>
      <c r="AH51" s="78">
        <v>6</v>
      </c>
      <c r="AI51" s="79">
        <v>8.4368209079999996</v>
      </c>
      <c r="AJ51" s="78"/>
      <c r="AK51" s="82"/>
      <c r="AL51" s="78"/>
      <c r="AM51" s="82"/>
      <c r="AN51" s="78"/>
      <c r="AO51" s="82"/>
      <c r="AP51" s="78"/>
      <c r="AQ51" s="82"/>
      <c r="AR51" s="86"/>
      <c r="AS51" s="87"/>
      <c r="AT51" s="84"/>
      <c r="AU51" s="88"/>
      <c r="AV51" s="88"/>
      <c r="AW51" s="78"/>
      <c r="AX51" s="82"/>
      <c r="AY51" s="88"/>
      <c r="AZ51" s="84"/>
      <c r="BA51" s="85"/>
      <c r="BB51" s="85"/>
      <c r="BC51" s="82"/>
      <c r="BD51" s="85"/>
      <c r="BE51" s="82"/>
      <c r="BF51" s="88">
        <v>6.6101574074074119</v>
      </c>
      <c r="BG51" s="75"/>
      <c r="BH51" s="76"/>
      <c r="BI51" s="77"/>
      <c r="BJ51" s="76"/>
      <c r="BK51" s="77"/>
      <c r="BL51" s="76"/>
      <c r="BM51" s="77">
        <v>3.3750000000000002E-2</v>
      </c>
      <c r="BN51" s="76">
        <v>32.162807547169805</v>
      </c>
      <c r="BO51" s="77"/>
      <c r="BP51" s="76"/>
      <c r="BQ51" s="77">
        <v>22</v>
      </c>
      <c r="BR51" s="76">
        <v>12.013</v>
      </c>
      <c r="BS51" s="77"/>
      <c r="BT51" s="76"/>
      <c r="BU51" s="77"/>
      <c r="BV51" s="76"/>
      <c r="BW51" s="77">
        <v>2</v>
      </c>
      <c r="BX51" s="76">
        <v>3.4910235802469103</v>
      </c>
      <c r="BY51" s="77">
        <f t="shared" si="8"/>
        <v>979.95300831540749</v>
      </c>
      <c r="BZ51" s="78">
        <f t="shared" si="9"/>
        <v>44.175807547169804</v>
      </c>
      <c r="CA51" s="79">
        <f t="shared" si="3"/>
        <v>3.4910235802469103</v>
      </c>
      <c r="CB51" s="60">
        <f t="shared" si="10"/>
        <v>1027.6198394428243</v>
      </c>
      <c r="CO51" t="s">
        <v>108</v>
      </c>
      <c r="CP51">
        <v>1953</v>
      </c>
      <c r="CQ51">
        <v>2</v>
      </c>
      <c r="CR51">
        <v>2</v>
      </c>
      <c r="CS51">
        <v>6.7900000000000002E-2</v>
      </c>
      <c r="CT51">
        <v>12</v>
      </c>
      <c r="CV51">
        <f t="shared" si="14"/>
        <v>0</v>
      </c>
      <c r="CW51" t="e">
        <f>#REF!-CR51</f>
        <v>#REF!</v>
      </c>
      <c r="CY51">
        <f t="shared" si="15"/>
        <v>0</v>
      </c>
    </row>
    <row r="52" spans="1:103" ht="18.75" customHeight="1" x14ac:dyDescent="0.3">
      <c r="A52" s="61">
        <f t="shared" si="11"/>
        <v>43</v>
      </c>
      <c r="B52" s="80" t="s">
        <v>109</v>
      </c>
      <c r="C52" s="81" t="s">
        <v>63</v>
      </c>
      <c r="D52" s="81">
        <v>3</v>
      </c>
      <c r="E52" s="81">
        <v>1</v>
      </c>
      <c r="F52" s="81">
        <v>12</v>
      </c>
      <c r="G52" s="81">
        <v>889.2</v>
      </c>
      <c r="H52" s="65">
        <v>6.31</v>
      </c>
      <c r="I52" s="65"/>
      <c r="J52" s="65">
        <f t="shared" si="12"/>
        <v>67.330224000000001</v>
      </c>
      <c r="K52" s="64">
        <f t="shared" si="6"/>
        <v>64.199368583999998</v>
      </c>
      <c r="L52" s="65">
        <v>6.31</v>
      </c>
      <c r="M52" s="65"/>
      <c r="N52" s="65">
        <f t="shared" si="13"/>
        <v>4.8611761891804797</v>
      </c>
      <c r="O52" s="64">
        <f t="shared" si="7"/>
        <v>4.635131496383587</v>
      </c>
      <c r="P52" s="78">
        <v>2.2000000000000001E-3</v>
      </c>
      <c r="Q52" s="82">
        <v>1.226906153846153</v>
      </c>
      <c r="R52" s="83"/>
      <c r="S52" s="78">
        <v>0.15002500000000002</v>
      </c>
      <c r="T52" s="82">
        <v>51.165486999999999</v>
      </c>
      <c r="U52" s="78"/>
      <c r="V52" s="82"/>
      <c r="W52" s="78"/>
      <c r="X52" s="82"/>
      <c r="Y52" s="84"/>
      <c r="Z52" s="82"/>
      <c r="AA52" s="78"/>
      <c r="AB52" s="85"/>
      <c r="AC52" s="82"/>
      <c r="AD52" s="78"/>
      <c r="AE52" s="82"/>
      <c r="AF52" s="78"/>
      <c r="AG52" s="82"/>
      <c r="AH52" s="78"/>
      <c r="AI52" s="79"/>
      <c r="AJ52" s="78"/>
      <c r="AK52" s="82"/>
      <c r="AL52" s="78"/>
      <c r="AM52" s="82"/>
      <c r="AN52" s="78"/>
      <c r="AO52" s="82"/>
      <c r="AP52" s="78"/>
      <c r="AQ52" s="82"/>
      <c r="AR52" s="86">
        <v>10</v>
      </c>
      <c r="AS52" s="87">
        <v>3.4666490877192979</v>
      </c>
      <c r="AT52" s="84"/>
      <c r="AU52" s="88"/>
      <c r="AV52" s="88"/>
      <c r="AW52" s="78"/>
      <c r="AX52" s="82"/>
      <c r="AY52" s="88"/>
      <c r="AZ52" s="84"/>
      <c r="BA52" s="85"/>
      <c r="BB52" s="85"/>
      <c r="BC52" s="82"/>
      <c r="BD52" s="85"/>
      <c r="BE52" s="82"/>
      <c r="BF52" s="88">
        <v>4.9621589102033852</v>
      </c>
      <c r="BG52" s="75"/>
      <c r="BH52" s="76"/>
      <c r="BI52" s="77"/>
      <c r="BJ52" s="76"/>
      <c r="BK52" s="77">
        <v>3.0000000000000001E-3</v>
      </c>
      <c r="BL52" s="76">
        <v>2.6179999999999999</v>
      </c>
      <c r="BM52" s="77"/>
      <c r="BN52" s="76"/>
      <c r="BO52" s="77"/>
      <c r="BP52" s="76"/>
      <c r="BQ52" s="77">
        <v>13</v>
      </c>
      <c r="BR52" s="76">
        <v>8.9359999999999999</v>
      </c>
      <c r="BS52" s="77"/>
      <c r="BT52" s="76"/>
      <c r="BU52" s="77"/>
      <c r="BV52" s="76"/>
      <c r="BW52" s="77"/>
      <c r="BX52" s="76"/>
      <c r="BY52" s="77">
        <f t="shared" si="8"/>
        <v>60.821201151768832</v>
      </c>
      <c r="BZ52" s="78">
        <f t="shared" si="9"/>
        <v>11.554</v>
      </c>
      <c r="CA52" s="79">
        <f t="shared" si="3"/>
        <v>0</v>
      </c>
      <c r="CB52" s="60">
        <f t="shared" si="10"/>
        <v>72.375201151768835</v>
      </c>
      <c r="CO52" t="s">
        <v>110</v>
      </c>
      <c r="CP52" t="s">
        <v>63</v>
      </c>
      <c r="CQ52">
        <v>3</v>
      </c>
      <c r="CR52">
        <v>1</v>
      </c>
      <c r="CS52">
        <v>0.106</v>
      </c>
      <c r="CT52">
        <v>12</v>
      </c>
      <c r="CV52">
        <f t="shared" si="14"/>
        <v>0</v>
      </c>
      <c r="CW52" t="e">
        <f>#REF!-CR52</f>
        <v>#REF!</v>
      </c>
      <c r="CY52">
        <f t="shared" si="15"/>
        <v>0</v>
      </c>
    </row>
    <row r="53" spans="1:103" ht="20.25" customHeight="1" x14ac:dyDescent="0.3">
      <c r="A53" s="61">
        <f t="shared" si="11"/>
        <v>44</v>
      </c>
      <c r="B53" s="80" t="s">
        <v>111</v>
      </c>
      <c r="C53" s="81" t="s">
        <v>63</v>
      </c>
      <c r="D53" s="81">
        <v>4</v>
      </c>
      <c r="E53" s="81">
        <v>1</v>
      </c>
      <c r="F53" s="81">
        <v>10</v>
      </c>
      <c r="G53" s="81">
        <v>667.2</v>
      </c>
      <c r="H53" s="65">
        <v>6.31</v>
      </c>
      <c r="I53" s="65"/>
      <c r="J53" s="65">
        <f t="shared" si="12"/>
        <v>50.520384000000007</v>
      </c>
      <c r="K53" s="64">
        <f t="shared" si="6"/>
        <v>48.171186144000011</v>
      </c>
      <c r="L53" s="65">
        <v>6.31</v>
      </c>
      <c r="M53" s="65"/>
      <c r="N53" s="65">
        <f t="shared" si="13"/>
        <v>3.6475222148236806</v>
      </c>
      <c r="O53" s="64">
        <f t="shared" si="7"/>
        <v>3.4779124318343793</v>
      </c>
      <c r="P53" s="78">
        <v>3.4200000000000001E-2</v>
      </c>
      <c r="Q53" s="82">
        <v>21.169416551724147</v>
      </c>
      <c r="R53" s="83">
        <v>315.61865</v>
      </c>
      <c r="S53" s="78">
        <v>0.33423999999999998</v>
      </c>
      <c r="T53" s="82">
        <v>244.58377999999999</v>
      </c>
      <c r="U53" s="78">
        <v>3.5999999999999999E-3</v>
      </c>
      <c r="V53" s="82">
        <v>2.6591499999999999</v>
      </c>
      <c r="W53" s="78"/>
      <c r="X53" s="82"/>
      <c r="Y53" s="84"/>
      <c r="Z53" s="82"/>
      <c r="AA53" s="78"/>
      <c r="AB53" s="85"/>
      <c r="AC53" s="82"/>
      <c r="AD53" s="78"/>
      <c r="AE53" s="82"/>
      <c r="AF53" s="78"/>
      <c r="AG53" s="82"/>
      <c r="AH53" s="78"/>
      <c r="AI53" s="79"/>
      <c r="AJ53" s="78"/>
      <c r="AK53" s="82"/>
      <c r="AL53" s="78"/>
      <c r="AM53" s="82"/>
      <c r="AN53" s="78"/>
      <c r="AO53" s="82"/>
      <c r="AP53" s="78"/>
      <c r="AQ53" s="82"/>
      <c r="AR53" s="86"/>
      <c r="AS53" s="87"/>
      <c r="AT53" s="84"/>
      <c r="AU53" s="88"/>
      <c r="AV53" s="88"/>
      <c r="AW53" s="78"/>
      <c r="AX53" s="82"/>
      <c r="AY53" s="88"/>
      <c r="AZ53" s="84"/>
      <c r="BA53" s="85"/>
      <c r="BB53" s="85"/>
      <c r="BC53" s="82"/>
      <c r="BD53" s="85"/>
      <c r="BE53" s="82"/>
      <c r="BF53" s="88">
        <v>12.310627509001021</v>
      </c>
      <c r="BG53" s="75"/>
      <c r="BH53" s="76"/>
      <c r="BI53" s="77"/>
      <c r="BJ53" s="76"/>
      <c r="BK53" s="77"/>
      <c r="BL53" s="76"/>
      <c r="BM53" s="77"/>
      <c r="BN53" s="76"/>
      <c r="BO53" s="77"/>
      <c r="BP53" s="76"/>
      <c r="BQ53" s="77">
        <v>6</v>
      </c>
      <c r="BR53" s="76">
        <v>6.4459999999999997</v>
      </c>
      <c r="BS53" s="77"/>
      <c r="BT53" s="76"/>
      <c r="BU53" s="77"/>
      <c r="BV53" s="76"/>
      <c r="BW53" s="77">
        <v>1</v>
      </c>
      <c r="BX53" s="76">
        <v>1.8857729999999999</v>
      </c>
      <c r="BY53" s="77">
        <f t="shared" si="8"/>
        <v>596.34162406072517</v>
      </c>
      <c r="BZ53" s="78">
        <f t="shared" si="9"/>
        <v>6.4459999999999997</v>
      </c>
      <c r="CA53" s="79">
        <f t="shared" si="3"/>
        <v>1.8857729999999999</v>
      </c>
      <c r="CB53" s="60">
        <f t="shared" si="10"/>
        <v>604.67339706072516</v>
      </c>
      <c r="CO53" t="s">
        <v>112</v>
      </c>
      <c r="CP53" t="s">
        <v>63</v>
      </c>
      <c r="CQ53">
        <v>4</v>
      </c>
      <c r="CR53">
        <v>1</v>
      </c>
      <c r="CS53">
        <v>0.1147</v>
      </c>
      <c r="CT53">
        <v>10</v>
      </c>
      <c r="CV53">
        <f t="shared" si="14"/>
        <v>0</v>
      </c>
      <c r="CW53" t="e">
        <f>#REF!-CR53</f>
        <v>#REF!</v>
      </c>
      <c r="CY53">
        <f t="shared" si="15"/>
        <v>0</v>
      </c>
    </row>
    <row r="54" spans="1:103" ht="18.75" customHeight="1" x14ac:dyDescent="0.3">
      <c r="A54" s="61">
        <f t="shared" si="11"/>
        <v>45</v>
      </c>
      <c r="B54" s="80" t="s">
        <v>113</v>
      </c>
      <c r="C54" s="81" t="s">
        <v>63</v>
      </c>
      <c r="D54" s="81">
        <v>3</v>
      </c>
      <c r="E54" s="81">
        <v>1</v>
      </c>
      <c r="F54" s="81">
        <v>9</v>
      </c>
      <c r="G54" s="81">
        <v>853.2</v>
      </c>
      <c r="H54" s="65">
        <v>6.31</v>
      </c>
      <c r="I54" s="65"/>
      <c r="J54" s="65">
        <f t="shared" si="12"/>
        <v>64.604303999999999</v>
      </c>
      <c r="K54" s="64">
        <f t="shared" si="6"/>
        <v>61.600203864000001</v>
      </c>
      <c r="L54" s="65">
        <v>6.31</v>
      </c>
      <c r="M54" s="65"/>
      <c r="N54" s="65">
        <f t="shared" si="13"/>
        <v>4.6643674365820802</v>
      </c>
      <c r="O54" s="64">
        <f t="shared" si="7"/>
        <v>4.4474743507810137</v>
      </c>
      <c r="P54" s="78"/>
      <c r="Q54" s="82"/>
      <c r="R54" s="83"/>
      <c r="S54" s="78">
        <v>0.73229999999999995</v>
      </c>
      <c r="T54" s="82">
        <v>350.49162999999999</v>
      </c>
      <c r="U54" s="78"/>
      <c r="V54" s="82"/>
      <c r="W54" s="78"/>
      <c r="X54" s="82"/>
      <c r="Y54" s="84"/>
      <c r="Z54" s="82"/>
      <c r="AA54" s="78"/>
      <c r="AB54" s="85"/>
      <c r="AC54" s="82"/>
      <c r="AD54" s="78"/>
      <c r="AE54" s="82"/>
      <c r="AF54" s="78"/>
      <c r="AG54" s="82"/>
      <c r="AH54" s="78">
        <v>2</v>
      </c>
      <c r="AI54" s="79">
        <v>3.1425524999999999</v>
      </c>
      <c r="AJ54" s="78"/>
      <c r="AK54" s="82"/>
      <c r="AL54" s="78"/>
      <c r="AM54" s="82"/>
      <c r="AN54" s="78"/>
      <c r="AO54" s="82"/>
      <c r="AP54" s="78"/>
      <c r="AQ54" s="82"/>
      <c r="AR54" s="86">
        <v>10</v>
      </c>
      <c r="AS54" s="87">
        <v>14.203067210697972</v>
      </c>
      <c r="AT54" s="84"/>
      <c r="AU54" s="88"/>
      <c r="AV54" s="88"/>
      <c r="AW54" s="78"/>
      <c r="AX54" s="82"/>
      <c r="AY54" s="88"/>
      <c r="AZ54" s="84"/>
      <c r="BA54" s="85"/>
      <c r="BB54" s="85"/>
      <c r="BC54" s="82"/>
      <c r="BD54" s="85">
        <v>9</v>
      </c>
      <c r="BE54" s="82">
        <v>2.1676626315789478</v>
      </c>
      <c r="BF54" s="88"/>
      <c r="BG54" s="75"/>
      <c r="BH54" s="76"/>
      <c r="BI54" s="77"/>
      <c r="BJ54" s="76"/>
      <c r="BK54" s="77"/>
      <c r="BL54" s="76"/>
      <c r="BM54" s="77"/>
      <c r="BN54" s="76"/>
      <c r="BO54" s="77"/>
      <c r="BP54" s="76"/>
      <c r="BQ54" s="77">
        <v>2</v>
      </c>
      <c r="BR54" s="76">
        <v>2.2650000000000001</v>
      </c>
      <c r="BS54" s="77"/>
      <c r="BT54" s="76"/>
      <c r="BU54" s="77"/>
      <c r="BV54" s="76"/>
      <c r="BW54" s="77">
        <v>2</v>
      </c>
      <c r="BX54" s="76">
        <v>5.6887008330000004</v>
      </c>
      <c r="BY54" s="77">
        <f t="shared" si="8"/>
        <v>370.0049123422769</v>
      </c>
      <c r="BZ54" s="78">
        <f t="shared" si="9"/>
        <v>2.2650000000000001</v>
      </c>
      <c r="CA54" s="79">
        <f t="shared" si="3"/>
        <v>5.6887008330000004</v>
      </c>
      <c r="CB54" s="60">
        <f t="shared" si="10"/>
        <v>377.95861317527687</v>
      </c>
      <c r="CO54" t="s">
        <v>114</v>
      </c>
      <c r="CP54" t="s">
        <v>63</v>
      </c>
      <c r="CQ54">
        <v>3</v>
      </c>
      <c r="CR54">
        <v>1</v>
      </c>
      <c r="CS54">
        <v>6.3700000000000007E-2</v>
      </c>
      <c r="CT54">
        <v>9</v>
      </c>
      <c r="CV54">
        <f t="shared" si="14"/>
        <v>0</v>
      </c>
      <c r="CW54" t="e">
        <f>#REF!-CR54</f>
        <v>#REF!</v>
      </c>
      <c r="CY54">
        <f t="shared" si="15"/>
        <v>0</v>
      </c>
    </row>
    <row r="55" spans="1:103" ht="18.75" customHeight="1" x14ac:dyDescent="0.3">
      <c r="A55" s="61">
        <f t="shared" si="11"/>
        <v>46</v>
      </c>
      <c r="B55" s="80" t="s">
        <v>115</v>
      </c>
      <c r="C55" s="81" t="s">
        <v>63</v>
      </c>
      <c r="D55" s="81">
        <v>3</v>
      </c>
      <c r="E55" s="81">
        <v>1</v>
      </c>
      <c r="F55" s="81">
        <v>8</v>
      </c>
      <c r="G55" s="81">
        <v>546</v>
      </c>
      <c r="H55" s="65">
        <v>6.31</v>
      </c>
      <c r="I55" s="65"/>
      <c r="J55" s="65">
        <f t="shared" si="12"/>
        <v>41.343119999999992</v>
      </c>
      <c r="K55" s="64">
        <f t="shared" si="6"/>
        <v>39.420664919999993</v>
      </c>
      <c r="L55" s="65">
        <v>6.31</v>
      </c>
      <c r="M55" s="65"/>
      <c r="N55" s="65">
        <f t="shared" si="13"/>
        <v>2.9849327477423993</v>
      </c>
      <c r="O55" s="64">
        <f t="shared" si="7"/>
        <v>2.8461333749723776</v>
      </c>
      <c r="P55" s="78"/>
      <c r="Q55" s="82"/>
      <c r="R55" s="83">
        <v>275.35422</v>
      </c>
      <c r="S55" s="78"/>
      <c r="T55" s="82"/>
      <c r="U55" s="78"/>
      <c r="V55" s="82"/>
      <c r="W55" s="78"/>
      <c r="X55" s="82"/>
      <c r="Y55" s="84"/>
      <c r="Z55" s="82"/>
      <c r="AA55" s="78"/>
      <c r="AB55" s="85"/>
      <c r="AC55" s="82"/>
      <c r="AD55" s="78"/>
      <c r="AE55" s="82"/>
      <c r="AF55" s="78"/>
      <c r="AG55" s="82"/>
      <c r="AH55" s="78"/>
      <c r="AI55" s="79"/>
      <c r="AJ55" s="78"/>
      <c r="AK55" s="82"/>
      <c r="AL55" s="78"/>
      <c r="AM55" s="82"/>
      <c r="AN55" s="78"/>
      <c r="AO55" s="82"/>
      <c r="AP55" s="78"/>
      <c r="AQ55" s="82"/>
      <c r="AR55" s="86">
        <v>1</v>
      </c>
      <c r="AS55" s="87">
        <v>0.414645457289466</v>
      </c>
      <c r="AT55" s="84"/>
      <c r="AU55" s="88"/>
      <c r="AV55" s="88"/>
      <c r="AW55" s="78"/>
      <c r="AX55" s="82"/>
      <c r="AY55" s="88"/>
      <c r="AZ55" s="84"/>
      <c r="BA55" s="85"/>
      <c r="BB55" s="85"/>
      <c r="BC55" s="82"/>
      <c r="BD55" s="85"/>
      <c r="BE55" s="82"/>
      <c r="BF55" s="88">
        <v>138.04288</v>
      </c>
      <c r="BG55" s="75"/>
      <c r="BH55" s="76"/>
      <c r="BI55" s="77"/>
      <c r="BJ55" s="76"/>
      <c r="BK55" s="77"/>
      <c r="BL55" s="76"/>
      <c r="BM55" s="77"/>
      <c r="BN55" s="76"/>
      <c r="BO55" s="77"/>
      <c r="BP55" s="76"/>
      <c r="BQ55" s="77">
        <v>10</v>
      </c>
      <c r="BR55" s="76">
        <v>8.6950000000000003</v>
      </c>
      <c r="BS55" s="77"/>
      <c r="BT55" s="76"/>
      <c r="BU55" s="77"/>
      <c r="BV55" s="76"/>
      <c r="BW55" s="77">
        <v>1</v>
      </c>
      <c r="BX55" s="76">
        <v>1.8849387500000001</v>
      </c>
      <c r="BY55" s="77">
        <f t="shared" si="8"/>
        <v>413.81174545728948</v>
      </c>
      <c r="BZ55" s="78">
        <f t="shared" si="9"/>
        <v>8.6950000000000003</v>
      </c>
      <c r="CA55" s="79">
        <f t="shared" si="3"/>
        <v>1.8849387500000001</v>
      </c>
      <c r="CB55" s="60">
        <f t="shared" si="10"/>
        <v>424.39168420728947</v>
      </c>
      <c r="CO55" t="s">
        <v>116</v>
      </c>
      <c r="CP55" t="s">
        <v>63</v>
      </c>
      <c r="CQ55">
        <v>3</v>
      </c>
      <c r="CR55">
        <v>1</v>
      </c>
      <c r="CS55">
        <v>5.6399999999999999E-2</v>
      </c>
      <c r="CT55">
        <v>8</v>
      </c>
      <c r="CV55">
        <f t="shared" si="14"/>
        <v>0</v>
      </c>
      <c r="CW55" t="e">
        <f>#REF!-CR55</f>
        <v>#REF!</v>
      </c>
      <c r="CY55">
        <f t="shared" si="15"/>
        <v>0</v>
      </c>
    </row>
    <row r="56" spans="1:103" ht="18.75" customHeight="1" x14ac:dyDescent="0.3">
      <c r="A56" s="61">
        <f t="shared" si="11"/>
        <v>47</v>
      </c>
      <c r="B56" s="80" t="s">
        <v>117</v>
      </c>
      <c r="C56" s="81" t="s">
        <v>63</v>
      </c>
      <c r="D56" s="81">
        <v>2</v>
      </c>
      <c r="E56" s="81">
        <v>1</v>
      </c>
      <c r="F56" s="81">
        <v>10</v>
      </c>
      <c r="G56" s="81">
        <v>886.5</v>
      </c>
      <c r="H56" s="65">
        <v>6.31</v>
      </c>
      <c r="I56" s="65"/>
      <c r="J56" s="65">
        <f t="shared" si="12"/>
        <v>67.125779999999992</v>
      </c>
      <c r="K56" s="64">
        <f t="shared" si="6"/>
        <v>64.004431229999994</v>
      </c>
      <c r="L56" s="65">
        <v>6.31</v>
      </c>
      <c r="M56" s="65"/>
      <c r="N56" s="65">
        <f t="shared" si="13"/>
        <v>4.8464155327355991</v>
      </c>
      <c r="O56" s="64">
        <f t="shared" si="7"/>
        <v>4.6210572104633938</v>
      </c>
      <c r="P56" s="78">
        <v>2E-3</v>
      </c>
      <c r="Q56" s="82">
        <v>2.3135920000000003</v>
      </c>
      <c r="R56" s="83">
        <v>323.36687000000001</v>
      </c>
      <c r="S56" s="78">
        <v>0.30284</v>
      </c>
      <c r="T56" s="82">
        <v>275.47091999999998</v>
      </c>
      <c r="U56" s="78"/>
      <c r="V56" s="82"/>
      <c r="W56" s="78"/>
      <c r="X56" s="82"/>
      <c r="Y56" s="84"/>
      <c r="Z56" s="82"/>
      <c r="AA56" s="78"/>
      <c r="AB56" s="85"/>
      <c r="AC56" s="82"/>
      <c r="AD56" s="78"/>
      <c r="AE56" s="82"/>
      <c r="AF56" s="78"/>
      <c r="AG56" s="82"/>
      <c r="AH56" s="78">
        <v>3</v>
      </c>
      <c r="AI56" s="79">
        <v>4.7138287499999993</v>
      </c>
      <c r="AJ56" s="78"/>
      <c r="AK56" s="82"/>
      <c r="AL56" s="78"/>
      <c r="AM56" s="82"/>
      <c r="AN56" s="78"/>
      <c r="AO56" s="82"/>
      <c r="AP56" s="78"/>
      <c r="AQ56" s="82"/>
      <c r="AR56" s="86"/>
      <c r="AS56" s="87"/>
      <c r="AT56" s="84"/>
      <c r="AU56" s="88"/>
      <c r="AV56" s="88"/>
      <c r="AW56" s="78"/>
      <c r="AX56" s="82"/>
      <c r="AY56" s="88"/>
      <c r="AZ56" s="84"/>
      <c r="BA56" s="85"/>
      <c r="BB56" s="85"/>
      <c r="BC56" s="82"/>
      <c r="BD56" s="85"/>
      <c r="BE56" s="82"/>
      <c r="BF56" s="88">
        <v>0.31622133333333396</v>
      </c>
      <c r="BG56" s="75"/>
      <c r="BH56" s="76"/>
      <c r="BI56" s="77"/>
      <c r="BJ56" s="76"/>
      <c r="BK56" s="77">
        <v>2E-3</v>
      </c>
      <c r="BL56" s="76">
        <v>2.3359051724138</v>
      </c>
      <c r="BM56" s="77"/>
      <c r="BN56" s="76"/>
      <c r="BO56" s="77"/>
      <c r="BP56" s="76"/>
      <c r="BQ56" s="77">
        <v>14</v>
      </c>
      <c r="BR56" s="76">
        <v>13.632</v>
      </c>
      <c r="BS56" s="77"/>
      <c r="BT56" s="76"/>
      <c r="BU56" s="77"/>
      <c r="BV56" s="76"/>
      <c r="BW56" s="77">
        <v>1</v>
      </c>
      <c r="BX56" s="76">
        <v>2.0462150000000001</v>
      </c>
      <c r="BY56" s="77">
        <f t="shared" si="8"/>
        <v>606.18143208333333</v>
      </c>
      <c r="BZ56" s="78">
        <f t="shared" si="9"/>
        <v>15.967905172413801</v>
      </c>
      <c r="CA56" s="79">
        <f t="shared" si="3"/>
        <v>2.0462150000000001</v>
      </c>
      <c r="CB56" s="60">
        <f t="shared" si="10"/>
        <v>624.19555225574709</v>
      </c>
      <c r="CO56" t="s">
        <v>118</v>
      </c>
      <c r="CP56" t="s">
        <v>63</v>
      </c>
      <c r="CQ56">
        <v>3</v>
      </c>
      <c r="CR56">
        <v>1</v>
      </c>
      <c r="CS56">
        <v>0.1004</v>
      </c>
      <c r="CT56">
        <v>10</v>
      </c>
      <c r="CV56">
        <f t="shared" si="14"/>
        <v>-1</v>
      </c>
      <c r="CW56" t="e">
        <f>#REF!-CR56</f>
        <v>#REF!</v>
      </c>
      <c r="CY56">
        <f t="shared" si="15"/>
        <v>0</v>
      </c>
    </row>
    <row r="57" spans="1:103" ht="18.75" customHeight="1" x14ac:dyDescent="0.3">
      <c r="A57" s="61">
        <f t="shared" si="11"/>
        <v>48</v>
      </c>
      <c r="B57" s="80" t="s">
        <v>119</v>
      </c>
      <c r="C57" s="81">
        <v>1917</v>
      </c>
      <c r="D57" s="81">
        <v>4</v>
      </c>
      <c r="E57" s="81">
        <v>3</v>
      </c>
      <c r="F57" s="81">
        <v>39</v>
      </c>
      <c r="G57" s="81">
        <v>2603.1</v>
      </c>
      <c r="H57" s="65">
        <v>6.31</v>
      </c>
      <c r="I57" s="65"/>
      <c r="J57" s="65">
        <f t="shared" si="12"/>
        <v>197.10673199999997</v>
      </c>
      <c r="K57" s="64">
        <f t="shared" si="6"/>
        <v>187.94126896199998</v>
      </c>
      <c r="L57" s="65">
        <v>6.31</v>
      </c>
      <c r="M57" s="65"/>
      <c r="N57" s="65">
        <f t="shared" si="13"/>
        <v>14.230912885802638</v>
      </c>
      <c r="O57" s="64">
        <f t="shared" si="7"/>
        <v>13.569175436612817</v>
      </c>
      <c r="P57" s="78"/>
      <c r="Q57" s="82"/>
      <c r="R57" s="83"/>
      <c r="S57" s="78">
        <v>0.14190000000000003</v>
      </c>
      <c r="T57" s="82">
        <v>67.789269568345333</v>
      </c>
      <c r="U57" s="78">
        <v>3.0000000000000001E-3</v>
      </c>
      <c r="V57" s="82">
        <v>5.2411440000000002</v>
      </c>
      <c r="W57" s="78"/>
      <c r="X57" s="82"/>
      <c r="Y57" s="84"/>
      <c r="Z57" s="82"/>
      <c r="AA57" s="78">
        <v>0.30569999999999997</v>
      </c>
      <c r="AB57" s="85">
        <v>3</v>
      </c>
      <c r="AC57" s="82">
        <v>329.02785999999998</v>
      </c>
      <c r="AD57" s="78"/>
      <c r="AE57" s="82"/>
      <c r="AF57" s="78"/>
      <c r="AG57" s="82"/>
      <c r="AH57" s="78"/>
      <c r="AI57" s="79"/>
      <c r="AJ57" s="78"/>
      <c r="AK57" s="82"/>
      <c r="AL57" s="78">
        <v>5.0000000000000001E-3</v>
      </c>
      <c r="AM57" s="82">
        <v>4.4060687500000002</v>
      </c>
      <c r="AN57" s="78">
        <v>1</v>
      </c>
      <c r="AO57" s="82">
        <v>0.89300000000000002</v>
      </c>
      <c r="AP57" s="78"/>
      <c r="AQ57" s="82"/>
      <c r="AR57" s="86">
        <v>10</v>
      </c>
      <c r="AS57" s="87">
        <v>9.4748521725922057</v>
      </c>
      <c r="AT57" s="84"/>
      <c r="AU57" s="88"/>
      <c r="AV57" s="88"/>
      <c r="AW57" s="78"/>
      <c r="AX57" s="82"/>
      <c r="AY57" s="88"/>
      <c r="AZ57" s="84"/>
      <c r="BA57" s="85"/>
      <c r="BB57" s="85"/>
      <c r="BC57" s="82"/>
      <c r="BD57" s="85">
        <v>5</v>
      </c>
      <c r="BE57" s="82">
        <v>1.8062268656716398</v>
      </c>
      <c r="BF57" s="88">
        <v>4.0573615619694383</v>
      </c>
      <c r="BG57" s="75"/>
      <c r="BH57" s="76"/>
      <c r="BI57" s="77"/>
      <c r="BJ57" s="76"/>
      <c r="BK57" s="77">
        <v>6.0000000000000001E-3</v>
      </c>
      <c r="BL57" s="76">
        <v>9.6707718888258398</v>
      </c>
      <c r="BM57" s="77"/>
      <c r="BN57" s="76"/>
      <c r="BO57" s="77">
        <v>1</v>
      </c>
      <c r="BP57" s="76">
        <v>4.4059600000000003</v>
      </c>
      <c r="BQ57" s="77">
        <v>22</v>
      </c>
      <c r="BR57" s="76">
        <v>14.108000000000001</v>
      </c>
      <c r="BS57" s="77"/>
      <c r="BT57" s="76"/>
      <c r="BU57" s="77">
        <v>2</v>
      </c>
      <c r="BV57" s="76">
        <v>1.4332005749411758</v>
      </c>
      <c r="BW57" s="77">
        <v>5</v>
      </c>
      <c r="BX57" s="76">
        <v>10.231075000000001</v>
      </c>
      <c r="BY57" s="77">
        <f t="shared" si="8"/>
        <v>422.69578291857857</v>
      </c>
      <c r="BZ57" s="78">
        <f t="shared" si="9"/>
        <v>28.184731888825841</v>
      </c>
      <c r="CA57" s="79">
        <f t="shared" si="3"/>
        <v>11.664275574941176</v>
      </c>
      <c r="CB57" s="60">
        <f t="shared" si="10"/>
        <v>462.54479038234564</v>
      </c>
      <c r="CO57" t="s">
        <v>120</v>
      </c>
      <c r="CP57">
        <v>1917</v>
      </c>
      <c r="CQ57">
        <v>4</v>
      </c>
      <c r="CR57">
        <v>3</v>
      </c>
      <c r="CS57">
        <v>0.30570000000000003</v>
      </c>
      <c r="CT57">
        <v>39</v>
      </c>
      <c r="CV57">
        <f t="shared" si="14"/>
        <v>0</v>
      </c>
      <c r="CW57" t="e">
        <f>#REF!-CR57</f>
        <v>#REF!</v>
      </c>
      <c r="CY57">
        <f t="shared" si="15"/>
        <v>0</v>
      </c>
    </row>
    <row r="58" spans="1:103" ht="18" customHeight="1" x14ac:dyDescent="0.3">
      <c r="A58" s="61">
        <f t="shared" si="11"/>
        <v>49</v>
      </c>
      <c r="B58" s="80" t="s">
        <v>121</v>
      </c>
      <c r="C58" s="81">
        <v>1917</v>
      </c>
      <c r="D58" s="81">
        <v>3</v>
      </c>
      <c r="E58" s="81">
        <v>2</v>
      </c>
      <c r="F58" s="81">
        <v>16</v>
      </c>
      <c r="G58" s="81">
        <v>1265.0999999999999</v>
      </c>
      <c r="H58" s="65">
        <v>6.31</v>
      </c>
      <c r="I58" s="65"/>
      <c r="J58" s="65">
        <f t="shared" si="12"/>
        <v>95.793371999999991</v>
      </c>
      <c r="K58" s="64">
        <f t="shared" si="6"/>
        <v>91.338980201999988</v>
      </c>
      <c r="L58" s="65">
        <v>6.31</v>
      </c>
      <c r="M58" s="65"/>
      <c r="N58" s="65">
        <f t="shared" si="13"/>
        <v>6.9161875808954383</v>
      </c>
      <c r="O58" s="64">
        <f t="shared" si="7"/>
        <v>6.5945848583838007</v>
      </c>
      <c r="P58" s="78">
        <v>0.1125</v>
      </c>
      <c r="Q58" s="82">
        <v>226.01886999999999</v>
      </c>
      <c r="R58" s="83"/>
      <c r="S58" s="78">
        <v>2.6000000000000002E-2</v>
      </c>
      <c r="T58" s="82">
        <v>21.151420000000002</v>
      </c>
      <c r="U58" s="78">
        <v>2.5000000000000001E-2</v>
      </c>
      <c r="V58" s="82">
        <v>3.7840600000000002</v>
      </c>
      <c r="W58" s="78"/>
      <c r="X58" s="82"/>
      <c r="Y58" s="84"/>
      <c r="Z58" s="82"/>
      <c r="AA58" s="78"/>
      <c r="AB58" s="85"/>
      <c r="AC58" s="82"/>
      <c r="AD58" s="78"/>
      <c r="AE58" s="82"/>
      <c r="AF58" s="78"/>
      <c r="AG58" s="82"/>
      <c r="AH58" s="78"/>
      <c r="AI58" s="79"/>
      <c r="AJ58" s="78"/>
      <c r="AK58" s="82"/>
      <c r="AL58" s="78">
        <v>3.0000000000000001E-3</v>
      </c>
      <c r="AM58" s="82">
        <v>2.6436412499999999</v>
      </c>
      <c r="AN58" s="78"/>
      <c r="AO58" s="82"/>
      <c r="AP58" s="78"/>
      <c r="AQ58" s="82"/>
      <c r="AR58" s="86">
        <v>13</v>
      </c>
      <c r="AS58" s="87">
        <v>3.3834934545454547</v>
      </c>
      <c r="AT58" s="84"/>
      <c r="AU58" s="88"/>
      <c r="AV58" s="88"/>
      <c r="AW58" s="78">
        <v>1</v>
      </c>
      <c r="AX58" s="82">
        <v>3.6876476923076922</v>
      </c>
      <c r="AY58" s="88"/>
      <c r="AZ58" s="84"/>
      <c r="BA58" s="85"/>
      <c r="BB58" s="85"/>
      <c r="BC58" s="82"/>
      <c r="BD58" s="85"/>
      <c r="BE58" s="82"/>
      <c r="BF58" s="88">
        <v>94.940550873455706</v>
      </c>
      <c r="BG58" s="75"/>
      <c r="BH58" s="76"/>
      <c r="BI58" s="77">
        <v>5.0000000000000001E-3</v>
      </c>
      <c r="BJ58" s="76">
        <v>5.2910000000000004</v>
      </c>
      <c r="BK58" s="77">
        <v>1E-3</v>
      </c>
      <c r="BL58" s="76">
        <v>1.14884390243902</v>
      </c>
      <c r="BM58" s="77"/>
      <c r="BN58" s="76"/>
      <c r="BO58" s="77"/>
      <c r="BP58" s="76"/>
      <c r="BQ58" s="77">
        <v>16</v>
      </c>
      <c r="BR58" s="76">
        <v>16.965</v>
      </c>
      <c r="BS58" s="77">
        <v>0.35</v>
      </c>
      <c r="BT58" s="76">
        <v>202.67249333333336</v>
      </c>
      <c r="BU58" s="77">
        <v>1</v>
      </c>
      <c r="BV58" s="76">
        <v>0.70143822199999994</v>
      </c>
      <c r="BW58" s="77">
        <v>2</v>
      </c>
      <c r="BX58" s="76">
        <v>5.8158319444444402</v>
      </c>
      <c r="BY58" s="77">
        <f t="shared" si="8"/>
        <v>355.60968327030884</v>
      </c>
      <c r="BZ58" s="78">
        <f t="shared" si="9"/>
        <v>23.404843902439019</v>
      </c>
      <c r="CA58" s="79">
        <f t="shared" si="3"/>
        <v>209.18976349977783</v>
      </c>
      <c r="CB58" s="60">
        <f t="shared" si="10"/>
        <v>588.20429067252576</v>
      </c>
      <c r="CO58" t="s">
        <v>122</v>
      </c>
      <c r="CP58">
        <v>1917</v>
      </c>
      <c r="CQ58">
        <v>3</v>
      </c>
      <c r="CR58">
        <v>2</v>
      </c>
      <c r="CS58">
        <v>0.1125</v>
      </c>
      <c r="CT58">
        <v>16</v>
      </c>
      <c r="CV58">
        <f t="shared" si="14"/>
        <v>0</v>
      </c>
      <c r="CW58" t="e">
        <f>#REF!-CR58</f>
        <v>#REF!</v>
      </c>
      <c r="CY58">
        <f t="shared" si="15"/>
        <v>0</v>
      </c>
    </row>
    <row r="59" spans="1:103" ht="18" customHeight="1" x14ac:dyDescent="0.3">
      <c r="A59" s="61">
        <f t="shared" si="11"/>
        <v>50</v>
      </c>
      <c r="B59" s="80" t="s">
        <v>123</v>
      </c>
      <c r="C59" s="81">
        <v>1939</v>
      </c>
      <c r="D59" s="81">
        <v>3</v>
      </c>
      <c r="E59" s="81">
        <v>3</v>
      </c>
      <c r="F59" s="81">
        <v>18</v>
      </c>
      <c r="G59" s="81">
        <v>1787.2</v>
      </c>
      <c r="H59" s="65">
        <v>6.31</v>
      </c>
      <c r="I59" s="65"/>
      <c r="J59" s="65">
        <f t="shared" si="12"/>
        <v>135.32678399999998</v>
      </c>
      <c r="K59" s="64">
        <f t="shared" si="6"/>
        <v>129.03408854399999</v>
      </c>
      <c r="L59" s="65">
        <v>6.31</v>
      </c>
      <c r="M59" s="65"/>
      <c r="N59" s="65">
        <f t="shared" si="13"/>
        <v>9.770461184551678</v>
      </c>
      <c r="O59" s="64">
        <f t="shared" si="7"/>
        <v>9.3161347394700247</v>
      </c>
      <c r="P59" s="78"/>
      <c r="Q59" s="82"/>
      <c r="R59" s="83"/>
      <c r="S59" s="78">
        <v>0.11</v>
      </c>
      <c r="T59" s="82">
        <v>35.446100000000001</v>
      </c>
      <c r="U59" s="78">
        <v>2.4E-2</v>
      </c>
      <c r="V59" s="82">
        <v>35.179659999999998</v>
      </c>
      <c r="W59" s="78"/>
      <c r="X59" s="82"/>
      <c r="Y59" s="84"/>
      <c r="Z59" s="82"/>
      <c r="AA59" s="78"/>
      <c r="AB59" s="85"/>
      <c r="AC59" s="82"/>
      <c r="AD59" s="78"/>
      <c r="AE59" s="82"/>
      <c r="AF59" s="78"/>
      <c r="AG59" s="82"/>
      <c r="AH59" s="78"/>
      <c r="AI59" s="79"/>
      <c r="AJ59" s="78"/>
      <c r="AK59" s="82"/>
      <c r="AL59" s="78"/>
      <c r="AM59" s="82"/>
      <c r="AN59" s="78">
        <v>1</v>
      </c>
      <c r="AO59" s="82">
        <v>2.5971933319999998</v>
      </c>
      <c r="AP59" s="78"/>
      <c r="AQ59" s="82"/>
      <c r="AR59" s="86">
        <v>9</v>
      </c>
      <c r="AS59" s="87">
        <v>6.1190355200394695</v>
      </c>
      <c r="AT59" s="84"/>
      <c r="AU59" s="88"/>
      <c r="AV59" s="88"/>
      <c r="AW59" s="78">
        <v>1</v>
      </c>
      <c r="AX59" s="82">
        <v>2.2753199999999998</v>
      </c>
      <c r="AY59" s="88"/>
      <c r="AZ59" s="84"/>
      <c r="BA59" s="85"/>
      <c r="BB59" s="85"/>
      <c r="BC59" s="82"/>
      <c r="BD59" s="85"/>
      <c r="BE59" s="82"/>
      <c r="BF59" s="88">
        <v>49.093925092819703</v>
      </c>
      <c r="BG59" s="75"/>
      <c r="BH59" s="76"/>
      <c r="BI59" s="77"/>
      <c r="BJ59" s="76"/>
      <c r="BK59" s="77"/>
      <c r="BL59" s="76"/>
      <c r="BM59" s="77"/>
      <c r="BN59" s="76"/>
      <c r="BO59" s="77"/>
      <c r="BP59" s="76"/>
      <c r="BQ59" s="77">
        <v>4</v>
      </c>
      <c r="BR59" s="76">
        <v>2.81</v>
      </c>
      <c r="BS59" s="77"/>
      <c r="BT59" s="76"/>
      <c r="BU59" s="77"/>
      <c r="BV59" s="76"/>
      <c r="BW59" s="77"/>
      <c r="BX59" s="76"/>
      <c r="BY59" s="77">
        <f t="shared" si="8"/>
        <v>130.71123394485917</v>
      </c>
      <c r="BZ59" s="78">
        <f t="shared" si="9"/>
        <v>2.81</v>
      </c>
      <c r="CA59" s="79">
        <f t="shared" si="3"/>
        <v>0</v>
      </c>
      <c r="CB59" s="60">
        <f t="shared" si="10"/>
        <v>133.52123394485918</v>
      </c>
      <c r="CO59" t="s">
        <v>124</v>
      </c>
      <c r="CP59">
        <v>1938</v>
      </c>
      <c r="CQ59">
        <v>3</v>
      </c>
      <c r="CR59">
        <v>3</v>
      </c>
      <c r="CS59">
        <v>0.14710000000000001</v>
      </c>
      <c r="CT59">
        <v>18</v>
      </c>
      <c r="CV59">
        <f t="shared" si="14"/>
        <v>0</v>
      </c>
      <c r="CW59" t="e">
        <f>#REF!-CR59</f>
        <v>#REF!</v>
      </c>
      <c r="CY59">
        <f t="shared" si="15"/>
        <v>0</v>
      </c>
    </row>
    <row r="60" spans="1:103" ht="18.75" customHeight="1" x14ac:dyDescent="0.3">
      <c r="A60" s="61">
        <f t="shared" si="11"/>
        <v>51</v>
      </c>
      <c r="B60" s="80" t="s">
        <v>125</v>
      </c>
      <c r="C60" s="81" t="s">
        <v>63</v>
      </c>
      <c r="D60" s="81">
        <v>2</v>
      </c>
      <c r="E60" s="81">
        <v>1</v>
      </c>
      <c r="F60" s="81">
        <v>2</v>
      </c>
      <c r="G60" s="81">
        <v>277.3</v>
      </c>
      <c r="H60" s="65">
        <v>6.31</v>
      </c>
      <c r="I60" s="65"/>
      <c r="J60" s="65">
        <f t="shared" si="12"/>
        <v>20.997156</v>
      </c>
      <c r="K60" s="64">
        <f t="shared" si="6"/>
        <v>20.020788246000002</v>
      </c>
      <c r="L60" s="65">
        <v>6.31</v>
      </c>
      <c r="M60" s="65"/>
      <c r="N60" s="65">
        <f t="shared" si="13"/>
        <v>1.51597408598712</v>
      </c>
      <c r="O60" s="64">
        <f t="shared" si="7"/>
        <v>1.4454812909887189</v>
      </c>
      <c r="P60" s="78">
        <v>2E-3</v>
      </c>
      <c r="Q60" s="82">
        <v>1.11536923076923</v>
      </c>
      <c r="R60" s="83"/>
      <c r="S60" s="78">
        <v>7.4999999999999997E-3</v>
      </c>
      <c r="T60" s="82">
        <v>7.1552300000000004</v>
      </c>
      <c r="U60" s="78"/>
      <c r="V60" s="82"/>
      <c r="W60" s="78"/>
      <c r="X60" s="82"/>
      <c r="Y60" s="84"/>
      <c r="Z60" s="82"/>
      <c r="AA60" s="78"/>
      <c r="AB60" s="85"/>
      <c r="AC60" s="82"/>
      <c r="AD60" s="78"/>
      <c r="AE60" s="82"/>
      <c r="AF60" s="78"/>
      <c r="AG60" s="82"/>
      <c r="AH60" s="78"/>
      <c r="AI60" s="79"/>
      <c r="AJ60" s="78"/>
      <c r="AK60" s="82"/>
      <c r="AL60" s="78"/>
      <c r="AM60" s="82"/>
      <c r="AN60" s="78">
        <v>1</v>
      </c>
      <c r="AO60" s="82">
        <v>1.2985966659999999</v>
      </c>
      <c r="AP60" s="78"/>
      <c r="AQ60" s="82"/>
      <c r="AR60" s="86">
        <v>1</v>
      </c>
      <c r="AS60" s="87">
        <v>0.73847600000000002</v>
      </c>
      <c r="AT60" s="84"/>
      <c r="AU60" s="88"/>
      <c r="AV60" s="88"/>
      <c r="AW60" s="78"/>
      <c r="AX60" s="82"/>
      <c r="AY60" s="88"/>
      <c r="AZ60" s="84"/>
      <c r="BA60" s="85"/>
      <c r="BB60" s="85"/>
      <c r="BC60" s="82"/>
      <c r="BD60" s="85"/>
      <c r="BE60" s="82"/>
      <c r="BF60" s="88">
        <v>4.5579244649327553</v>
      </c>
      <c r="BG60" s="75"/>
      <c r="BH60" s="76"/>
      <c r="BI60" s="77"/>
      <c r="BJ60" s="76"/>
      <c r="BK60" s="77"/>
      <c r="BL60" s="76"/>
      <c r="BM60" s="77"/>
      <c r="BN60" s="76"/>
      <c r="BO60" s="77"/>
      <c r="BP60" s="76"/>
      <c r="BQ60" s="77">
        <v>1</v>
      </c>
      <c r="BR60" s="76">
        <v>1.117</v>
      </c>
      <c r="BS60" s="77"/>
      <c r="BT60" s="76"/>
      <c r="BU60" s="77"/>
      <c r="BV60" s="76"/>
      <c r="BW60" s="77"/>
      <c r="BX60" s="76"/>
      <c r="BY60" s="77">
        <f t="shared" si="8"/>
        <v>14.865596361701986</v>
      </c>
      <c r="BZ60" s="78">
        <f t="shared" si="9"/>
        <v>1.117</v>
      </c>
      <c r="CA60" s="79">
        <f t="shared" si="3"/>
        <v>0</v>
      </c>
      <c r="CB60" s="60">
        <f t="shared" si="10"/>
        <v>15.982596361701987</v>
      </c>
      <c r="CO60" t="s">
        <v>126</v>
      </c>
      <c r="CP60" t="s">
        <v>63</v>
      </c>
      <c r="CQ60">
        <v>2</v>
      </c>
      <c r="CR60">
        <v>1</v>
      </c>
      <c r="CS60">
        <v>2.4899999999999999E-2</v>
      </c>
      <c r="CT60">
        <v>2</v>
      </c>
      <c r="CV60">
        <f t="shared" si="14"/>
        <v>0</v>
      </c>
      <c r="CW60" t="e">
        <f>#REF!-CR60</f>
        <v>#REF!</v>
      </c>
      <c r="CY60">
        <f t="shared" si="15"/>
        <v>0</v>
      </c>
    </row>
    <row r="61" spans="1:103" ht="18.75" customHeight="1" x14ac:dyDescent="0.3">
      <c r="A61" s="61">
        <f t="shared" si="11"/>
        <v>52</v>
      </c>
      <c r="B61" s="80" t="s">
        <v>127</v>
      </c>
      <c r="C61" s="81">
        <v>1917</v>
      </c>
      <c r="D61" s="81">
        <v>3</v>
      </c>
      <c r="E61" s="81">
        <v>3</v>
      </c>
      <c r="F61" s="81">
        <v>24</v>
      </c>
      <c r="G61" s="81">
        <v>2161.1</v>
      </c>
      <c r="H61" s="65">
        <v>6.31</v>
      </c>
      <c r="I61" s="65"/>
      <c r="J61" s="65">
        <f t="shared" si="12"/>
        <v>163.63849199999999</v>
      </c>
      <c r="K61" s="64">
        <f t="shared" si="6"/>
        <v>156.02930212199999</v>
      </c>
      <c r="L61" s="65">
        <v>6.31</v>
      </c>
      <c r="M61" s="65"/>
      <c r="N61" s="65">
        <f t="shared" si="13"/>
        <v>11.814538756677839</v>
      </c>
      <c r="O61" s="64">
        <f t="shared" si="7"/>
        <v>11.265162704492321</v>
      </c>
      <c r="P61" s="78"/>
      <c r="Q61" s="82"/>
      <c r="R61" s="83"/>
      <c r="S61" s="78"/>
      <c r="T61" s="82"/>
      <c r="U61" s="78">
        <v>2E-3</v>
      </c>
      <c r="V61" s="82">
        <v>2.1858298507462601</v>
      </c>
      <c r="W61" s="78"/>
      <c r="X61" s="82"/>
      <c r="Y61" s="84"/>
      <c r="Z61" s="82"/>
      <c r="AA61" s="78"/>
      <c r="AB61" s="85"/>
      <c r="AC61" s="82"/>
      <c r="AD61" s="78"/>
      <c r="AE61" s="82"/>
      <c r="AF61" s="78"/>
      <c r="AG61" s="82"/>
      <c r="AH61" s="78"/>
      <c r="AI61" s="79"/>
      <c r="AJ61" s="78"/>
      <c r="AK61" s="82"/>
      <c r="AL61" s="78"/>
      <c r="AM61" s="82"/>
      <c r="AN61" s="78"/>
      <c r="AO61" s="82"/>
      <c r="AP61" s="78"/>
      <c r="AQ61" s="82"/>
      <c r="AR61" s="86">
        <v>4</v>
      </c>
      <c r="AS61" s="87">
        <v>2.4164947316631458</v>
      </c>
      <c r="AT61" s="84"/>
      <c r="AU61" s="88"/>
      <c r="AV61" s="88"/>
      <c r="AW61" s="78"/>
      <c r="AX61" s="82"/>
      <c r="AY61" s="88"/>
      <c r="AZ61" s="84"/>
      <c r="BA61" s="85"/>
      <c r="BB61" s="85"/>
      <c r="BC61" s="82"/>
      <c r="BD61" s="85"/>
      <c r="BE61" s="82"/>
      <c r="BF61" s="88">
        <v>11.729274749057597</v>
      </c>
      <c r="BG61" s="75"/>
      <c r="BH61" s="76"/>
      <c r="BI61" s="77">
        <v>0.01</v>
      </c>
      <c r="BJ61" s="76">
        <v>12.269153846153799</v>
      </c>
      <c r="BK61" s="77"/>
      <c r="BL61" s="76"/>
      <c r="BM61" s="77">
        <v>2E-3</v>
      </c>
      <c r="BN61" s="76">
        <v>1.9928744444444439</v>
      </c>
      <c r="BO61" s="77"/>
      <c r="BP61" s="76"/>
      <c r="BQ61" s="77">
        <v>16</v>
      </c>
      <c r="BR61" s="76">
        <v>8.9749999999999996</v>
      </c>
      <c r="BS61" s="77"/>
      <c r="BT61" s="76"/>
      <c r="BU61" s="77"/>
      <c r="BV61" s="76"/>
      <c r="BW61" s="77"/>
      <c r="BX61" s="76"/>
      <c r="BY61" s="77">
        <f t="shared" si="8"/>
        <v>16.331599331467004</v>
      </c>
      <c r="BZ61" s="78">
        <f t="shared" si="9"/>
        <v>23.237028290598243</v>
      </c>
      <c r="CA61" s="79">
        <f t="shared" si="3"/>
        <v>0</v>
      </c>
      <c r="CB61" s="60">
        <f t="shared" si="10"/>
        <v>39.56862762206525</v>
      </c>
      <c r="CO61" t="s">
        <v>128</v>
      </c>
      <c r="CP61">
        <v>1917</v>
      </c>
      <c r="CQ61">
        <v>3</v>
      </c>
      <c r="CR61">
        <v>3</v>
      </c>
      <c r="CS61">
        <v>0.23499999999999999</v>
      </c>
      <c r="CT61">
        <v>24</v>
      </c>
      <c r="CV61">
        <f t="shared" si="14"/>
        <v>0</v>
      </c>
      <c r="CW61" t="e">
        <f>#REF!-CR61</f>
        <v>#REF!</v>
      </c>
      <c r="CY61">
        <f t="shared" si="15"/>
        <v>0</v>
      </c>
    </row>
    <row r="62" spans="1:103" ht="18.75" customHeight="1" x14ac:dyDescent="0.3">
      <c r="A62" s="61">
        <f t="shared" si="11"/>
        <v>53</v>
      </c>
      <c r="B62" s="80" t="s">
        <v>129</v>
      </c>
      <c r="C62" s="81" t="s">
        <v>63</v>
      </c>
      <c r="D62" s="81">
        <v>4</v>
      </c>
      <c r="E62" s="81">
        <v>3</v>
      </c>
      <c r="F62" s="81">
        <v>32</v>
      </c>
      <c r="G62" s="81">
        <v>2592.1</v>
      </c>
      <c r="H62" s="65">
        <v>6.31</v>
      </c>
      <c r="I62" s="65"/>
      <c r="J62" s="65">
        <f t="shared" si="12"/>
        <v>196.27381199999996</v>
      </c>
      <c r="K62" s="64">
        <f t="shared" si="6"/>
        <v>187.14707974199996</v>
      </c>
      <c r="L62" s="65">
        <v>6.31</v>
      </c>
      <c r="M62" s="65"/>
      <c r="N62" s="65">
        <f t="shared" si="13"/>
        <v>14.170776878064236</v>
      </c>
      <c r="O62" s="64">
        <f t="shared" si="7"/>
        <v>13.51183575323425</v>
      </c>
      <c r="P62" s="78"/>
      <c r="Q62" s="82"/>
      <c r="R62" s="83"/>
      <c r="S62" s="78">
        <v>0.11</v>
      </c>
      <c r="T62" s="82">
        <v>44.245179999999998</v>
      </c>
      <c r="U62" s="78"/>
      <c r="V62" s="82"/>
      <c r="W62" s="78"/>
      <c r="X62" s="82"/>
      <c r="Y62" s="84"/>
      <c r="Z62" s="82"/>
      <c r="AA62" s="78"/>
      <c r="AB62" s="85"/>
      <c r="AC62" s="82"/>
      <c r="AD62" s="78"/>
      <c r="AE62" s="82"/>
      <c r="AF62" s="78">
        <v>1E-3</v>
      </c>
      <c r="AG62" s="82">
        <v>0.41744000000000003</v>
      </c>
      <c r="AH62" s="78"/>
      <c r="AI62" s="79"/>
      <c r="AJ62" s="78"/>
      <c r="AK62" s="82"/>
      <c r="AL62" s="78"/>
      <c r="AM62" s="82"/>
      <c r="AN62" s="78"/>
      <c r="AO62" s="82"/>
      <c r="AP62" s="78"/>
      <c r="AQ62" s="82"/>
      <c r="AR62" s="86">
        <v>7</v>
      </c>
      <c r="AS62" s="87">
        <v>5.1261425161112912</v>
      </c>
      <c r="AT62" s="84"/>
      <c r="AU62" s="88"/>
      <c r="AV62" s="88"/>
      <c r="AW62" s="78"/>
      <c r="AX62" s="82"/>
      <c r="AY62" s="88"/>
      <c r="AZ62" s="84"/>
      <c r="BA62" s="85"/>
      <c r="BB62" s="85"/>
      <c r="BC62" s="82"/>
      <c r="BD62" s="85"/>
      <c r="BE62" s="82"/>
      <c r="BF62" s="88">
        <v>6.88971710187037</v>
      </c>
      <c r="BG62" s="75"/>
      <c r="BH62" s="76"/>
      <c r="BI62" s="77"/>
      <c r="BJ62" s="76"/>
      <c r="BK62" s="77"/>
      <c r="BL62" s="76"/>
      <c r="BM62" s="77"/>
      <c r="BN62" s="76"/>
      <c r="BO62" s="77"/>
      <c r="BP62" s="76"/>
      <c r="BQ62" s="77">
        <v>21</v>
      </c>
      <c r="BR62" s="76">
        <v>12.327999999999999</v>
      </c>
      <c r="BS62" s="77"/>
      <c r="BT62" s="76"/>
      <c r="BU62" s="77"/>
      <c r="BV62" s="76"/>
      <c r="BW62" s="77">
        <v>4</v>
      </c>
      <c r="BX62" s="76">
        <v>7.7072346388888908</v>
      </c>
      <c r="BY62" s="77">
        <f t="shared" si="8"/>
        <v>56.678479617981658</v>
      </c>
      <c r="BZ62" s="78">
        <f t="shared" si="9"/>
        <v>12.327999999999999</v>
      </c>
      <c r="CA62" s="79">
        <f t="shared" si="3"/>
        <v>7.7072346388888908</v>
      </c>
      <c r="CB62" s="60">
        <f t="shared" si="10"/>
        <v>76.713714256870546</v>
      </c>
      <c r="CO62" t="s">
        <v>130</v>
      </c>
      <c r="CP62" t="s">
        <v>63</v>
      </c>
      <c r="CQ62">
        <v>4</v>
      </c>
      <c r="CR62">
        <v>3</v>
      </c>
      <c r="CS62">
        <v>0.18229999999999999</v>
      </c>
      <c r="CT62">
        <v>32</v>
      </c>
      <c r="CV62">
        <f t="shared" si="14"/>
        <v>0</v>
      </c>
      <c r="CW62" t="e">
        <f>#REF!-CR62</f>
        <v>#REF!</v>
      </c>
      <c r="CY62">
        <f t="shared" si="15"/>
        <v>0</v>
      </c>
    </row>
    <row r="63" spans="1:103" ht="18.75" customHeight="1" x14ac:dyDescent="0.3">
      <c r="A63" s="61">
        <f t="shared" si="11"/>
        <v>54</v>
      </c>
      <c r="B63" s="80" t="s">
        <v>131</v>
      </c>
      <c r="C63" s="81">
        <v>2013</v>
      </c>
      <c r="D63" s="81">
        <v>3</v>
      </c>
      <c r="E63" s="81">
        <v>2</v>
      </c>
      <c r="F63" s="81">
        <v>24</v>
      </c>
      <c r="G63" s="81">
        <v>1324.6</v>
      </c>
      <c r="H63" s="65">
        <v>6.31</v>
      </c>
      <c r="I63" s="65"/>
      <c r="J63" s="65">
        <f t="shared" si="12"/>
        <v>100.29871199999998</v>
      </c>
      <c r="K63" s="64">
        <f t="shared" si="6"/>
        <v>95.634821891999977</v>
      </c>
      <c r="L63" s="65">
        <v>6.31</v>
      </c>
      <c r="M63" s="65"/>
      <c r="N63" s="65">
        <f t="shared" si="13"/>
        <v>7.241468713662238</v>
      </c>
      <c r="O63" s="64">
        <f t="shared" si="7"/>
        <v>6.9047404184769441</v>
      </c>
      <c r="P63" s="78"/>
      <c r="Q63" s="82"/>
      <c r="R63" s="83"/>
      <c r="S63" s="78"/>
      <c r="T63" s="82"/>
      <c r="U63" s="78"/>
      <c r="V63" s="82"/>
      <c r="W63" s="78"/>
      <c r="X63" s="82"/>
      <c r="Y63" s="84"/>
      <c r="Z63" s="82"/>
      <c r="AA63" s="78"/>
      <c r="AB63" s="85"/>
      <c r="AC63" s="82"/>
      <c r="AD63" s="78"/>
      <c r="AE63" s="82"/>
      <c r="AF63" s="78"/>
      <c r="AG63" s="82"/>
      <c r="AH63" s="78">
        <v>3</v>
      </c>
      <c r="AI63" s="79">
        <v>3.5600882608695601</v>
      </c>
      <c r="AJ63" s="78"/>
      <c r="AK63" s="82"/>
      <c r="AL63" s="78"/>
      <c r="AM63" s="82"/>
      <c r="AN63" s="78"/>
      <c r="AO63" s="82"/>
      <c r="AP63" s="78"/>
      <c r="AQ63" s="82"/>
      <c r="AR63" s="86"/>
      <c r="AS63" s="87"/>
      <c r="AT63" s="84"/>
      <c r="AU63" s="88"/>
      <c r="AV63" s="88"/>
      <c r="AW63" s="78"/>
      <c r="AX63" s="82"/>
      <c r="AY63" s="88"/>
      <c r="AZ63" s="84"/>
      <c r="BA63" s="85"/>
      <c r="BB63" s="85"/>
      <c r="BC63" s="82"/>
      <c r="BD63" s="85"/>
      <c r="BE63" s="82"/>
      <c r="BF63" s="88"/>
      <c r="BG63" s="75">
        <v>8.0000000000000002E-3</v>
      </c>
      <c r="BH63" s="76">
        <v>11.80649043478264</v>
      </c>
      <c r="BI63" s="77"/>
      <c r="BJ63" s="76"/>
      <c r="BK63" s="77"/>
      <c r="BL63" s="76"/>
      <c r="BM63" s="77"/>
      <c r="BN63" s="76"/>
      <c r="BO63" s="77"/>
      <c r="BP63" s="76"/>
      <c r="BQ63" s="77">
        <v>44</v>
      </c>
      <c r="BR63" s="76">
        <v>20.091000000000001</v>
      </c>
      <c r="BS63" s="77"/>
      <c r="BT63" s="76"/>
      <c r="BU63" s="77">
        <v>1</v>
      </c>
      <c r="BV63" s="76">
        <v>1.9059999999999999</v>
      </c>
      <c r="BW63" s="77">
        <v>1</v>
      </c>
      <c r="BX63" s="76">
        <v>2.9079159722222201</v>
      </c>
      <c r="BY63" s="77">
        <f t="shared" si="8"/>
        <v>3.5600882608695601</v>
      </c>
      <c r="BZ63" s="78">
        <f t="shared" si="9"/>
        <v>31.89749043478264</v>
      </c>
      <c r="CA63" s="79">
        <f t="shared" si="3"/>
        <v>4.8139159722222198</v>
      </c>
      <c r="CB63" s="60">
        <f t="shared" si="10"/>
        <v>40.271494667874421</v>
      </c>
      <c r="CO63" t="s">
        <v>132</v>
      </c>
      <c r="CP63">
        <v>1959</v>
      </c>
      <c r="CQ63">
        <v>2</v>
      </c>
      <c r="CR63">
        <v>1</v>
      </c>
      <c r="CS63">
        <v>2.4899999999999999E-2</v>
      </c>
      <c r="CT63">
        <v>8</v>
      </c>
      <c r="CV63">
        <f t="shared" si="14"/>
        <v>1</v>
      </c>
      <c r="CW63" t="e">
        <f>#REF!-CR63</f>
        <v>#REF!</v>
      </c>
      <c r="CY63">
        <f t="shared" si="15"/>
        <v>16</v>
      </c>
    </row>
    <row r="64" spans="1:103" ht="18.75" customHeight="1" x14ac:dyDescent="0.3">
      <c r="A64" s="61">
        <f t="shared" si="11"/>
        <v>55</v>
      </c>
      <c r="B64" s="80" t="s">
        <v>132</v>
      </c>
      <c r="C64" s="81">
        <v>1959</v>
      </c>
      <c r="D64" s="81">
        <v>2</v>
      </c>
      <c r="E64" s="81">
        <v>1</v>
      </c>
      <c r="F64" s="81">
        <v>8</v>
      </c>
      <c r="G64" s="81">
        <v>290.2</v>
      </c>
      <c r="H64" s="65">
        <v>6.31</v>
      </c>
      <c r="I64" s="65"/>
      <c r="J64" s="65">
        <f t="shared" si="12"/>
        <v>21.973943999999996</v>
      </c>
      <c r="K64" s="64">
        <f t="shared" si="6"/>
        <v>20.952155603999998</v>
      </c>
      <c r="L64" s="65">
        <v>6.31</v>
      </c>
      <c r="M64" s="65"/>
      <c r="N64" s="65">
        <f t="shared" si="13"/>
        <v>1.5864972223348799</v>
      </c>
      <c r="O64" s="64">
        <f t="shared" si="7"/>
        <v>1.5127251014963079</v>
      </c>
      <c r="P64" s="78"/>
      <c r="Q64" s="82"/>
      <c r="R64" s="83"/>
      <c r="S64" s="78">
        <v>0.05</v>
      </c>
      <c r="T64" s="82">
        <v>53.726739999999999</v>
      </c>
      <c r="U64" s="78"/>
      <c r="V64" s="82"/>
      <c r="W64" s="78"/>
      <c r="X64" s="82"/>
      <c r="Y64" s="84"/>
      <c r="Z64" s="82"/>
      <c r="AA64" s="78"/>
      <c r="AB64" s="85"/>
      <c r="AC64" s="82"/>
      <c r="AD64" s="78"/>
      <c r="AE64" s="82"/>
      <c r="AF64" s="78"/>
      <c r="AG64" s="82"/>
      <c r="AH64" s="78">
        <v>4</v>
      </c>
      <c r="AI64" s="79">
        <v>6.2851049999999997</v>
      </c>
      <c r="AJ64" s="78"/>
      <c r="AK64" s="82"/>
      <c r="AL64" s="78"/>
      <c r="AM64" s="82"/>
      <c r="AN64" s="78"/>
      <c r="AO64" s="82"/>
      <c r="AP64" s="78"/>
      <c r="AQ64" s="82"/>
      <c r="AR64" s="86"/>
      <c r="AS64" s="87"/>
      <c r="AT64" s="84"/>
      <c r="AU64" s="88"/>
      <c r="AV64" s="88"/>
      <c r="AW64" s="78"/>
      <c r="AX64" s="82"/>
      <c r="AY64" s="88"/>
      <c r="AZ64" s="84"/>
      <c r="BA64" s="85"/>
      <c r="BB64" s="85"/>
      <c r="BC64" s="82"/>
      <c r="BD64" s="85"/>
      <c r="BE64" s="82"/>
      <c r="BF64" s="88">
        <v>58.195685964125559</v>
      </c>
      <c r="BG64" s="75"/>
      <c r="BH64" s="76"/>
      <c r="BI64" s="77"/>
      <c r="BJ64" s="76"/>
      <c r="BK64" s="77"/>
      <c r="BL64" s="76"/>
      <c r="BM64" s="77">
        <v>1E-3</v>
      </c>
      <c r="BN64" s="76">
        <v>0.99643722222222197</v>
      </c>
      <c r="BO64" s="77"/>
      <c r="BP64" s="76"/>
      <c r="BQ64" s="77">
        <v>1</v>
      </c>
      <c r="BR64" s="76">
        <v>0.41099999999999998</v>
      </c>
      <c r="BS64" s="77"/>
      <c r="BT64" s="76"/>
      <c r="BU64" s="77"/>
      <c r="BV64" s="76"/>
      <c r="BW64" s="77"/>
      <c r="BX64" s="76"/>
      <c r="BY64" s="77">
        <f t="shared" si="8"/>
        <v>118.20753096412557</v>
      </c>
      <c r="BZ64" s="78">
        <f t="shared" si="9"/>
        <v>1.407437222222222</v>
      </c>
      <c r="CA64" s="79">
        <f t="shared" si="3"/>
        <v>0</v>
      </c>
      <c r="CB64" s="60">
        <f t="shared" si="10"/>
        <v>119.6149681863478</v>
      </c>
      <c r="CO64" t="s">
        <v>133</v>
      </c>
      <c r="CP64">
        <v>1958</v>
      </c>
      <c r="CQ64">
        <v>2</v>
      </c>
      <c r="CR64">
        <v>1</v>
      </c>
      <c r="CS64">
        <v>2.3800000000000002E-2</v>
      </c>
      <c r="CT64">
        <v>8</v>
      </c>
      <c r="CV64">
        <f t="shared" si="14"/>
        <v>0</v>
      </c>
      <c r="CW64" t="e">
        <f>#REF!-CR64</f>
        <v>#REF!</v>
      </c>
      <c r="CY64">
        <f t="shared" si="15"/>
        <v>0</v>
      </c>
    </row>
    <row r="65" spans="1:103" ht="18.75" customHeight="1" x14ac:dyDescent="0.3">
      <c r="A65" s="61">
        <f t="shared" si="11"/>
        <v>56</v>
      </c>
      <c r="B65" s="80" t="s">
        <v>133</v>
      </c>
      <c r="C65" s="81">
        <v>1958</v>
      </c>
      <c r="D65" s="81">
        <v>2</v>
      </c>
      <c r="E65" s="81">
        <v>1</v>
      </c>
      <c r="F65" s="81">
        <v>8</v>
      </c>
      <c r="G65" s="81">
        <v>295.89999999999998</v>
      </c>
      <c r="H65" s="65">
        <v>6.31</v>
      </c>
      <c r="I65" s="65"/>
      <c r="J65" s="65">
        <f t="shared" si="12"/>
        <v>22.405547999999996</v>
      </c>
      <c r="K65" s="64">
        <f t="shared" si="6"/>
        <v>21.363690017999996</v>
      </c>
      <c r="L65" s="65">
        <v>6.31</v>
      </c>
      <c r="M65" s="65"/>
      <c r="N65" s="65">
        <f t="shared" si="13"/>
        <v>1.6176586081629596</v>
      </c>
      <c r="O65" s="64">
        <f t="shared" si="7"/>
        <v>1.542437482883382</v>
      </c>
      <c r="P65" s="78"/>
      <c r="Q65" s="82"/>
      <c r="R65" s="83"/>
      <c r="S65" s="78">
        <v>5.3999999999999999E-2</v>
      </c>
      <c r="T65" s="82">
        <v>52.127893333333333</v>
      </c>
      <c r="U65" s="78"/>
      <c r="V65" s="82"/>
      <c r="W65" s="78"/>
      <c r="X65" s="82"/>
      <c r="Y65" s="84"/>
      <c r="Z65" s="82"/>
      <c r="AA65" s="78"/>
      <c r="AB65" s="85"/>
      <c r="AC65" s="82"/>
      <c r="AD65" s="78"/>
      <c r="AE65" s="82"/>
      <c r="AF65" s="78"/>
      <c r="AG65" s="82"/>
      <c r="AH65" s="78"/>
      <c r="AI65" s="79"/>
      <c r="AJ65" s="78"/>
      <c r="AK65" s="82"/>
      <c r="AL65" s="78"/>
      <c r="AM65" s="82"/>
      <c r="AN65" s="78"/>
      <c r="AO65" s="82"/>
      <c r="AP65" s="78"/>
      <c r="AQ65" s="82"/>
      <c r="AR65" s="86"/>
      <c r="AS65" s="87"/>
      <c r="AT65" s="84"/>
      <c r="AU65" s="88"/>
      <c r="AV65" s="88"/>
      <c r="AW65" s="78">
        <v>2</v>
      </c>
      <c r="AX65" s="82">
        <v>44.251772307692306</v>
      </c>
      <c r="AY65" s="88"/>
      <c r="AZ65" s="84"/>
      <c r="BA65" s="85"/>
      <c r="BB65" s="85"/>
      <c r="BC65" s="82"/>
      <c r="BD65" s="85"/>
      <c r="BE65" s="82"/>
      <c r="BF65" s="88">
        <v>12.082079999999999</v>
      </c>
      <c r="BG65" s="75"/>
      <c r="BH65" s="76"/>
      <c r="BI65" s="77"/>
      <c r="BJ65" s="76"/>
      <c r="BK65" s="77"/>
      <c r="BL65" s="76"/>
      <c r="BM65" s="77"/>
      <c r="BN65" s="76"/>
      <c r="BO65" s="77"/>
      <c r="BP65" s="76"/>
      <c r="BQ65" s="77">
        <v>13</v>
      </c>
      <c r="BR65" s="76">
        <v>14.237</v>
      </c>
      <c r="BS65" s="77"/>
      <c r="BT65" s="76"/>
      <c r="BU65" s="77">
        <v>1</v>
      </c>
      <c r="BV65" s="76">
        <v>0.84247235294117695</v>
      </c>
      <c r="BW65" s="77">
        <v>1</v>
      </c>
      <c r="BX65" s="76">
        <v>2.9079159722222201</v>
      </c>
      <c r="BY65" s="77">
        <f t="shared" si="8"/>
        <v>108.46174564102564</v>
      </c>
      <c r="BZ65" s="78">
        <f t="shared" si="9"/>
        <v>14.237</v>
      </c>
      <c r="CA65" s="79">
        <f t="shared" si="3"/>
        <v>3.7503883251633972</v>
      </c>
      <c r="CB65" s="60">
        <f t="shared" si="10"/>
        <v>126.44913396618904</v>
      </c>
      <c r="CO65" t="s">
        <v>134</v>
      </c>
      <c r="CQ65">
        <v>3</v>
      </c>
      <c r="CR65">
        <v>2</v>
      </c>
      <c r="CS65">
        <v>0.1055</v>
      </c>
      <c r="CT65">
        <v>24</v>
      </c>
      <c r="CV65">
        <f t="shared" si="14"/>
        <v>-1</v>
      </c>
      <c r="CW65" t="e">
        <f>#REF!-CR65</f>
        <v>#REF!</v>
      </c>
      <c r="CY65">
        <f t="shared" si="15"/>
        <v>-16</v>
      </c>
    </row>
    <row r="66" spans="1:103" ht="18" customHeight="1" x14ac:dyDescent="0.3">
      <c r="A66" s="61">
        <f t="shared" si="11"/>
        <v>57</v>
      </c>
      <c r="B66" s="80" t="s">
        <v>135</v>
      </c>
      <c r="C66" s="81">
        <v>1965</v>
      </c>
      <c r="D66" s="81">
        <v>4</v>
      </c>
      <c r="E66" s="81">
        <v>2</v>
      </c>
      <c r="F66" s="81">
        <v>32</v>
      </c>
      <c r="G66" s="81">
        <v>1286.3</v>
      </c>
      <c r="H66" s="65">
        <v>6.31</v>
      </c>
      <c r="I66" s="65"/>
      <c r="J66" s="65">
        <f t="shared" si="12"/>
        <v>97.398635999999982</v>
      </c>
      <c r="K66" s="64">
        <f t="shared" si="6"/>
        <v>92.869599425999979</v>
      </c>
      <c r="L66" s="65">
        <v>6.31</v>
      </c>
      <c r="M66" s="65"/>
      <c r="N66" s="65">
        <f t="shared" si="13"/>
        <v>7.032086068536719</v>
      </c>
      <c r="O66" s="64">
        <f t="shared" si="7"/>
        <v>6.705094066349762</v>
      </c>
      <c r="P66" s="78"/>
      <c r="Q66" s="82"/>
      <c r="R66" s="83">
        <v>384.65674999999999</v>
      </c>
      <c r="S66" s="78"/>
      <c r="T66" s="82"/>
      <c r="U66" s="78">
        <v>3.0000000000000001E-3</v>
      </c>
      <c r="V66" s="82">
        <v>5.6920000000000002</v>
      </c>
      <c r="W66" s="78"/>
      <c r="X66" s="82"/>
      <c r="Y66" s="84"/>
      <c r="Z66" s="82"/>
      <c r="AA66" s="78"/>
      <c r="AB66" s="85"/>
      <c r="AC66" s="82"/>
      <c r="AD66" s="78"/>
      <c r="AE66" s="82"/>
      <c r="AF66" s="78"/>
      <c r="AG66" s="82"/>
      <c r="AH66" s="78"/>
      <c r="AI66" s="79"/>
      <c r="AJ66" s="78"/>
      <c r="AK66" s="82"/>
      <c r="AL66" s="78"/>
      <c r="AM66" s="82"/>
      <c r="AN66" s="78"/>
      <c r="AO66" s="82"/>
      <c r="AP66" s="78"/>
      <c r="AQ66" s="82"/>
      <c r="AR66" s="86">
        <v>7</v>
      </c>
      <c r="AS66" s="87">
        <v>4.9044070810894667</v>
      </c>
      <c r="AT66" s="84"/>
      <c r="AU66" s="88"/>
      <c r="AV66" s="88"/>
      <c r="AW66" s="78"/>
      <c r="AX66" s="82"/>
      <c r="AY66" s="88"/>
      <c r="AZ66" s="84"/>
      <c r="BA66" s="85"/>
      <c r="BB66" s="85"/>
      <c r="BC66" s="82"/>
      <c r="BD66" s="85"/>
      <c r="BE66" s="82"/>
      <c r="BF66" s="88">
        <v>90.079464966416111</v>
      </c>
      <c r="BG66" s="75"/>
      <c r="BH66" s="76"/>
      <c r="BI66" s="77"/>
      <c r="BJ66" s="76"/>
      <c r="BK66" s="77">
        <v>1.2E-2</v>
      </c>
      <c r="BL66" s="76">
        <v>14.0154310344828</v>
      </c>
      <c r="BM66" s="77"/>
      <c r="BN66" s="76"/>
      <c r="BO66" s="77"/>
      <c r="BP66" s="76"/>
      <c r="BQ66" s="77">
        <v>42</v>
      </c>
      <c r="BR66" s="76">
        <v>30.925999999999998</v>
      </c>
      <c r="BS66" s="77"/>
      <c r="BT66" s="76"/>
      <c r="BU66" s="77"/>
      <c r="BV66" s="76"/>
      <c r="BW66" s="77">
        <v>5</v>
      </c>
      <c r="BX66" s="76">
        <v>9.9754500000000004</v>
      </c>
      <c r="BY66" s="77">
        <f t="shared" si="8"/>
        <v>485.33262204750554</v>
      </c>
      <c r="BZ66" s="78">
        <f t="shared" si="9"/>
        <v>44.941431034482797</v>
      </c>
      <c r="CA66" s="79">
        <f t="shared" si="3"/>
        <v>9.9754500000000004</v>
      </c>
      <c r="CB66" s="60">
        <f t="shared" si="10"/>
        <v>540.24950308198834</v>
      </c>
      <c r="CO66" t="s">
        <v>135</v>
      </c>
      <c r="CP66">
        <v>1965</v>
      </c>
      <c r="CQ66">
        <v>4</v>
      </c>
      <c r="CR66">
        <v>2</v>
      </c>
      <c r="CS66">
        <v>9.7699999999999995E-2</v>
      </c>
      <c r="CT66">
        <v>32</v>
      </c>
      <c r="CV66">
        <f t="shared" si="14"/>
        <v>0</v>
      </c>
      <c r="CW66" t="e">
        <f>#REF!-CR66</f>
        <v>#REF!</v>
      </c>
      <c r="CY66">
        <f t="shared" si="15"/>
        <v>0</v>
      </c>
    </row>
    <row r="67" spans="1:103" ht="18.75" customHeight="1" x14ac:dyDescent="0.3">
      <c r="A67" s="61">
        <f t="shared" si="11"/>
        <v>58</v>
      </c>
      <c r="B67" s="80" t="s">
        <v>136</v>
      </c>
      <c r="C67" s="81" t="s">
        <v>96</v>
      </c>
      <c r="D67" s="81">
        <v>3</v>
      </c>
      <c r="E67" s="81">
        <v>2</v>
      </c>
      <c r="F67" s="81">
        <v>17</v>
      </c>
      <c r="G67" s="81">
        <v>1346.8</v>
      </c>
      <c r="H67" s="65">
        <v>6.31</v>
      </c>
      <c r="I67" s="65"/>
      <c r="J67" s="65">
        <f t="shared" si="12"/>
        <v>101.97969599999999</v>
      </c>
      <c r="K67" s="64">
        <f t="shared" si="6"/>
        <v>97.237640135999996</v>
      </c>
      <c r="L67" s="65">
        <v>6.31</v>
      </c>
      <c r="M67" s="65"/>
      <c r="N67" s="65">
        <f t="shared" si="13"/>
        <v>7.3628341110979179</v>
      </c>
      <c r="O67" s="64">
        <f t="shared" si="7"/>
        <v>7.0204623249318647</v>
      </c>
      <c r="P67" s="78"/>
      <c r="Q67" s="82"/>
      <c r="R67" s="83"/>
      <c r="S67" s="78">
        <v>1E-3</v>
      </c>
      <c r="T67" s="82">
        <v>2.0821800000000001</v>
      </c>
      <c r="U67" s="78"/>
      <c r="V67" s="82"/>
      <c r="W67" s="78"/>
      <c r="X67" s="82"/>
      <c r="Y67" s="84"/>
      <c r="Z67" s="82"/>
      <c r="AA67" s="78"/>
      <c r="AB67" s="85"/>
      <c r="AC67" s="82"/>
      <c r="AD67" s="78"/>
      <c r="AE67" s="82"/>
      <c r="AF67" s="78"/>
      <c r="AG67" s="82"/>
      <c r="AH67" s="78"/>
      <c r="AI67" s="79"/>
      <c r="AJ67" s="78"/>
      <c r="AK67" s="82"/>
      <c r="AL67" s="78"/>
      <c r="AM67" s="82"/>
      <c r="AN67" s="78"/>
      <c r="AO67" s="82"/>
      <c r="AP67" s="78"/>
      <c r="AQ67" s="82"/>
      <c r="AR67" s="86">
        <v>2</v>
      </c>
      <c r="AS67" s="87">
        <v>0.99514909749471836</v>
      </c>
      <c r="AT67" s="84"/>
      <c r="AU67" s="88"/>
      <c r="AV67" s="88"/>
      <c r="AW67" s="78"/>
      <c r="AX67" s="82"/>
      <c r="AY67" s="88"/>
      <c r="AZ67" s="84"/>
      <c r="BA67" s="85"/>
      <c r="BB67" s="85"/>
      <c r="BC67" s="82"/>
      <c r="BD67" s="85"/>
      <c r="BE67" s="82"/>
      <c r="BF67" s="88">
        <v>5.1798368492779945</v>
      </c>
      <c r="BG67" s="75"/>
      <c r="BH67" s="76"/>
      <c r="BI67" s="77"/>
      <c r="BJ67" s="76"/>
      <c r="BK67" s="77"/>
      <c r="BL67" s="76"/>
      <c r="BM67" s="77"/>
      <c r="BN67" s="76"/>
      <c r="BO67" s="77"/>
      <c r="BP67" s="76"/>
      <c r="BQ67" s="77">
        <v>3</v>
      </c>
      <c r="BR67" s="76">
        <v>2.5830000000000002</v>
      </c>
      <c r="BS67" s="77"/>
      <c r="BT67" s="76"/>
      <c r="BU67" s="77"/>
      <c r="BV67" s="76"/>
      <c r="BW67" s="77">
        <v>5</v>
      </c>
      <c r="BX67" s="76">
        <v>8.6804500000000004</v>
      </c>
      <c r="BY67" s="77">
        <f t="shared" si="8"/>
        <v>8.2571659467727123</v>
      </c>
      <c r="BZ67" s="78">
        <f t="shared" si="9"/>
        <v>2.5830000000000002</v>
      </c>
      <c r="CA67" s="79">
        <f t="shared" si="3"/>
        <v>8.6804500000000004</v>
      </c>
      <c r="CB67" s="60">
        <f t="shared" si="10"/>
        <v>19.520615946772715</v>
      </c>
      <c r="CO67" t="s">
        <v>136</v>
      </c>
      <c r="CP67" t="s">
        <v>96</v>
      </c>
      <c r="CQ67">
        <v>3</v>
      </c>
      <c r="CR67">
        <v>2</v>
      </c>
      <c r="CS67">
        <v>0.12280000000000001</v>
      </c>
      <c r="CT67">
        <v>18</v>
      </c>
      <c r="CV67">
        <f t="shared" si="14"/>
        <v>0</v>
      </c>
      <c r="CW67" t="e">
        <f>#REF!-CR67</f>
        <v>#REF!</v>
      </c>
      <c r="CY67">
        <f t="shared" si="15"/>
        <v>-1</v>
      </c>
    </row>
    <row r="68" spans="1:103" ht="18" customHeight="1" x14ac:dyDescent="0.3">
      <c r="A68" s="61">
        <f t="shared" si="11"/>
        <v>59</v>
      </c>
      <c r="B68" s="80" t="s">
        <v>137</v>
      </c>
      <c r="C68" s="81">
        <v>1963</v>
      </c>
      <c r="D68" s="81">
        <v>4</v>
      </c>
      <c r="E68" s="81">
        <v>3</v>
      </c>
      <c r="F68" s="81">
        <v>48</v>
      </c>
      <c r="G68" s="81">
        <v>2024.5</v>
      </c>
      <c r="H68" s="65">
        <v>6.31</v>
      </c>
      <c r="I68" s="65"/>
      <c r="J68" s="65">
        <f t="shared" si="12"/>
        <v>153.29513999999998</v>
      </c>
      <c r="K68" s="64">
        <f t="shared" si="6"/>
        <v>146.16691598999998</v>
      </c>
      <c r="L68" s="65">
        <v>6.31</v>
      </c>
      <c r="M68" s="65"/>
      <c r="N68" s="65">
        <f t="shared" si="13"/>
        <v>11.067758878762797</v>
      </c>
      <c r="O68" s="64">
        <f t="shared" si="7"/>
        <v>10.553108090900327</v>
      </c>
      <c r="P68" s="78"/>
      <c r="Q68" s="82"/>
      <c r="R68" s="83"/>
      <c r="S68" s="78"/>
      <c r="T68" s="82"/>
      <c r="U68" s="78"/>
      <c r="V68" s="82"/>
      <c r="W68" s="78"/>
      <c r="X68" s="82"/>
      <c r="Y68" s="84"/>
      <c r="Z68" s="82"/>
      <c r="AA68" s="78"/>
      <c r="AB68" s="85"/>
      <c r="AC68" s="82"/>
      <c r="AD68" s="78"/>
      <c r="AE68" s="82"/>
      <c r="AF68" s="78"/>
      <c r="AG68" s="82"/>
      <c r="AH68" s="78"/>
      <c r="AI68" s="79"/>
      <c r="AJ68" s="78"/>
      <c r="AK68" s="82"/>
      <c r="AL68" s="78"/>
      <c r="AM68" s="82"/>
      <c r="AN68" s="78"/>
      <c r="AO68" s="82"/>
      <c r="AP68" s="78"/>
      <c r="AQ68" s="82"/>
      <c r="AR68" s="86">
        <v>6</v>
      </c>
      <c r="AS68" s="87">
        <v>3.274907199999999</v>
      </c>
      <c r="AT68" s="84"/>
      <c r="AU68" s="88"/>
      <c r="AV68" s="88"/>
      <c r="AW68" s="78"/>
      <c r="AX68" s="82"/>
      <c r="AY68" s="88"/>
      <c r="AZ68" s="84"/>
      <c r="BA68" s="85"/>
      <c r="BB68" s="85"/>
      <c r="BC68" s="82"/>
      <c r="BD68" s="85"/>
      <c r="BE68" s="82"/>
      <c r="BF68" s="88">
        <v>58.482008310546817</v>
      </c>
      <c r="BG68" s="75"/>
      <c r="BH68" s="76"/>
      <c r="BI68" s="77">
        <v>5.0000000000000001E-4</v>
      </c>
      <c r="BJ68" s="76">
        <v>0.49206749999999999</v>
      </c>
      <c r="BK68" s="77">
        <v>3.0000000000000001E-3</v>
      </c>
      <c r="BL68" s="76">
        <v>7.6130944186046392</v>
      </c>
      <c r="BM68" s="77"/>
      <c r="BN68" s="76"/>
      <c r="BO68" s="77"/>
      <c r="BP68" s="76"/>
      <c r="BQ68" s="77">
        <v>24</v>
      </c>
      <c r="BR68" s="76">
        <v>12.558</v>
      </c>
      <c r="BS68" s="77"/>
      <c r="BT68" s="76"/>
      <c r="BU68" s="77">
        <v>1</v>
      </c>
      <c r="BV68" s="76">
        <v>0.70143822199999994</v>
      </c>
      <c r="BW68" s="77">
        <v>1</v>
      </c>
      <c r="BX68" s="76">
        <v>3.0334500000000002</v>
      </c>
      <c r="BY68" s="77">
        <f t="shared" si="8"/>
        <v>61.756915510546818</v>
      </c>
      <c r="BZ68" s="78">
        <f t="shared" si="9"/>
        <v>20.663161918604636</v>
      </c>
      <c r="CA68" s="79">
        <f t="shared" si="3"/>
        <v>3.7348882220000004</v>
      </c>
      <c r="CB68" s="60">
        <f t="shared" si="10"/>
        <v>86.154965651151457</v>
      </c>
      <c r="CO68" t="s">
        <v>137</v>
      </c>
      <c r="CP68">
        <v>1963</v>
      </c>
      <c r="CQ68">
        <v>4</v>
      </c>
      <c r="CR68">
        <v>3</v>
      </c>
      <c r="CS68">
        <v>0.20799999999999999</v>
      </c>
      <c r="CT68">
        <v>48</v>
      </c>
      <c r="CV68">
        <f t="shared" si="14"/>
        <v>0</v>
      </c>
      <c r="CW68" t="e">
        <f>#REF!-CR68</f>
        <v>#REF!</v>
      </c>
      <c r="CY68">
        <f t="shared" si="15"/>
        <v>0</v>
      </c>
    </row>
    <row r="69" spans="1:103" ht="18.75" customHeight="1" x14ac:dyDescent="0.3">
      <c r="A69" s="61">
        <f t="shared" si="11"/>
        <v>60</v>
      </c>
      <c r="B69" s="80" t="s">
        <v>138</v>
      </c>
      <c r="C69" s="81">
        <v>1964</v>
      </c>
      <c r="D69" s="81">
        <v>5</v>
      </c>
      <c r="E69" s="81">
        <v>3</v>
      </c>
      <c r="F69" s="81">
        <v>56</v>
      </c>
      <c r="G69" s="81">
        <v>2496.6</v>
      </c>
      <c r="H69" s="65">
        <v>6.31</v>
      </c>
      <c r="I69" s="65"/>
      <c r="J69" s="65">
        <f t="shared" si="12"/>
        <v>189.04255199999997</v>
      </c>
      <c r="K69" s="64">
        <f t="shared" si="6"/>
        <v>180.25207333199998</v>
      </c>
      <c r="L69" s="65">
        <v>6.31</v>
      </c>
      <c r="M69" s="65"/>
      <c r="N69" s="65">
        <f t="shared" si="13"/>
        <v>13.648686992699037</v>
      </c>
      <c r="O69" s="64">
        <f t="shared" si="7"/>
        <v>13.014023047538533</v>
      </c>
      <c r="P69" s="78"/>
      <c r="Q69" s="82"/>
      <c r="R69" s="83"/>
      <c r="S69" s="78">
        <v>1.6000000000000001E-3</v>
      </c>
      <c r="T69" s="82">
        <v>0.57132000000000005</v>
      </c>
      <c r="U69" s="78"/>
      <c r="V69" s="82"/>
      <c r="W69" s="78"/>
      <c r="X69" s="82"/>
      <c r="Y69" s="84"/>
      <c r="Z69" s="82"/>
      <c r="AA69" s="78"/>
      <c r="AB69" s="85"/>
      <c r="AC69" s="82"/>
      <c r="AD69" s="78"/>
      <c r="AE69" s="82"/>
      <c r="AF69" s="78"/>
      <c r="AG69" s="82"/>
      <c r="AH69" s="78"/>
      <c r="AI69" s="79"/>
      <c r="AJ69" s="78"/>
      <c r="AK69" s="82"/>
      <c r="AL69" s="78"/>
      <c r="AM69" s="82"/>
      <c r="AN69" s="78"/>
      <c r="AO69" s="82"/>
      <c r="AP69" s="78"/>
      <c r="AQ69" s="82"/>
      <c r="AR69" s="86">
        <v>4</v>
      </c>
      <c r="AS69" s="87">
        <v>4.2822172748538003</v>
      </c>
      <c r="AT69" s="84"/>
      <c r="AU69" s="88"/>
      <c r="AV69" s="88"/>
      <c r="AW69" s="78"/>
      <c r="AX69" s="82"/>
      <c r="AY69" s="88"/>
      <c r="AZ69" s="84"/>
      <c r="BA69" s="85"/>
      <c r="BB69" s="85"/>
      <c r="BC69" s="82"/>
      <c r="BD69" s="85"/>
      <c r="BE69" s="82"/>
      <c r="BF69" s="88">
        <v>10.460424594824985</v>
      </c>
      <c r="BG69" s="75"/>
      <c r="BH69" s="76"/>
      <c r="BI69" s="77"/>
      <c r="BJ69" s="76"/>
      <c r="BK69" s="77"/>
      <c r="BL69" s="76"/>
      <c r="BM69" s="77"/>
      <c r="BN69" s="76"/>
      <c r="BO69" s="77"/>
      <c r="BP69" s="76"/>
      <c r="BQ69" s="77">
        <v>14</v>
      </c>
      <c r="BR69" s="76">
        <v>10.268000000000001</v>
      </c>
      <c r="BS69" s="77">
        <v>0.06</v>
      </c>
      <c r="BT69" s="76">
        <v>11.270404999999981</v>
      </c>
      <c r="BU69" s="77">
        <v>14</v>
      </c>
      <c r="BV69" s="76">
        <v>10.767482915877553</v>
      </c>
      <c r="BW69" s="77">
        <v>4</v>
      </c>
      <c r="BX69" s="76">
        <v>7.3196599999999998</v>
      </c>
      <c r="BY69" s="77">
        <f t="shared" si="8"/>
        <v>15.313961869678785</v>
      </c>
      <c r="BZ69" s="78">
        <f t="shared" si="9"/>
        <v>10.268000000000001</v>
      </c>
      <c r="CA69" s="79">
        <f t="shared" si="3"/>
        <v>29.357547915877532</v>
      </c>
      <c r="CB69" s="60">
        <f t="shared" si="10"/>
        <v>54.939509785556318</v>
      </c>
      <c r="CO69" t="s">
        <v>138</v>
      </c>
      <c r="CP69">
        <v>1964</v>
      </c>
      <c r="CQ69">
        <v>5</v>
      </c>
      <c r="CR69">
        <v>3</v>
      </c>
      <c r="CS69">
        <v>0.26600000000000001</v>
      </c>
      <c r="CT69">
        <v>56</v>
      </c>
      <c r="CV69">
        <f t="shared" si="14"/>
        <v>0</v>
      </c>
      <c r="CW69" t="e">
        <f>#REF!-CR69</f>
        <v>#REF!</v>
      </c>
      <c r="CY69">
        <f t="shared" si="15"/>
        <v>0</v>
      </c>
    </row>
    <row r="70" spans="1:103" ht="18.75" customHeight="1" x14ac:dyDescent="0.3">
      <c r="A70" s="61">
        <f t="shared" si="11"/>
        <v>61</v>
      </c>
      <c r="B70" s="80" t="s">
        <v>139</v>
      </c>
      <c r="C70" s="81" t="s">
        <v>140</v>
      </c>
      <c r="D70" s="81">
        <v>2</v>
      </c>
      <c r="E70" s="81">
        <v>1</v>
      </c>
      <c r="F70" s="81">
        <v>8</v>
      </c>
      <c r="G70" s="81">
        <v>504.1</v>
      </c>
      <c r="H70" s="65">
        <v>6.31</v>
      </c>
      <c r="I70" s="65"/>
      <c r="J70" s="65">
        <f t="shared" si="12"/>
        <v>38.170452000000004</v>
      </c>
      <c r="K70" s="64">
        <f t="shared" si="6"/>
        <v>36.395525982000002</v>
      </c>
      <c r="L70" s="65">
        <v>6.31</v>
      </c>
      <c r="M70" s="65"/>
      <c r="N70" s="65">
        <f t="shared" si="13"/>
        <v>2.75586922735704</v>
      </c>
      <c r="O70" s="64">
        <f t="shared" si="7"/>
        <v>2.6277213082849378</v>
      </c>
      <c r="P70" s="78"/>
      <c r="Q70" s="82"/>
      <c r="R70" s="83"/>
      <c r="S70" s="78">
        <v>0.58916000000000002</v>
      </c>
      <c r="T70" s="82">
        <v>322.72723000000002</v>
      </c>
      <c r="U70" s="78"/>
      <c r="V70" s="82"/>
      <c r="W70" s="78"/>
      <c r="X70" s="82"/>
      <c r="Y70" s="84"/>
      <c r="Z70" s="82"/>
      <c r="AA70" s="78"/>
      <c r="AB70" s="85"/>
      <c r="AC70" s="82"/>
      <c r="AD70" s="78"/>
      <c r="AE70" s="82"/>
      <c r="AF70" s="78"/>
      <c r="AG70" s="82"/>
      <c r="AH70" s="78"/>
      <c r="AI70" s="79"/>
      <c r="AJ70" s="78"/>
      <c r="AK70" s="82"/>
      <c r="AL70" s="78"/>
      <c r="AM70" s="82"/>
      <c r="AN70" s="78"/>
      <c r="AO70" s="82"/>
      <c r="AP70" s="78"/>
      <c r="AQ70" s="82"/>
      <c r="AR70" s="86"/>
      <c r="AS70" s="87"/>
      <c r="AT70" s="84"/>
      <c r="AU70" s="88"/>
      <c r="AV70" s="88"/>
      <c r="AW70" s="78"/>
      <c r="AX70" s="82"/>
      <c r="AY70" s="88"/>
      <c r="AZ70" s="84"/>
      <c r="BA70" s="85"/>
      <c r="BB70" s="85"/>
      <c r="BC70" s="82"/>
      <c r="BD70" s="85"/>
      <c r="BE70" s="82"/>
      <c r="BF70" s="88">
        <v>33.328994000000002</v>
      </c>
      <c r="BG70" s="75"/>
      <c r="BH70" s="76"/>
      <c r="BI70" s="77"/>
      <c r="BJ70" s="76"/>
      <c r="BK70" s="77"/>
      <c r="BL70" s="76"/>
      <c r="BM70" s="77"/>
      <c r="BN70" s="76"/>
      <c r="BO70" s="77"/>
      <c r="BP70" s="76"/>
      <c r="BQ70" s="77">
        <v>7</v>
      </c>
      <c r="BR70" s="76">
        <v>7.8029999999999999</v>
      </c>
      <c r="BS70" s="77">
        <v>5.0000000000000001E-3</v>
      </c>
      <c r="BT70" s="76">
        <v>0.65513925373134496</v>
      </c>
      <c r="BU70" s="77"/>
      <c r="BV70" s="76"/>
      <c r="BW70" s="77"/>
      <c r="BX70" s="76"/>
      <c r="BY70" s="77">
        <f t="shared" si="8"/>
        <v>356.05622400000004</v>
      </c>
      <c r="BZ70" s="78">
        <f t="shared" si="9"/>
        <v>7.8029999999999999</v>
      </c>
      <c r="CA70" s="79">
        <f t="shared" si="3"/>
        <v>0.65513925373134496</v>
      </c>
      <c r="CB70" s="60">
        <f t="shared" si="10"/>
        <v>364.5143632537314</v>
      </c>
      <c r="CO70" t="s">
        <v>139</v>
      </c>
      <c r="CP70" t="s">
        <v>140</v>
      </c>
      <c r="CQ70">
        <v>2</v>
      </c>
      <c r="CR70">
        <v>1</v>
      </c>
      <c r="CS70">
        <v>3.1600000000000003E-2</v>
      </c>
      <c r="CT70">
        <v>8</v>
      </c>
      <c r="CV70">
        <f t="shared" si="14"/>
        <v>0</v>
      </c>
      <c r="CW70" t="e">
        <f>#REF!-CR70</f>
        <v>#REF!</v>
      </c>
      <c r="CY70">
        <f t="shared" si="15"/>
        <v>0</v>
      </c>
    </row>
    <row r="71" spans="1:103" ht="20.25" customHeight="1" x14ac:dyDescent="0.3">
      <c r="A71" s="61">
        <f t="shared" si="11"/>
        <v>62</v>
      </c>
      <c r="B71" s="80" t="s">
        <v>141</v>
      </c>
      <c r="C71" s="81">
        <v>1974</v>
      </c>
      <c r="D71" s="81">
        <v>5</v>
      </c>
      <c r="E71" s="81">
        <v>4</v>
      </c>
      <c r="F71" s="81">
        <v>60</v>
      </c>
      <c r="G71" s="81">
        <v>2717.6</v>
      </c>
      <c r="H71" s="65">
        <v>6.31</v>
      </c>
      <c r="I71" s="65"/>
      <c r="J71" s="65">
        <f t="shared" si="12"/>
        <v>205.77667199999996</v>
      </c>
      <c r="K71" s="64">
        <f t="shared" si="6"/>
        <v>196.20805675199998</v>
      </c>
      <c r="L71" s="65">
        <v>6.31</v>
      </c>
      <c r="M71" s="65"/>
      <c r="N71" s="65">
        <f t="shared" si="13"/>
        <v>14.856874057261438</v>
      </c>
      <c r="O71" s="64">
        <f t="shared" si="7"/>
        <v>14.166029413598782</v>
      </c>
      <c r="P71" s="78">
        <v>5.0000000000000001E-3</v>
      </c>
      <c r="Q71" s="82">
        <v>1.6745089943431799</v>
      </c>
      <c r="R71" s="83"/>
      <c r="S71" s="78"/>
      <c r="T71" s="82"/>
      <c r="U71" s="78">
        <v>3.0000000000000001E-3</v>
      </c>
      <c r="V71" s="82">
        <v>6.9154109677419324</v>
      </c>
      <c r="W71" s="78"/>
      <c r="X71" s="82"/>
      <c r="Y71" s="84"/>
      <c r="Z71" s="82"/>
      <c r="AA71" s="78"/>
      <c r="AB71" s="85"/>
      <c r="AC71" s="82"/>
      <c r="AD71" s="78"/>
      <c r="AE71" s="82"/>
      <c r="AF71" s="78"/>
      <c r="AG71" s="82"/>
      <c r="AH71" s="78"/>
      <c r="AI71" s="79"/>
      <c r="AJ71" s="78"/>
      <c r="AK71" s="82"/>
      <c r="AL71" s="78"/>
      <c r="AM71" s="82"/>
      <c r="AN71" s="78"/>
      <c r="AO71" s="82"/>
      <c r="AP71" s="78"/>
      <c r="AQ71" s="82"/>
      <c r="AR71" s="86"/>
      <c r="AS71" s="87"/>
      <c r="AT71" s="84"/>
      <c r="AU71" s="88"/>
      <c r="AV71" s="88"/>
      <c r="AW71" s="78"/>
      <c r="AX71" s="82"/>
      <c r="AY71" s="88"/>
      <c r="AZ71" s="84"/>
      <c r="BA71" s="85"/>
      <c r="BB71" s="85"/>
      <c r="BC71" s="82"/>
      <c r="BD71" s="85"/>
      <c r="BE71" s="82"/>
      <c r="BF71" s="88">
        <v>1.0098367713004481</v>
      </c>
      <c r="BG71" s="75">
        <v>1.4000000000000002E-2</v>
      </c>
      <c r="BH71" s="76">
        <v>18.677605189817218</v>
      </c>
      <c r="BI71" s="77"/>
      <c r="BJ71" s="76"/>
      <c r="BK71" s="77">
        <v>1E-3</v>
      </c>
      <c r="BL71" s="76">
        <v>1.337</v>
      </c>
      <c r="BM71" s="77"/>
      <c r="BN71" s="76"/>
      <c r="BO71" s="77"/>
      <c r="BP71" s="76"/>
      <c r="BQ71" s="77">
        <v>31</v>
      </c>
      <c r="BR71" s="76">
        <v>19.998000000000001</v>
      </c>
      <c r="BS71" s="77"/>
      <c r="BT71" s="76"/>
      <c r="BU71" s="77"/>
      <c r="BV71" s="76"/>
      <c r="BW71" s="77">
        <v>7</v>
      </c>
      <c r="BX71" s="76">
        <v>12.34445</v>
      </c>
      <c r="BY71" s="77">
        <f t="shared" si="8"/>
        <v>9.5997567333855596</v>
      </c>
      <c r="BZ71" s="78">
        <f t="shared" si="9"/>
        <v>40.012605189817222</v>
      </c>
      <c r="CA71" s="79">
        <f t="shared" si="3"/>
        <v>12.34445</v>
      </c>
      <c r="CB71" s="60">
        <f t="shared" si="10"/>
        <v>61.956811923202785</v>
      </c>
      <c r="CO71" t="s">
        <v>141</v>
      </c>
      <c r="CP71">
        <v>1974</v>
      </c>
      <c r="CQ71">
        <v>5</v>
      </c>
      <c r="CR71">
        <v>4</v>
      </c>
      <c r="CS71">
        <v>0.27879999999999999</v>
      </c>
      <c r="CT71">
        <v>60</v>
      </c>
      <c r="CV71">
        <f t="shared" si="14"/>
        <v>0</v>
      </c>
      <c r="CW71" t="e">
        <f>#REF!-CR71</f>
        <v>#REF!</v>
      </c>
      <c r="CY71">
        <f t="shared" si="15"/>
        <v>0</v>
      </c>
    </row>
    <row r="72" spans="1:103" ht="20.25" customHeight="1" x14ac:dyDescent="0.3">
      <c r="A72" s="61">
        <f t="shared" si="11"/>
        <v>63</v>
      </c>
      <c r="B72" s="80" t="s">
        <v>142</v>
      </c>
      <c r="C72" s="81">
        <v>1972</v>
      </c>
      <c r="D72" s="81">
        <v>5</v>
      </c>
      <c r="E72" s="81">
        <v>4</v>
      </c>
      <c r="F72" s="81">
        <v>60</v>
      </c>
      <c r="G72" s="81">
        <v>2698.4</v>
      </c>
      <c r="H72" s="65">
        <v>6.31</v>
      </c>
      <c r="I72" s="65"/>
      <c r="J72" s="65">
        <f t="shared" si="12"/>
        <v>204.32284799999999</v>
      </c>
      <c r="K72" s="64">
        <f t="shared" si="6"/>
        <v>194.82183556799998</v>
      </c>
      <c r="L72" s="65">
        <v>6.31</v>
      </c>
      <c r="M72" s="65"/>
      <c r="N72" s="65">
        <f t="shared" si="13"/>
        <v>14.751909389208958</v>
      </c>
      <c r="O72" s="64">
        <f t="shared" si="7"/>
        <v>14.065945602610741</v>
      </c>
      <c r="P72" s="78"/>
      <c r="Q72" s="82"/>
      <c r="R72" s="83"/>
      <c r="S72" s="78"/>
      <c r="T72" s="82"/>
      <c r="U72" s="78"/>
      <c r="V72" s="82"/>
      <c r="W72" s="78"/>
      <c r="X72" s="82"/>
      <c r="Y72" s="84"/>
      <c r="Z72" s="82"/>
      <c r="AA72" s="78"/>
      <c r="AB72" s="85"/>
      <c r="AC72" s="82"/>
      <c r="AD72" s="78"/>
      <c r="AE72" s="82"/>
      <c r="AF72" s="78"/>
      <c r="AG72" s="82"/>
      <c r="AH72" s="78"/>
      <c r="AI72" s="79"/>
      <c r="AJ72" s="78"/>
      <c r="AK72" s="82"/>
      <c r="AL72" s="78"/>
      <c r="AM72" s="82"/>
      <c r="AN72" s="78">
        <v>1</v>
      </c>
      <c r="AO72" s="82">
        <v>1.51515076923077</v>
      </c>
      <c r="AP72" s="78"/>
      <c r="AQ72" s="82"/>
      <c r="AR72" s="86"/>
      <c r="AS72" s="87"/>
      <c r="AT72" s="84"/>
      <c r="AU72" s="88"/>
      <c r="AV72" s="88"/>
      <c r="AW72" s="78"/>
      <c r="AX72" s="82"/>
      <c r="AY72" s="88"/>
      <c r="AZ72" s="84"/>
      <c r="BA72" s="85"/>
      <c r="BB72" s="85"/>
      <c r="BC72" s="82"/>
      <c r="BD72" s="85"/>
      <c r="BE72" s="82"/>
      <c r="BF72" s="88"/>
      <c r="BG72" s="75">
        <v>5.5000000000000005E-3</v>
      </c>
      <c r="BH72" s="76">
        <v>7.3549837568850851</v>
      </c>
      <c r="BI72" s="77"/>
      <c r="BJ72" s="76"/>
      <c r="BK72" s="77"/>
      <c r="BL72" s="76"/>
      <c r="BM72" s="77">
        <v>1E-3</v>
      </c>
      <c r="BN72" s="76">
        <v>2.12444285714286</v>
      </c>
      <c r="BO72" s="77"/>
      <c r="BP72" s="76"/>
      <c r="BQ72" s="77">
        <v>20</v>
      </c>
      <c r="BR72" s="76">
        <v>26.335000000000001</v>
      </c>
      <c r="BS72" s="77"/>
      <c r="BT72" s="76"/>
      <c r="BU72" s="77"/>
      <c r="BV72" s="76"/>
      <c r="BW72" s="77">
        <v>4</v>
      </c>
      <c r="BX72" s="76">
        <v>6.8045419999999996</v>
      </c>
      <c r="BY72" s="77">
        <f t="shared" si="8"/>
        <v>1.51515076923077</v>
      </c>
      <c r="BZ72" s="78">
        <f t="shared" si="9"/>
        <v>35.814426614027944</v>
      </c>
      <c r="CA72" s="79">
        <f t="shared" si="3"/>
        <v>6.8045419999999996</v>
      </c>
      <c r="CB72" s="60">
        <f t="shared" si="10"/>
        <v>44.134119383258714</v>
      </c>
      <c r="CO72" t="s">
        <v>142</v>
      </c>
      <c r="CP72">
        <v>1972</v>
      </c>
      <c r="CQ72">
        <v>5</v>
      </c>
      <c r="CR72">
        <v>4</v>
      </c>
      <c r="CS72">
        <v>0.27960000000000002</v>
      </c>
      <c r="CT72">
        <v>60</v>
      </c>
      <c r="CV72">
        <f t="shared" si="14"/>
        <v>0</v>
      </c>
      <c r="CW72" t="e">
        <f>#REF!-CR72</f>
        <v>#REF!</v>
      </c>
      <c r="CY72">
        <f t="shared" si="15"/>
        <v>0</v>
      </c>
    </row>
    <row r="73" spans="1:103" ht="18.75" customHeight="1" x14ac:dyDescent="0.3">
      <c r="A73" s="61">
        <f t="shared" si="11"/>
        <v>64</v>
      </c>
      <c r="B73" s="80" t="s">
        <v>143</v>
      </c>
      <c r="C73" s="81">
        <v>1973</v>
      </c>
      <c r="D73" s="81">
        <v>5</v>
      </c>
      <c r="E73" s="81">
        <v>6</v>
      </c>
      <c r="F73" s="81">
        <v>90</v>
      </c>
      <c r="G73" s="81">
        <v>4611.3</v>
      </c>
      <c r="H73" s="65">
        <v>6.31</v>
      </c>
      <c r="I73" s="65"/>
      <c r="J73" s="65">
        <f t="shared" si="12"/>
        <v>349.16763600000002</v>
      </c>
      <c r="K73" s="64">
        <f t="shared" si="6"/>
        <v>332.93134092600002</v>
      </c>
      <c r="L73" s="65">
        <v>6.31</v>
      </c>
      <c r="M73" s="65"/>
      <c r="N73" s="65">
        <f t="shared" si="13"/>
        <v>25.209561134916715</v>
      </c>
      <c r="O73" s="64">
        <f t="shared" si="7"/>
        <v>24.037316542143088</v>
      </c>
      <c r="P73" s="78">
        <v>1E-3</v>
      </c>
      <c r="Q73" s="82">
        <v>0.254</v>
      </c>
      <c r="R73" s="83"/>
      <c r="S73" s="78"/>
      <c r="T73" s="82"/>
      <c r="U73" s="78"/>
      <c r="V73" s="82"/>
      <c r="W73" s="78">
        <v>0.33</v>
      </c>
      <c r="X73" s="82">
        <v>122.58754106250004</v>
      </c>
      <c r="Y73" s="84"/>
      <c r="Z73" s="82"/>
      <c r="AA73" s="78"/>
      <c r="AB73" s="85"/>
      <c r="AC73" s="82"/>
      <c r="AD73" s="78"/>
      <c r="AE73" s="82"/>
      <c r="AF73" s="78"/>
      <c r="AG73" s="82"/>
      <c r="AH73" s="78"/>
      <c r="AI73" s="79"/>
      <c r="AJ73" s="78"/>
      <c r="AK73" s="82"/>
      <c r="AL73" s="78"/>
      <c r="AM73" s="82"/>
      <c r="AN73" s="78"/>
      <c r="AO73" s="82"/>
      <c r="AP73" s="78"/>
      <c r="AQ73" s="82"/>
      <c r="AR73" s="86">
        <v>8</v>
      </c>
      <c r="AS73" s="87">
        <v>2.5274453140752233</v>
      </c>
      <c r="AT73" s="84"/>
      <c r="AU73" s="88"/>
      <c r="AV73" s="88"/>
      <c r="AW73" s="78"/>
      <c r="AX73" s="82"/>
      <c r="AY73" s="88"/>
      <c r="AZ73" s="84"/>
      <c r="BA73" s="85"/>
      <c r="BB73" s="85"/>
      <c r="BC73" s="82"/>
      <c r="BD73" s="85"/>
      <c r="BE73" s="82"/>
      <c r="BF73" s="88">
        <v>0.254049390243902</v>
      </c>
      <c r="BG73" s="75">
        <v>1.7600000000000001E-2</v>
      </c>
      <c r="BH73" s="76">
        <v>27.256451485905391</v>
      </c>
      <c r="BI73" s="77">
        <v>4.0000000000000001E-3</v>
      </c>
      <c r="BJ73" s="76">
        <v>4.9857820000000004</v>
      </c>
      <c r="BK73" s="77">
        <v>6.0000000000000001E-3</v>
      </c>
      <c r="BL73" s="76">
        <v>6.7804747967479804</v>
      </c>
      <c r="BM73" s="77"/>
      <c r="BN73" s="76"/>
      <c r="BO73" s="77"/>
      <c r="BP73" s="76"/>
      <c r="BQ73" s="77">
        <v>44</v>
      </c>
      <c r="BR73" s="76">
        <v>33.555999999999997</v>
      </c>
      <c r="BS73" s="77"/>
      <c r="BT73" s="76"/>
      <c r="BU73" s="77">
        <v>1</v>
      </c>
      <c r="BV73" s="76">
        <v>0.75438000000000005</v>
      </c>
      <c r="BW73" s="77">
        <v>19</v>
      </c>
      <c r="BX73" s="76">
        <v>39.578609999999998</v>
      </c>
      <c r="BY73" s="77">
        <f t="shared" si="8"/>
        <v>125.62303576681917</v>
      </c>
      <c r="BZ73" s="78">
        <f t="shared" si="9"/>
        <v>72.578708282653366</v>
      </c>
      <c r="CA73" s="79">
        <f t="shared" si="3"/>
        <v>40.332989999999995</v>
      </c>
      <c r="CB73" s="60">
        <f t="shared" si="10"/>
        <v>238.53473404947255</v>
      </c>
      <c r="CO73" t="s">
        <v>143</v>
      </c>
      <c r="CP73">
        <v>1973</v>
      </c>
      <c r="CQ73">
        <v>5</v>
      </c>
      <c r="CR73">
        <v>6</v>
      </c>
      <c r="CS73">
        <v>0.4284</v>
      </c>
      <c r="CT73">
        <v>90</v>
      </c>
      <c r="CV73">
        <f t="shared" si="14"/>
        <v>0</v>
      </c>
      <c r="CW73" t="e">
        <f>#REF!-CR73</f>
        <v>#REF!</v>
      </c>
      <c r="CY73">
        <f t="shared" si="15"/>
        <v>0</v>
      </c>
    </row>
    <row r="74" spans="1:103" ht="23.25" customHeight="1" x14ac:dyDescent="0.3">
      <c r="A74" s="61">
        <f>A73+1</f>
        <v>65</v>
      </c>
      <c r="B74" s="80" t="s">
        <v>144</v>
      </c>
      <c r="C74" s="81">
        <v>1982</v>
      </c>
      <c r="D74" s="81">
        <v>9</v>
      </c>
      <c r="E74" s="81">
        <v>1</v>
      </c>
      <c r="F74" s="81">
        <v>33</v>
      </c>
      <c r="G74" s="81">
        <v>1690.2</v>
      </c>
      <c r="H74" s="65">
        <v>6.31</v>
      </c>
      <c r="I74" s="65"/>
      <c r="J74" s="65">
        <f t="shared" ref="J74:J105" si="16">G74*H74*12/1000</f>
        <v>127.981944</v>
      </c>
      <c r="K74" s="64">
        <f t="shared" si="6"/>
        <v>122.03078360400001</v>
      </c>
      <c r="L74" s="65">
        <v>6.31</v>
      </c>
      <c r="M74" s="65"/>
      <c r="N74" s="65">
        <f t="shared" ref="N74:N105" si="17">K74*L74*12/1000</f>
        <v>9.2401709344948788</v>
      </c>
      <c r="O74" s="64">
        <f t="shared" si="7"/>
        <v>8.8105029860408663</v>
      </c>
      <c r="P74" s="78"/>
      <c r="Q74" s="82"/>
      <c r="R74" s="83"/>
      <c r="S74" s="78"/>
      <c r="T74" s="82"/>
      <c r="U74" s="78"/>
      <c r="V74" s="82"/>
      <c r="W74" s="78"/>
      <c r="X74" s="82"/>
      <c r="Y74" s="84"/>
      <c r="Z74" s="82"/>
      <c r="AA74" s="78"/>
      <c r="AB74" s="85"/>
      <c r="AC74" s="82"/>
      <c r="AD74" s="78"/>
      <c r="AE74" s="82"/>
      <c r="AF74" s="78"/>
      <c r="AG74" s="82"/>
      <c r="AH74" s="78"/>
      <c r="AI74" s="79"/>
      <c r="AJ74" s="78"/>
      <c r="AK74" s="82"/>
      <c r="AL74" s="78"/>
      <c r="AM74" s="82"/>
      <c r="AN74" s="78">
        <v>1</v>
      </c>
      <c r="AO74" s="82">
        <v>0.88700000000000001</v>
      </c>
      <c r="AP74" s="78"/>
      <c r="AQ74" s="82"/>
      <c r="AR74" s="86">
        <v>10</v>
      </c>
      <c r="AS74" s="87">
        <v>1.805485192982456</v>
      </c>
      <c r="AT74" s="84"/>
      <c r="AU74" s="88"/>
      <c r="AV74" s="88"/>
      <c r="AW74" s="78"/>
      <c r="AX74" s="82"/>
      <c r="AY74" s="88"/>
      <c r="AZ74" s="84"/>
      <c r="BA74" s="85"/>
      <c r="BB74" s="85"/>
      <c r="BC74" s="82"/>
      <c r="BD74" s="85"/>
      <c r="BE74" s="82"/>
      <c r="BF74" s="88">
        <v>9.1578429999999997</v>
      </c>
      <c r="BG74" s="75">
        <v>5.0000000000000001E-3</v>
      </c>
      <c r="BH74" s="76">
        <v>6.8663559999999997</v>
      </c>
      <c r="BI74" s="77"/>
      <c r="BJ74" s="76"/>
      <c r="BK74" s="77"/>
      <c r="BL74" s="76"/>
      <c r="BM74" s="77"/>
      <c r="BN74" s="76"/>
      <c r="BO74" s="77"/>
      <c r="BP74" s="76"/>
      <c r="BQ74" s="77">
        <v>17</v>
      </c>
      <c r="BR74" s="76">
        <v>22.193999999999999</v>
      </c>
      <c r="BS74" s="77"/>
      <c r="BT74" s="76"/>
      <c r="BU74" s="77"/>
      <c r="BV74" s="76"/>
      <c r="BW74" s="77">
        <v>8</v>
      </c>
      <c r="BX74" s="76">
        <v>16.201450000000001</v>
      </c>
      <c r="BY74" s="77">
        <f t="shared" ref="BY74:BY137" si="18">Q74+R74+T74+V74+X74+Z74+AC74+AE74+AG74+AI74+AK74+AM74+AO74+AQ74+AS74+AT74+AU74+AV74+AX74+AY74+BC74+BE74+BF74</f>
        <v>11.850328192982456</v>
      </c>
      <c r="BZ74" s="78">
        <f t="shared" ref="BZ74:BZ137" si="19">BH74+BJ74+BL74+BN74+BP74+BR74</f>
        <v>29.060355999999999</v>
      </c>
      <c r="CA74" s="79">
        <f t="shared" ref="CA74:CA136" si="20">BT74+BV74+BX74</f>
        <v>16.201450000000001</v>
      </c>
      <c r="CB74" s="60">
        <f t="shared" ref="CB74:CB137" si="21">BY74+BZ74+CA74</f>
        <v>57.11213419298246</v>
      </c>
      <c r="CO74" t="s">
        <v>144</v>
      </c>
      <c r="CP74">
        <v>1982</v>
      </c>
      <c r="CQ74">
        <v>9</v>
      </c>
      <c r="CR74">
        <v>1</v>
      </c>
      <c r="CS74">
        <v>0.27</v>
      </c>
      <c r="CT74">
        <v>33</v>
      </c>
      <c r="CV74">
        <f t="shared" ref="CV74:CV105" si="22">D74-CQ74</f>
        <v>0</v>
      </c>
      <c r="CW74" t="e">
        <f>#REF!-CR74</f>
        <v>#REF!</v>
      </c>
      <c r="CY74">
        <f t="shared" ref="CY74:CY105" si="23">F74-CT74</f>
        <v>0</v>
      </c>
    </row>
    <row r="75" spans="1:103" ht="21" customHeight="1" x14ac:dyDescent="0.3">
      <c r="A75" s="61">
        <f t="shared" ref="A75:A138" si="24">A74+1</f>
        <v>66</v>
      </c>
      <c r="B75" s="80" t="s">
        <v>145</v>
      </c>
      <c r="C75" s="81">
        <v>1982</v>
      </c>
      <c r="D75" s="81">
        <v>8</v>
      </c>
      <c r="E75" s="81">
        <v>1</v>
      </c>
      <c r="F75" s="81">
        <v>28</v>
      </c>
      <c r="G75" s="81">
        <v>1741.6</v>
      </c>
      <c r="H75" s="65">
        <v>6.31</v>
      </c>
      <c r="I75" s="65"/>
      <c r="J75" s="65">
        <f t="shared" si="16"/>
        <v>131.873952</v>
      </c>
      <c r="K75" s="64">
        <f t="shared" ref="K75:K140" si="25">J75*0.9535</f>
        <v>125.741813232</v>
      </c>
      <c r="L75" s="65">
        <v>6.31</v>
      </c>
      <c r="M75" s="65"/>
      <c r="N75" s="65">
        <f t="shared" si="17"/>
        <v>9.5211700979270386</v>
      </c>
      <c r="O75" s="64">
        <f t="shared" ref="O75:O119" si="26">N75*0.9535</f>
        <v>9.0784356883734318</v>
      </c>
      <c r="P75" s="78"/>
      <c r="Q75" s="82"/>
      <c r="R75" s="83"/>
      <c r="S75" s="78"/>
      <c r="T75" s="82"/>
      <c r="U75" s="78"/>
      <c r="V75" s="82"/>
      <c r="W75" s="78"/>
      <c r="X75" s="82"/>
      <c r="Y75" s="84"/>
      <c r="Z75" s="82"/>
      <c r="AA75" s="78"/>
      <c r="AB75" s="85"/>
      <c r="AC75" s="82"/>
      <c r="AD75" s="78"/>
      <c r="AE75" s="82"/>
      <c r="AF75" s="78"/>
      <c r="AG75" s="82"/>
      <c r="AH75" s="78"/>
      <c r="AI75" s="79"/>
      <c r="AJ75" s="78"/>
      <c r="AK75" s="82"/>
      <c r="AL75" s="78"/>
      <c r="AM75" s="82"/>
      <c r="AN75" s="78"/>
      <c r="AO75" s="82"/>
      <c r="AP75" s="78"/>
      <c r="AQ75" s="82"/>
      <c r="AR75" s="86">
        <v>1</v>
      </c>
      <c r="AS75" s="87">
        <v>0.45200000000000001</v>
      </c>
      <c r="AT75" s="84"/>
      <c r="AU75" s="88"/>
      <c r="AV75" s="88"/>
      <c r="AW75" s="78"/>
      <c r="AX75" s="82"/>
      <c r="AY75" s="88"/>
      <c r="AZ75" s="84"/>
      <c r="BA75" s="85"/>
      <c r="BB75" s="85"/>
      <c r="BC75" s="82"/>
      <c r="BD75" s="85"/>
      <c r="BE75" s="82"/>
      <c r="BF75" s="88">
        <v>2.7377327874953399</v>
      </c>
      <c r="BG75" s="75">
        <v>1E-3</v>
      </c>
      <c r="BH75" s="76">
        <v>1.3729728571428601</v>
      </c>
      <c r="BI75" s="77"/>
      <c r="BJ75" s="76"/>
      <c r="BK75" s="77"/>
      <c r="BL75" s="76"/>
      <c r="BM75" s="77"/>
      <c r="BN75" s="76"/>
      <c r="BO75" s="77"/>
      <c r="BP75" s="76"/>
      <c r="BQ75" s="77"/>
      <c r="BR75" s="76"/>
      <c r="BS75" s="77"/>
      <c r="BT75" s="76"/>
      <c r="BU75" s="77"/>
      <c r="BV75" s="76"/>
      <c r="BW75" s="77">
        <v>2</v>
      </c>
      <c r="BX75" s="76">
        <v>2.98645</v>
      </c>
      <c r="BY75" s="77">
        <f t="shared" si="18"/>
        <v>3.1897327874953398</v>
      </c>
      <c r="BZ75" s="78">
        <f t="shared" si="19"/>
        <v>1.3729728571428601</v>
      </c>
      <c r="CA75" s="79">
        <f t="shared" si="20"/>
        <v>2.98645</v>
      </c>
      <c r="CB75" s="60">
        <f t="shared" si="21"/>
        <v>7.5491556446381995</v>
      </c>
      <c r="CO75" t="s">
        <v>145</v>
      </c>
      <c r="CP75">
        <v>1982</v>
      </c>
      <c r="CQ75">
        <v>8</v>
      </c>
      <c r="CR75">
        <v>1</v>
      </c>
      <c r="CS75">
        <v>0.25319999999999998</v>
      </c>
      <c r="CT75">
        <v>28</v>
      </c>
      <c r="CV75">
        <f t="shared" si="22"/>
        <v>0</v>
      </c>
      <c r="CW75" t="e">
        <f>#REF!-CR75</f>
        <v>#REF!</v>
      </c>
      <c r="CY75">
        <f t="shared" si="23"/>
        <v>0</v>
      </c>
    </row>
    <row r="76" spans="1:103" ht="18.75" customHeight="1" x14ac:dyDescent="0.3">
      <c r="A76" s="61">
        <f t="shared" si="24"/>
        <v>67</v>
      </c>
      <c r="B76" s="80" t="s">
        <v>146</v>
      </c>
      <c r="C76" s="81">
        <v>1995</v>
      </c>
      <c r="D76" s="81">
        <v>5</v>
      </c>
      <c r="E76" s="81">
        <v>14</v>
      </c>
      <c r="F76" s="81">
        <v>182</v>
      </c>
      <c r="G76" s="81">
        <v>10240.299999999999</v>
      </c>
      <c r="H76" s="65">
        <v>6.31</v>
      </c>
      <c r="I76" s="65"/>
      <c r="J76" s="65">
        <f t="shared" si="16"/>
        <v>775.39551599999982</v>
      </c>
      <c r="K76" s="64">
        <f t="shared" si="25"/>
        <v>739.33962450599984</v>
      </c>
      <c r="L76" s="65">
        <v>6.31</v>
      </c>
      <c r="M76" s="65"/>
      <c r="N76" s="65">
        <f t="shared" si="17"/>
        <v>55.982796367594304</v>
      </c>
      <c r="O76" s="64">
        <f t="shared" si="26"/>
        <v>53.379596336501173</v>
      </c>
      <c r="P76" s="78"/>
      <c r="Q76" s="82"/>
      <c r="R76" s="83"/>
      <c r="S76" s="78">
        <v>3.0000000000000001E-3</v>
      </c>
      <c r="T76" s="82">
        <v>2.665215107913669</v>
      </c>
      <c r="U76" s="78"/>
      <c r="V76" s="82"/>
      <c r="W76" s="78"/>
      <c r="X76" s="82"/>
      <c r="Y76" s="84"/>
      <c r="Z76" s="82"/>
      <c r="AA76" s="78"/>
      <c r="AB76" s="85"/>
      <c r="AC76" s="82"/>
      <c r="AD76" s="78"/>
      <c r="AE76" s="82"/>
      <c r="AF76" s="78"/>
      <c r="AG76" s="82"/>
      <c r="AH76" s="78"/>
      <c r="AI76" s="79"/>
      <c r="AJ76" s="78"/>
      <c r="AK76" s="82"/>
      <c r="AL76" s="78"/>
      <c r="AM76" s="82"/>
      <c r="AN76" s="78">
        <v>1</v>
      </c>
      <c r="AO76" s="82">
        <v>0.942888888888888</v>
      </c>
      <c r="AP76" s="78"/>
      <c r="AQ76" s="82"/>
      <c r="AR76" s="86">
        <v>9</v>
      </c>
      <c r="AS76" s="87">
        <v>7.97342163052401</v>
      </c>
      <c r="AT76" s="84"/>
      <c r="AU76" s="88"/>
      <c r="AV76" s="88"/>
      <c r="AW76" s="78"/>
      <c r="AX76" s="82"/>
      <c r="AY76" s="88"/>
      <c r="AZ76" s="84"/>
      <c r="BA76" s="85"/>
      <c r="BB76" s="85"/>
      <c r="BC76" s="82"/>
      <c r="BD76" s="85"/>
      <c r="BE76" s="82"/>
      <c r="BF76" s="88">
        <v>40.420263555194815</v>
      </c>
      <c r="BG76" s="75">
        <v>1E-3</v>
      </c>
      <c r="BH76" s="76">
        <v>1.9681690000000001</v>
      </c>
      <c r="BI76" s="77"/>
      <c r="BJ76" s="76"/>
      <c r="BK76" s="77">
        <v>1.2000000000000001E-3</v>
      </c>
      <c r="BL76" s="76">
        <v>0.81156861244019163</v>
      </c>
      <c r="BM76" s="77">
        <v>1.35E-2</v>
      </c>
      <c r="BN76" s="76">
        <v>15.0356204535394</v>
      </c>
      <c r="BO76" s="77"/>
      <c r="BP76" s="76"/>
      <c r="BQ76" s="77">
        <v>108</v>
      </c>
      <c r="BR76" s="76">
        <v>77.005499999999998</v>
      </c>
      <c r="BS76" s="77">
        <v>7.0000000000000001E-3</v>
      </c>
      <c r="BT76" s="76">
        <v>0.91719495522388295</v>
      </c>
      <c r="BU76" s="77">
        <v>6</v>
      </c>
      <c r="BV76" s="76">
        <v>4.9932095639591836</v>
      </c>
      <c r="BW76" s="77">
        <v>21</v>
      </c>
      <c r="BX76" s="76">
        <v>38.367710000000002</v>
      </c>
      <c r="BY76" s="77">
        <f t="shared" si="18"/>
        <v>52.001789182521378</v>
      </c>
      <c r="BZ76" s="78">
        <f t="shared" si="19"/>
        <v>94.820858065979593</v>
      </c>
      <c r="CA76" s="79">
        <f t="shared" si="20"/>
        <v>44.27811451918307</v>
      </c>
      <c r="CB76" s="60">
        <f t="shared" si="21"/>
        <v>191.10076176768405</v>
      </c>
      <c r="CO76" t="s">
        <v>146</v>
      </c>
      <c r="CP76">
        <v>1995</v>
      </c>
      <c r="CQ76">
        <v>5</v>
      </c>
      <c r="CR76">
        <v>14</v>
      </c>
      <c r="CS76">
        <v>1.1059000000000001</v>
      </c>
      <c r="CT76">
        <v>182</v>
      </c>
      <c r="CV76">
        <f t="shared" si="22"/>
        <v>0</v>
      </c>
      <c r="CW76" t="e">
        <f>#REF!-CR76</f>
        <v>#REF!</v>
      </c>
      <c r="CY76">
        <f t="shared" si="23"/>
        <v>0</v>
      </c>
    </row>
    <row r="77" spans="1:103" ht="18" customHeight="1" x14ac:dyDescent="0.3">
      <c r="A77" s="61">
        <f t="shared" si="24"/>
        <v>68</v>
      </c>
      <c r="B77" s="80" t="s">
        <v>147</v>
      </c>
      <c r="C77" s="81">
        <v>1956</v>
      </c>
      <c r="D77" s="81">
        <v>1</v>
      </c>
      <c r="E77" s="81">
        <v>2</v>
      </c>
      <c r="F77" s="81">
        <v>12</v>
      </c>
      <c r="G77" s="81">
        <v>607.29999999999995</v>
      </c>
      <c r="H77" s="65">
        <v>6.31</v>
      </c>
      <c r="I77" s="65"/>
      <c r="J77" s="65">
        <f t="shared" si="16"/>
        <v>45.984755999999997</v>
      </c>
      <c r="K77" s="64">
        <f t="shared" si="25"/>
        <v>43.846464845999996</v>
      </c>
      <c r="L77" s="65">
        <v>6.31</v>
      </c>
      <c r="M77" s="65"/>
      <c r="N77" s="65">
        <f t="shared" si="17"/>
        <v>3.3200543181391193</v>
      </c>
      <c r="O77" s="64">
        <f t="shared" si="26"/>
        <v>3.1656717923456505</v>
      </c>
      <c r="P77" s="78"/>
      <c r="Q77" s="82"/>
      <c r="R77" s="83"/>
      <c r="S77" s="78"/>
      <c r="T77" s="82"/>
      <c r="U77" s="78"/>
      <c r="V77" s="82"/>
      <c r="W77" s="78"/>
      <c r="X77" s="82"/>
      <c r="Y77" s="84"/>
      <c r="Z77" s="82"/>
      <c r="AA77" s="78">
        <v>4.9399999999999999E-2</v>
      </c>
      <c r="AB77" s="85">
        <v>2</v>
      </c>
      <c r="AC77" s="82">
        <v>96.937880000000007</v>
      </c>
      <c r="AD77" s="78"/>
      <c r="AE77" s="82"/>
      <c r="AF77" s="78"/>
      <c r="AG77" s="82"/>
      <c r="AH77" s="78"/>
      <c r="AI77" s="79"/>
      <c r="AJ77" s="78"/>
      <c r="AK77" s="82"/>
      <c r="AL77" s="78"/>
      <c r="AM77" s="82"/>
      <c r="AN77" s="78">
        <v>1</v>
      </c>
      <c r="AO77" s="82">
        <v>0.77600000000000002</v>
      </c>
      <c r="AP77" s="78"/>
      <c r="AQ77" s="82"/>
      <c r="AR77" s="86"/>
      <c r="AS77" s="87"/>
      <c r="AT77" s="84"/>
      <c r="AU77" s="88"/>
      <c r="AV77" s="88"/>
      <c r="AW77" s="78"/>
      <c r="AX77" s="82"/>
      <c r="AY77" s="88"/>
      <c r="AZ77" s="84"/>
      <c r="BA77" s="85"/>
      <c r="BB77" s="85"/>
      <c r="BC77" s="82"/>
      <c r="BD77" s="85"/>
      <c r="BE77" s="82"/>
      <c r="BF77" s="88">
        <v>3.4304212265331691</v>
      </c>
      <c r="BG77" s="75"/>
      <c r="BH77" s="76"/>
      <c r="BI77" s="77"/>
      <c r="BJ77" s="76"/>
      <c r="BK77" s="77"/>
      <c r="BL77" s="76"/>
      <c r="BM77" s="77"/>
      <c r="BN77" s="76"/>
      <c r="BO77" s="77"/>
      <c r="BP77" s="76"/>
      <c r="BQ77" s="77">
        <v>3</v>
      </c>
      <c r="BR77" s="76">
        <v>3.2446198732525602</v>
      </c>
      <c r="BS77" s="77"/>
      <c r="BT77" s="76"/>
      <c r="BU77" s="77">
        <v>1</v>
      </c>
      <c r="BV77" s="76">
        <v>0.73176235294117598</v>
      </c>
      <c r="BW77" s="77"/>
      <c r="BX77" s="76"/>
      <c r="BY77" s="77">
        <f t="shared" si="18"/>
        <v>101.14430122653317</v>
      </c>
      <c r="BZ77" s="78">
        <f t="shared" si="19"/>
        <v>3.2446198732525602</v>
      </c>
      <c r="CA77" s="79">
        <f t="shared" si="20"/>
        <v>0.73176235294117598</v>
      </c>
      <c r="CB77" s="60">
        <f t="shared" si="21"/>
        <v>105.12068345272691</v>
      </c>
      <c r="CO77" t="s">
        <v>147</v>
      </c>
      <c r="CP77">
        <v>1956</v>
      </c>
      <c r="CQ77">
        <v>2</v>
      </c>
      <c r="CR77">
        <v>2</v>
      </c>
      <c r="CS77">
        <v>4.9399999999999999E-2</v>
      </c>
      <c r="CT77">
        <v>12</v>
      </c>
      <c r="CV77">
        <f t="shared" si="22"/>
        <v>-1</v>
      </c>
      <c r="CW77" t="e">
        <f>#REF!-CR77</f>
        <v>#REF!</v>
      </c>
      <c r="CY77">
        <f t="shared" si="23"/>
        <v>0</v>
      </c>
    </row>
    <row r="78" spans="1:103" ht="18.75" customHeight="1" x14ac:dyDescent="0.3">
      <c r="A78" s="61">
        <f t="shared" si="24"/>
        <v>69</v>
      </c>
      <c r="B78" s="80" t="s">
        <v>148</v>
      </c>
      <c r="C78" s="81">
        <v>1960</v>
      </c>
      <c r="D78" s="81">
        <v>2</v>
      </c>
      <c r="E78" s="81">
        <v>2</v>
      </c>
      <c r="F78" s="81">
        <v>12</v>
      </c>
      <c r="G78" s="81">
        <v>449.3</v>
      </c>
      <c r="H78" s="65">
        <v>6.31</v>
      </c>
      <c r="I78" s="65"/>
      <c r="J78" s="65">
        <f t="shared" si="16"/>
        <v>34.020995999999997</v>
      </c>
      <c r="K78" s="64">
        <f t="shared" si="25"/>
        <v>32.439019685999995</v>
      </c>
      <c r="L78" s="65">
        <v>6.31</v>
      </c>
      <c r="M78" s="65"/>
      <c r="N78" s="65">
        <f t="shared" si="17"/>
        <v>2.4562825706239191</v>
      </c>
      <c r="O78" s="64">
        <f t="shared" si="26"/>
        <v>2.3420654310899067</v>
      </c>
      <c r="P78" s="78"/>
      <c r="Q78" s="82"/>
      <c r="R78" s="83"/>
      <c r="S78" s="78"/>
      <c r="T78" s="82"/>
      <c r="U78" s="78"/>
      <c r="V78" s="82"/>
      <c r="W78" s="78"/>
      <c r="X78" s="82"/>
      <c r="Y78" s="84"/>
      <c r="Z78" s="82"/>
      <c r="AA78" s="78"/>
      <c r="AB78" s="85"/>
      <c r="AC78" s="82"/>
      <c r="AD78" s="78"/>
      <c r="AE78" s="82"/>
      <c r="AF78" s="78"/>
      <c r="AG78" s="82"/>
      <c r="AH78" s="78"/>
      <c r="AI78" s="79"/>
      <c r="AJ78" s="78"/>
      <c r="AK78" s="82"/>
      <c r="AL78" s="78"/>
      <c r="AM78" s="82"/>
      <c r="AN78" s="78"/>
      <c r="AO78" s="82"/>
      <c r="AP78" s="78"/>
      <c r="AQ78" s="82"/>
      <c r="AR78" s="86"/>
      <c r="AS78" s="87"/>
      <c r="AT78" s="84"/>
      <c r="AU78" s="88"/>
      <c r="AV78" s="88"/>
      <c r="AW78" s="78"/>
      <c r="AX78" s="82"/>
      <c r="AY78" s="88"/>
      <c r="AZ78" s="84"/>
      <c r="BA78" s="85"/>
      <c r="BB78" s="85"/>
      <c r="BC78" s="82"/>
      <c r="BD78" s="85"/>
      <c r="BE78" s="82"/>
      <c r="BF78" s="88">
        <v>4.3549208959101886</v>
      </c>
      <c r="BG78" s="75"/>
      <c r="BH78" s="76"/>
      <c r="BI78" s="77"/>
      <c r="BJ78" s="76"/>
      <c r="BK78" s="77"/>
      <c r="BL78" s="76"/>
      <c r="BM78" s="77"/>
      <c r="BN78" s="76"/>
      <c r="BO78" s="77"/>
      <c r="BP78" s="76"/>
      <c r="BQ78" s="77">
        <v>17</v>
      </c>
      <c r="BR78" s="76">
        <v>15.244080029499358</v>
      </c>
      <c r="BS78" s="77"/>
      <c r="BT78" s="76"/>
      <c r="BU78" s="77"/>
      <c r="BV78" s="76"/>
      <c r="BW78" s="77"/>
      <c r="BX78" s="76"/>
      <c r="BY78" s="77">
        <f t="shared" si="18"/>
        <v>4.3549208959101886</v>
      </c>
      <c r="BZ78" s="78">
        <f t="shared" si="19"/>
        <v>15.244080029499358</v>
      </c>
      <c r="CA78" s="79">
        <f t="shared" si="20"/>
        <v>0</v>
      </c>
      <c r="CB78" s="60">
        <f t="shared" si="21"/>
        <v>19.599000925409548</v>
      </c>
      <c r="CO78" t="s">
        <v>148</v>
      </c>
      <c r="CP78">
        <v>1960</v>
      </c>
      <c r="CQ78">
        <v>2</v>
      </c>
      <c r="CR78">
        <v>2</v>
      </c>
      <c r="CS78">
        <v>7.0599999999999996E-2</v>
      </c>
      <c r="CT78">
        <v>12</v>
      </c>
      <c r="CV78">
        <f t="shared" si="22"/>
        <v>0</v>
      </c>
      <c r="CW78" t="e">
        <f>#REF!-CR78</f>
        <v>#REF!</v>
      </c>
      <c r="CY78">
        <f t="shared" si="23"/>
        <v>0</v>
      </c>
    </row>
    <row r="79" spans="1:103" ht="18.75" customHeight="1" x14ac:dyDescent="0.3">
      <c r="A79" s="61">
        <f t="shared" si="24"/>
        <v>70</v>
      </c>
      <c r="B79" s="80" t="s">
        <v>149</v>
      </c>
      <c r="C79" s="81" t="s">
        <v>96</v>
      </c>
      <c r="D79" s="81">
        <v>2</v>
      </c>
      <c r="E79" s="81">
        <v>2</v>
      </c>
      <c r="F79" s="81">
        <v>16</v>
      </c>
      <c r="G79" s="81">
        <v>630.6</v>
      </c>
      <c r="H79" s="65">
        <v>6.31</v>
      </c>
      <c r="I79" s="65"/>
      <c r="J79" s="65">
        <f t="shared" si="16"/>
        <v>47.749032</v>
      </c>
      <c r="K79" s="64">
        <f t="shared" si="25"/>
        <v>45.528702012000004</v>
      </c>
      <c r="L79" s="65">
        <v>6.31</v>
      </c>
      <c r="M79" s="65"/>
      <c r="N79" s="65">
        <f t="shared" si="17"/>
        <v>3.4474333163486404</v>
      </c>
      <c r="O79" s="64">
        <f t="shared" si="26"/>
        <v>3.2871276671384289</v>
      </c>
      <c r="P79" s="78">
        <v>4.0000000000000001E-3</v>
      </c>
      <c r="Q79" s="82">
        <v>1.0122068095838601</v>
      </c>
      <c r="R79" s="83"/>
      <c r="S79" s="78"/>
      <c r="T79" s="82"/>
      <c r="U79" s="78"/>
      <c r="V79" s="82"/>
      <c r="W79" s="78"/>
      <c r="X79" s="82"/>
      <c r="Y79" s="84"/>
      <c r="Z79" s="82"/>
      <c r="AA79" s="78">
        <v>4.2450000000000002E-2</v>
      </c>
      <c r="AB79" s="85">
        <v>2</v>
      </c>
      <c r="AC79" s="82">
        <v>102.05909</v>
      </c>
      <c r="AD79" s="78"/>
      <c r="AE79" s="82"/>
      <c r="AF79" s="78">
        <v>2.9000000000000002E-3</v>
      </c>
      <c r="AG79" s="82">
        <v>3.9516470778000001</v>
      </c>
      <c r="AH79" s="78"/>
      <c r="AI79" s="79"/>
      <c r="AJ79" s="78"/>
      <c r="AK79" s="82"/>
      <c r="AL79" s="78"/>
      <c r="AM79" s="82"/>
      <c r="AN79" s="78">
        <v>1</v>
      </c>
      <c r="AO79" s="82">
        <v>2.7862200000000001</v>
      </c>
      <c r="AP79" s="78"/>
      <c r="AQ79" s="82"/>
      <c r="AR79" s="86">
        <v>3</v>
      </c>
      <c r="AS79" s="87">
        <v>3.0211433213572829</v>
      </c>
      <c r="AT79" s="84"/>
      <c r="AU79" s="88"/>
      <c r="AV79" s="88"/>
      <c r="AW79" s="78"/>
      <c r="AX79" s="82"/>
      <c r="AY79" s="88"/>
      <c r="AZ79" s="84"/>
      <c r="BA79" s="85"/>
      <c r="BB79" s="85"/>
      <c r="BC79" s="82"/>
      <c r="BD79" s="85"/>
      <c r="BE79" s="82"/>
      <c r="BF79" s="88">
        <v>13.73522</v>
      </c>
      <c r="BG79" s="75"/>
      <c r="BH79" s="76"/>
      <c r="BI79" s="77"/>
      <c r="BJ79" s="76"/>
      <c r="BK79" s="77"/>
      <c r="BL79" s="76"/>
      <c r="BM79" s="77"/>
      <c r="BN79" s="76"/>
      <c r="BO79" s="77"/>
      <c r="BP79" s="76"/>
      <c r="BQ79" s="77">
        <v>6</v>
      </c>
      <c r="BR79" s="76">
        <v>5.722094129911782</v>
      </c>
      <c r="BS79" s="77"/>
      <c r="BT79" s="76"/>
      <c r="BU79" s="77"/>
      <c r="BV79" s="76"/>
      <c r="BW79" s="77">
        <v>6</v>
      </c>
      <c r="BX79" s="76">
        <v>12.151490000000001</v>
      </c>
      <c r="BY79" s="77">
        <f t="shared" si="18"/>
        <v>126.56552720874114</v>
      </c>
      <c r="BZ79" s="78">
        <f t="shared" si="19"/>
        <v>5.722094129911782</v>
      </c>
      <c r="CA79" s="79">
        <f t="shared" si="20"/>
        <v>12.151490000000001</v>
      </c>
      <c r="CB79" s="60">
        <f t="shared" si="21"/>
        <v>144.43911133865294</v>
      </c>
      <c r="CO79" t="s">
        <v>149</v>
      </c>
      <c r="CP79" t="s">
        <v>96</v>
      </c>
      <c r="CQ79">
        <v>2</v>
      </c>
      <c r="CR79">
        <v>2</v>
      </c>
      <c r="CS79">
        <v>5.1400000000000001E-2</v>
      </c>
      <c r="CT79">
        <v>16</v>
      </c>
      <c r="CV79">
        <f t="shared" si="22"/>
        <v>0</v>
      </c>
      <c r="CW79" t="e">
        <f>#REF!-CR79</f>
        <v>#REF!</v>
      </c>
      <c r="CY79">
        <f t="shared" si="23"/>
        <v>0</v>
      </c>
    </row>
    <row r="80" spans="1:103" ht="18.75" customHeight="1" x14ac:dyDescent="0.3">
      <c r="A80" s="61">
        <f t="shared" si="24"/>
        <v>71</v>
      </c>
      <c r="B80" s="80" t="s">
        <v>150</v>
      </c>
      <c r="C80" s="81" t="s">
        <v>63</v>
      </c>
      <c r="D80" s="81">
        <v>3</v>
      </c>
      <c r="E80" s="81">
        <v>1</v>
      </c>
      <c r="F80" s="81">
        <v>12</v>
      </c>
      <c r="G80" s="81">
        <v>594.6</v>
      </c>
      <c r="H80" s="65">
        <v>6.31</v>
      </c>
      <c r="I80" s="65"/>
      <c r="J80" s="65">
        <f t="shared" si="16"/>
        <v>45.023111999999998</v>
      </c>
      <c r="K80" s="64">
        <f t="shared" si="25"/>
        <v>42.929537291999999</v>
      </c>
      <c r="L80" s="65">
        <v>6.31</v>
      </c>
      <c r="M80" s="65"/>
      <c r="N80" s="65">
        <f t="shared" si="17"/>
        <v>3.2506245637502396</v>
      </c>
      <c r="O80" s="64">
        <f t="shared" si="26"/>
        <v>3.0994705215358533</v>
      </c>
      <c r="P80" s="78"/>
      <c r="Q80" s="82"/>
      <c r="R80" s="83"/>
      <c r="S80" s="78"/>
      <c r="T80" s="82"/>
      <c r="U80" s="78"/>
      <c r="V80" s="82"/>
      <c r="W80" s="78"/>
      <c r="X80" s="82"/>
      <c r="Y80" s="84"/>
      <c r="Z80" s="82"/>
      <c r="AA80" s="78"/>
      <c r="AB80" s="85"/>
      <c r="AC80" s="82"/>
      <c r="AD80" s="78"/>
      <c r="AE80" s="82"/>
      <c r="AF80" s="78"/>
      <c r="AG80" s="82"/>
      <c r="AH80" s="78"/>
      <c r="AI80" s="79"/>
      <c r="AJ80" s="78"/>
      <c r="AK80" s="82"/>
      <c r="AL80" s="78"/>
      <c r="AM80" s="82"/>
      <c r="AN80" s="78"/>
      <c r="AO80" s="82"/>
      <c r="AP80" s="78"/>
      <c r="AQ80" s="82"/>
      <c r="AR80" s="86">
        <v>2</v>
      </c>
      <c r="AS80" s="87">
        <v>1.400996183085246</v>
      </c>
      <c r="AT80" s="84"/>
      <c r="AU80" s="88"/>
      <c r="AV80" s="88"/>
      <c r="AW80" s="78"/>
      <c r="AX80" s="82"/>
      <c r="AY80" s="88"/>
      <c r="AZ80" s="84"/>
      <c r="BA80" s="85"/>
      <c r="BB80" s="85"/>
      <c r="BC80" s="82"/>
      <c r="BD80" s="85"/>
      <c r="BE80" s="82"/>
      <c r="BF80" s="88"/>
      <c r="BG80" s="75"/>
      <c r="BH80" s="76"/>
      <c r="BI80" s="77">
        <v>5.0000000000000001E-3</v>
      </c>
      <c r="BJ80" s="76">
        <v>5.01</v>
      </c>
      <c r="BK80" s="77"/>
      <c r="BL80" s="76"/>
      <c r="BM80" s="77"/>
      <c r="BN80" s="76"/>
      <c r="BO80" s="77"/>
      <c r="BP80" s="76"/>
      <c r="BQ80" s="77">
        <v>7</v>
      </c>
      <c r="BR80" s="76">
        <v>7.7034398220244604</v>
      </c>
      <c r="BS80" s="77"/>
      <c r="BT80" s="76"/>
      <c r="BU80" s="77"/>
      <c r="BV80" s="76"/>
      <c r="BW80" s="77"/>
      <c r="BX80" s="76"/>
      <c r="BY80" s="77">
        <f t="shared" si="18"/>
        <v>1.400996183085246</v>
      </c>
      <c r="BZ80" s="78">
        <f t="shared" si="19"/>
        <v>12.71343982202446</v>
      </c>
      <c r="CA80" s="79">
        <f t="shared" si="20"/>
        <v>0</v>
      </c>
      <c r="CB80" s="60">
        <f t="shared" si="21"/>
        <v>14.114436005109706</v>
      </c>
      <c r="CO80" t="s">
        <v>150</v>
      </c>
      <c r="CP80" t="s">
        <v>63</v>
      </c>
      <c r="CQ80">
        <v>3</v>
      </c>
      <c r="CR80">
        <v>1</v>
      </c>
      <c r="CS80">
        <v>4.9200000000000001E-2</v>
      </c>
      <c r="CT80">
        <v>12</v>
      </c>
      <c r="CV80">
        <f t="shared" si="22"/>
        <v>0</v>
      </c>
      <c r="CW80" t="e">
        <f>#REF!-CR80</f>
        <v>#REF!</v>
      </c>
      <c r="CY80">
        <f t="shared" si="23"/>
        <v>0</v>
      </c>
    </row>
    <row r="81" spans="1:103" ht="18.75" customHeight="1" x14ac:dyDescent="0.3">
      <c r="A81" s="61">
        <f t="shared" si="24"/>
        <v>72</v>
      </c>
      <c r="B81" s="80" t="s">
        <v>151</v>
      </c>
      <c r="C81" s="81">
        <v>1959</v>
      </c>
      <c r="D81" s="81">
        <v>2</v>
      </c>
      <c r="E81" s="81">
        <v>1</v>
      </c>
      <c r="F81" s="81">
        <v>8</v>
      </c>
      <c r="G81" s="81">
        <v>276.8</v>
      </c>
      <c r="H81" s="65">
        <v>6.31</v>
      </c>
      <c r="I81" s="65"/>
      <c r="J81" s="65">
        <f t="shared" si="16"/>
        <v>20.959295999999998</v>
      </c>
      <c r="K81" s="64">
        <f t="shared" si="25"/>
        <v>19.984688735999999</v>
      </c>
      <c r="L81" s="65">
        <v>6.31</v>
      </c>
      <c r="M81" s="65"/>
      <c r="N81" s="65">
        <f t="shared" si="17"/>
        <v>1.5132406310899198</v>
      </c>
      <c r="O81" s="64">
        <f t="shared" si="26"/>
        <v>1.4428749417442386</v>
      </c>
      <c r="P81" s="78"/>
      <c r="Q81" s="82"/>
      <c r="R81" s="83"/>
      <c r="S81" s="78"/>
      <c r="T81" s="82"/>
      <c r="U81" s="78"/>
      <c r="V81" s="82"/>
      <c r="W81" s="78"/>
      <c r="X81" s="82"/>
      <c r="Y81" s="84"/>
      <c r="Z81" s="82"/>
      <c r="AA81" s="78"/>
      <c r="AB81" s="85"/>
      <c r="AC81" s="82"/>
      <c r="AD81" s="78"/>
      <c r="AE81" s="82"/>
      <c r="AF81" s="78"/>
      <c r="AG81" s="82"/>
      <c r="AH81" s="78"/>
      <c r="AI81" s="79"/>
      <c r="AJ81" s="78"/>
      <c r="AK81" s="82"/>
      <c r="AL81" s="78"/>
      <c r="AM81" s="82"/>
      <c r="AN81" s="78"/>
      <c r="AO81" s="82"/>
      <c r="AP81" s="78"/>
      <c r="AQ81" s="82"/>
      <c r="AR81" s="86">
        <v>6</v>
      </c>
      <c r="AS81" s="87">
        <v>3.8071258903335221</v>
      </c>
      <c r="AT81" s="84"/>
      <c r="AU81" s="88"/>
      <c r="AV81" s="88"/>
      <c r="AW81" s="78"/>
      <c r="AX81" s="82"/>
      <c r="AY81" s="88"/>
      <c r="AZ81" s="84"/>
      <c r="BA81" s="85"/>
      <c r="BB81" s="85"/>
      <c r="BC81" s="82"/>
      <c r="BD81" s="85"/>
      <c r="BE81" s="82"/>
      <c r="BF81" s="88">
        <v>4.781809715284723</v>
      </c>
      <c r="BG81" s="75"/>
      <c r="BH81" s="76"/>
      <c r="BI81" s="77">
        <v>6.0000000000000001E-3</v>
      </c>
      <c r="BJ81" s="76">
        <v>6.1636769999999999</v>
      </c>
      <c r="BK81" s="77"/>
      <c r="BL81" s="76"/>
      <c r="BM81" s="77"/>
      <c r="BN81" s="76"/>
      <c r="BO81" s="77"/>
      <c r="BP81" s="76"/>
      <c r="BQ81" s="77">
        <v>11</v>
      </c>
      <c r="BR81" s="76">
        <v>9.3433251352313604</v>
      </c>
      <c r="BS81" s="77"/>
      <c r="BT81" s="76"/>
      <c r="BU81" s="77">
        <v>1</v>
      </c>
      <c r="BV81" s="76">
        <v>0.71969761904761897</v>
      </c>
      <c r="BW81" s="77"/>
      <c r="BX81" s="76"/>
      <c r="BY81" s="77">
        <f t="shared" si="18"/>
        <v>8.5889356056182447</v>
      </c>
      <c r="BZ81" s="78">
        <f t="shared" si="19"/>
        <v>15.50700213523136</v>
      </c>
      <c r="CA81" s="79">
        <f t="shared" si="20"/>
        <v>0.71969761904761897</v>
      </c>
      <c r="CB81" s="60">
        <f t="shared" si="21"/>
        <v>24.815635359897225</v>
      </c>
      <c r="CO81" t="s">
        <v>151</v>
      </c>
      <c r="CP81">
        <v>1959</v>
      </c>
      <c r="CQ81">
        <v>2</v>
      </c>
      <c r="CR81">
        <v>1</v>
      </c>
      <c r="CS81">
        <v>2.4E-2</v>
      </c>
      <c r="CT81">
        <v>8</v>
      </c>
      <c r="CV81">
        <f t="shared" si="22"/>
        <v>0</v>
      </c>
      <c r="CW81" t="e">
        <f>#REF!-CR81</f>
        <v>#REF!</v>
      </c>
      <c r="CY81">
        <f t="shared" si="23"/>
        <v>0</v>
      </c>
    </row>
    <row r="82" spans="1:103" ht="18.75" customHeight="1" x14ac:dyDescent="0.3">
      <c r="A82" s="61">
        <f t="shared" si="24"/>
        <v>73</v>
      </c>
      <c r="B82" s="80" t="s">
        <v>152</v>
      </c>
      <c r="C82" s="81">
        <v>1950</v>
      </c>
      <c r="D82" s="81">
        <v>2</v>
      </c>
      <c r="E82" s="81">
        <v>1</v>
      </c>
      <c r="F82" s="81">
        <v>8</v>
      </c>
      <c r="G82" s="81">
        <v>370.8</v>
      </c>
      <c r="H82" s="65">
        <v>6.31</v>
      </c>
      <c r="I82" s="65"/>
      <c r="J82" s="65">
        <f t="shared" si="16"/>
        <v>28.076976000000002</v>
      </c>
      <c r="K82" s="64">
        <f t="shared" si="25"/>
        <v>26.771396616000001</v>
      </c>
      <c r="L82" s="65">
        <v>6.31</v>
      </c>
      <c r="M82" s="65"/>
      <c r="N82" s="65">
        <f t="shared" si="17"/>
        <v>2.0271301517635201</v>
      </c>
      <c r="O82" s="64">
        <f t="shared" si="26"/>
        <v>1.9328685997065165</v>
      </c>
      <c r="P82" s="78"/>
      <c r="Q82" s="82"/>
      <c r="R82" s="83"/>
      <c r="S82" s="78">
        <v>0.40799999999999997</v>
      </c>
      <c r="T82" s="82">
        <v>260.65499999999997</v>
      </c>
      <c r="U82" s="78">
        <v>6.5000000000000002E-2</v>
      </c>
      <c r="V82" s="82">
        <v>58.302</v>
      </c>
      <c r="W82" s="78"/>
      <c r="X82" s="82"/>
      <c r="Y82" s="84"/>
      <c r="Z82" s="82"/>
      <c r="AA82" s="78"/>
      <c r="AB82" s="85"/>
      <c r="AC82" s="82"/>
      <c r="AD82" s="78"/>
      <c r="AE82" s="82"/>
      <c r="AF82" s="78"/>
      <c r="AG82" s="82"/>
      <c r="AH82" s="78"/>
      <c r="AI82" s="79"/>
      <c r="AJ82" s="78"/>
      <c r="AK82" s="82"/>
      <c r="AL82" s="78"/>
      <c r="AM82" s="82"/>
      <c r="AN82" s="78"/>
      <c r="AO82" s="82"/>
      <c r="AP82" s="78"/>
      <c r="AQ82" s="82"/>
      <c r="AR82" s="86"/>
      <c r="AS82" s="87"/>
      <c r="AT82" s="84"/>
      <c r="AU82" s="88"/>
      <c r="AV82" s="88"/>
      <c r="AW82" s="78"/>
      <c r="AX82" s="82"/>
      <c r="AY82" s="88"/>
      <c r="AZ82" s="84"/>
      <c r="BA82" s="85"/>
      <c r="BB82" s="85"/>
      <c r="BC82" s="82"/>
      <c r="BD82" s="85"/>
      <c r="BE82" s="82"/>
      <c r="BF82" s="88">
        <v>2.7270048332833099</v>
      </c>
      <c r="BG82" s="75"/>
      <c r="BH82" s="76"/>
      <c r="BI82" s="77"/>
      <c r="BJ82" s="76"/>
      <c r="BK82" s="77"/>
      <c r="BL82" s="76"/>
      <c r="BM82" s="77"/>
      <c r="BN82" s="76"/>
      <c r="BO82" s="77"/>
      <c r="BP82" s="76"/>
      <c r="BQ82" s="77">
        <v>8</v>
      </c>
      <c r="BR82" s="76">
        <v>3.294177488372096</v>
      </c>
      <c r="BS82" s="77"/>
      <c r="BT82" s="76"/>
      <c r="BU82" s="77">
        <v>1</v>
      </c>
      <c r="BV82" s="76">
        <v>0.71969761904761897</v>
      </c>
      <c r="BW82" s="77"/>
      <c r="BX82" s="76"/>
      <c r="BY82" s="77">
        <f t="shared" si="18"/>
        <v>321.68400483328332</v>
      </c>
      <c r="BZ82" s="78">
        <f t="shared" si="19"/>
        <v>3.294177488372096</v>
      </c>
      <c r="CA82" s="79">
        <f t="shared" si="20"/>
        <v>0.71969761904761897</v>
      </c>
      <c r="CB82" s="60">
        <f t="shared" si="21"/>
        <v>325.69787994070305</v>
      </c>
      <c r="CO82" t="s">
        <v>152</v>
      </c>
      <c r="CP82">
        <v>1950</v>
      </c>
      <c r="CQ82">
        <v>2</v>
      </c>
      <c r="CR82">
        <v>1</v>
      </c>
      <c r="CS82">
        <v>3.9800000000000002E-2</v>
      </c>
      <c r="CT82">
        <v>8</v>
      </c>
      <c r="CV82">
        <f t="shared" si="22"/>
        <v>0</v>
      </c>
      <c r="CW82" t="e">
        <f>#REF!-CR82</f>
        <v>#REF!</v>
      </c>
      <c r="CY82">
        <f t="shared" si="23"/>
        <v>0</v>
      </c>
    </row>
    <row r="83" spans="1:103" ht="18.75" customHeight="1" x14ac:dyDescent="0.3">
      <c r="A83" s="61">
        <f t="shared" si="24"/>
        <v>74</v>
      </c>
      <c r="B83" s="80" t="s">
        <v>153</v>
      </c>
      <c r="C83" s="81" t="s">
        <v>154</v>
      </c>
      <c r="D83" s="81">
        <v>2</v>
      </c>
      <c r="E83" s="81">
        <v>2</v>
      </c>
      <c r="F83" s="81">
        <v>12</v>
      </c>
      <c r="G83" s="81">
        <v>813.6</v>
      </c>
      <c r="H83" s="65">
        <v>6.31</v>
      </c>
      <c r="I83" s="65"/>
      <c r="J83" s="65">
        <f t="shared" si="16"/>
        <v>61.605792000000001</v>
      </c>
      <c r="K83" s="64">
        <f t="shared" si="25"/>
        <v>58.741122672000003</v>
      </c>
      <c r="L83" s="65">
        <v>6.31</v>
      </c>
      <c r="M83" s="65"/>
      <c r="N83" s="65">
        <f t="shared" si="17"/>
        <v>4.44787780872384</v>
      </c>
      <c r="O83" s="64">
        <f t="shared" si="26"/>
        <v>4.2410514906181813</v>
      </c>
      <c r="P83" s="78"/>
      <c r="Q83" s="82"/>
      <c r="R83" s="83">
        <v>34.209820000000001</v>
      </c>
      <c r="S83" s="78"/>
      <c r="T83" s="82"/>
      <c r="U83" s="78"/>
      <c r="V83" s="82"/>
      <c r="W83" s="78"/>
      <c r="X83" s="82"/>
      <c r="Y83" s="84"/>
      <c r="Z83" s="82"/>
      <c r="AA83" s="78"/>
      <c r="AB83" s="85"/>
      <c r="AC83" s="82"/>
      <c r="AD83" s="78"/>
      <c r="AE83" s="82"/>
      <c r="AF83" s="78"/>
      <c r="AG83" s="82"/>
      <c r="AH83" s="78"/>
      <c r="AI83" s="79"/>
      <c r="AJ83" s="78"/>
      <c r="AK83" s="82"/>
      <c r="AL83" s="78"/>
      <c r="AM83" s="82"/>
      <c r="AN83" s="78"/>
      <c r="AO83" s="82"/>
      <c r="AP83" s="78"/>
      <c r="AQ83" s="82"/>
      <c r="AR83" s="86"/>
      <c r="AS83" s="87"/>
      <c r="AT83" s="84"/>
      <c r="AU83" s="88"/>
      <c r="AV83" s="88"/>
      <c r="AW83" s="78"/>
      <c r="AX83" s="82"/>
      <c r="AY83" s="88"/>
      <c r="AZ83" s="84"/>
      <c r="BA83" s="85"/>
      <c r="BB83" s="85"/>
      <c r="BC83" s="82"/>
      <c r="BD83" s="85"/>
      <c r="BE83" s="82"/>
      <c r="BF83" s="88"/>
      <c r="BG83" s="75"/>
      <c r="BH83" s="76"/>
      <c r="BI83" s="77">
        <v>1.5E-3</v>
      </c>
      <c r="BJ83" s="76">
        <v>1.7652899999999998</v>
      </c>
      <c r="BK83" s="77"/>
      <c r="BL83" s="76"/>
      <c r="BM83" s="77"/>
      <c r="BN83" s="76"/>
      <c r="BO83" s="77"/>
      <c r="BP83" s="76"/>
      <c r="BQ83" s="77">
        <v>10</v>
      </c>
      <c r="BR83" s="76">
        <v>5.613884947831556</v>
      </c>
      <c r="BS83" s="77"/>
      <c r="BT83" s="76"/>
      <c r="BU83" s="77"/>
      <c r="BV83" s="76"/>
      <c r="BW83" s="77">
        <v>3</v>
      </c>
      <c r="BX83" s="76">
        <v>5.6354499999999996</v>
      </c>
      <c r="BY83" s="77">
        <f t="shared" si="18"/>
        <v>34.209820000000001</v>
      </c>
      <c r="BZ83" s="78">
        <f t="shared" si="19"/>
        <v>7.3791749478315563</v>
      </c>
      <c r="CA83" s="79">
        <f t="shared" si="20"/>
        <v>5.6354499999999996</v>
      </c>
      <c r="CB83" s="60">
        <f t="shared" si="21"/>
        <v>47.224444947831557</v>
      </c>
      <c r="CO83" t="s">
        <v>153</v>
      </c>
      <c r="CP83" t="s">
        <v>154</v>
      </c>
      <c r="CQ83">
        <v>2</v>
      </c>
      <c r="CR83">
        <v>2</v>
      </c>
      <c r="CS83">
        <v>6.83E-2</v>
      </c>
      <c r="CT83">
        <v>12</v>
      </c>
      <c r="CV83">
        <f t="shared" si="22"/>
        <v>0</v>
      </c>
      <c r="CW83" t="e">
        <f>#REF!-CR83</f>
        <v>#REF!</v>
      </c>
      <c r="CY83">
        <f t="shared" si="23"/>
        <v>0</v>
      </c>
    </row>
    <row r="84" spans="1:103" ht="18.75" customHeight="1" x14ac:dyDescent="0.3">
      <c r="A84" s="61">
        <f t="shared" si="24"/>
        <v>75</v>
      </c>
      <c r="B84" s="80" t="s">
        <v>155</v>
      </c>
      <c r="C84" s="81">
        <v>1955</v>
      </c>
      <c r="D84" s="81">
        <v>2</v>
      </c>
      <c r="E84" s="81">
        <v>2</v>
      </c>
      <c r="F84" s="81">
        <v>12</v>
      </c>
      <c r="G84" s="81">
        <v>671</v>
      </c>
      <c r="H84" s="65">
        <v>6.31</v>
      </c>
      <c r="I84" s="65"/>
      <c r="J84" s="65">
        <f t="shared" si="16"/>
        <v>50.808119999999995</v>
      </c>
      <c r="K84" s="64">
        <f t="shared" si="25"/>
        <v>48.445542419999995</v>
      </c>
      <c r="L84" s="65">
        <v>6.31</v>
      </c>
      <c r="M84" s="65"/>
      <c r="N84" s="65">
        <f t="shared" si="17"/>
        <v>3.6682964720423992</v>
      </c>
      <c r="O84" s="64">
        <f t="shared" si="26"/>
        <v>3.4977206860924275</v>
      </c>
      <c r="P84" s="78"/>
      <c r="Q84" s="82"/>
      <c r="R84" s="83"/>
      <c r="S84" s="78"/>
      <c r="T84" s="82"/>
      <c r="U84" s="78"/>
      <c r="V84" s="82"/>
      <c r="W84" s="78"/>
      <c r="X84" s="82"/>
      <c r="Y84" s="84"/>
      <c r="Z84" s="82"/>
      <c r="AA84" s="78">
        <v>5.305E-2</v>
      </c>
      <c r="AB84" s="85">
        <v>2</v>
      </c>
      <c r="AC84" s="82">
        <v>171.79498999999998</v>
      </c>
      <c r="AD84" s="78"/>
      <c r="AE84" s="82"/>
      <c r="AF84" s="78"/>
      <c r="AG84" s="82"/>
      <c r="AH84" s="78"/>
      <c r="AI84" s="79"/>
      <c r="AJ84" s="78"/>
      <c r="AK84" s="82"/>
      <c r="AL84" s="78"/>
      <c r="AM84" s="82"/>
      <c r="AN84" s="78"/>
      <c r="AO84" s="82"/>
      <c r="AP84" s="78"/>
      <c r="AQ84" s="82"/>
      <c r="AR84" s="86"/>
      <c r="AS84" s="87"/>
      <c r="AT84" s="84"/>
      <c r="AU84" s="88"/>
      <c r="AV84" s="88"/>
      <c r="AW84" s="78"/>
      <c r="AX84" s="82"/>
      <c r="AY84" s="88"/>
      <c r="AZ84" s="84"/>
      <c r="BA84" s="85"/>
      <c r="BB84" s="85"/>
      <c r="BC84" s="82"/>
      <c r="BD84" s="85"/>
      <c r="BE84" s="82"/>
      <c r="BF84" s="88">
        <v>3.6237384619999999</v>
      </c>
      <c r="BG84" s="75"/>
      <c r="BH84" s="76"/>
      <c r="BI84" s="77">
        <v>2E-3</v>
      </c>
      <c r="BJ84" s="76">
        <v>1.96827</v>
      </c>
      <c r="BK84" s="77">
        <v>3.0000000000000001E-3</v>
      </c>
      <c r="BL84" s="76">
        <v>3.4465317073170598</v>
      </c>
      <c r="BM84" s="77"/>
      <c r="BN84" s="76"/>
      <c r="BO84" s="77"/>
      <c r="BP84" s="76"/>
      <c r="BQ84" s="77">
        <v>13</v>
      </c>
      <c r="BR84" s="76">
        <v>6.5461989082292362</v>
      </c>
      <c r="BS84" s="77"/>
      <c r="BT84" s="76"/>
      <c r="BU84" s="77"/>
      <c r="BV84" s="76"/>
      <c r="BW84" s="77"/>
      <c r="BX84" s="76"/>
      <c r="BY84" s="77">
        <f t="shared" si="18"/>
        <v>175.41872846199999</v>
      </c>
      <c r="BZ84" s="78">
        <f t="shared" si="19"/>
        <v>11.961000615546297</v>
      </c>
      <c r="CA84" s="79">
        <f t="shared" si="20"/>
        <v>0</v>
      </c>
      <c r="CB84" s="60">
        <f t="shared" si="21"/>
        <v>187.3797290775463</v>
      </c>
      <c r="CO84" t="s">
        <v>155</v>
      </c>
      <c r="CP84">
        <v>1955</v>
      </c>
      <c r="CQ84">
        <v>2</v>
      </c>
      <c r="CR84">
        <v>2</v>
      </c>
      <c r="CS84">
        <v>5.2999999999999999E-2</v>
      </c>
      <c r="CT84">
        <v>12</v>
      </c>
      <c r="CV84">
        <f t="shared" si="22"/>
        <v>0</v>
      </c>
      <c r="CW84" t="e">
        <f>#REF!-CR84</f>
        <v>#REF!</v>
      </c>
      <c r="CY84">
        <f t="shared" si="23"/>
        <v>0</v>
      </c>
    </row>
    <row r="85" spans="1:103" ht="18.75" customHeight="1" x14ac:dyDescent="0.3">
      <c r="A85" s="61">
        <f t="shared" si="24"/>
        <v>76</v>
      </c>
      <c r="B85" s="80" t="s">
        <v>156</v>
      </c>
      <c r="C85" s="81" t="s">
        <v>157</v>
      </c>
      <c r="D85" s="81">
        <v>5</v>
      </c>
      <c r="E85" s="81">
        <v>7</v>
      </c>
      <c r="F85" s="81">
        <v>105</v>
      </c>
      <c r="G85" s="81">
        <v>5382.8</v>
      </c>
      <c r="H85" s="65">
        <v>6.31</v>
      </c>
      <c r="I85" s="65"/>
      <c r="J85" s="65">
        <f t="shared" si="16"/>
        <v>407.58561600000002</v>
      </c>
      <c r="K85" s="64">
        <f t="shared" si="25"/>
        <v>388.63288485600003</v>
      </c>
      <c r="L85" s="65">
        <v>6.31</v>
      </c>
      <c r="M85" s="65"/>
      <c r="N85" s="65">
        <f t="shared" si="17"/>
        <v>29.427282041296319</v>
      </c>
      <c r="O85" s="64">
        <f t="shared" si="26"/>
        <v>28.058913426376041</v>
      </c>
      <c r="P85" s="78"/>
      <c r="Q85" s="82"/>
      <c r="R85" s="83"/>
      <c r="S85" s="78">
        <v>2.0249999999999999E-3</v>
      </c>
      <c r="T85" s="82">
        <v>1.8395369999999991</v>
      </c>
      <c r="U85" s="78"/>
      <c r="V85" s="82"/>
      <c r="W85" s="78"/>
      <c r="X85" s="82"/>
      <c r="Y85" s="84"/>
      <c r="Z85" s="82"/>
      <c r="AA85" s="78"/>
      <c r="AB85" s="85"/>
      <c r="AC85" s="82"/>
      <c r="AD85" s="78"/>
      <c r="AE85" s="82"/>
      <c r="AF85" s="78"/>
      <c r="AG85" s="82"/>
      <c r="AH85" s="78"/>
      <c r="AI85" s="79"/>
      <c r="AJ85" s="78"/>
      <c r="AK85" s="82"/>
      <c r="AL85" s="78"/>
      <c r="AM85" s="82"/>
      <c r="AN85" s="78">
        <v>1</v>
      </c>
      <c r="AO85" s="82">
        <v>3.2823651162790601</v>
      </c>
      <c r="AP85" s="78"/>
      <c r="AQ85" s="82"/>
      <c r="AR85" s="86">
        <v>4</v>
      </c>
      <c r="AS85" s="87">
        <v>3.4897726899029102</v>
      </c>
      <c r="AT85" s="84"/>
      <c r="AU85" s="88"/>
      <c r="AV85" s="88"/>
      <c r="AW85" s="78"/>
      <c r="AX85" s="82"/>
      <c r="AY85" s="88"/>
      <c r="AZ85" s="84"/>
      <c r="BA85" s="85"/>
      <c r="BB85" s="85"/>
      <c r="BC85" s="82"/>
      <c r="BD85" s="85">
        <v>15</v>
      </c>
      <c r="BE85" s="82">
        <v>5.4186805970149194</v>
      </c>
      <c r="BF85" s="88">
        <v>3.1345180962517531</v>
      </c>
      <c r="BG85" s="75">
        <v>1.5E-3</v>
      </c>
      <c r="BH85" s="76">
        <v>2.9686099999999951</v>
      </c>
      <c r="BI85" s="77"/>
      <c r="BJ85" s="76"/>
      <c r="BK85" s="77"/>
      <c r="BL85" s="76"/>
      <c r="BM85" s="77"/>
      <c r="BN85" s="76"/>
      <c r="BO85" s="77"/>
      <c r="BP85" s="76"/>
      <c r="BQ85" s="77">
        <v>18</v>
      </c>
      <c r="BR85" s="76">
        <v>15.722524250936887</v>
      </c>
      <c r="BS85" s="77"/>
      <c r="BT85" s="76"/>
      <c r="BU85" s="77">
        <v>2</v>
      </c>
      <c r="BV85" s="76">
        <v>2.3819999999999997</v>
      </c>
      <c r="BW85" s="77">
        <v>8</v>
      </c>
      <c r="BX85" s="76">
        <v>13.570845</v>
      </c>
      <c r="BY85" s="77">
        <f t="shared" si="18"/>
        <v>17.164873499448642</v>
      </c>
      <c r="BZ85" s="78">
        <f t="shared" si="19"/>
        <v>18.691134250936884</v>
      </c>
      <c r="CA85" s="79">
        <f t="shared" si="20"/>
        <v>15.952845</v>
      </c>
      <c r="CB85" s="60">
        <f t="shared" si="21"/>
        <v>51.808852750385526</v>
      </c>
      <c r="CO85" t="s">
        <v>156</v>
      </c>
      <c r="CP85" t="s">
        <v>157</v>
      </c>
      <c r="CQ85">
        <v>5</v>
      </c>
      <c r="CR85">
        <v>7</v>
      </c>
      <c r="CS85">
        <v>0.51180000000000003</v>
      </c>
      <c r="CT85">
        <v>105</v>
      </c>
      <c r="CV85">
        <f t="shared" si="22"/>
        <v>0</v>
      </c>
      <c r="CW85" t="e">
        <f>#REF!-CR85</f>
        <v>#REF!</v>
      </c>
      <c r="CY85">
        <f t="shared" si="23"/>
        <v>0</v>
      </c>
    </row>
    <row r="86" spans="1:103" ht="18.75" customHeight="1" x14ac:dyDescent="0.3">
      <c r="A86" s="61">
        <f t="shared" si="24"/>
        <v>77</v>
      </c>
      <c r="B86" s="80" t="s">
        <v>158</v>
      </c>
      <c r="C86" s="81">
        <v>1956</v>
      </c>
      <c r="D86" s="81">
        <v>2</v>
      </c>
      <c r="E86" s="81">
        <v>1</v>
      </c>
      <c r="F86" s="81">
        <v>16</v>
      </c>
      <c r="G86" s="81">
        <v>844.1</v>
      </c>
      <c r="H86" s="65">
        <v>6.31</v>
      </c>
      <c r="I86" s="65"/>
      <c r="J86" s="65">
        <f t="shared" si="16"/>
        <v>63.915251999999995</v>
      </c>
      <c r="K86" s="64">
        <f t="shared" si="25"/>
        <v>60.943192781999997</v>
      </c>
      <c r="L86" s="65">
        <v>6.31</v>
      </c>
      <c r="M86" s="65"/>
      <c r="N86" s="65">
        <f t="shared" si="17"/>
        <v>4.6146185574530394</v>
      </c>
      <c r="O86" s="64">
        <f t="shared" si="26"/>
        <v>4.400038794531473</v>
      </c>
      <c r="P86" s="78">
        <v>3.5999999999999999E-3</v>
      </c>
      <c r="Q86" s="82">
        <v>2.007664615384614</v>
      </c>
      <c r="R86" s="83"/>
      <c r="S86" s="78"/>
      <c r="T86" s="82"/>
      <c r="U86" s="78"/>
      <c r="V86" s="82"/>
      <c r="W86" s="78"/>
      <c r="X86" s="82"/>
      <c r="Y86" s="84"/>
      <c r="Z86" s="82"/>
      <c r="AA86" s="78"/>
      <c r="AB86" s="85"/>
      <c r="AC86" s="82"/>
      <c r="AD86" s="78"/>
      <c r="AE86" s="82"/>
      <c r="AF86" s="78"/>
      <c r="AG86" s="82"/>
      <c r="AH86" s="78">
        <v>4</v>
      </c>
      <c r="AI86" s="79">
        <v>4.7467843478260798</v>
      </c>
      <c r="AJ86" s="78"/>
      <c r="AK86" s="82"/>
      <c r="AL86" s="78"/>
      <c r="AM86" s="82"/>
      <c r="AN86" s="78"/>
      <c r="AO86" s="82"/>
      <c r="AP86" s="78"/>
      <c r="AQ86" s="82"/>
      <c r="AR86" s="86"/>
      <c r="AS86" s="87"/>
      <c r="AT86" s="84"/>
      <c r="AU86" s="88"/>
      <c r="AV86" s="88"/>
      <c r="AW86" s="78"/>
      <c r="AX86" s="82"/>
      <c r="AY86" s="88"/>
      <c r="AZ86" s="84"/>
      <c r="BA86" s="85"/>
      <c r="BB86" s="85"/>
      <c r="BC86" s="82"/>
      <c r="BD86" s="85"/>
      <c r="BE86" s="82"/>
      <c r="BF86" s="88">
        <v>66.580524166188184</v>
      </c>
      <c r="BG86" s="75"/>
      <c r="BH86" s="76"/>
      <c r="BI86" s="77"/>
      <c r="BJ86" s="76"/>
      <c r="BK86" s="77"/>
      <c r="BL86" s="76"/>
      <c r="BM86" s="77"/>
      <c r="BN86" s="76"/>
      <c r="BO86" s="77"/>
      <c r="BP86" s="76"/>
      <c r="BQ86" s="77">
        <v>6</v>
      </c>
      <c r="BR86" s="76">
        <v>5.5225913091187389</v>
      </c>
      <c r="BS86" s="77"/>
      <c r="BT86" s="76"/>
      <c r="BU86" s="77"/>
      <c r="BV86" s="76"/>
      <c r="BW86" s="77"/>
      <c r="BX86" s="76"/>
      <c r="BY86" s="77">
        <f t="shared" si="18"/>
        <v>73.334973129398875</v>
      </c>
      <c r="BZ86" s="78">
        <f t="shared" si="19"/>
        <v>5.5225913091187389</v>
      </c>
      <c r="CA86" s="79">
        <f t="shared" si="20"/>
        <v>0</v>
      </c>
      <c r="CB86" s="60">
        <f t="shared" si="21"/>
        <v>78.857564438517613</v>
      </c>
      <c r="CO86" t="s">
        <v>158</v>
      </c>
      <c r="CP86">
        <v>1956</v>
      </c>
      <c r="CQ86">
        <v>2</v>
      </c>
      <c r="CR86">
        <v>1</v>
      </c>
      <c r="CS86">
        <v>0.10100000000000001</v>
      </c>
      <c r="CT86">
        <v>16</v>
      </c>
      <c r="CV86">
        <f t="shared" si="22"/>
        <v>0</v>
      </c>
      <c r="CW86" t="e">
        <f>#REF!-CR86</f>
        <v>#REF!</v>
      </c>
      <c r="CY86">
        <f t="shared" si="23"/>
        <v>0</v>
      </c>
    </row>
    <row r="87" spans="1:103" ht="19.5" customHeight="1" x14ac:dyDescent="0.3">
      <c r="A87" s="61">
        <f t="shared" si="24"/>
        <v>78</v>
      </c>
      <c r="B87" s="80" t="s">
        <v>159</v>
      </c>
      <c r="C87" s="81" t="s">
        <v>160</v>
      </c>
      <c r="D87" s="81">
        <v>3</v>
      </c>
      <c r="E87" s="81">
        <v>2</v>
      </c>
      <c r="F87" s="81">
        <v>24</v>
      </c>
      <c r="G87" s="81">
        <v>972.6</v>
      </c>
      <c r="H87" s="65">
        <v>6.31</v>
      </c>
      <c r="I87" s="65"/>
      <c r="J87" s="65">
        <f t="shared" si="16"/>
        <v>73.645271999999991</v>
      </c>
      <c r="K87" s="64">
        <f t="shared" si="25"/>
        <v>70.220766851999997</v>
      </c>
      <c r="L87" s="65">
        <v>6.31</v>
      </c>
      <c r="M87" s="65"/>
      <c r="N87" s="65">
        <f t="shared" si="17"/>
        <v>5.3171164660334398</v>
      </c>
      <c r="O87" s="64">
        <f t="shared" si="26"/>
        <v>5.0698705503628849</v>
      </c>
      <c r="P87" s="78"/>
      <c r="Q87" s="82"/>
      <c r="R87" s="83">
        <v>339.82781</v>
      </c>
      <c r="S87" s="78">
        <v>0.1565</v>
      </c>
      <c r="T87" s="82">
        <v>94.080129999999997</v>
      </c>
      <c r="U87" s="78">
        <v>2.5999999999999999E-2</v>
      </c>
      <c r="V87" s="82">
        <v>64.69144</v>
      </c>
      <c r="W87" s="78"/>
      <c r="X87" s="82"/>
      <c r="Y87" s="84"/>
      <c r="Z87" s="82"/>
      <c r="AA87" s="78">
        <v>7.2599999999999998E-2</v>
      </c>
      <c r="AB87" s="85">
        <v>2</v>
      </c>
      <c r="AC87" s="82">
        <v>145.77798000000001</v>
      </c>
      <c r="AD87" s="78"/>
      <c r="AE87" s="82"/>
      <c r="AF87" s="78"/>
      <c r="AG87" s="82"/>
      <c r="AH87" s="78">
        <v>16</v>
      </c>
      <c r="AI87" s="79">
        <v>28.0275225</v>
      </c>
      <c r="AJ87" s="78"/>
      <c r="AK87" s="82"/>
      <c r="AL87" s="78"/>
      <c r="AM87" s="82"/>
      <c r="AN87" s="78"/>
      <c r="AO87" s="82"/>
      <c r="AP87" s="78"/>
      <c r="AQ87" s="82"/>
      <c r="AR87" s="86">
        <v>2</v>
      </c>
      <c r="AS87" s="87">
        <v>1.5720000000000001</v>
      </c>
      <c r="AT87" s="84"/>
      <c r="AU87" s="88"/>
      <c r="AV87" s="88"/>
      <c r="AW87" s="78">
        <v>6</v>
      </c>
      <c r="AX87" s="82">
        <v>53.649259999999998</v>
      </c>
      <c r="AY87" s="88"/>
      <c r="AZ87" s="84">
        <v>0.18315770000000001</v>
      </c>
      <c r="BA87" s="85"/>
      <c r="BB87" s="85"/>
      <c r="BC87" s="82">
        <v>135.75628163761115</v>
      </c>
      <c r="BD87" s="85"/>
      <c r="BE87" s="82"/>
      <c r="BF87" s="88"/>
      <c r="BG87" s="75"/>
      <c r="BH87" s="76"/>
      <c r="BI87" s="77"/>
      <c r="BJ87" s="76"/>
      <c r="BK87" s="77"/>
      <c r="BL87" s="76"/>
      <c r="BM87" s="77"/>
      <c r="BN87" s="76"/>
      <c r="BO87" s="77"/>
      <c r="BP87" s="76"/>
      <c r="BQ87" s="77">
        <v>9</v>
      </c>
      <c r="BR87" s="76">
        <v>4.616880069017256</v>
      </c>
      <c r="BS87" s="77"/>
      <c r="BT87" s="76"/>
      <c r="BU87" s="77">
        <v>4</v>
      </c>
      <c r="BV87" s="76">
        <v>8.0938987755102012</v>
      </c>
      <c r="BW87" s="77"/>
      <c r="BX87" s="76"/>
      <c r="BY87" s="77">
        <f t="shared" si="18"/>
        <v>863.38242413761122</v>
      </c>
      <c r="BZ87" s="78">
        <f t="shared" si="19"/>
        <v>4.616880069017256</v>
      </c>
      <c r="CA87" s="79">
        <f t="shared" si="20"/>
        <v>8.0938987755102012</v>
      </c>
      <c r="CB87" s="60">
        <f t="shared" si="21"/>
        <v>876.09320298213868</v>
      </c>
      <c r="CO87" t="s">
        <v>159</v>
      </c>
      <c r="CP87" t="s">
        <v>160</v>
      </c>
      <c r="CQ87">
        <v>3</v>
      </c>
      <c r="CR87">
        <v>2</v>
      </c>
      <c r="CS87">
        <v>7.2599999999999998E-2</v>
      </c>
      <c r="CT87">
        <v>24</v>
      </c>
      <c r="CV87">
        <f t="shared" si="22"/>
        <v>0</v>
      </c>
      <c r="CW87" t="e">
        <f>#REF!-CR87</f>
        <v>#REF!</v>
      </c>
      <c r="CY87">
        <f t="shared" si="23"/>
        <v>0</v>
      </c>
    </row>
    <row r="88" spans="1:103" ht="20.25" customHeight="1" x14ac:dyDescent="0.3">
      <c r="A88" s="61">
        <f t="shared" si="24"/>
        <v>79</v>
      </c>
      <c r="B88" s="80" t="s">
        <v>161</v>
      </c>
      <c r="C88" s="81">
        <v>1958</v>
      </c>
      <c r="D88" s="81">
        <v>2</v>
      </c>
      <c r="E88" s="81">
        <v>1</v>
      </c>
      <c r="F88" s="81">
        <v>4</v>
      </c>
      <c r="G88" s="81">
        <v>270.7</v>
      </c>
      <c r="H88" s="65">
        <v>6.31</v>
      </c>
      <c r="I88" s="65"/>
      <c r="J88" s="65">
        <f t="shared" si="16"/>
        <v>20.497403999999996</v>
      </c>
      <c r="K88" s="64">
        <f t="shared" si="25"/>
        <v>19.544274713999997</v>
      </c>
      <c r="L88" s="65">
        <v>6.31</v>
      </c>
      <c r="M88" s="65"/>
      <c r="N88" s="65">
        <f t="shared" si="17"/>
        <v>1.4798924813440797</v>
      </c>
      <c r="O88" s="64">
        <f t="shared" si="26"/>
        <v>1.41107748096158</v>
      </c>
      <c r="P88" s="78"/>
      <c r="Q88" s="82"/>
      <c r="R88" s="83">
        <v>188.65520000000001</v>
      </c>
      <c r="S88" s="78"/>
      <c r="T88" s="82"/>
      <c r="U88" s="78"/>
      <c r="V88" s="82"/>
      <c r="W88" s="78"/>
      <c r="X88" s="82"/>
      <c r="Y88" s="84"/>
      <c r="Z88" s="82"/>
      <c r="AA88" s="78"/>
      <c r="AB88" s="85"/>
      <c r="AC88" s="82"/>
      <c r="AD88" s="78"/>
      <c r="AE88" s="82"/>
      <c r="AF88" s="78"/>
      <c r="AG88" s="82"/>
      <c r="AH88" s="78"/>
      <c r="AI88" s="79"/>
      <c r="AJ88" s="78"/>
      <c r="AK88" s="82"/>
      <c r="AL88" s="78"/>
      <c r="AM88" s="82"/>
      <c r="AN88" s="78"/>
      <c r="AO88" s="82"/>
      <c r="AP88" s="78"/>
      <c r="AQ88" s="82"/>
      <c r="AR88" s="86"/>
      <c r="AS88" s="87"/>
      <c r="AT88" s="84"/>
      <c r="AU88" s="88"/>
      <c r="AV88" s="88"/>
      <c r="AW88" s="78"/>
      <c r="AX88" s="82"/>
      <c r="AY88" s="88"/>
      <c r="AZ88" s="84"/>
      <c r="BA88" s="85"/>
      <c r="BB88" s="85"/>
      <c r="BC88" s="82"/>
      <c r="BD88" s="85"/>
      <c r="BE88" s="82"/>
      <c r="BF88" s="88">
        <v>0.90421633638103838</v>
      </c>
      <c r="BG88" s="75"/>
      <c r="BH88" s="76"/>
      <c r="BI88" s="77"/>
      <c r="BJ88" s="76"/>
      <c r="BK88" s="77"/>
      <c r="BL88" s="76"/>
      <c r="BM88" s="77"/>
      <c r="BN88" s="76"/>
      <c r="BO88" s="77"/>
      <c r="BP88" s="76"/>
      <c r="BQ88" s="77">
        <v>8</v>
      </c>
      <c r="BR88" s="76">
        <v>6.0749381773398934</v>
      </c>
      <c r="BS88" s="77"/>
      <c r="BT88" s="76"/>
      <c r="BU88" s="77">
        <v>1</v>
      </c>
      <c r="BV88" s="76">
        <v>1.3853562500000001</v>
      </c>
      <c r="BW88" s="77"/>
      <c r="BX88" s="76"/>
      <c r="BY88" s="77">
        <f t="shared" si="18"/>
        <v>189.55941633638105</v>
      </c>
      <c r="BZ88" s="78">
        <f t="shared" si="19"/>
        <v>6.0749381773398934</v>
      </c>
      <c r="CA88" s="79">
        <f t="shared" si="20"/>
        <v>1.3853562500000001</v>
      </c>
      <c r="CB88" s="60">
        <f t="shared" si="21"/>
        <v>197.01971076372095</v>
      </c>
      <c r="CO88" t="s">
        <v>161</v>
      </c>
      <c r="CP88">
        <v>1958</v>
      </c>
      <c r="CQ88">
        <v>2</v>
      </c>
      <c r="CR88">
        <v>1</v>
      </c>
      <c r="CS88">
        <v>2.1899999999999999E-2</v>
      </c>
      <c r="CT88">
        <v>4</v>
      </c>
      <c r="CV88">
        <f t="shared" si="22"/>
        <v>0</v>
      </c>
      <c r="CW88" t="e">
        <f>#REF!-CR88</f>
        <v>#REF!</v>
      </c>
      <c r="CY88">
        <f t="shared" si="23"/>
        <v>0</v>
      </c>
    </row>
    <row r="89" spans="1:103" ht="22.5" customHeight="1" x14ac:dyDescent="0.3">
      <c r="A89" s="61">
        <f t="shared" si="24"/>
        <v>80</v>
      </c>
      <c r="B89" s="80" t="s">
        <v>162</v>
      </c>
      <c r="C89" s="81">
        <v>1964</v>
      </c>
      <c r="D89" s="81">
        <v>2</v>
      </c>
      <c r="E89" s="81">
        <v>1</v>
      </c>
      <c r="F89" s="81">
        <v>8</v>
      </c>
      <c r="G89" s="81">
        <v>424.8</v>
      </c>
      <c r="H89" s="65">
        <v>6.31</v>
      </c>
      <c r="I89" s="65"/>
      <c r="J89" s="65">
        <f t="shared" si="16"/>
        <v>32.165855999999998</v>
      </c>
      <c r="K89" s="64">
        <f t="shared" si="25"/>
        <v>30.670143696</v>
      </c>
      <c r="L89" s="65">
        <v>6.31</v>
      </c>
      <c r="M89" s="65"/>
      <c r="N89" s="65">
        <f t="shared" si="17"/>
        <v>2.3223432806611197</v>
      </c>
      <c r="O89" s="64">
        <f t="shared" si="26"/>
        <v>2.2143543181103778</v>
      </c>
      <c r="P89" s="78"/>
      <c r="Q89" s="82"/>
      <c r="R89" s="83"/>
      <c r="S89" s="78"/>
      <c r="T89" s="82"/>
      <c r="U89" s="78"/>
      <c r="V89" s="82"/>
      <c r="W89" s="78"/>
      <c r="X89" s="82"/>
      <c r="Y89" s="84"/>
      <c r="Z89" s="82"/>
      <c r="AA89" s="78"/>
      <c r="AB89" s="85"/>
      <c r="AC89" s="82"/>
      <c r="AD89" s="78"/>
      <c r="AE89" s="82"/>
      <c r="AF89" s="78"/>
      <c r="AG89" s="82"/>
      <c r="AH89" s="78"/>
      <c r="AI89" s="79"/>
      <c r="AJ89" s="78"/>
      <c r="AK89" s="82"/>
      <c r="AL89" s="78"/>
      <c r="AM89" s="82"/>
      <c r="AN89" s="78"/>
      <c r="AO89" s="82"/>
      <c r="AP89" s="78"/>
      <c r="AQ89" s="82"/>
      <c r="AR89" s="86"/>
      <c r="AS89" s="87"/>
      <c r="AT89" s="84"/>
      <c r="AU89" s="88"/>
      <c r="AV89" s="88"/>
      <c r="AW89" s="78"/>
      <c r="AX89" s="82"/>
      <c r="AY89" s="88"/>
      <c r="AZ89" s="84"/>
      <c r="BA89" s="85"/>
      <c r="BB89" s="85"/>
      <c r="BC89" s="82"/>
      <c r="BD89" s="85"/>
      <c r="BE89" s="82"/>
      <c r="BF89" s="88">
        <v>3.4435885929785406</v>
      </c>
      <c r="BG89" s="75"/>
      <c r="BH89" s="76"/>
      <c r="BI89" s="77"/>
      <c r="BJ89" s="76"/>
      <c r="BK89" s="77"/>
      <c r="BL89" s="76"/>
      <c r="BM89" s="77"/>
      <c r="BN89" s="76"/>
      <c r="BO89" s="77"/>
      <c r="BP89" s="76"/>
      <c r="BQ89" s="77">
        <v>2</v>
      </c>
      <c r="BR89" s="76">
        <v>0.89504772700000002</v>
      </c>
      <c r="BS89" s="77"/>
      <c r="BT89" s="76"/>
      <c r="BU89" s="77">
        <v>3</v>
      </c>
      <c r="BV89" s="76">
        <v>2.788378367346938</v>
      </c>
      <c r="BW89" s="77"/>
      <c r="BX89" s="76"/>
      <c r="BY89" s="77">
        <f t="shared" si="18"/>
        <v>3.4435885929785406</v>
      </c>
      <c r="BZ89" s="78">
        <f t="shared" si="19"/>
        <v>0.89504772700000002</v>
      </c>
      <c r="CA89" s="79">
        <f t="shared" si="20"/>
        <v>2.788378367346938</v>
      </c>
      <c r="CB89" s="60">
        <f t="shared" si="21"/>
        <v>7.1270146873254792</v>
      </c>
      <c r="CO89" t="s">
        <v>162</v>
      </c>
      <c r="CP89">
        <v>1964</v>
      </c>
      <c r="CQ89">
        <v>2</v>
      </c>
      <c r="CR89">
        <v>1</v>
      </c>
      <c r="CS89">
        <v>3.2399999999999998E-2</v>
      </c>
      <c r="CT89">
        <v>8</v>
      </c>
      <c r="CV89">
        <f t="shared" si="22"/>
        <v>0</v>
      </c>
      <c r="CW89" t="e">
        <f>#REF!-CR89</f>
        <v>#REF!</v>
      </c>
      <c r="CY89">
        <f t="shared" si="23"/>
        <v>0</v>
      </c>
    </row>
    <row r="90" spans="1:103" ht="18.75" customHeight="1" x14ac:dyDescent="0.3">
      <c r="A90" s="61">
        <f t="shared" si="24"/>
        <v>81</v>
      </c>
      <c r="B90" s="80" t="s">
        <v>163</v>
      </c>
      <c r="C90" s="81" t="s">
        <v>164</v>
      </c>
      <c r="D90" s="81">
        <v>5</v>
      </c>
      <c r="E90" s="81">
        <v>4</v>
      </c>
      <c r="F90" s="81">
        <v>80</v>
      </c>
      <c r="G90" s="81">
        <v>3200.3</v>
      </c>
      <c r="H90" s="65">
        <v>6.31</v>
      </c>
      <c r="I90" s="65"/>
      <c r="J90" s="65">
        <f t="shared" si="16"/>
        <v>242.326716</v>
      </c>
      <c r="K90" s="64">
        <f t="shared" si="25"/>
        <v>231.05852370600002</v>
      </c>
      <c r="L90" s="65">
        <v>6.31</v>
      </c>
      <c r="M90" s="65"/>
      <c r="N90" s="65">
        <f t="shared" si="17"/>
        <v>17.495751415018319</v>
      </c>
      <c r="O90" s="64">
        <f t="shared" si="26"/>
        <v>16.682198974219968</v>
      </c>
      <c r="P90" s="78"/>
      <c r="Q90" s="82"/>
      <c r="R90" s="83"/>
      <c r="S90" s="78"/>
      <c r="T90" s="82"/>
      <c r="U90" s="78"/>
      <c r="V90" s="82"/>
      <c r="W90" s="78"/>
      <c r="X90" s="82"/>
      <c r="Y90" s="84"/>
      <c r="Z90" s="82"/>
      <c r="AA90" s="78"/>
      <c r="AB90" s="85"/>
      <c r="AC90" s="82"/>
      <c r="AD90" s="78"/>
      <c r="AE90" s="82"/>
      <c r="AF90" s="78"/>
      <c r="AG90" s="82"/>
      <c r="AH90" s="78"/>
      <c r="AI90" s="79"/>
      <c r="AJ90" s="78"/>
      <c r="AK90" s="82"/>
      <c r="AL90" s="78"/>
      <c r="AM90" s="82"/>
      <c r="AN90" s="78"/>
      <c r="AO90" s="82"/>
      <c r="AP90" s="78"/>
      <c r="AQ90" s="82"/>
      <c r="AR90" s="86"/>
      <c r="AS90" s="87"/>
      <c r="AT90" s="84"/>
      <c r="AU90" s="88"/>
      <c r="AV90" s="88"/>
      <c r="AW90" s="78"/>
      <c r="AX90" s="82"/>
      <c r="AY90" s="88"/>
      <c r="AZ90" s="84"/>
      <c r="BA90" s="85"/>
      <c r="BB90" s="85"/>
      <c r="BC90" s="82"/>
      <c r="BD90" s="85"/>
      <c r="BE90" s="82"/>
      <c r="BF90" s="88">
        <v>4.8713649906442971</v>
      </c>
      <c r="BG90" s="75">
        <v>1E-3</v>
      </c>
      <c r="BH90" s="76">
        <v>0.75251500000000004</v>
      </c>
      <c r="BI90" s="77">
        <v>2.5000000000000001E-3</v>
      </c>
      <c r="BJ90" s="76">
        <v>2.5067720000000002</v>
      </c>
      <c r="BK90" s="77">
        <v>1.5E-3</v>
      </c>
      <c r="BL90" s="76">
        <v>1.75192887931035</v>
      </c>
      <c r="BM90" s="77"/>
      <c r="BN90" s="76"/>
      <c r="BO90" s="77"/>
      <c r="BP90" s="76"/>
      <c r="BQ90" s="77">
        <v>9</v>
      </c>
      <c r="BR90" s="76">
        <v>5.9674413669009834</v>
      </c>
      <c r="BS90" s="77"/>
      <c r="BT90" s="76"/>
      <c r="BU90" s="77">
        <v>1</v>
      </c>
      <c r="BV90" s="76">
        <v>0.76151489795918403</v>
      </c>
      <c r="BW90" s="77">
        <v>2</v>
      </c>
      <c r="BX90" s="76">
        <v>3.6005046666666702</v>
      </c>
      <c r="BY90" s="77">
        <f t="shared" si="18"/>
        <v>4.8713649906442971</v>
      </c>
      <c r="BZ90" s="78">
        <f t="shared" si="19"/>
        <v>10.978657246211334</v>
      </c>
      <c r="CA90" s="79">
        <f t="shared" si="20"/>
        <v>4.3620195646258546</v>
      </c>
      <c r="CB90" s="60">
        <f t="shared" si="21"/>
        <v>20.212041801481487</v>
      </c>
      <c r="CO90" t="s">
        <v>163</v>
      </c>
      <c r="CP90" t="s">
        <v>164</v>
      </c>
      <c r="CQ90">
        <v>5</v>
      </c>
      <c r="CR90">
        <v>4</v>
      </c>
      <c r="CS90">
        <v>0.24049999999999999</v>
      </c>
      <c r="CT90">
        <v>80</v>
      </c>
      <c r="CV90">
        <f t="shared" si="22"/>
        <v>0</v>
      </c>
      <c r="CW90" t="e">
        <f>#REF!-CR90</f>
        <v>#REF!</v>
      </c>
      <c r="CY90">
        <f t="shared" si="23"/>
        <v>0</v>
      </c>
    </row>
    <row r="91" spans="1:103" ht="18.75" customHeight="1" x14ac:dyDescent="0.3">
      <c r="A91" s="61">
        <f t="shared" si="24"/>
        <v>82</v>
      </c>
      <c r="B91" s="80" t="s">
        <v>165</v>
      </c>
      <c r="C91" s="81">
        <v>1978</v>
      </c>
      <c r="D91" s="81">
        <v>5</v>
      </c>
      <c r="E91" s="81">
        <v>4</v>
      </c>
      <c r="F91" s="81">
        <v>60</v>
      </c>
      <c r="G91" s="81">
        <v>2869.2</v>
      </c>
      <c r="H91" s="65">
        <v>6.31</v>
      </c>
      <c r="I91" s="65"/>
      <c r="J91" s="65">
        <f t="shared" si="16"/>
        <v>217.25582399999996</v>
      </c>
      <c r="K91" s="64">
        <f t="shared" si="25"/>
        <v>207.15342818399998</v>
      </c>
      <c r="L91" s="65">
        <v>6.31</v>
      </c>
      <c r="M91" s="65"/>
      <c r="N91" s="65">
        <f t="shared" si="17"/>
        <v>15.685657582092476</v>
      </c>
      <c r="O91" s="64">
        <f t="shared" si="26"/>
        <v>14.956274504525176</v>
      </c>
      <c r="P91" s="78"/>
      <c r="Q91" s="82"/>
      <c r="R91" s="83"/>
      <c r="S91" s="78"/>
      <c r="T91" s="82"/>
      <c r="U91" s="78"/>
      <c r="V91" s="82"/>
      <c r="W91" s="78"/>
      <c r="X91" s="82"/>
      <c r="Y91" s="84"/>
      <c r="Z91" s="82"/>
      <c r="AA91" s="78"/>
      <c r="AB91" s="85"/>
      <c r="AC91" s="82"/>
      <c r="AD91" s="78"/>
      <c r="AE91" s="82"/>
      <c r="AF91" s="78"/>
      <c r="AG91" s="82"/>
      <c r="AH91" s="78">
        <v>3</v>
      </c>
      <c r="AI91" s="79">
        <v>1.996</v>
      </c>
      <c r="AJ91" s="78"/>
      <c r="AK91" s="82"/>
      <c r="AL91" s="78"/>
      <c r="AM91" s="82"/>
      <c r="AN91" s="78"/>
      <c r="AO91" s="82"/>
      <c r="AP91" s="78"/>
      <c r="AQ91" s="82"/>
      <c r="AR91" s="86">
        <v>1</v>
      </c>
      <c r="AS91" s="87">
        <v>8.3501249999999999E-2</v>
      </c>
      <c r="AT91" s="84"/>
      <c r="AU91" s="88"/>
      <c r="AV91" s="88"/>
      <c r="AW91" s="78"/>
      <c r="AX91" s="82"/>
      <c r="AY91" s="88"/>
      <c r="AZ91" s="84">
        <v>1.2999999999999999E-2</v>
      </c>
      <c r="BA91" s="85">
        <v>1.8329999999999999E-2</v>
      </c>
      <c r="BB91" s="85">
        <v>21.2622</v>
      </c>
      <c r="BC91" s="82">
        <v>8.1214088096987549</v>
      </c>
      <c r="BD91" s="85"/>
      <c r="BE91" s="82"/>
      <c r="BF91" s="88">
        <v>74.43508363825454</v>
      </c>
      <c r="BG91" s="75"/>
      <c r="BH91" s="76"/>
      <c r="BI91" s="77"/>
      <c r="BJ91" s="76"/>
      <c r="BK91" s="77"/>
      <c r="BL91" s="76"/>
      <c r="BM91" s="77"/>
      <c r="BN91" s="76"/>
      <c r="BO91" s="77"/>
      <c r="BP91" s="76"/>
      <c r="BQ91" s="77">
        <v>33</v>
      </c>
      <c r="BR91" s="76">
        <v>15.454352854213376</v>
      </c>
      <c r="BS91" s="77"/>
      <c r="BT91" s="76"/>
      <c r="BU91" s="77"/>
      <c r="BV91" s="76"/>
      <c r="BW91" s="77">
        <v>6</v>
      </c>
      <c r="BX91" s="76">
        <v>13.808450000000001</v>
      </c>
      <c r="BY91" s="77">
        <f t="shared" si="18"/>
        <v>84.635993697953296</v>
      </c>
      <c r="BZ91" s="78">
        <f t="shared" si="19"/>
        <v>15.454352854213376</v>
      </c>
      <c r="CA91" s="79">
        <f t="shared" si="20"/>
        <v>13.808450000000001</v>
      </c>
      <c r="CB91" s="60">
        <f t="shared" si="21"/>
        <v>113.89879655216666</v>
      </c>
      <c r="CO91" t="s">
        <v>165</v>
      </c>
      <c r="CP91">
        <v>1978</v>
      </c>
      <c r="CQ91">
        <v>5</v>
      </c>
      <c r="CR91">
        <v>4</v>
      </c>
      <c r="CS91">
        <v>0.24890000000000001</v>
      </c>
      <c r="CT91">
        <v>60</v>
      </c>
      <c r="CV91">
        <f t="shared" si="22"/>
        <v>0</v>
      </c>
      <c r="CW91" t="e">
        <f>#REF!-CR91</f>
        <v>#REF!</v>
      </c>
      <c r="CY91">
        <f t="shared" si="23"/>
        <v>0</v>
      </c>
    </row>
    <row r="92" spans="1:103" ht="18.75" customHeight="1" x14ac:dyDescent="0.3">
      <c r="A92" s="61">
        <f t="shared" si="24"/>
        <v>83</v>
      </c>
      <c r="B92" s="80" t="s">
        <v>166</v>
      </c>
      <c r="C92" s="81">
        <v>1964</v>
      </c>
      <c r="D92" s="81">
        <v>5</v>
      </c>
      <c r="E92" s="81">
        <v>4</v>
      </c>
      <c r="F92" s="81">
        <v>80</v>
      </c>
      <c r="G92" s="81">
        <v>3181.3</v>
      </c>
      <c r="H92" s="65">
        <v>6.31</v>
      </c>
      <c r="I92" s="65"/>
      <c r="J92" s="65">
        <f t="shared" si="16"/>
        <v>240.88803600000003</v>
      </c>
      <c r="K92" s="64">
        <f t="shared" si="25"/>
        <v>229.68674232600003</v>
      </c>
      <c r="L92" s="65">
        <v>6.31</v>
      </c>
      <c r="M92" s="65"/>
      <c r="N92" s="65">
        <f t="shared" si="17"/>
        <v>17.391880128924722</v>
      </c>
      <c r="O92" s="64">
        <f t="shared" si="26"/>
        <v>16.583157702929721</v>
      </c>
      <c r="P92" s="78"/>
      <c r="Q92" s="82"/>
      <c r="R92" s="83"/>
      <c r="S92" s="78">
        <v>0.114</v>
      </c>
      <c r="T92" s="82">
        <v>203.92509999999999</v>
      </c>
      <c r="U92" s="78"/>
      <c r="V92" s="82"/>
      <c r="W92" s="78"/>
      <c r="X92" s="82"/>
      <c r="Y92" s="84"/>
      <c r="Z92" s="82"/>
      <c r="AA92" s="78"/>
      <c r="AB92" s="85"/>
      <c r="AC92" s="82"/>
      <c r="AD92" s="78"/>
      <c r="AE92" s="82"/>
      <c r="AF92" s="78"/>
      <c r="AG92" s="82"/>
      <c r="AH92" s="78"/>
      <c r="AI92" s="79"/>
      <c r="AJ92" s="78"/>
      <c r="AK92" s="82"/>
      <c r="AL92" s="78"/>
      <c r="AM92" s="82"/>
      <c r="AN92" s="78">
        <v>2</v>
      </c>
      <c r="AO92" s="82">
        <v>0.91392937499999993</v>
      </c>
      <c r="AP92" s="78"/>
      <c r="AQ92" s="82"/>
      <c r="AR92" s="86">
        <v>15</v>
      </c>
      <c r="AS92" s="87">
        <v>4.0009375223005357</v>
      </c>
      <c r="AT92" s="84"/>
      <c r="AU92" s="88"/>
      <c r="AV92" s="88"/>
      <c r="AW92" s="78"/>
      <c r="AX92" s="82"/>
      <c r="AY92" s="88"/>
      <c r="AZ92" s="84"/>
      <c r="BA92" s="85"/>
      <c r="BB92" s="85"/>
      <c r="BC92" s="82"/>
      <c r="BD92" s="85"/>
      <c r="BE92" s="82"/>
      <c r="BF92" s="88">
        <v>1.8459896103896161</v>
      </c>
      <c r="BG92" s="75"/>
      <c r="BH92" s="76"/>
      <c r="BI92" s="77"/>
      <c r="BJ92" s="76"/>
      <c r="BK92" s="77">
        <v>1.5E-3</v>
      </c>
      <c r="BL92" s="76">
        <v>1.6116430434782552</v>
      </c>
      <c r="BM92" s="77"/>
      <c r="BN92" s="76"/>
      <c r="BO92" s="77"/>
      <c r="BP92" s="76"/>
      <c r="BQ92" s="77">
        <v>24</v>
      </c>
      <c r="BR92" s="76">
        <v>16.099540372953314</v>
      </c>
      <c r="BS92" s="77"/>
      <c r="BT92" s="76"/>
      <c r="BU92" s="77"/>
      <c r="BV92" s="76"/>
      <c r="BW92" s="77">
        <v>8</v>
      </c>
      <c r="BX92" s="76">
        <v>16.65249</v>
      </c>
      <c r="BY92" s="77">
        <f t="shared" si="18"/>
        <v>210.68595650769015</v>
      </c>
      <c r="BZ92" s="78">
        <f t="shared" si="19"/>
        <v>17.71118341643157</v>
      </c>
      <c r="CA92" s="79">
        <f t="shared" si="20"/>
        <v>16.65249</v>
      </c>
      <c r="CB92" s="60">
        <f t="shared" si="21"/>
        <v>245.04962992412172</v>
      </c>
      <c r="CO92" t="s">
        <v>166</v>
      </c>
      <c r="CP92">
        <v>1964</v>
      </c>
      <c r="CQ92">
        <v>5</v>
      </c>
      <c r="CR92">
        <v>4</v>
      </c>
      <c r="CS92">
        <v>0.2409</v>
      </c>
      <c r="CT92">
        <v>80</v>
      </c>
      <c r="CV92">
        <f t="shared" si="22"/>
        <v>0</v>
      </c>
      <c r="CW92" t="e">
        <f>#REF!-CR92</f>
        <v>#REF!</v>
      </c>
      <c r="CY92">
        <f t="shared" si="23"/>
        <v>0</v>
      </c>
    </row>
    <row r="93" spans="1:103" ht="18.75" customHeight="1" x14ac:dyDescent="0.3">
      <c r="A93" s="61">
        <f t="shared" si="24"/>
        <v>84</v>
      </c>
      <c r="B93" s="80" t="s">
        <v>167</v>
      </c>
      <c r="C93" s="81">
        <v>1964</v>
      </c>
      <c r="D93" s="81">
        <v>5</v>
      </c>
      <c r="E93" s="81">
        <v>4</v>
      </c>
      <c r="F93" s="81">
        <v>80</v>
      </c>
      <c r="G93" s="81">
        <v>3172.8</v>
      </c>
      <c r="H93" s="65">
        <v>6.31</v>
      </c>
      <c r="I93" s="65"/>
      <c r="J93" s="65">
        <f t="shared" si="16"/>
        <v>240.24441599999997</v>
      </c>
      <c r="K93" s="64">
        <f t="shared" si="25"/>
        <v>229.07305065599996</v>
      </c>
      <c r="L93" s="65">
        <v>6.31</v>
      </c>
      <c r="M93" s="65"/>
      <c r="N93" s="65">
        <f t="shared" si="17"/>
        <v>17.345411395672315</v>
      </c>
      <c r="O93" s="64">
        <f t="shared" si="26"/>
        <v>16.538849765773552</v>
      </c>
      <c r="P93" s="78"/>
      <c r="Q93" s="82"/>
      <c r="R93" s="83"/>
      <c r="S93" s="78">
        <v>0.11</v>
      </c>
      <c r="T93" s="82">
        <v>201.41274999999999</v>
      </c>
      <c r="U93" s="78"/>
      <c r="V93" s="82"/>
      <c r="W93" s="78"/>
      <c r="X93" s="82"/>
      <c r="Y93" s="84"/>
      <c r="Z93" s="82"/>
      <c r="AA93" s="78"/>
      <c r="AB93" s="85"/>
      <c r="AC93" s="82"/>
      <c r="AD93" s="78"/>
      <c r="AE93" s="82"/>
      <c r="AF93" s="78"/>
      <c r="AG93" s="82"/>
      <c r="AH93" s="78"/>
      <c r="AI93" s="79"/>
      <c r="AJ93" s="78"/>
      <c r="AK93" s="82"/>
      <c r="AL93" s="78"/>
      <c r="AM93" s="82"/>
      <c r="AN93" s="78">
        <v>1</v>
      </c>
      <c r="AO93" s="82">
        <v>8.7035584415584406</v>
      </c>
      <c r="AP93" s="78">
        <v>2</v>
      </c>
      <c r="AQ93" s="82">
        <v>24.393000000000001</v>
      </c>
      <c r="AR93" s="86">
        <v>4</v>
      </c>
      <c r="AS93" s="87">
        <v>11.461994398976984</v>
      </c>
      <c r="AT93" s="84"/>
      <c r="AU93" s="88"/>
      <c r="AV93" s="88"/>
      <c r="AW93" s="78"/>
      <c r="AX93" s="82"/>
      <c r="AY93" s="88"/>
      <c r="AZ93" s="84"/>
      <c r="BA93" s="85"/>
      <c r="BB93" s="85"/>
      <c r="BC93" s="82"/>
      <c r="BD93" s="85"/>
      <c r="BE93" s="82"/>
      <c r="BF93" s="88">
        <v>19.907678582999999</v>
      </c>
      <c r="BG93" s="75"/>
      <c r="BH93" s="76"/>
      <c r="BI93" s="77"/>
      <c r="BJ93" s="76"/>
      <c r="BK93" s="77">
        <v>2.5000000000000001E-3</v>
      </c>
      <c r="BL93" s="76">
        <v>2.9359930144927446</v>
      </c>
      <c r="BM93" s="77"/>
      <c r="BN93" s="76"/>
      <c r="BO93" s="77"/>
      <c r="BP93" s="76"/>
      <c r="BQ93" s="77">
        <v>24</v>
      </c>
      <c r="BR93" s="76">
        <v>15.613347372619872</v>
      </c>
      <c r="BS93" s="77"/>
      <c r="BT93" s="76"/>
      <c r="BU93" s="77"/>
      <c r="BV93" s="76"/>
      <c r="BW93" s="77"/>
      <c r="BX93" s="76"/>
      <c r="BY93" s="77">
        <f t="shared" si="18"/>
        <v>265.87898142353544</v>
      </c>
      <c r="BZ93" s="78">
        <f t="shared" si="19"/>
        <v>18.549340387112615</v>
      </c>
      <c r="CA93" s="79">
        <f t="shared" si="20"/>
        <v>0</v>
      </c>
      <c r="CB93" s="60">
        <f t="shared" si="21"/>
        <v>284.42832181064807</v>
      </c>
      <c r="CO93" t="s">
        <v>167</v>
      </c>
      <c r="CP93">
        <v>1964</v>
      </c>
      <c r="CQ93">
        <v>5</v>
      </c>
      <c r="CR93">
        <v>4</v>
      </c>
      <c r="CS93">
        <v>0.24429999999999999</v>
      </c>
      <c r="CT93">
        <v>80</v>
      </c>
      <c r="CV93">
        <f t="shared" si="22"/>
        <v>0</v>
      </c>
      <c r="CW93" t="e">
        <f>#REF!-CR93</f>
        <v>#REF!</v>
      </c>
      <c r="CY93">
        <f t="shared" si="23"/>
        <v>0</v>
      </c>
    </row>
    <row r="94" spans="1:103" ht="18.75" customHeight="1" x14ac:dyDescent="0.3">
      <c r="A94" s="61">
        <f t="shared" si="24"/>
        <v>85</v>
      </c>
      <c r="B94" s="80" t="s">
        <v>168</v>
      </c>
      <c r="C94" s="81">
        <v>1970</v>
      </c>
      <c r="D94" s="81">
        <v>5</v>
      </c>
      <c r="E94" s="81">
        <v>4</v>
      </c>
      <c r="F94" s="81">
        <v>78</v>
      </c>
      <c r="G94" s="81">
        <v>3591.1</v>
      </c>
      <c r="H94" s="65">
        <v>6.31</v>
      </c>
      <c r="I94" s="65"/>
      <c r="J94" s="65">
        <f t="shared" si="16"/>
        <v>271.91809199999994</v>
      </c>
      <c r="K94" s="64">
        <f t="shared" si="25"/>
        <v>259.27390072199995</v>
      </c>
      <c r="L94" s="65">
        <v>6.31</v>
      </c>
      <c r="M94" s="65"/>
      <c r="N94" s="65">
        <f t="shared" si="17"/>
        <v>19.632219762669834</v>
      </c>
      <c r="O94" s="64">
        <f t="shared" si="26"/>
        <v>18.719321543705686</v>
      </c>
      <c r="P94" s="78"/>
      <c r="Q94" s="82"/>
      <c r="R94" s="83"/>
      <c r="S94" s="78">
        <v>0.121</v>
      </c>
      <c r="T94" s="82">
        <v>208.53942000000001</v>
      </c>
      <c r="U94" s="78"/>
      <c r="V94" s="82"/>
      <c r="W94" s="78"/>
      <c r="X94" s="82"/>
      <c r="Y94" s="84"/>
      <c r="Z94" s="82"/>
      <c r="AA94" s="78">
        <v>0.36699999999999999</v>
      </c>
      <c r="AB94" s="85">
        <v>4</v>
      </c>
      <c r="AC94" s="82">
        <v>400.00151</v>
      </c>
      <c r="AD94" s="78"/>
      <c r="AE94" s="82"/>
      <c r="AF94" s="78"/>
      <c r="AG94" s="82"/>
      <c r="AH94" s="78"/>
      <c r="AI94" s="79"/>
      <c r="AJ94" s="78"/>
      <c r="AK94" s="82"/>
      <c r="AL94" s="78"/>
      <c r="AM94" s="82"/>
      <c r="AN94" s="78"/>
      <c r="AO94" s="82"/>
      <c r="AP94" s="78"/>
      <c r="AQ94" s="82"/>
      <c r="AR94" s="86">
        <v>2</v>
      </c>
      <c r="AS94" s="87">
        <v>1.0734296371938545</v>
      </c>
      <c r="AT94" s="84"/>
      <c r="AU94" s="88"/>
      <c r="AV94" s="88"/>
      <c r="AW94" s="78"/>
      <c r="AX94" s="82"/>
      <c r="AY94" s="88"/>
      <c r="AZ94" s="84"/>
      <c r="BA94" s="85"/>
      <c r="BB94" s="85"/>
      <c r="BC94" s="82"/>
      <c r="BD94" s="85"/>
      <c r="BE94" s="82"/>
      <c r="BF94" s="88"/>
      <c r="BG94" s="75"/>
      <c r="BH94" s="76"/>
      <c r="BI94" s="77"/>
      <c r="BJ94" s="76"/>
      <c r="BK94" s="77"/>
      <c r="BL94" s="76"/>
      <c r="BM94" s="77"/>
      <c r="BN94" s="76"/>
      <c r="BO94" s="77"/>
      <c r="BP94" s="76"/>
      <c r="BQ94" s="77">
        <v>31</v>
      </c>
      <c r="BR94" s="76">
        <v>17.289487451159857</v>
      </c>
      <c r="BS94" s="77"/>
      <c r="BT94" s="76"/>
      <c r="BU94" s="77">
        <v>1</v>
      </c>
      <c r="BV94" s="76">
        <v>0.84247235294117695</v>
      </c>
      <c r="BW94" s="77">
        <v>4</v>
      </c>
      <c r="BX94" s="76">
        <v>8.5514500000000009</v>
      </c>
      <c r="BY94" s="77">
        <f t="shared" si="18"/>
        <v>609.61435963719384</v>
      </c>
      <c r="BZ94" s="78">
        <f t="shared" si="19"/>
        <v>17.289487451159857</v>
      </c>
      <c r="CA94" s="79">
        <f t="shared" si="20"/>
        <v>9.3939223529411784</v>
      </c>
      <c r="CB94" s="60">
        <f t="shared" si="21"/>
        <v>636.29776944129492</v>
      </c>
      <c r="CO94" t="s">
        <v>168</v>
      </c>
      <c r="CP94">
        <v>1970</v>
      </c>
      <c r="CQ94">
        <v>5</v>
      </c>
      <c r="CR94">
        <v>4</v>
      </c>
      <c r="CS94">
        <v>0.376</v>
      </c>
      <c r="CT94">
        <v>78</v>
      </c>
      <c r="CV94">
        <f t="shared" si="22"/>
        <v>0</v>
      </c>
      <c r="CW94" t="e">
        <f>#REF!-CR94</f>
        <v>#REF!</v>
      </c>
      <c r="CY94">
        <f t="shared" si="23"/>
        <v>0</v>
      </c>
    </row>
    <row r="95" spans="1:103" ht="18.75" customHeight="1" x14ac:dyDescent="0.3">
      <c r="A95" s="61">
        <f t="shared" si="24"/>
        <v>86</v>
      </c>
      <c r="B95" s="80" t="s">
        <v>169</v>
      </c>
      <c r="C95" s="81">
        <v>1972</v>
      </c>
      <c r="D95" s="81">
        <v>5</v>
      </c>
      <c r="E95" s="81">
        <v>4</v>
      </c>
      <c r="F95" s="81">
        <v>78</v>
      </c>
      <c r="G95" s="81">
        <v>3562.3</v>
      </c>
      <c r="H95" s="65">
        <v>6.31</v>
      </c>
      <c r="I95" s="65"/>
      <c r="J95" s="65">
        <f t="shared" si="16"/>
        <v>269.73735600000003</v>
      </c>
      <c r="K95" s="64">
        <f t="shared" si="25"/>
        <v>257.19456894600006</v>
      </c>
      <c r="L95" s="65">
        <v>6.31</v>
      </c>
      <c r="M95" s="65"/>
      <c r="N95" s="65">
        <f t="shared" si="17"/>
        <v>19.474772760591119</v>
      </c>
      <c r="O95" s="64">
        <f t="shared" si="26"/>
        <v>18.569195827223631</v>
      </c>
      <c r="P95" s="78"/>
      <c r="Q95" s="82"/>
      <c r="R95" s="83"/>
      <c r="S95" s="78">
        <v>0.121</v>
      </c>
      <c r="T95" s="82">
        <v>212.62595999999999</v>
      </c>
      <c r="U95" s="78"/>
      <c r="V95" s="82"/>
      <c r="W95" s="78"/>
      <c r="X95" s="82"/>
      <c r="Y95" s="84"/>
      <c r="Z95" s="82"/>
      <c r="AA95" s="78"/>
      <c r="AB95" s="85"/>
      <c r="AC95" s="82"/>
      <c r="AD95" s="78"/>
      <c r="AE95" s="82"/>
      <c r="AF95" s="78"/>
      <c r="AG95" s="82"/>
      <c r="AH95" s="78">
        <v>5</v>
      </c>
      <c r="AI95" s="79">
        <v>5.9334804347825996</v>
      </c>
      <c r="AJ95" s="78"/>
      <c r="AK95" s="82"/>
      <c r="AL95" s="78"/>
      <c r="AM95" s="82"/>
      <c r="AN95" s="78">
        <v>2</v>
      </c>
      <c r="AO95" s="82">
        <v>12.496960769230769</v>
      </c>
      <c r="AP95" s="78"/>
      <c r="AQ95" s="82"/>
      <c r="AR95" s="86">
        <v>5</v>
      </c>
      <c r="AS95" s="87">
        <v>3.4119713333280908</v>
      </c>
      <c r="AT95" s="84"/>
      <c r="AU95" s="88"/>
      <c r="AV95" s="88"/>
      <c r="AW95" s="78"/>
      <c r="AX95" s="82"/>
      <c r="AY95" s="88"/>
      <c r="AZ95" s="84"/>
      <c r="BA95" s="85"/>
      <c r="BB95" s="85"/>
      <c r="BC95" s="82"/>
      <c r="BD95" s="85">
        <v>34</v>
      </c>
      <c r="BE95" s="82">
        <v>10.892023470149248</v>
      </c>
      <c r="BF95" s="88">
        <v>20.569205542688611</v>
      </c>
      <c r="BG95" s="75"/>
      <c r="BH95" s="76"/>
      <c r="BI95" s="77"/>
      <c r="BJ95" s="76"/>
      <c r="BK95" s="77">
        <v>1E-3</v>
      </c>
      <c r="BL95" s="76">
        <v>1.1993893333333299</v>
      </c>
      <c r="BM95" s="77"/>
      <c r="BN95" s="76"/>
      <c r="BO95" s="77"/>
      <c r="BP95" s="76"/>
      <c r="BQ95" s="77">
        <v>14</v>
      </c>
      <c r="BR95" s="76">
        <v>7.2105153067008576</v>
      </c>
      <c r="BS95" s="77"/>
      <c r="BT95" s="76"/>
      <c r="BU95" s="77">
        <v>1</v>
      </c>
      <c r="BV95" s="76">
        <v>0.84247235294117695</v>
      </c>
      <c r="BW95" s="77">
        <v>2</v>
      </c>
      <c r="BX95" s="76">
        <v>3.6019367250673899</v>
      </c>
      <c r="BY95" s="77">
        <f t="shared" si="18"/>
        <v>265.92960155017931</v>
      </c>
      <c r="BZ95" s="78">
        <f t="shared" si="19"/>
        <v>8.4099046400341884</v>
      </c>
      <c r="CA95" s="79">
        <f t="shared" si="20"/>
        <v>4.444409078008567</v>
      </c>
      <c r="CB95" s="60">
        <f t="shared" si="21"/>
        <v>278.78391526822207</v>
      </c>
      <c r="CO95" t="s">
        <v>169</v>
      </c>
      <c r="CP95">
        <v>1972</v>
      </c>
      <c r="CQ95">
        <v>5</v>
      </c>
      <c r="CR95">
        <v>4</v>
      </c>
      <c r="CS95">
        <v>0.216</v>
      </c>
      <c r="CT95">
        <v>78</v>
      </c>
      <c r="CV95">
        <f t="shared" si="22"/>
        <v>0</v>
      </c>
      <c r="CW95" t="e">
        <f>#REF!-CR95</f>
        <v>#REF!</v>
      </c>
      <c r="CY95">
        <f t="shared" si="23"/>
        <v>0</v>
      </c>
    </row>
    <row r="96" spans="1:103" ht="20.25" customHeight="1" x14ac:dyDescent="0.3">
      <c r="A96" s="61">
        <f t="shared" si="24"/>
        <v>87</v>
      </c>
      <c r="B96" s="80" t="s">
        <v>170</v>
      </c>
      <c r="C96" s="81">
        <v>1963</v>
      </c>
      <c r="D96" s="81">
        <v>3</v>
      </c>
      <c r="E96" s="81">
        <v>2</v>
      </c>
      <c r="F96" s="81">
        <v>24</v>
      </c>
      <c r="G96" s="81">
        <v>969.2</v>
      </c>
      <c r="H96" s="65">
        <v>6.31</v>
      </c>
      <c r="I96" s="65"/>
      <c r="J96" s="65">
        <f t="shared" si="16"/>
        <v>73.387823999999995</v>
      </c>
      <c r="K96" s="64">
        <f t="shared" si="25"/>
        <v>69.975290184000002</v>
      </c>
      <c r="L96" s="65">
        <v>6.31</v>
      </c>
      <c r="M96" s="65"/>
      <c r="N96" s="65">
        <f t="shared" si="17"/>
        <v>5.2985289727324796</v>
      </c>
      <c r="O96" s="64">
        <f t="shared" si="26"/>
        <v>5.0521473755004189</v>
      </c>
      <c r="P96" s="78">
        <v>8.9999999999999993E-3</v>
      </c>
      <c r="Q96" s="82">
        <v>2.4507317647058846</v>
      </c>
      <c r="R96" s="83">
        <v>343.97085000000004</v>
      </c>
      <c r="S96" s="78"/>
      <c r="T96" s="82"/>
      <c r="U96" s="78"/>
      <c r="V96" s="82"/>
      <c r="W96" s="78"/>
      <c r="X96" s="82"/>
      <c r="Y96" s="84"/>
      <c r="Z96" s="82"/>
      <c r="AA96" s="78"/>
      <c r="AB96" s="85"/>
      <c r="AC96" s="82"/>
      <c r="AD96" s="78"/>
      <c r="AE96" s="82"/>
      <c r="AF96" s="78"/>
      <c r="AG96" s="82"/>
      <c r="AH96" s="78">
        <v>4</v>
      </c>
      <c r="AI96" s="79">
        <v>2.661</v>
      </c>
      <c r="AJ96" s="78"/>
      <c r="AK96" s="82"/>
      <c r="AL96" s="78"/>
      <c r="AM96" s="82"/>
      <c r="AN96" s="78"/>
      <c r="AO96" s="82"/>
      <c r="AP96" s="78"/>
      <c r="AQ96" s="82"/>
      <c r="AR96" s="86">
        <v>2</v>
      </c>
      <c r="AS96" s="87">
        <v>2.8174259649122799</v>
      </c>
      <c r="AT96" s="84"/>
      <c r="AU96" s="88"/>
      <c r="AV96" s="88"/>
      <c r="AW96" s="78"/>
      <c r="AX96" s="82"/>
      <c r="AY96" s="88"/>
      <c r="AZ96" s="84"/>
      <c r="BA96" s="85"/>
      <c r="BB96" s="85"/>
      <c r="BC96" s="82"/>
      <c r="BD96" s="85"/>
      <c r="BE96" s="82"/>
      <c r="BF96" s="88">
        <v>5.4801152593793905</v>
      </c>
      <c r="BG96" s="75"/>
      <c r="BH96" s="76"/>
      <c r="BI96" s="77"/>
      <c r="BJ96" s="76"/>
      <c r="BK96" s="77">
        <v>1E-3</v>
      </c>
      <c r="BL96" s="76">
        <v>1.08419140625</v>
      </c>
      <c r="BM96" s="77"/>
      <c r="BN96" s="76"/>
      <c r="BO96" s="77"/>
      <c r="BP96" s="76"/>
      <c r="BQ96" s="77">
        <v>23</v>
      </c>
      <c r="BR96" s="76">
        <v>16.201184126652638</v>
      </c>
      <c r="BS96" s="77">
        <v>0.06</v>
      </c>
      <c r="BT96" s="76">
        <v>11.270404999999981</v>
      </c>
      <c r="BU96" s="77"/>
      <c r="BV96" s="76"/>
      <c r="BW96" s="77">
        <v>8</v>
      </c>
      <c r="BX96" s="76">
        <v>17.528236541142562</v>
      </c>
      <c r="BY96" s="77">
        <f t="shared" si="18"/>
        <v>357.38012298899758</v>
      </c>
      <c r="BZ96" s="78">
        <f t="shared" si="19"/>
        <v>17.285375532902638</v>
      </c>
      <c r="CA96" s="79">
        <f t="shared" si="20"/>
        <v>28.798641541142544</v>
      </c>
      <c r="CB96" s="60">
        <f t="shared" si="21"/>
        <v>403.46414006304281</v>
      </c>
      <c r="CO96" t="s">
        <v>170</v>
      </c>
      <c r="CP96">
        <v>1963</v>
      </c>
      <c r="CQ96">
        <v>3</v>
      </c>
      <c r="CR96">
        <v>2</v>
      </c>
      <c r="CS96">
        <v>6.8400000000000002E-2</v>
      </c>
      <c r="CT96">
        <v>24</v>
      </c>
      <c r="CV96">
        <f t="shared" si="22"/>
        <v>0</v>
      </c>
      <c r="CW96" t="e">
        <f>#REF!-CR96</f>
        <v>#REF!</v>
      </c>
      <c r="CY96">
        <f t="shared" si="23"/>
        <v>0</v>
      </c>
    </row>
    <row r="97" spans="1:103" ht="18.75" customHeight="1" x14ac:dyDescent="0.3">
      <c r="A97" s="61">
        <f t="shared" si="24"/>
        <v>88</v>
      </c>
      <c r="B97" s="80" t="s">
        <v>171</v>
      </c>
      <c r="C97" s="81">
        <v>1964</v>
      </c>
      <c r="D97" s="81">
        <v>4</v>
      </c>
      <c r="E97" s="81">
        <v>3</v>
      </c>
      <c r="F97" s="81">
        <v>48</v>
      </c>
      <c r="G97" s="81">
        <v>2045.3</v>
      </c>
      <c r="H97" s="65">
        <v>6.31</v>
      </c>
      <c r="I97" s="65"/>
      <c r="J97" s="65">
        <f t="shared" si="16"/>
        <v>154.87011599999997</v>
      </c>
      <c r="K97" s="64">
        <f t="shared" si="25"/>
        <v>147.66865560599996</v>
      </c>
      <c r="L97" s="65">
        <v>6.31</v>
      </c>
      <c r="M97" s="65"/>
      <c r="N97" s="65">
        <f t="shared" si="17"/>
        <v>11.181470602486316</v>
      </c>
      <c r="O97" s="64">
        <f t="shared" si="26"/>
        <v>10.661532219470702</v>
      </c>
      <c r="P97" s="78"/>
      <c r="Q97" s="82"/>
      <c r="R97" s="83">
        <v>514.95428000000004</v>
      </c>
      <c r="S97" s="78">
        <v>0.21845000000000001</v>
      </c>
      <c r="T97" s="82">
        <v>118.78570999999999</v>
      </c>
      <c r="U97" s="78">
        <v>5.7799999999999997E-2</v>
      </c>
      <c r="V97" s="82">
        <v>100.64140373056995</v>
      </c>
      <c r="W97" s="78"/>
      <c r="X97" s="82"/>
      <c r="Y97" s="84"/>
      <c r="Z97" s="82"/>
      <c r="AA97" s="78"/>
      <c r="AB97" s="85"/>
      <c r="AC97" s="82"/>
      <c r="AD97" s="78"/>
      <c r="AE97" s="82"/>
      <c r="AF97" s="78"/>
      <c r="AG97" s="82"/>
      <c r="AH97" s="78">
        <v>87</v>
      </c>
      <c r="AI97" s="79">
        <v>153.71799999999999</v>
      </c>
      <c r="AJ97" s="78"/>
      <c r="AK97" s="82"/>
      <c r="AL97" s="78">
        <v>5.0000000000000001E-4</v>
      </c>
      <c r="AM97" s="82">
        <v>0.88472249999999986</v>
      </c>
      <c r="AN97" s="78">
        <v>1</v>
      </c>
      <c r="AO97" s="82">
        <v>4.5782776470588198</v>
      </c>
      <c r="AP97" s="78"/>
      <c r="AQ97" s="82"/>
      <c r="AR97" s="86">
        <v>9</v>
      </c>
      <c r="AS97" s="87">
        <v>6.6090038372522795</v>
      </c>
      <c r="AT97" s="84"/>
      <c r="AU97" s="88"/>
      <c r="AV97" s="88"/>
      <c r="AW97" s="78">
        <v>9</v>
      </c>
      <c r="AX97" s="82">
        <v>178.36597</v>
      </c>
      <c r="AY97" s="88"/>
      <c r="AZ97" s="84">
        <v>0.1752737</v>
      </c>
      <c r="BA97" s="85"/>
      <c r="BB97" s="85"/>
      <c r="BC97" s="82">
        <v>123.56806815189682</v>
      </c>
      <c r="BD97" s="85"/>
      <c r="BE97" s="82"/>
      <c r="BF97" s="88">
        <v>11.726623071738539</v>
      </c>
      <c r="BG97" s="75"/>
      <c r="BH97" s="76"/>
      <c r="BI97" s="77"/>
      <c r="BJ97" s="76"/>
      <c r="BK97" s="77"/>
      <c r="BL97" s="76"/>
      <c r="BM97" s="77"/>
      <c r="BN97" s="76"/>
      <c r="BO97" s="77"/>
      <c r="BP97" s="76"/>
      <c r="BQ97" s="77">
        <v>12</v>
      </c>
      <c r="BR97" s="76">
        <v>5.3579999999999997</v>
      </c>
      <c r="BS97" s="77">
        <v>1.2E-2</v>
      </c>
      <c r="BT97" s="76">
        <v>1.879</v>
      </c>
      <c r="BU97" s="77">
        <v>5</v>
      </c>
      <c r="BV97" s="76">
        <v>9.5574234813925525</v>
      </c>
      <c r="BW97" s="77">
        <v>3</v>
      </c>
      <c r="BX97" s="76">
        <v>5.71641118055555</v>
      </c>
      <c r="BY97" s="77">
        <f t="shared" si="18"/>
        <v>1213.8320589385162</v>
      </c>
      <c r="BZ97" s="78">
        <f t="shared" si="19"/>
        <v>5.3579999999999997</v>
      </c>
      <c r="CA97" s="79">
        <f t="shared" si="20"/>
        <v>17.152834661948102</v>
      </c>
      <c r="CB97" s="60">
        <f t="shared" si="21"/>
        <v>1236.3428936004643</v>
      </c>
      <c r="CO97" t="s">
        <v>171</v>
      </c>
      <c r="CP97">
        <v>1964</v>
      </c>
      <c r="CQ97">
        <v>4</v>
      </c>
      <c r="CR97">
        <v>3</v>
      </c>
      <c r="CS97">
        <v>0.17699999999999999</v>
      </c>
      <c r="CT97">
        <v>48</v>
      </c>
      <c r="CV97">
        <f t="shared" si="22"/>
        <v>0</v>
      </c>
      <c r="CW97" t="e">
        <f>#REF!-CR97</f>
        <v>#REF!</v>
      </c>
      <c r="CY97">
        <f t="shared" si="23"/>
        <v>0</v>
      </c>
    </row>
    <row r="98" spans="1:103" ht="18.75" customHeight="1" x14ac:dyDescent="0.3">
      <c r="A98" s="61">
        <f t="shared" si="24"/>
        <v>89</v>
      </c>
      <c r="B98" s="80" t="s">
        <v>172</v>
      </c>
      <c r="C98" s="81" t="s">
        <v>173</v>
      </c>
      <c r="D98" s="81">
        <v>4</v>
      </c>
      <c r="E98" s="81">
        <v>4</v>
      </c>
      <c r="F98" s="81">
        <v>32</v>
      </c>
      <c r="G98" s="81">
        <v>2888.6</v>
      </c>
      <c r="H98" s="65">
        <v>6.31</v>
      </c>
      <c r="I98" s="65"/>
      <c r="J98" s="65">
        <f t="shared" si="16"/>
        <v>218.72479199999998</v>
      </c>
      <c r="K98" s="64">
        <f t="shared" si="25"/>
        <v>208.55408917199998</v>
      </c>
      <c r="L98" s="65">
        <v>6.31</v>
      </c>
      <c r="M98" s="65"/>
      <c r="N98" s="65">
        <f t="shared" si="17"/>
        <v>15.791715632103838</v>
      </c>
      <c r="O98" s="64">
        <f t="shared" si="26"/>
        <v>15.057400855211009</v>
      </c>
      <c r="P98" s="78">
        <v>1.6E-2</v>
      </c>
      <c r="Q98" s="82">
        <v>2.8245287435456161</v>
      </c>
      <c r="R98" s="83">
        <v>405.74213999999995</v>
      </c>
      <c r="S98" s="78">
        <v>0.38145000000000001</v>
      </c>
      <c r="T98" s="82">
        <v>148.93056000000001</v>
      </c>
      <c r="U98" s="78"/>
      <c r="V98" s="82"/>
      <c r="W98" s="78"/>
      <c r="X98" s="82"/>
      <c r="Y98" s="84"/>
      <c r="Z98" s="82"/>
      <c r="AA98" s="78"/>
      <c r="AB98" s="85"/>
      <c r="AC98" s="82"/>
      <c r="AD98" s="78"/>
      <c r="AE98" s="82"/>
      <c r="AF98" s="78"/>
      <c r="AG98" s="82"/>
      <c r="AH98" s="78"/>
      <c r="AI98" s="79"/>
      <c r="AJ98" s="78"/>
      <c r="AK98" s="82"/>
      <c r="AL98" s="78"/>
      <c r="AM98" s="82"/>
      <c r="AN98" s="78">
        <v>1</v>
      </c>
      <c r="AO98" s="82">
        <v>0.65800000000000003</v>
      </c>
      <c r="AP98" s="78"/>
      <c r="AQ98" s="82"/>
      <c r="AR98" s="86">
        <v>14</v>
      </c>
      <c r="AS98" s="87">
        <v>10.689834621904641</v>
      </c>
      <c r="AT98" s="84"/>
      <c r="AU98" s="88"/>
      <c r="AV98" s="88"/>
      <c r="AW98" s="78"/>
      <c r="AX98" s="82"/>
      <c r="AY98" s="88"/>
      <c r="AZ98" s="84"/>
      <c r="BA98" s="85"/>
      <c r="BB98" s="85"/>
      <c r="BC98" s="82"/>
      <c r="BD98" s="85">
        <v>8</v>
      </c>
      <c r="BE98" s="82">
        <v>2.8899629850746238</v>
      </c>
      <c r="BF98" s="88">
        <v>12.148947184380908</v>
      </c>
      <c r="BG98" s="75"/>
      <c r="BH98" s="76"/>
      <c r="BI98" s="77">
        <v>1.2E-2</v>
      </c>
      <c r="BJ98" s="76">
        <v>13.81183</v>
      </c>
      <c r="BK98" s="77">
        <v>1.5E-3</v>
      </c>
      <c r="BL98" s="76">
        <v>3.8065472093023196</v>
      </c>
      <c r="BM98" s="77">
        <v>1E-3</v>
      </c>
      <c r="BN98" s="76">
        <v>1.39575368421053</v>
      </c>
      <c r="BO98" s="77"/>
      <c r="BP98" s="76"/>
      <c r="BQ98" s="77">
        <v>35</v>
      </c>
      <c r="BR98" s="76">
        <v>30.702365005548483</v>
      </c>
      <c r="BS98" s="77">
        <v>0.02</v>
      </c>
      <c r="BT98" s="76">
        <v>2.6205570149253798</v>
      </c>
      <c r="BU98" s="77">
        <v>1</v>
      </c>
      <c r="BV98" s="76">
        <v>0.75438000000000005</v>
      </c>
      <c r="BW98" s="77"/>
      <c r="BX98" s="76"/>
      <c r="BY98" s="77">
        <f t="shared" si="18"/>
        <v>583.88397353490564</v>
      </c>
      <c r="BZ98" s="78">
        <f t="shared" si="19"/>
        <v>49.716495899061329</v>
      </c>
      <c r="CA98" s="79">
        <f t="shared" si="20"/>
        <v>3.3749370149253801</v>
      </c>
      <c r="CB98" s="60">
        <f t="shared" si="21"/>
        <v>636.97540644889239</v>
      </c>
      <c r="CO98" t="s">
        <v>172</v>
      </c>
      <c r="CP98" t="s">
        <v>173</v>
      </c>
      <c r="CQ98">
        <v>4</v>
      </c>
      <c r="CR98">
        <v>4</v>
      </c>
      <c r="CS98">
        <v>0.378</v>
      </c>
      <c r="CT98">
        <v>32</v>
      </c>
      <c r="CV98">
        <f t="shared" si="22"/>
        <v>0</v>
      </c>
      <c r="CW98" t="e">
        <f>#REF!-CR98</f>
        <v>#REF!</v>
      </c>
      <c r="CY98">
        <f t="shared" si="23"/>
        <v>0</v>
      </c>
    </row>
    <row r="99" spans="1:103" ht="18.75" customHeight="1" x14ac:dyDescent="0.3">
      <c r="A99" s="61">
        <f t="shared" si="24"/>
        <v>90</v>
      </c>
      <c r="B99" s="80" t="s">
        <v>174</v>
      </c>
      <c r="C99" s="81">
        <v>1959</v>
      </c>
      <c r="D99" s="81">
        <v>5</v>
      </c>
      <c r="E99" s="81">
        <v>3</v>
      </c>
      <c r="F99" s="81">
        <v>60</v>
      </c>
      <c r="G99" s="81">
        <v>2559.6</v>
      </c>
      <c r="H99" s="65">
        <v>6.31</v>
      </c>
      <c r="I99" s="65"/>
      <c r="J99" s="65">
        <f t="shared" si="16"/>
        <v>193.81291199999998</v>
      </c>
      <c r="K99" s="64">
        <f t="shared" si="25"/>
        <v>184.800611592</v>
      </c>
      <c r="L99" s="65">
        <v>6.31</v>
      </c>
      <c r="M99" s="65"/>
      <c r="N99" s="65">
        <f t="shared" si="17"/>
        <v>13.993102309746238</v>
      </c>
      <c r="O99" s="64">
        <f t="shared" si="26"/>
        <v>13.342423052343038</v>
      </c>
      <c r="P99" s="78">
        <v>1.4E-2</v>
      </c>
      <c r="Q99" s="82">
        <v>4.8630477777777701</v>
      </c>
      <c r="R99" s="83"/>
      <c r="S99" s="78"/>
      <c r="T99" s="82"/>
      <c r="U99" s="78">
        <v>3.0000000000000001E-3</v>
      </c>
      <c r="V99" s="82">
        <v>5.6920000000000002</v>
      </c>
      <c r="W99" s="78"/>
      <c r="X99" s="82"/>
      <c r="Y99" s="84"/>
      <c r="Z99" s="82"/>
      <c r="AA99" s="78"/>
      <c r="AB99" s="85"/>
      <c r="AC99" s="82"/>
      <c r="AD99" s="78"/>
      <c r="AE99" s="82"/>
      <c r="AF99" s="78"/>
      <c r="AG99" s="82"/>
      <c r="AH99" s="78">
        <v>20</v>
      </c>
      <c r="AI99" s="79">
        <v>17.320273636</v>
      </c>
      <c r="AJ99" s="78"/>
      <c r="AK99" s="82"/>
      <c r="AL99" s="78"/>
      <c r="AM99" s="82"/>
      <c r="AN99" s="78">
        <v>1</v>
      </c>
      <c r="AO99" s="82">
        <v>3.2823651162790601</v>
      </c>
      <c r="AP99" s="78"/>
      <c r="AQ99" s="82"/>
      <c r="AR99" s="86">
        <v>4</v>
      </c>
      <c r="AS99" s="87">
        <v>1.20938621154278</v>
      </c>
      <c r="AT99" s="84"/>
      <c r="AU99" s="88"/>
      <c r="AV99" s="88"/>
      <c r="AW99" s="78"/>
      <c r="AX99" s="82"/>
      <c r="AY99" s="88"/>
      <c r="AZ99" s="84"/>
      <c r="BA99" s="85"/>
      <c r="BB99" s="85"/>
      <c r="BC99" s="82"/>
      <c r="BD99" s="85"/>
      <c r="BE99" s="82"/>
      <c r="BF99" s="88"/>
      <c r="BG99" s="75"/>
      <c r="BH99" s="76"/>
      <c r="BI99" s="77">
        <v>5.0000000000000001E-4</v>
      </c>
      <c r="BJ99" s="76">
        <v>0.89900333333333504</v>
      </c>
      <c r="BK99" s="77"/>
      <c r="BL99" s="76"/>
      <c r="BM99" s="77"/>
      <c r="BN99" s="76"/>
      <c r="BO99" s="77"/>
      <c r="BP99" s="76"/>
      <c r="BQ99" s="77">
        <v>5</v>
      </c>
      <c r="BR99" s="76">
        <v>7.0654962749944801</v>
      </c>
      <c r="BS99" s="77"/>
      <c r="BT99" s="76"/>
      <c r="BU99" s="77">
        <v>1</v>
      </c>
      <c r="BV99" s="76">
        <v>1.0089999999999999</v>
      </c>
      <c r="BW99" s="77">
        <v>10</v>
      </c>
      <c r="BX99" s="76">
        <v>21.231622044573619</v>
      </c>
      <c r="BY99" s="77">
        <f t="shared" si="18"/>
        <v>32.367072741599607</v>
      </c>
      <c r="BZ99" s="78">
        <f t="shared" si="19"/>
        <v>7.9644996083278148</v>
      </c>
      <c r="CA99" s="79">
        <f t="shared" si="20"/>
        <v>22.24062204457362</v>
      </c>
      <c r="CB99" s="60">
        <f t="shared" si="21"/>
        <v>62.572194394501039</v>
      </c>
      <c r="CO99" t="s">
        <v>174</v>
      </c>
      <c r="CP99">
        <v>1959</v>
      </c>
      <c r="CQ99">
        <v>5</v>
      </c>
      <c r="CR99">
        <v>3</v>
      </c>
      <c r="CS99">
        <v>0.25819999999999999</v>
      </c>
      <c r="CT99">
        <v>60</v>
      </c>
      <c r="CV99">
        <f t="shared" si="22"/>
        <v>0</v>
      </c>
      <c r="CW99" t="e">
        <f>#REF!-CR99</f>
        <v>#REF!</v>
      </c>
      <c r="CY99">
        <f t="shared" si="23"/>
        <v>0</v>
      </c>
    </row>
    <row r="100" spans="1:103" ht="18.75" customHeight="1" x14ac:dyDescent="0.3">
      <c r="A100" s="61">
        <f t="shared" si="24"/>
        <v>91</v>
      </c>
      <c r="B100" s="80" t="s">
        <v>175</v>
      </c>
      <c r="C100" s="81">
        <v>1960</v>
      </c>
      <c r="D100" s="81">
        <v>5</v>
      </c>
      <c r="E100" s="81">
        <v>3</v>
      </c>
      <c r="F100" s="81">
        <v>60</v>
      </c>
      <c r="G100" s="81">
        <v>2587.6</v>
      </c>
      <c r="H100" s="65">
        <v>6.31</v>
      </c>
      <c r="I100" s="65"/>
      <c r="J100" s="65">
        <f t="shared" si="16"/>
        <v>195.93307199999998</v>
      </c>
      <c r="K100" s="64">
        <f t="shared" si="25"/>
        <v>186.82218415199998</v>
      </c>
      <c r="L100" s="65">
        <v>6.31</v>
      </c>
      <c r="M100" s="65"/>
      <c r="N100" s="65">
        <f t="shared" si="17"/>
        <v>14.146175783989438</v>
      </c>
      <c r="O100" s="64">
        <f t="shared" si="26"/>
        <v>13.48837861003393</v>
      </c>
      <c r="P100" s="78"/>
      <c r="Q100" s="82"/>
      <c r="R100" s="83"/>
      <c r="S100" s="78"/>
      <c r="T100" s="82"/>
      <c r="U100" s="78"/>
      <c r="V100" s="82"/>
      <c r="W100" s="78"/>
      <c r="X100" s="82"/>
      <c r="Y100" s="84"/>
      <c r="Z100" s="82"/>
      <c r="AA100" s="78"/>
      <c r="AB100" s="85"/>
      <c r="AC100" s="82"/>
      <c r="AD100" s="78"/>
      <c r="AE100" s="82"/>
      <c r="AF100" s="78">
        <v>3.0000000000000001E-3</v>
      </c>
      <c r="AG100" s="82">
        <v>1.6244499999999999</v>
      </c>
      <c r="AH100" s="78">
        <v>12</v>
      </c>
      <c r="AI100" s="79">
        <v>15.352547272000001</v>
      </c>
      <c r="AJ100" s="78"/>
      <c r="AK100" s="82"/>
      <c r="AL100" s="78"/>
      <c r="AM100" s="82"/>
      <c r="AN100" s="78"/>
      <c r="AO100" s="82"/>
      <c r="AP100" s="78"/>
      <c r="AQ100" s="82"/>
      <c r="AR100" s="86">
        <v>4</v>
      </c>
      <c r="AS100" s="87">
        <v>3.3160530760233908</v>
      </c>
      <c r="AT100" s="84"/>
      <c r="AU100" s="88"/>
      <c r="AV100" s="88"/>
      <c r="AW100" s="78"/>
      <c r="AX100" s="82"/>
      <c r="AY100" s="88"/>
      <c r="AZ100" s="84"/>
      <c r="BA100" s="85"/>
      <c r="BB100" s="85"/>
      <c r="BC100" s="82"/>
      <c r="BD100" s="85"/>
      <c r="BE100" s="82"/>
      <c r="BF100" s="88">
        <v>3.4651592524260422</v>
      </c>
      <c r="BG100" s="75"/>
      <c r="BH100" s="76"/>
      <c r="BI100" s="77"/>
      <c r="BJ100" s="76"/>
      <c r="BK100" s="77">
        <v>3.0000000000000001E-3</v>
      </c>
      <c r="BL100" s="76">
        <v>2.6179999999999999</v>
      </c>
      <c r="BM100" s="77"/>
      <c r="BN100" s="76"/>
      <c r="BO100" s="77"/>
      <c r="BP100" s="76"/>
      <c r="BQ100" s="77">
        <v>8</v>
      </c>
      <c r="BR100" s="76">
        <v>6.7128356077188904</v>
      </c>
      <c r="BS100" s="77"/>
      <c r="BT100" s="76"/>
      <c r="BU100" s="77">
        <v>2</v>
      </c>
      <c r="BV100" s="76">
        <v>1.5968523529411769</v>
      </c>
      <c r="BW100" s="77"/>
      <c r="BX100" s="76"/>
      <c r="BY100" s="77">
        <f t="shared" si="18"/>
        <v>23.758209600449433</v>
      </c>
      <c r="BZ100" s="78">
        <f t="shared" si="19"/>
        <v>9.3308356077188908</v>
      </c>
      <c r="CA100" s="79">
        <f t="shared" si="20"/>
        <v>1.5968523529411769</v>
      </c>
      <c r="CB100" s="60">
        <f t="shared" si="21"/>
        <v>34.685897561109499</v>
      </c>
      <c r="CO100" t="s">
        <v>175</v>
      </c>
      <c r="CP100">
        <v>1960</v>
      </c>
      <c r="CQ100">
        <v>5</v>
      </c>
      <c r="CR100">
        <v>3</v>
      </c>
      <c r="CS100">
        <v>0.246</v>
      </c>
      <c r="CT100">
        <v>60</v>
      </c>
      <c r="CV100">
        <f t="shared" si="22"/>
        <v>0</v>
      </c>
      <c r="CW100" t="e">
        <f>#REF!-CR100</f>
        <v>#REF!</v>
      </c>
      <c r="CY100">
        <f t="shared" si="23"/>
        <v>0</v>
      </c>
    </row>
    <row r="101" spans="1:103" ht="18.75" customHeight="1" x14ac:dyDescent="0.3">
      <c r="A101" s="61">
        <f t="shared" si="24"/>
        <v>92</v>
      </c>
      <c r="B101" s="80" t="s">
        <v>176</v>
      </c>
      <c r="C101" s="81" t="s">
        <v>177</v>
      </c>
      <c r="D101" s="81">
        <v>5</v>
      </c>
      <c r="E101" s="81">
        <v>4</v>
      </c>
      <c r="F101" s="81">
        <v>70</v>
      </c>
      <c r="G101" s="81">
        <v>3426.2</v>
      </c>
      <c r="H101" s="65">
        <v>6.31</v>
      </c>
      <c r="I101" s="65"/>
      <c r="J101" s="65">
        <f t="shared" si="16"/>
        <v>259.43186399999996</v>
      </c>
      <c r="K101" s="64">
        <f t="shared" si="25"/>
        <v>247.36828232399998</v>
      </c>
      <c r="L101" s="65">
        <v>6.31</v>
      </c>
      <c r="M101" s="65"/>
      <c r="N101" s="65">
        <f t="shared" si="17"/>
        <v>18.73072633757328</v>
      </c>
      <c r="O101" s="64">
        <f t="shared" si="26"/>
        <v>17.859747562876123</v>
      </c>
      <c r="P101" s="78"/>
      <c r="Q101" s="82"/>
      <c r="R101" s="83"/>
      <c r="S101" s="78"/>
      <c r="T101" s="82"/>
      <c r="U101" s="78"/>
      <c r="V101" s="82"/>
      <c r="W101" s="78"/>
      <c r="X101" s="82"/>
      <c r="Y101" s="84"/>
      <c r="Z101" s="82"/>
      <c r="AA101" s="78"/>
      <c r="AB101" s="85"/>
      <c r="AC101" s="82"/>
      <c r="AD101" s="78"/>
      <c r="AE101" s="82"/>
      <c r="AF101" s="78"/>
      <c r="AG101" s="82"/>
      <c r="AH101" s="78"/>
      <c r="AI101" s="79"/>
      <c r="AJ101" s="78"/>
      <c r="AK101" s="82"/>
      <c r="AL101" s="78"/>
      <c r="AM101" s="82"/>
      <c r="AN101" s="78"/>
      <c r="AO101" s="82"/>
      <c r="AP101" s="78"/>
      <c r="AQ101" s="82"/>
      <c r="AR101" s="86">
        <v>8</v>
      </c>
      <c r="AS101" s="87">
        <v>2.7174477874321932</v>
      </c>
      <c r="AT101" s="84"/>
      <c r="AU101" s="88"/>
      <c r="AV101" s="88"/>
      <c r="AW101" s="78"/>
      <c r="AX101" s="82"/>
      <c r="AY101" s="88"/>
      <c r="AZ101" s="84"/>
      <c r="BA101" s="85"/>
      <c r="BB101" s="85"/>
      <c r="BC101" s="82"/>
      <c r="BD101" s="85"/>
      <c r="BE101" s="82"/>
      <c r="BF101" s="88">
        <v>1.042</v>
      </c>
      <c r="BG101" s="75"/>
      <c r="BH101" s="76"/>
      <c r="BI101" s="77"/>
      <c r="BJ101" s="76"/>
      <c r="BK101" s="77"/>
      <c r="BL101" s="76"/>
      <c r="BM101" s="77"/>
      <c r="BN101" s="76"/>
      <c r="BO101" s="77"/>
      <c r="BP101" s="76"/>
      <c r="BQ101" s="77">
        <v>3</v>
      </c>
      <c r="BR101" s="76">
        <v>2.0501432390117218</v>
      </c>
      <c r="BS101" s="77">
        <v>3.0000000000000001E-3</v>
      </c>
      <c r="BT101" s="76">
        <v>0.39308355223880698</v>
      </c>
      <c r="BU101" s="77"/>
      <c r="BV101" s="76"/>
      <c r="BW101" s="77">
        <v>11</v>
      </c>
      <c r="BX101" s="76">
        <v>20.962827971803893</v>
      </c>
      <c r="BY101" s="77">
        <f t="shared" si="18"/>
        <v>3.759447787432193</v>
      </c>
      <c r="BZ101" s="78">
        <f t="shared" si="19"/>
        <v>2.0501432390117218</v>
      </c>
      <c r="CA101" s="79">
        <f t="shared" si="20"/>
        <v>21.3559115240427</v>
      </c>
      <c r="CB101" s="60">
        <f t="shared" si="21"/>
        <v>27.165502550486615</v>
      </c>
      <c r="CO101" t="s">
        <v>176</v>
      </c>
      <c r="CP101" t="s">
        <v>177</v>
      </c>
      <c r="CQ101">
        <v>5</v>
      </c>
      <c r="CR101">
        <v>4</v>
      </c>
      <c r="CS101">
        <v>0.29899999999999999</v>
      </c>
      <c r="CT101">
        <v>70</v>
      </c>
      <c r="CV101">
        <f t="shared" si="22"/>
        <v>0</v>
      </c>
      <c r="CW101" t="e">
        <f>#REF!-CR101</f>
        <v>#REF!</v>
      </c>
      <c r="CY101">
        <f t="shared" si="23"/>
        <v>0</v>
      </c>
    </row>
    <row r="102" spans="1:103" ht="18.75" customHeight="1" x14ac:dyDescent="0.3">
      <c r="A102" s="61">
        <f t="shared" si="24"/>
        <v>93</v>
      </c>
      <c r="B102" s="80" t="s">
        <v>178</v>
      </c>
      <c r="C102" s="81" t="s">
        <v>173</v>
      </c>
      <c r="D102" s="81">
        <v>4</v>
      </c>
      <c r="E102" s="81">
        <v>4</v>
      </c>
      <c r="F102" s="81">
        <v>32</v>
      </c>
      <c r="G102" s="81">
        <v>2873.4</v>
      </c>
      <c r="H102" s="65">
        <v>6.31</v>
      </c>
      <c r="I102" s="65"/>
      <c r="J102" s="65">
        <f t="shared" si="16"/>
        <v>217.573848</v>
      </c>
      <c r="K102" s="64">
        <f t="shared" si="25"/>
        <v>207.45666406800001</v>
      </c>
      <c r="L102" s="65">
        <v>6.31</v>
      </c>
      <c r="M102" s="65"/>
      <c r="N102" s="65">
        <f t="shared" si="17"/>
        <v>15.708618603228961</v>
      </c>
      <c r="O102" s="64">
        <f t="shared" si="26"/>
        <v>14.978167838178814</v>
      </c>
      <c r="P102" s="78">
        <v>6.5000000000000002E-2</v>
      </c>
      <c r="Q102" s="82">
        <v>118.21145</v>
      </c>
      <c r="R102" s="83"/>
      <c r="S102" s="78"/>
      <c r="T102" s="82"/>
      <c r="U102" s="78"/>
      <c r="V102" s="82"/>
      <c r="W102" s="78"/>
      <c r="X102" s="82"/>
      <c r="Y102" s="84"/>
      <c r="Z102" s="82"/>
      <c r="AA102" s="78"/>
      <c r="AB102" s="85"/>
      <c r="AC102" s="82"/>
      <c r="AD102" s="78"/>
      <c r="AE102" s="82"/>
      <c r="AF102" s="78">
        <v>2E-3</v>
      </c>
      <c r="AG102" s="82">
        <v>2.09836</v>
      </c>
      <c r="AH102" s="78"/>
      <c r="AI102" s="79"/>
      <c r="AJ102" s="78"/>
      <c r="AK102" s="82"/>
      <c r="AL102" s="78"/>
      <c r="AM102" s="82"/>
      <c r="AN102" s="78">
        <v>4</v>
      </c>
      <c r="AO102" s="82">
        <v>4.3778464957264962</v>
      </c>
      <c r="AP102" s="78"/>
      <c r="AQ102" s="82"/>
      <c r="AR102" s="86">
        <v>5</v>
      </c>
      <c r="AS102" s="87">
        <v>6.2467771581350595</v>
      </c>
      <c r="AT102" s="84"/>
      <c r="AU102" s="88"/>
      <c r="AV102" s="88"/>
      <c r="AW102" s="78"/>
      <c r="AX102" s="82"/>
      <c r="AY102" s="88"/>
      <c r="AZ102" s="84"/>
      <c r="BA102" s="85"/>
      <c r="BB102" s="85"/>
      <c r="BC102" s="82"/>
      <c r="BD102" s="85"/>
      <c r="BE102" s="82"/>
      <c r="BF102" s="88">
        <v>54.118723396226414</v>
      </c>
      <c r="BG102" s="75"/>
      <c r="BH102" s="76"/>
      <c r="BI102" s="77"/>
      <c r="BJ102" s="76"/>
      <c r="BK102" s="77"/>
      <c r="BL102" s="76"/>
      <c r="BM102" s="77">
        <v>6.0000000000000001E-3</v>
      </c>
      <c r="BN102" s="76">
        <v>7.0958046511628012</v>
      </c>
      <c r="BO102" s="77"/>
      <c r="BP102" s="76"/>
      <c r="BQ102" s="77">
        <v>28</v>
      </c>
      <c r="BR102" s="76">
        <v>23.060592045657533</v>
      </c>
      <c r="BS102" s="77"/>
      <c r="BT102" s="76"/>
      <c r="BU102" s="77"/>
      <c r="BV102" s="76"/>
      <c r="BW102" s="77">
        <v>2</v>
      </c>
      <c r="BX102" s="76">
        <v>2.8084952083333299</v>
      </c>
      <c r="BY102" s="77">
        <f t="shared" si="18"/>
        <v>185.05315705008798</v>
      </c>
      <c r="BZ102" s="78">
        <f t="shared" si="19"/>
        <v>30.156396696820334</v>
      </c>
      <c r="CA102" s="79">
        <f t="shared" si="20"/>
        <v>2.8084952083333299</v>
      </c>
      <c r="CB102" s="60">
        <f t="shared" si="21"/>
        <v>218.01804895524165</v>
      </c>
      <c r="CO102" t="s">
        <v>178</v>
      </c>
      <c r="CP102" t="s">
        <v>173</v>
      </c>
      <c r="CQ102">
        <v>4</v>
      </c>
      <c r="CR102">
        <v>4</v>
      </c>
      <c r="CS102">
        <v>0.39360000000000001</v>
      </c>
      <c r="CT102">
        <v>32</v>
      </c>
      <c r="CV102">
        <f t="shared" si="22"/>
        <v>0</v>
      </c>
      <c r="CW102" t="e">
        <f>#REF!-CR102</f>
        <v>#REF!</v>
      </c>
      <c r="CY102">
        <f t="shared" si="23"/>
        <v>0</v>
      </c>
    </row>
    <row r="103" spans="1:103" ht="18.75" customHeight="1" x14ac:dyDescent="0.3">
      <c r="A103" s="61">
        <f t="shared" si="24"/>
        <v>94</v>
      </c>
      <c r="B103" s="80" t="s">
        <v>179</v>
      </c>
      <c r="C103" s="81">
        <v>1968</v>
      </c>
      <c r="D103" s="81">
        <v>5</v>
      </c>
      <c r="E103" s="81">
        <v>7</v>
      </c>
      <c r="F103" s="81">
        <v>70</v>
      </c>
      <c r="G103" s="81">
        <v>3939.2</v>
      </c>
      <c r="H103" s="65">
        <v>6.31</v>
      </c>
      <c r="I103" s="65"/>
      <c r="J103" s="65">
        <f t="shared" si="16"/>
        <v>298.27622400000001</v>
      </c>
      <c r="K103" s="64">
        <f t="shared" si="25"/>
        <v>284.40637958400004</v>
      </c>
      <c r="L103" s="65">
        <v>6.31</v>
      </c>
      <c r="M103" s="65"/>
      <c r="N103" s="65">
        <f t="shared" si="17"/>
        <v>21.535251062100485</v>
      </c>
      <c r="O103" s="64">
        <f t="shared" si="26"/>
        <v>20.533861887712813</v>
      </c>
      <c r="P103" s="78">
        <v>2E-3</v>
      </c>
      <c r="Q103" s="82">
        <v>1.2204895348837199</v>
      </c>
      <c r="R103" s="83"/>
      <c r="S103" s="78">
        <v>0.24</v>
      </c>
      <c r="T103" s="82">
        <v>188.07247000000001</v>
      </c>
      <c r="U103" s="78"/>
      <c r="V103" s="82"/>
      <c r="W103" s="78"/>
      <c r="X103" s="82"/>
      <c r="Y103" s="84"/>
      <c r="Z103" s="82"/>
      <c r="AA103" s="78"/>
      <c r="AB103" s="85"/>
      <c r="AC103" s="82"/>
      <c r="AD103" s="78"/>
      <c r="AE103" s="82"/>
      <c r="AF103" s="78"/>
      <c r="AG103" s="82"/>
      <c r="AH103" s="78">
        <v>3</v>
      </c>
      <c r="AI103" s="79">
        <v>4.1989999999999998</v>
      </c>
      <c r="AJ103" s="78"/>
      <c r="AK103" s="82"/>
      <c r="AL103" s="78"/>
      <c r="AM103" s="82"/>
      <c r="AN103" s="78">
        <v>1</v>
      </c>
      <c r="AO103" s="82">
        <v>2.79620151515152</v>
      </c>
      <c r="AP103" s="78"/>
      <c r="AQ103" s="82"/>
      <c r="AR103" s="86">
        <v>20</v>
      </c>
      <c r="AS103" s="87">
        <v>9.464828854230614</v>
      </c>
      <c r="AT103" s="84"/>
      <c r="AU103" s="88"/>
      <c r="AV103" s="88"/>
      <c r="AW103" s="78"/>
      <c r="AX103" s="82"/>
      <c r="AY103" s="88"/>
      <c r="AZ103" s="84"/>
      <c r="BA103" s="85"/>
      <c r="BB103" s="85"/>
      <c r="BC103" s="82"/>
      <c r="BD103" s="85"/>
      <c r="BE103" s="82"/>
      <c r="BF103" s="88">
        <v>8.8515149999999991</v>
      </c>
      <c r="BG103" s="75">
        <v>3.5000000000000001E-3</v>
      </c>
      <c r="BH103" s="76">
        <v>5.479528260869575</v>
      </c>
      <c r="BI103" s="77">
        <v>6.0000000000000001E-3</v>
      </c>
      <c r="BJ103" s="76">
        <v>6.0336750000000006</v>
      </c>
      <c r="BK103" s="77">
        <v>2.5000000000000001E-3</v>
      </c>
      <c r="BL103" s="76">
        <v>2.7330582502651048</v>
      </c>
      <c r="BM103" s="77"/>
      <c r="BN103" s="76"/>
      <c r="BO103" s="77"/>
      <c r="BP103" s="76"/>
      <c r="BQ103" s="77">
        <v>23</v>
      </c>
      <c r="BR103" s="76">
        <v>11.660353828765816</v>
      </c>
      <c r="BS103" s="77"/>
      <c r="BT103" s="76"/>
      <c r="BU103" s="77">
        <v>11</v>
      </c>
      <c r="BV103" s="76">
        <v>8.9375272509003612</v>
      </c>
      <c r="BW103" s="77">
        <v>15</v>
      </c>
      <c r="BX103" s="76">
        <v>29.769520625000002</v>
      </c>
      <c r="BY103" s="77">
        <f t="shared" si="18"/>
        <v>214.60450490426587</v>
      </c>
      <c r="BZ103" s="78">
        <f t="shared" si="19"/>
        <v>25.906615339900497</v>
      </c>
      <c r="CA103" s="79">
        <f t="shared" si="20"/>
        <v>38.707047875900365</v>
      </c>
      <c r="CB103" s="60">
        <f t="shared" si="21"/>
        <v>279.21816812006671</v>
      </c>
      <c r="CO103" t="s">
        <v>179</v>
      </c>
      <c r="CP103">
        <v>1968</v>
      </c>
      <c r="CQ103">
        <v>5</v>
      </c>
      <c r="CR103">
        <v>7</v>
      </c>
      <c r="CS103">
        <v>0.50700000000000001</v>
      </c>
      <c r="CT103">
        <v>70</v>
      </c>
      <c r="CV103">
        <f t="shared" si="22"/>
        <v>0</v>
      </c>
      <c r="CW103" t="e">
        <f>#REF!-CR103</f>
        <v>#REF!</v>
      </c>
      <c r="CY103">
        <f t="shared" si="23"/>
        <v>0</v>
      </c>
    </row>
    <row r="104" spans="1:103" ht="18.75" customHeight="1" x14ac:dyDescent="0.3">
      <c r="A104" s="61">
        <f t="shared" si="24"/>
        <v>95</v>
      </c>
      <c r="B104" s="80" t="s">
        <v>180</v>
      </c>
      <c r="C104" s="81">
        <v>1968</v>
      </c>
      <c r="D104" s="81">
        <v>5</v>
      </c>
      <c r="E104" s="81">
        <v>4</v>
      </c>
      <c r="F104" s="81">
        <v>80</v>
      </c>
      <c r="G104" s="81">
        <v>3515.2</v>
      </c>
      <c r="H104" s="65">
        <v>6.31</v>
      </c>
      <c r="I104" s="65"/>
      <c r="J104" s="65">
        <f t="shared" si="16"/>
        <v>266.17094399999996</v>
      </c>
      <c r="K104" s="64">
        <f t="shared" si="25"/>
        <v>253.79399510399998</v>
      </c>
      <c r="L104" s="65">
        <v>6.31</v>
      </c>
      <c r="M104" s="65"/>
      <c r="N104" s="65">
        <f t="shared" si="17"/>
        <v>19.217281309274878</v>
      </c>
      <c r="O104" s="64">
        <f t="shared" si="26"/>
        <v>18.323677728393594</v>
      </c>
      <c r="P104" s="78">
        <v>4.0000000000000001E-3</v>
      </c>
      <c r="Q104" s="82">
        <v>2.3528697435897441</v>
      </c>
      <c r="R104" s="83"/>
      <c r="S104" s="78">
        <v>0.13300000000000001</v>
      </c>
      <c r="T104" s="82">
        <v>59.08231</v>
      </c>
      <c r="U104" s="78">
        <v>8.0000000000000002E-3</v>
      </c>
      <c r="V104" s="82">
        <v>4.8768288311688321</v>
      </c>
      <c r="W104" s="78">
        <v>0.13200000000000001</v>
      </c>
      <c r="X104" s="82">
        <v>57.551656352022079</v>
      </c>
      <c r="Y104" s="84"/>
      <c r="Z104" s="82"/>
      <c r="AA104" s="78"/>
      <c r="AB104" s="85"/>
      <c r="AC104" s="82"/>
      <c r="AD104" s="78"/>
      <c r="AE104" s="82"/>
      <c r="AF104" s="78"/>
      <c r="AG104" s="82"/>
      <c r="AH104" s="78"/>
      <c r="AI104" s="79"/>
      <c r="AJ104" s="78"/>
      <c r="AK104" s="82"/>
      <c r="AL104" s="78"/>
      <c r="AM104" s="82"/>
      <c r="AN104" s="78"/>
      <c r="AO104" s="82"/>
      <c r="AP104" s="78"/>
      <c r="AQ104" s="82"/>
      <c r="AR104" s="86">
        <v>48</v>
      </c>
      <c r="AS104" s="87">
        <v>49.702689139752501</v>
      </c>
      <c r="AT104" s="84"/>
      <c r="AU104" s="88"/>
      <c r="AV104" s="88"/>
      <c r="AW104" s="78"/>
      <c r="AX104" s="82"/>
      <c r="AY104" s="88"/>
      <c r="AZ104" s="84"/>
      <c r="BA104" s="85"/>
      <c r="BB104" s="85"/>
      <c r="BC104" s="82"/>
      <c r="BD104" s="85"/>
      <c r="BE104" s="82"/>
      <c r="BF104" s="88">
        <v>110.25507969267142</v>
      </c>
      <c r="BG104" s="75">
        <v>1.5E-3</v>
      </c>
      <c r="BH104" s="76">
        <v>2.9686099999999951</v>
      </c>
      <c r="BI104" s="77"/>
      <c r="BJ104" s="76"/>
      <c r="BK104" s="77"/>
      <c r="BL104" s="76"/>
      <c r="BM104" s="77"/>
      <c r="BN104" s="76"/>
      <c r="BO104" s="77">
        <v>4</v>
      </c>
      <c r="BP104" s="76">
        <v>8.9019999999999992</v>
      </c>
      <c r="BQ104" s="77">
        <v>19</v>
      </c>
      <c r="BR104" s="76">
        <v>8.5477400596681434</v>
      </c>
      <c r="BS104" s="77"/>
      <c r="BT104" s="76"/>
      <c r="BU104" s="77">
        <v>1</v>
      </c>
      <c r="BV104" s="76">
        <v>0.76151489795918403</v>
      </c>
      <c r="BW104" s="77">
        <v>16</v>
      </c>
      <c r="BX104" s="76">
        <v>30.658425623135827</v>
      </c>
      <c r="BY104" s="77">
        <f t="shared" si="18"/>
        <v>283.82143375920458</v>
      </c>
      <c r="BZ104" s="78">
        <f t="shared" si="19"/>
        <v>20.418350059668136</v>
      </c>
      <c r="CA104" s="79">
        <f t="shared" si="20"/>
        <v>31.419940521095011</v>
      </c>
      <c r="CB104" s="60">
        <f t="shared" si="21"/>
        <v>335.65972433996768</v>
      </c>
      <c r="CO104" t="s">
        <v>180</v>
      </c>
      <c r="CP104">
        <v>1968</v>
      </c>
      <c r="CQ104">
        <v>5</v>
      </c>
      <c r="CR104">
        <v>4</v>
      </c>
      <c r="CS104">
        <v>0.28000000000000003</v>
      </c>
      <c r="CT104">
        <v>80</v>
      </c>
      <c r="CV104">
        <f t="shared" si="22"/>
        <v>0</v>
      </c>
      <c r="CW104" t="e">
        <f>#REF!-CR104</f>
        <v>#REF!</v>
      </c>
      <c r="CY104">
        <f t="shared" si="23"/>
        <v>0</v>
      </c>
    </row>
    <row r="105" spans="1:103" ht="17.25" customHeight="1" x14ac:dyDescent="0.3">
      <c r="A105" s="61">
        <f t="shared" si="24"/>
        <v>96</v>
      </c>
      <c r="B105" s="80" t="s">
        <v>181</v>
      </c>
      <c r="C105" s="81">
        <v>1988</v>
      </c>
      <c r="D105" s="81">
        <v>5</v>
      </c>
      <c r="E105" s="81">
        <v>6</v>
      </c>
      <c r="F105" s="81">
        <v>74</v>
      </c>
      <c r="G105" s="81">
        <v>4431.2</v>
      </c>
      <c r="H105" s="65">
        <v>6.31</v>
      </c>
      <c r="I105" s="65"/>
      <c r="J105" s="65">
        <f t="shared" si="16"/>
        <v>335.53046399999994</v>
      </c>
      <c r="K105" s="64">
        <f t="shared" si="25"/>
        <v>319.92829742399994</v>
      </c>
      <c r="L105" s="65">
        <v>6.31</v>
      </c>
      <c r="M105" s="65"/>
      <c r="N105" s="65">
        <f t="shared" si="17"/>
        <v>24.224970680945273</v>
      </c>
      <c r="O105" s="64">
        <f t="shared" si="26"/>
        <v>23.098509544281317</v>
      </c>
      <c r="P105" s="78"/>
      <c r="Q105" s="82"/>
      <c r="R105" s="83"/>
      <c r="S105" s="78">
        <v>8.199999999999999E-2</v>
      </c>
      <c r="T105" s="82">
        <v>63.941699999999997</v>
      </c>
      <c r="U105" s="78">
        <v>5.0000000000000001E-3</v>
      </c>
      <c r="V105" s="82">
        <v>8.5635000000000012</v>
      </c>
      <c r="W105" s="78"/>
      <c r="X105" s="82"/>
      <c r="Y105" s="84">
        <v>1</v>
      </c>
      <c r="Z105" s="82">
        <v>0.90279361702127603</v>
      </c>
      <c r="AA105" s="78"/>
      <c r="AB105" s="85"/>
      <c r="AC105" s="82"/>
      <c r="AD105" s="78"/>
      <c r="AE105" s="82"/>
      <c r="AF105" s="78"/>
      <c r="AG105" s="82"/>
      <c r="AH105" s="78"/>
      <c r="AI105" s="79"/>
      <c r="AJ105" s="78"/>
      <c r="AK105" s="82"/>
      <c r="AL105" s="78"/>
      <c r="AM105" s="82"/>
      <c r="AN105" s="78">
        <v>1</v>
      </c>
      <c r="AO105" s="82">
        <v>0.94185874999999997</v>
      </c>
      <c r="AP105" s="78"/>
      <c r="AQ105" s="82"/>
      <c r="AR105" s="86"/>
      <c r="AS105" s="87"/>
      <c r="AT105" s="84"/>
      <c r="AU105" s="88"/>
      <c r="AV105" s="88"/>
      <c r="AW105" s="78"/>
      <c r="AX105" s="82"/>
      <c r="AY105" s="88"/>
      <c r="AZ105" s="84">
        <v>1.2E-2</v>
      </c>
      <c r="BA105" s="85"/>
      <c r="BB105" s="85"/>
      <c r="BC105" s="82">
        <v>5.5029399999999997</v>
      </c>
      <c r="BD105" s="85"/>
      <c r="BE105" s="82"/>
      <c r="BF105" s="88">
        <v>0.63244266666666793</v>
      </c>
      <c r="BG105" s="75">
        <v>1E-3</v>
      </c>
      <c r="BH105" s="76">
        <v>1.5005500000000001</v>
      </c>
      <c r="BI105" s="77"/>
      <c r="BJ105" s="76"/>
      <c r="BK105" s="77">
        <v>2E-3</v>
      </c>
      <c r="BL105" s="76">
        <v>2.5908733333333398</v>
      </c>
      <c r="BM105" s="77"/>
      <c r="BN105" s="76"/>
      <c r="BO105" s="77">
        <v>1</v>
      </c>
      <c r="BP105" s="76">
        <v>1.8294874999999999</v>
      </c>
      <c r="BQ105" s="77">
        <v>35</v>
      </c>
      <c r="BR105" s="76">
        <v>39.530155974600952</v>
      </c>
      <c r="BS105" s="77"/>
      <c r="BT105" s="76"/>
      <c r="BU105" s="77">
        <v>5</v>
      </c>
      <c r="BV105" s="76">
        <v>4.410187825841537</v>
      </c>
      <c r="BW105" s="77">
        <v>7</v>
      </c>
      <c r="BX105" s="76">
        <v>13.480253173480101</v>
      </c>
      <c r="BY105" s="77">
        <f t="shared" si="18"/>
        <v>80.485235033687928</v>
      </c>
      <c r="BZ105" s="78">
        <f t="shared" si="19"/>
        <v>45.451066807934289</v>
      </c>
      <c r="CA105" s="79">
        <f t="shared" si="20"/>
        <v>17.890440999321637</v>
      </c>
      <c r="CB105" s="60">
        <f t="shared" si="21"/>
        <v>143.82674284094387</v>
      </c>
      <c r="CO105" t="s">
        <v>181</v>
      </c>
      <c r="CP105">
        <v>1988</v>
      </c>
      <c r="CQ105">
        <v>5</v>
      </c>
      <c r="CR105">
        <v>6</v>
      </c>
      <c r="CS105">
        <v>0.4698</v>
      </c>
      <c r="CT105">
        <v>74</v>
      </c>
      <c r="CV105">
        <f t="shared" si="22"/>
        <v>0</v>
      </c>
      <c r="CW105" t="e">
        <f>#REF!-CR105</f>
        <v>#REF!</v>
      </c>
      <c r="CY105">
        <f t="shared" si="23"/>
        <v>0</v>
      </c>
    </row>
    <row r="106" spans="1:103" ht="18.75" customHeight="1" x14ac:dyDescent="0.3">
      <c r="A106" s="61">
        <f t="shared" si="24"/>
        <v>97</v>
      </c>
      <c r="B106" s="80" t="s">
        <v>182</v>
      </c>
      <c r="C106" s="81" t="s">
        <v>173</v>
      </c>
      <c r="D106" s="81">
        <v>4</v>
      </c>
      <c r="E106" s="81">
        <v>4</v>
      </c>
      <c r="F106" s="81">
        <v>32</v>
      </c>
      <c r="G106" s="81">
        <v>2872.2</v>
      </c>
      <c r="H106" s="65">
        <v>6.31</v>
      </c>
      <c r="I106" s="65"/>
      <c r="J106" s="65">
        <f t="shared" ref="J106:J119" si="27">G106*H106*12/1000</f>
        <v>217.48298399999999</v>
      </c>
      <c r="K106" s="64">
        <f t="shared" si="25"/>
        <v>207.370025244</v>
      </c>
      <c r="L106" s="65">
        <v>6.31</v>
      </c>
      <c r="M106" s="65"/>
      <c r="N106" s="65">
        <f t="shared" ref="N106:N119" si="28">K106*L106*12/1000</f>
        <v>15.702058311475678</v>
      </c>
      <c r="O106" s="64">
        <f t="shared" si="26"/>
        <v>14.971912599992059</v>
      </c>
      <c r="P106" s="78"/>
      <c r="Q106" s="82"/>
      <c r="R106" s="83"/>
      <c r="S106" s="78">
        <v>9.7000000000000003E-2</v>
      </c>
      <c r="T106" s="82">
        <v>61.796140000000001</v>
      </c>
      <c r="U106" s="78"/>
      <c r="V106" s="82"/>
      <c r="W106" s="78"/>
      <c r="X106" s="82"/>
      <c r="Y106" s="84"/>
      <c r="Z106" s="82"/>
      <c r="AA106" s="78"/>
      <c r="AB106" s="85"/>
      <c r="AC106" s="82"/>
      <c r="AD106" s="78"/>
      <c r="AE106" s="82"/>
      <c r="AF106" s="78">
        <v>5.0000000000000001E-4</v>
      </c>
      <c r="AG106" s="82">
        <v>0.78114880952380994</v>
      </c>
      <c r="AH106" s="78"/>
      <c r="AI106" s="79"/>
      <c r="AJ106" s="78"/>
      <c r="AK106" s="82"/>
      <c r="AL106" s="78"/>
      <c r="AM106" s="82"/>
      <c r="AN106" s="78">
        <v>2</v>
      </c>
      <c r="AO106" s="82">
        <v>1.1099999999999999</v>
      </c>
      <c r="AP106" s="78"/>
      <c r="AQ106" s="82"/>
      <c r="AR106" s="86">
        <v>28</v>
      </c>
      <c r="AS106" s="87">
        <v>15.597586451126265</v>
      </c>
      <c r="AT106" s="84"/>
      <c r="AU106" s="88"/>
      <c r="AV106" s="88"/>
      <c r="AW106" s="78"/>
      <c r="AX106" s="82"/>
      <c r="AY106" s="88"/>
      <c r="AZ106" s="84"/>
      <c r="BA106" s="85"/>
      <c r="BB106" s="85"/>
      <c r="BC106" s="82"/>
      <c r="BD106" s="85"/>
      <c r="BE106" s="82"/>
      <c r="BF106" s="88">
        <v>5.4221004050187087</v>
      </c>
      <c r="BG106" s="75"/>
      <c r="BH106" s="76"/>
      <c r="BI106" s="77">
        <v>2E-3</v>
      </c>
      <c r="BJ106" s="76">
        <v>2.0054175999999999</v>
      </c>
      <c r="BK106" s="77"/>
      <c r="BL106" s="76"/>
      <c r="BM106" s="77">
        <v>7.0000000000000001E-3</v>
      </c>
      <c r="BN106" s="76">
        <v>9.3800787500000009</v>
      </c>
      <c r="BO106" s="77"/>
      <c r="BP106" s="76"/>
      <c r="BQ106" s="77">
        <v>11</v>
      </c>
      <c r="BR106" s="76">
        <v>5.4094343552696724</v>
      </c>
      <c r="BS106" s="77"/>
      <c r="BT106" s="76"/>
      <c r="BU106" s="77"/>
      <c r="BV106" s="76"/>
      <c r="BW106" s="77">
        <v>1</v>
      </c>
      <c r="BX106" s="76">
        <v>1.7286835709999999</v>
      </c>
      <c r="BY106" s="77">
        <f t="shared" si="18"/>
        <v>84.706975665668793</v>
      </c>
      <c r="BZ106" s="78">
        <f t="shared" si="19"/>
        <v>16.794930705269671</v>
      </c>
      <c r="CA106" s="79">
        <f t="shared" si="20"/>
        <v>1.7286835709999999</v>
      </c>
      <c r="CB106" s="60">
        <f t="shared" si="21"/>
        <v>103.23058994193846</v>
      </c>
      <c r="CO106" t="s">
        <v>182</v>
      </c>
      <c r="CP106" t="s">
        <v>173</v>
      </c>
      <c r="CQ106">
        <v>4</v>
      </c>
      <c r="CR106">
        <v>4</v>
      </c>
      <c r="CS106">
        <v>0.38440000000000002</v>
      </c>
      <c r="CT106">
        <v>32</v>
      </c>
      <c r="CV106">
        <f t="shared" ref="CV106:CV138" si="29">D106-CQ106</f>
        <v>0</v>
      </c>
      <c r="CW106" t="e">
        <f>#REF!-CR106</f>
        <v>#REF!</v>
      </c>
      <c r="CY106">
        <f t="shared" ref="CY106:CY138" si="30">F106-CT106</f>
        <v>0</v>
      </c>
    </row>
    <row r="107" spans="1:103" ht="18" customHeight="1" x14ac:dyDescent="0.3">
      <c r="A107" s="61">
        <f t="shared" si="24"/>
        <v>98</v>
      </c>
      <c r="B107" s="80" t="s">
        <v>183</v>
      </c>
      <c r="C107" s="81" t="s">
        <v>184</v>
      </c>
      <c r="D107" s="81">
        <v>5</v>
      </c>
      <c r="E107" s="81">
        <v>2</v>
      </c>
      <c r="F107" s="81">
        <v>42</v>
      </c>
      <c r="G107" s="81">
        <v>4822.8999999999996</v>
      </c>
      <c r="H107" s="65">
        <v>6.31</v>
      </c>
      <c r="I107" s="65"/>
      <c r="J107" s="65">
        <f t="shared" si="27"/>
        <v>365.18998799999997</v>
      </c>
      <c r="K107" s="64">
        <f t="shared" si="25"/>
        <v>348.20865355799998</v>
      </c>
      <c r="L107" s="65">
        <v>6.31</v>
      </c>
      <c r="M107" s="65"/>
      <c r="N107" s="65">
        <f t="shared" si="28"/>
        <v>26.366359247411758</v>
      </c>
      <c r="O107" s="64">
        <f t="shared" si="26"/>
        <v>25.14032354240711</v>
      </c>
      <c r="P107" s="78">
        <v>4.0000000000000001E-3</v>
      </c>
      <c r="Q107" s="82">
        <v>1.204</v>
      </c>
      <c r="R107" s="83"/>
      <c r="S107" s="78">
        <v>0.13830000000000001</v>
      </c>
      <c r="T107" s="82">
        <v>129.71198999999999</v>
      </c>
      <c r="U107" s="78"/>
      <c r="V107" s="82"/>
      <c r="W107" s="78"/>
      <c r="X107" s="82"/>
      <c r="Y107" s="84">
        <v>1</v>
      </c>
      <c r="Z107" s="82">
        <v>11.28492021276595</v>
      </c>
      <c r="AA107" s="78"/>
      <c r="AB107" s="85"/>
      <c r="AC107" s="82"/>
      <c r="AD107" s="78"/>
      <c r="AE107" s="82"/>
      <c r="AF107" s="78"/>
      <c r="AG107" s="82"/>
      <c r="AH107" s="78"/>
      <c r="AI107" s="79"/>
      <c r="AJ107" s="78"/>
      <c r="AK107" s="82"/>
      <c r="AL107" s="78"/>
      <c r="AM107" s="82"/>
      <c r="AN107" s="78">
        <v>2</v>
      </c>
      <c r="AO107" s="82">
        <v>1.786</v>
      </c>
      <c r="AP107" s="78">
        <v>1</v>
      </c>
      <c r="AQ107" s="82">
        <v>15.634</v>
      </c>
      <c r="AR107" s="86">
        <v>4</v>
      </c>
      <c r="AS107" s="87">
        <v>14.361000000000001</v>
      </c>
      <c r="AT107" s="84"/>
      <c r="AU107" s="88"/>
      <c r="AV107" s="88"/>
      <c r="AW107" s="78">
        <v>1</v>
      </c>
      <c r="AX107" s="82">
        <v>0.67013</v>
      </c>
      <c r="AY107" s="88"/>
      <c r="AZ107" s="84"/>
      <c r="BA107" s="85"/>
      <c r="BB107" s="85"/>
      <c r="BC107" s="82"/>
      <c r="BD107" s="85"/>
      <c r="BE107" s="82"/>
      <c r="BF107" s="88">
        <v>17.555695647644498</v>
      </c>
      <c r="BG107" s="75"/>
      <c r="BH107" s="76"/>
      <c r="BI107" s="77"/>
      <c r="BJ107" s="76"/>
      <c r="BK107" s="77"/>
      <c r="BL107" s="76"/>
      <c r="BM107" s="77"/>
      <c r="BN107" s="76"/>
      <c r="BO107" s="77"/>
      <c r="BP107" s="76"/>
      <c r="BQ107" s="77">
        <v>35</v>
      </c>
      <c r="BR107" s="76">
        <v>34.409813865830117</v>
      </c>
      <c r="BS107" s="77">
        <v>7.0000000000000001E-3</v>
      </c>
      <c r="BT107" s="76">
        <v>1.0974843481000001</v>
      </c>
      <c r="BU107" s="77">
        <v>6</v>
      </c>
      <c r="BV107" s="76">
        <v>5.9568857231225811</v>
      </c>
      <c r="BW107" s="77">
        <v>8</v>
      </c>
      <c r="BX107" s="76">
        <v>17.924410445997609</v>
      </c>
      <c r="BY107" s="77">
        <f t="shared" si="18"/>
        <v>192.20773586041042</v>
      </c>
      <c r="BZ107" s="78">
        <f t="shared" si="19"/>
        <v>34.409813865830117</v>
      </c>
      <c r="CA107" s="79">
        <f t="shared" si="20"/>
        <v>24.978780517220191</v>
      </c>
      <c r="CB107" s="60">
        <f t="shared" si="21"/>
        <v>251.59633024346076</v>
      </c>
      <c r="CO107" t="s">
        <v>183</v>
      </c>
      <c r="CP107" t="s">
        <v>184</v>
      </c>
      <c r="CQ107">
        <v>5</v>
      </c>
      <c r="CR107">
        <v>2</v>
      </c>
      <c r="CS107">
        <v>0.23649999999999999</v>
      </c>
      <c r="CT107">
        <v>42</v>
      </c>
      <c r="CV107">
        <f t="shared" si="29"/>
        <v>0</v>
      </c>
      <c r="CW107" t="e">
        <f>#REF!-CR107</f>
        <v>#REF!</v>
      </c>
      <c r="CY107">
        <f t="shared" si="30"/>
        <v>0</v>
      </c>
    </row>
    <row r="108" spans="1:103" ht="18.75" customHeight="1" x14ac:dyDescent="0.3">
      <c r="A108" s="61">
        <f t="shared" si="24"/>
        <v>99</v>
      </c>
      <c r="B108" s="80" t="s">
        <v>185</v>
      </c>
      <c r="C108" s="81" t="s">
        <v>186</v>
      </c>
      <c r="D108" s="81">
        <v>4</v>
      </c>
      <c r="E108" s="81">
        <v>4</v>
      </c>
      <c r="F108" s="81">
        <v>37</v>
      </c>
      <c r="G108" s="81">
        <v>2951</v>
      </c>
      <c r="H108" s="65">
        <v>6.31</v>
      </c>
      <c r="I108" s="65"/>
      <c r="J108" s="65">
        <f t="shared" si="27"/>
        <v>223.44971999999999</v>
      </c>
      <c r="K108" s="64">
        <f t="shared" si="25"/>
        <v>213.05930801999997</v>
      </c>
      <c r="L108" s="65">
        <v>6.31</v>
      </c>
      <c r="M108" s="65"/>
      <c r="N108" s="65">
        <f t="shared" si="28"/>
        <v>16.132850803274398</v>
      </c>
      <c r="O108" s="64">
        <f t="shared" si="26"/>
        <v>15.382673240922138</v>
      </c>
      <c r="P108" s="78"/>
      <c r="Q108" s="82"/>
      <c r="R108" s="83"/>
      <c r="S108" s="78"/>
      <c r="T108" s="82"/>
      <c r="U108" s="78"/>
      <c r="V108" s="82"/>
      <c r="W108" s="78"/>
      <c r="X108" s="82"/>
      <c r="Y108" s="84"/>
      <c r="Z108" s="82"/>
      <c r="AA108" s="78"/>
      <c r="AB108" s="85"/>
      <c r="AC108" s="82"/>
      <c r="AD108" s="78"/>
      <c r="AE108" s="82"/>
      <c r="AF108" s="78"/>
      <c r="AG108" s="82"/>
      <c r="AH108" s="78">
        <v>12</v>
      </c>
      <c r="AI108" s="79">
        <v>16.873641815999999</v>
      </c>
      <c r="AJ108" s="78"/>
      <c r="AK108" s="82"/>
      <c r="AL108" s="78"/>
      <c r="AM108" s="82"/>
      <c r="AN108" s="78"/>
      <c r="AO108" s="82"/>
      <c r="AP108" s="78"/>
      <c r="AQ108" s="82"/>
      <c r="AR108" s="86"/>
      <c r="AS108" s="87"/>
      <c r="AT108" s="84"/>
      <c r="AU108" s="88"/>
      <c r="AV108" s="88"/>
      <c r="AW108" s="78"/>
      <c r="AX108" s="82"/>
      <c r="AY108" s="88"/>
      <c r="AZ108" s="84"/>
      <c r="BA108" s="85"/>
      <c r="BB108" s="85"/>
      <c r="BC108" s="82"/>
      <c r="BD108" s="85"/>
      <c r="BE108" s="82"/>
      <c r="BF108" s="88">
        <v>1.2099686440677959</v>
      </c>
      <c r="BG108" s="75"/>
      <c r="BH108" s="76"/>
      <c r="BI108" s="77"/>
      <c r="BJ108" s="76"/>
      <c r="BK108" s="77"/>
      <c r="BL108" s="76"/>
      <c r="BM108" s="77">
        <v>8.0000000000000002E-3</v>
      </c>
      <c r="BN108" s="76">
        <v>8.0163291103421201</v>
      </c>
      <c r="BO108" s="77"/>
      <c r="BP108" s="76"/>
      <c r="BQ108" s="77">
        <v>8</v>
      </c>
      <c r="BR108" s="76">
        <v>8.0895887151859771</v>
      </c>
      <c r="BS108" s="77"/>
      <c r="BT108" s="76"/>
      <c r="BU108" s="77"/>
      <c r="BV108" s="76"/>
      <c r="BW108" s="77">
        <v>2</v>
      </c>
      <c r="BX108" s="76">
        <v>2.7961787793333297</v>
      </c>
      <c r="BY108" s="77">
        <f t="shared" si="18"/>
        <v>18.083610460067796</v>
      </c>
      <c r="BZ108" s="78">
        <f t="shared" si="19"/>
        <v>16.105917825528095</v>
      </c>
      <c r="CA108" s="79">
        <f t="shared" si="20"/>
        <v>2.7961787793333297</v>
      </c>
      <c r="CB108" s="60">
        <f t="shared" si="21"/>
        <v>36.985707064929223</v>
      </c>
      <c r="CO108" t="s">
        <v>185</v>
      </c>
      <c r="CP108" t="s">
        <v>186</v>
      </c>
      <c r="CQ108">
        <v>4</v>
      </c>
      <c r="CR108">
        <v>4</v>
      </c>
      <c r="CS108">
        <v>0.38929999999999998</v>
      </c>
      <c r="CT108">
        <v>37</v>
      </c>
      <c r="CV108">
        <f t="shared" si="29"/>
        <v>0</v>
      </c>
      <c r="CW108" t="e">
        <f>#REF!-CR108</f>
        <v>#REF!</v>
      </c>
      <c r="CY108">
        <f t="shared" si="30"/>
        <v>0</v>
      </c>
    </row>
    <row r="109" spans="1:103" ht="18" customHeight="1" x14ac:dyDescent="0.3">
      <c r="A109" s="61">
        <f t="shared" si="24"/>
        <v>100</v>
      </c>
      <c r="B109" s="80" t="s">
        <v>187</v>
      </c>
      <c r="C109" s="81" t="s">
        <v>188</v>
      </c>
      <c r="D109" s="81">
        <v>4</v>
      </c>
      <c r="E109" s="81">
        <v>3</v>
      </c>
      <c r="F109" s="81">
        <v>36</v>
      </c>
      <c r="G109" s="81">
        <v>2156.3000000000002</v>
      </c>
      <c r="H109" s="65">
        <v>6.31</v>
      </c>
      <c r="I109" s="65"/>
      <c r="J109" s="65">
        <f t="shared" si="27"/>
        <v>163.27503600000003</v>
      </c>
      <c r="K109" s="64">
        <f t="shared" si="25"/>
        <v>155.68274682600003</v>
      </c>
      <c r="L109" s="65">
        <v>6.31</v>
      </c>
      <c r="M109" s="65"/>
      <c r="N109" s="65">
        <f t="shared" si="28"/>
        <v>11.788297589664722</v>
      </c>
      <c r="O109" s="64">
        <f t="shared" si="26"/>
        <v>11.240141751745313</v>
      </c>
      <c r="P109" s="78"/>
      <c r="Q109" s="82"/>
      <c r="R109" s="83">
        <v>93.431049999999999</v>
      </c>
      <c r="S109" s="78">
        <v>1.2999999999999999E-2</v>
      </c>
      <c r="T109" s="82">
        <v>34.615000000000002</v>
      </c>
      <c r="U109" s="78"/>
      <c r="V109" s="82"/>
      <c r="W109" s="78"/>
      <c r="X109" s="82"/>
      <c r="Y109" s="84"/>
      <c r="Z109" s="82"/>
      <c r="AA109" s="78"/>
      <c r="AB109" s="85"/>
      <c r="AC109" s="82"/>
      <c r="AD109" s="78"/>
      <c r="AE109" s="82"/>
      <c r="AF109" s="78"/>
      <c r="AG109" s="82"/>
      <c r="AH109" s="78"/>
      <c r="AI109" s="79"/>
      <c r="AJ109" s="78"/>
      <c r="AK109" s="82"/>
      <c r="AL109" s="78"/>
      <c r="AM109" s="82"/>
      <c r="AN109" s="78"/>
      <c r="AO109" s="82"/>
      <c r="AP109" s="78"/>
      <c r="AQ109" s="82"/>
      <c r="AR109" s="86"/>
      <c r="AS109" s="87"/>
      <c r="AT109" s="84"/>
      <c r="AU109" s="88"/>
      <c r="AV109" s="88"/>
      <c r="AW109" s="78"/>
      <c r="AX109" s="82"/>
      <c r="AY109" s="88"/>
      <c r="AZ109" s="84"/>
      <c r="BA109" s="85"/>
      <c r="BB109" s="85"/>
      <c r="BC109" s="82"/>
      <c r="BD109" s="85"/>
      <c r="BE109" s="82"/>
      <c r="BF109" s="88">
        <v>3.9915305688382063</v>
      </c>
      <c r="BG109" s="75"/>
      <c r="BH109" s="76"/>
      <c r="BI109" s="77"/>
      <c r="BJ109" s="76"/>
      <c r="BK109" s="77"/>
      <c r="BL109" s="76"/>
      <c r="BM109" s="77"/>
      <c r="BN109" s="76"/>
      <c r="BO109" s="77"/>
      <c r="BP109" s="76"/>
      <c r="BQ109" s="77">
        <v>4</v>
      </c>
      <c r="BR109" s="76">
        <v>4.7581483853853888</v>
      </c>
      <c r="BS109" s="77"/>
      <c r="BT109" s="76"/>
      <c r="BU109" s="77">
        <v>6</v>
      </c>
      <c r="BV109" s="76">
        <v>4.6875627238007223</v>
      </c>
      <c r="BW109" s="77">
        <v>3</v>
      </c>
      <c r="BX109" s="76">
        <v>4.9746044444444397</v>
      </c>
      <c r="BY109" s="77">
        <f t="shared" si="18"/>
        <v>132.03758056883822</v>
      </c>
      <c r="BZ109" s="78">
        <f t="shared" si="19"/>
        <v>4.7581483853853888</v>
      </c>
      <c r="CA109" s="79">
        <f t="shared" si="20"/>
        <v>9.662167168245162</v>
      </c>
      <c r="CB109" s="60">
        <f t="shared" si="21"/>
        <v>146.45789612246878</v>
      </c>
      <c r="CO109" t="s">
        <v>187</v>
      </c>
      <c r="CP109" t="s">
        <v>188</v>
      </c>
      <c r="CQ109">
        <v>4</v>
      </c>
      <c r="CR109">
        <v>3</v>
      </c>
      <c r="CS109">
        <v>0.23799999999999999</v>
      </c>
      <c r="CT109">
        <v>36</v>
      </c>
      <c r="CV109">
        <f t="shared" si="29"/>
        <v>0</v>
      </c>
      <c r="CW109" t="e">
        <f>#REF!-CR109</f>
        <v>#REF!</v>
      </c>
      <c r="CY109">
        <f t="shared" si="30"/>
        <v>0</v>
      </c>
    </row>
    <row r="110" spans="1:103" ht="18.75" customHeight="1" x14ac:dyDescent="0.3">
      <c r="A110" s="61">
        <f t="shared" si="24"/>
        <v>101</v>
      </c>
      <c r="B110" s="80" t="s">
        <v>189</v>
      </c>
      <c r="C110" s="81">
        <v>1956</v>
      </c>
      <c r="D110" s="81">
        <v>4</v>
      </c>
      <c r="E110" s="81">
        <v>5</v>
      </c>
      <c r="F110" s="81">
        <v>45</v>
      </c>
      <c r="G110" s="81">
        <v>3493.7</v>
      </c>
      <c r="H110" s="65">
        <v>6.31</v>
      </c>
      <c r="I110" s="65"/>
      <c r="J110" s="65">
        <f t="shared" si="27"/>
        <v>264.54296399999993</v>
      </c>
      <c r="K110" s="64">
        <f t="shared" si="25"/>
        <v>252.24171617399995</v>
      </c>
      <c r="L110" s="65">
        <v>6.31</v>
      </c>
      <c r="M110" s="65"/>
      <c r="N110" s="65">
        <f t="shared" si="28"/>
        <v>19.099742748695274</v>
      </c>
      <c r="O110" s="64">
        <f t="shared" si="26"/>
        <v>18.211604710880945</v>
      </c>
      <c r="P110" s="78">
        <v>1.6E-2</v>
      </c>
      <c r="Q110" s="82">
        <v>3.7629999999999999</v>
      </c>
      <c r="R110" s="83"/>
      <c r="S110" s="78">
        <v>5.0000000000000001E-4</v>
      </c>
      <c r="T110" s="82">
        <v>0.2482</v>
      </c>
      <c r="U110" s="78"/>
      <c r="V110" s="82"/>
      <c r="W110" s="78"/>
      <c r="X110" s="82"/>
      <c r="Y110" s="84"/>
      <c r="Z110" s="82"/>
      <c r="AA110" s="78"/>
      <c r="AB110" s="85"/>
      <c r="AC110" s="82"/>
      <c r="AD110" s="78"/>
      <c r="AE110" s="82"/>
      <c r="AF110" s="78"/>
      <c r="AG110" s="82"/>
      <c r="AH110" s="78"/>
      <c r="AI110" s="79"/>
      <c r="AJ110" s="78"/>
      <c r="AK110" s="82"/>
      <c r="AL110" s="78"/>
      <c r="AM110" s="82"/>
      <c r="AN110" s="78"/>
      <c r="AO110" s="82"/>
      <c r="AP110" s="78"/>
      <c r="AQ110" s="82"/>
      <c r="AR110" s="86"/>
      <c r="AS110" s="87"/>
      <c r="AT110" s="84"/>
      <c r="AU110" s="88"/>
      <c r="AV110" s="88"/>
      <c r="AW110" s="78"/>
      <c r="AX110" s="82"/>
      <c r="AY110" s="88"/>
      <c r="AZ110" s="84"/>
      <c r="BA110" s="85"/>
      <c r="BB110" s="85"/>
      <c r="BC110" s="82"/>
      <c r="BD110" s="85"/>
      <c r="BE110" s="82"/>
      <c r="BF110" s="88"/>
      <c r="BG110" s="75"/>
      <c r="BH110" s="76"/>
      <c r="BI110" s="77"/>
      <c r="BJ110" s="76"/>
      <c r="BK110" s="77"/>
      <c r="BL110" s="76"/>
      <c r="BM110" s="77"/>
      <c r="BN110" s="76"/>
      <c r="BO110" s="77"/>
      <c r="BP110" s="76"/>
      <c r="BQ110" s="77">
        <v>10</v>
      </c>
      <c r="BR110" s="76">
        <v>8.4777142112933266</v>
      </c>
      <c r="BS110" s="77">
        <v>0.02</v>
      </c>
      <c r="BT110" s="76">
        <v>2.6205570149253798</v>
      </c>
      <c r="BU110" s="77">
        <v>2</v>
      </c>
      <c r="BV110" s="76">
        <v>1.7633799999999999</v>
      </c>
      <c r="BW110" s="77"/>
      <c r="BX110" s="76"/>
      <c r="BY110" s="77">
        <f t="shared" si="18"/>
        <v>4.0111999999999997</v>
      </c>
      <c r="BZ110" s="78">
        <f t="shared" si="19"/>
        <v>8.4777142112933266</v>
      </c>
      <c r="CA110" s="79">
        <f t="shared" si="20"/>
        <v>4.3839370149253796</v>
      </c>
      <c r="CB110" s="60">
        <f t="shared" si="21"/>
        <v>16.872851226218707</v>
      </c>
      <c r="CO110" t="s">
        <v>189</v>
      </c>
      <c r="CP110">
        <v>1956</v>
      </c>
      <c r="CQ110">
        <v>4</v>
      </c>
      <c r="CR110">
        <v>5</v>
      </c>
      <c r="CS110">
        <v>0.39119999999999999</v>
      </c>
      <c r="CT110">
        <v>45</v>
      </c>
      <c r="CV110">
        <f t="shared" si="29"/>
        <v>0</v>
      </c>
      <c r="CW110" t="e">
        <f>#REF!-CR110</f>
        <v>#REF!</v>
      </c>
      <c r="CY110">
        <f t="shared" si="30"/>
        <v>0</v>
      </c>
    </row>
    <row r="111" spans="1:103" ht="18.75" customHeight="1" x14ac:dyDescent="0.3">
      <c r="A111" s="61">
        <f t="shared" si="24"/>
        <v>102</v>
      </c>
      <c r="B111" s="80" t="s">
        <v>190</v>
      </c>
      <c r="C111" s="81">
        <v>1969</v>
      </c>
      <c r="D111" s="81">
        <v>5</v>
      </c>
      <c r="E111" s="81">
        <v>4</v>
      </c>
      <c r="F111" s="81">
        <v>56</v>
      </c>
      <c r="G111" s="81">
        <v>3661.6</v>
      </c>
      <c r="H111" s="65">
        <v>6.31</v>
      </c>
      <c r="I111" s="65"/>
      <c r="J111" s="65">
        <f t="shared" si="27"/>
        <v>277.25635199999994</v>
      </c>
      <c r="K111" s="64">
        <f t="shared" si="25"/>
        <v>264.36393163199995</v>
      </c>
      <c r="L111" s="65">
        <v>6.31</v>
      </c>
      <c r="M111" s="65"/>
      <c r="N111" s="65">
        <f t="shared" si="28"/>
        <v>20.017636903175035</v>
      </c>
      <c r="O111" s="64">
        <f t="shared" si="26"/>
        <v>19.086816787177394</v>
      </c>
      <c r="P111" s="78"/>
      <c r="Q111" s="82"/>
      <c r="R111" s="83"/>
      <c r="S111" s="78"/>
      <c r="T111" s="82"/>
      <c r="U111" s="78"/>
      <c r="V111" s="82"/>
      <c r="W111" s="78"/>
      <c r="X111" s="82"/>
      <c r="Y111" s="84"/>
      <c r="Z111" s="82"/>
      <c r="AA111" s="78"/>
      <c r="AB111" s="85"/>
      <c r="AC111" s="82"/>
      <c r="AD111" s="78"/>
      <c r="AE111" s="82"/>
      <c r="AF111" s="78"/>
      <c r="AG111" s="82"/>
      <c r="AH111" s="78"/>
      <c r="AI111" s="79"/>
      <c r="AJ111" s="78"/>
      <c r="AK111" s="82"/>
      <c r="AL111" s="78"/>
      <c r="AM111" s="82"/>
      <c r="AN111" s="78">
        <v>1</v>
      </c>
      <c r="AO111" s="82">
        <v>2.87</v>
      </c>
      <c r="AP111" s="78"/>
      <c r="AQ111" s="82"/>
      <c r="AR111" s="86"/>
      <c r="AS111" s="87"/>
      <c r="AT111" s="84"/>
      <c r="AU111" s="88"/>
      <c r="AV111" s="88"/>
      <c r="AW111" s="78"/>
      <c r="AX111" s="82"/>
      <c r="AY111" s="88"/>
      <c r="AZ111" s="84"/>
      <c r="BA111" s="85"/>
      <c r="BB111" s="85"/>
      <c r="BC111" s="82"/>
      <c r="BD111" s="85"/>
      <c r="BE111" s="82"/>
      <c r="BF111" s="88">
        <v>1.8410933333333279</v>
      </c>
      <c r="BG111" s="75"/>
      <c r="BH111" s="76"/>
      <c r="BI111" s="77"/>
      <c r="BJ111" s="76"/>
      <c r="BK111" s="77">
        <v>7.0000000000000001E-3</v>
      </c>
      <c r="BL111" s="76">
        <v>8.0419073170731394</v>
      </c>
      <c r="BM111" s="77"/>
      <c r="BN111" s="76"/>
      <c r="BO111" s="77"/>
      <c r="BP111" s="76"/>
      <c r="BQ111" s="77">
        <v>5</v>
      </c>
      <c r="BR111" s="76">
        <v>4.6372558968968978</v>
      </c>
      <c r="BS111" s="77"/>
      <c r="BT111" s="76"/>
      <c r="BU111" s="77">
        <v>3</v>
      </c>
      <c r="BV111" s="76">
        <v>2.4648182219999999</v>
      </c>
      <c r="BW111" s="77">
        <v>9</v>
      </c>
      <c r="BX111" s="76">
        <v>17.61015579938271</v>
      </c>
      <c r="BY111" s="77">
        <f t="shared" si="18"/>
        <v>4.711093333333328</v>
      </c>
      <c r="BZ111" s="78">
        <f t="shared" si="19"/>
        <v>12.679163213970037</v>
      </c>
      <c r="CA111" s="79">
        <f t="shared" si="20"/>
        <v>20.074974021382708</v>
      </c>
      <c r="CB111" s="60">
        <f t="shared" si="21"/>
        <v>37.465230568686074</v>
      </c>
      <c r="CO111" t="s">
        <v>191</v>
      </c>
      <c r="CP111">
        <v>1969</v>
      </c>
      <c r="CQ111">
        <v>5</v>
      </c>
      <c r="CR111">
        <v>4</v>
      </c>
      <c r="CS111">
        <v>0.28599999999999998</v>
      </c>
      <c r="CT111">
        <v>56</v>
      </c>
      <c r="CV111">
        <f t="shared" si="29"/>
        <v>0</v>
      </c>
      <c r="CW111" t="e">
        <f>#REF!-CR111</f>
        <v>#REF!</v>
      </c>
      <c r="CY111">
        <f t="shared" si="30"/>
        <v>0</v>
      </c>
    </row>
    <row r="112" spans="1:103" ht="18.75" customHeight="1" x14ac:dyDescent="0.3">
      <c r="A112" s="61">
        <f t="shared" si="24"/>
        <v>103</v>
      </c>
      <c r="B112" s="80" t="s">
        <v>192</v>
      </c>
      <c r="C112" s="81">
        <v>1967</v>
      </c>
      <c r="D112" s="81">
        <v>5</v>
      </c>
      <c r="E112" s="81">
        <v>4</v>
      </c>
      <c r="F112" s="81">
        <v>80</v>
      </c>
      <c r="G112" s="81">
        <v>3245.1</v>
      </c>
      <c r="H112" s="65">
        <v>6.31</v>
      </c>
      <c r="I112" s="65"/>
      <c r="J112" s="65">
        <f t="shared" si="27"/>
        <v>245.71897199999998</v>
      </c>
      <c r="K112" s="64">
        <f t="shared" si="25"/>
        <v>234.29303980199998</v>
      </c>
      <c r="L112" s="65">
        <v>6.31</v>
      </c>
      <c r="M112" s="65"/>
      <c r="N112" s="65">
        <f t="shared" si="28"/>
        <v>17.740668973807438</v>
      </c>
      <c r="O112" s="64">
        <f t="shared" si="26"/>
        <v>16.915727866525391</v>
      </c>
      <c r="P112" s="78"/>
      <c r="Q112" s="82"/>
      <c r="R112" s="83"/>
      <c r="S112" s="78">
        <v>7.3000000000000001E-3</v>
      </c>
      <c r="T112" s="82">
        <v>7.8729395636792461</v>
      </c>
      <c r="U112" s="78"/>
      <c r="V112" s="82"/>
      <c r="W112" s="78"/>
      <c r="X112" s="82"/>
      <c r="Y112" s="84"/>
      <c r="Z112" s="82"/>
      <c r="AA112" s="78"/>
      <c r="AB112" s="85"/>
      <c r="AC112" s="82"/>
      <c r="AD112" s="78"/>
      <c r="AE112" s="82"/>
      <c r="AF112" s="78"/>
      <c r="AG112" s="82"/>
      <c r="AH112" s="78">
        <v>4</v>
      </c>
      <c r="AI112" s="79">
        <v>3.9820000000000002</v>
      </c>
      <c r="AJ112" s="78"/>
      <c r="AK112" s="82"/>
      <c r="AL112" s="78"/>
      <c r="AM112" s="82"/>
      <c r="AN112" s="78"/>
      <c r="AO112" s="82"/>
      <c r="AP112" s="78"/>
      <c r="AQ112" s="82"/>
      <c r="AR112" s="86"/>
      <c r="AS112" s="87"/>
      <c r="AT112" s="84"/>
      <c r="AU112" s="88"/>
      <c r="AV112" s="88"/>
      <c r="AW112" s="78"/>
      <c r="AX112" s="82"/>
      <c r="AY112" s="88"/>
      <c r="AZ112" s="84"/>
      <c r="BA112" s="85"/>
      <c r="BB112" s="85"/>
      <c r="BC112" s="82"/>
      <c r="BD112" s="85"/>
      <c r="BE112" s="82"/>
      <c r="BF112" s="88">
        <v>4.7288449000000004</v>
      </c>
      <c r="BG112" s="75"/>
      <c r="BH112" s="76"/>
      <c r="BI112" s="77">
        <v>3.0000000000000001E-3</v>
      </c>
      <c r="BJ112" s="76">
        <v>3.6807461538461399</v>
      </c>
      <c r="BK112" s="77"/>
      <c r="BL112" s="76"/>
      <c r="BM112" s="77"/>
      <c r="BN112" s="76"/>
      <c r="BO112" s="77"/>
      <c r="BP112" s="76"/>
      <c r="BQ112" s="77">
        <v>18</v>
      </c>
      <c r="BR112" s="76">
        <v>9.7430241775776292</v>
      </c>
      <c r="BS112" s="77"/>
      <c r="BT112" s="76"/>
      <c r="BU112" s="77"/>
      <c r="BV112" s="76"/>
      <c r="BW112" s="77">
        <v>2</v>
      </c>
      <c r="BX112" s="76">
        <v>4.26427666666667</v>
      </c>
      <c r="BY112" s="77">
        <f t="shared" si="18"/>
        <v>16.583784463679244</v>
      </c>
      <c r="BZ112" s="78">
        <f t="shared" si="19"/>
        <v>13.42377033142377</v>
      </c>
      <c r="CA112" s="79">
        <f t="shared" si="20"/>
        <v>4.26427666666667</v>
      </c>
      <c r="CB112" s="60">
        <f t="shared" si="21"/>
        <v>34.271831461769679</v>
      </c>
      <c r="CO112" t="s">
        <v>193</v>
      </c>
      <c r="CP112">
        <v>1967</v>
      </c>
      <c r="CQ112">
        <v>5</v>
      </c>
      <c r="CR112">
        <v>4</v>
      </c>
      <c r="CS112">
        <v>0.2442</v>
      </c>
      <c r="CT112">
        <v>80</v>
      </c>
      <c r="CV112">
        <f t="shared" si="29"/>
        <v>0</v>
      </c>
      <c r="CW112" t="e">
        <f>#REF!-CR112</f>
        <v>#REF!</v>
      </c>
      <c r="CY112">
        <f t="shared" si="30"/>
        <v>0</v>
      </c>
    </row>
    <row r="113" spans="1:103" ht="18" customHeight="1" x14ac:dyDescent="0.3">
      <c r="A113" s="61">
        <f t="shared" si="24"/>
        <v>104</v>
      </c>
      <c r="B113" s="80" t="s">
        <v>194</v>
      </c>
      <c r="C113" s="81">
        <v>1973</v>
      </c>
      <c r="D113" s="81">
        <v>5</v>
      </c>
      <c r="E113" s="81">
        <v>2</v>
      </c>
      <c r="F113" s="81">
        <v>39</v>
      </c>
      <c r="G113" s="81">
        <v>1750.2</v>
      </c>
      <c r="H113" s="65">
        <v>6.31</v>
      </c>
      <c r="I113" s="65"/>
      <c r="J113" s="65">
        <f t="shared" si="27"/>
        <v>132.52514399999998</v>
      </c>
      <c r="K113" s="64">
        <f t="shared" si="25"/>
        <v>126.36272480399998</v>
      </c>
      <c r="L113" s="65">
        <v>6.31</v>
      </c>
      <c r="M113" s="65"/>
      <c r="N113" s="65">
        <f t="shared" si="28"/>
        <v>9.5681855221588776</v>
      </c>
      <c r="O113" s="64">
        <f t="shared" si="26"/>
        <v>9.1232648953784903</v>
      </c>
      <c r="P113" s="78"/>
      <c r="Q113" s="82"/>
      <c r="R113" s="83"/>
      <c r="S113" s="78"/>
      <c r="T113" s="82"/>
      <c r="U113" s="78"/>
      <c r="V113" s="82"/>
      <c r="W113" s="78"/>
      <c r="X113" s="82"/>
      <c r="Y113" s="84"/>
      <c r="Z113" s="82"/>
      <c r="AA113" s="78"/>
      <c r="AB113" s="85"/>
      <c r="AC113" s="82"/>
      <c r="AD113" s="78"/>
      <c r="AE113" s="82"/>
      <c r="AF113" s="78"/>
      <c r="AG113" s="82"/>
      <c r="AH113" s="78"/>
      <c r="AI113" s="79"/>
      <c r="AJ113" s="78"/>
      <c r="AK113" s="82"/>
      <c r="AL113" s="78"/>
      <c r="AM113" s="82"/>
      <c r="AN113" s="78"/>
      <c r="AO113" s="82"/>
      <c r="AP113" s="78"/>
      <c r="AQ113" s="82"/>
      <c r="AR113" s="86">
        <v>3</v>
      </c>
      <c r="AS113" s="87">
        <v>1.273008057553956</v>
      </c>
      <c r="AT113" s="84"/>
      <c r="AU113" s="88"/>
      <c r="AV113" s="88"/>
      <c r="AW113" s="78"/>
      <c r="AX113" s="82"/>
      <c r="AY113" s="88"/>
      <c r="AZ113" s="84"/>
      <c r="BA113" s="85"/>
      <c r="BB113" s="85"/>
      <c r="BC113" s="82"/>
      <c r="BD113" s="85"/>
      <c r="BE113" s="82"/>
      <c r="BF113" s="88"/>
      <c r="BG113" s="75"/>
      <c r="BH113" s="76"/>
      <c r="BI113" s="77"/>
      <c r="BJ113" s="76"/>
      <c r="BK113" s="77"/>
      <c r="BL113" s="76"/>
      <c r="BM113" s="77">
        <v>1E-3</v>
      </c>
      <c r="BN113" s="76">
        <v>1.2090000000000001</v>
      </c>
      <c r="BO113" s="77"/>
      <c r="BP113" s="76"/>
      <c r="BQ113" s="77">
        <v>5</v>
      </c>
      <c r="BR113" s="76">
        <v>5.5037236492108574</v>
      </c>
      <c r="BS113" s="77"/>
      <c r="BT113" s="76"/>
      <c r="BU113" s="77"/>
      <c r="BV113" s="76"/>
      <c r="BW113" s="77">
        <v>3</v>
      </c>
      <c r="BX113" s="76">
        <v>5.58828944817144</v>
      </c>
      <c r="BY113" s="77">
        <f t="shared" si="18"/>
        <v>1.273008057553956</v>
      </c>
      <c r="BZ113" s="78">
        <f t="shared" si="19"/>
        <v>6.712723649210858</v>
      </c>
      <c r="CA113" s="79">
        <f t="shared" si="20"/>
        <v>5.58828944817144</v>
      </c>
      <c r="CB113" s="60">
        <f t="shared" si="21"/>
        <v>13.574021154936254</v>
      </c>
      <c r="CO113" t="s">
        <v>194</v>
      </c>
      <c r="CP113">
        <v>1973</v>
      </c>
      <c r="CQ113">
        <v>5</v>
      </c>
      <c r="CR113">
        <v>2</v>
      </c>
      <c r="CS113">
        <v>0.10580000000000001</v>
      </c>
      <c r="CT113">
        <v>39</v>
      </c>
      <c r="CV113">
        <f t="shared" si="29"/>
        <v>0</v>
      </c>
      <c r="CW113" t="e">
        <f>#REF!-CR113</f>
        <v>#REF!</v>
      </c>
      <c r="CY113">
        <f t="shared" si="30"/>
        <v>0</v>
      </c>
    </row>
    <row r="114" spans="1:103" ht="18.75" customHeight="1" x14ac:dyDescent="0.3">
      <c r="A114" s="61">
        <f t="shared" si="24"/>
        <v>105</v>
      </c>
      <c r="B114" s="80" t="s">
        <v>195</v>
      </c>
      <c r="C114" s="81">
        <v>1958</v>
      </c>
      <c r="D114" s="81">
        <v>3</v>
      </c>
      <c r="E114" s="81">
        <v>2</v>
      </c>
      <c r="F114" s="81">
        <v>27</v>
      </c>
      <c r="G114" s="81">
        <v>1520.4</v>
      </c>
      <c r="H114" s="65">
        <v>6.31</v>
      </c>
      <c r="I114" s="65"/>
      <c r="J114" s="65">
        <f t="shared" si="27"/>
        <v>115.12468799999999</v>
      </c>
      <c r="K114" s="64">
        <f t="shared" si="25"/>
        <v>109.771390008</v>
      </c>
      <c r="L114" s="65">
        <v>6.31</v>
      </c>
      <c r="M114" s="65"/>
      <c r="N114" s="65">
        <f t="shared" si="28"/>
        <v>8.3118896514057603</v>
      </c>
      <c r="O114" s="64">
        <f t="shared" si="26"/>
        <v>7.9253867826153925</v>
      </c>
      <c r="P114" s="78"/>
      <c r="Q114" s="82"/>
      <c r="R114" s="83">
        <v>461.73914000000008</v>
      </c>
      <c r="S114" s="78"/>
      <c r="T114" s="82"/>
      <c r="U114" s="78"/>
      <c r="V114" s="82"/>
      <c r="W114" s="78"/>
      <c r="X114" s="82"/>
      <c r="Y114" s="84"/>
      <c r="Z114" s="82"/>
      <c r="AA114" s="78"/>
      <c r="AB114" s="85"/>
      <c r="AC114" s="82"/>
      <c r="AD114" s="78"/>
      <c r="AE114" s="82"/>
      <c r="AF114" s="78"/>
      <c r="AG114" s="82"/>
      <c r="AH114" s="78">
        <v>2</v>
      </c>
      <c r="AI114" s="79">
        <v>2.3733921739130399</v>
      </c>
      <c r="AJ114" s="78"/>
      <c r="AK114" s="82"/>
      <c r="AL114" s="78"/>
      <c r="AM114" s="82"/>
      <c r="AN114" s="78"/>
      <c r="AO114" s="82"/>
      <c r="AP114" s="78"/>
      <c r="AQ114" s="82"/>
      <c r="AR114" s="86">
        <v>4</v>
      </c>
      <c r="AS114" s="87">
        <v>1.9098137931034485</v>
      </c>
      <c r="AT114" s="84"/>
      <c r="AU114" s="88"/>
      <c r="AV114" s="88"/>
      <c r="AW114" s="78"/>
      <c r="AX114" s="82"/>
      <c r="AY114" s="88"/>
      <c r="AZ114" s="84"/>
      <c r="BA114" s="85"/>
      <c r="BB114" s="85"/>
      <c r="BC114" s="82"/>
      <c r="BD114" s="85"/>
      <c r="BE114" s="82"/>
      <c r="BF114" s="88">
        <v>18.792554560975589</v>
      </c>
      <c r="BG114" s="75"/>
      <c r="BH114" s="76"/>
      <c r="BI114" s="77"/>
      <c r="BJ114" s="76"/>
      <c r="BK114" s="77"/>
      <c r="BL114" s="76"/>
      <c r="BM114" s="77"/>
      <c r="BN114" s="76"/>
      <c r="BO114" s="77"/>
      <c r="BP114" s="76"/>
      <c r="BQ114" s="77">
        <v>18</v>
      </c>
      <c r="BR114" s="76">
        <v>10.976115904223953</v>
      </c>
      <c r="BS114" s="77"/>
      <c r="BT114" s="76"/>
      <c r="BU114" s="77"/>
      <c r="BV114" s="76"/>
      <c r="BW114" s="77"/>
      <c r="BX114" s="76"/>
      <c r="BY114" s="77">
        <f t="shared" si="18"/>
        <v>484.81490052799217</v>
      </c>
      <c r="BZ114" s="78">
        <f t="shared" si="19"/>
        <v>10.976115904223953</v>
      </c>
      <c r="CA114" s="79">
        <f t="shared" si="20"/>
        <v>0</v>
      </c>
      <c r="CB114" s="60">
        <f t="shared" si="21"/>
        <v>495.79101643221611</v>
      </c>
      <c r="CO114" t="s">
        <v>195</v>
      </c>
      <c r="CP114">
        <v>1958</v>
      </c>
      <c r="CQ114">
        <v>3</v>
      </c>
      <c r="CR114">
        <v>2</v>
      </c>
      <c r="CS114">
        <v>0.15129999999999999</v>
      </c>
      <c r="CT114">
        <v>27</v>
      </c>
      <c r="CV114">
        <f t="shared" si="29"/>
        <v>0</v>
      </c>
      <c r="CW114" t="e">
        <f>#REF!-CR114</f>
        <v>#REF!</v>
      </c>
      <c r="CY114">
        <f t="shared" si="30"/>
        <v>0</v>
      </c>
    </row>
    <row r="115" spans="1:103" ht="18.75" customHeight="1" x14ac:dyDescent="0.3">
      <c r="A115" s="61">
        <f t="shared" si="24"/>
        <v>106</v>
      </c>
      <c r="B115" s="62" t="s">
        <v>196</v>
      </c>
      <c r="C115" s="63" t="s">
        <v>154</v>
      </c>
      <c r="D115" s="63">
        <v>2</v>
      </c>
      <c r="E115" s="63">
        <v>2</v>
      </c>
      <c r="F115" s="63">
        <v>8</v>
      </c>
      <c r="G115" s="63">
        <v>404.8</v>
      </c>
      <c r="H115" s="65">
        <v>6.31</v>
      </c>
      <c r="I115" s="65"/>
      <c r="J115" s="65">
        <f t="shared" si="27"/>
        <v>30.651456</v>
      </c>
      <c r="K115" s="64">
        <f t="shared" si="25"/>
        <v>29.226163295999999</v>
      </c>
      <c r="L115" s="65">
        <v>6.31</v>
      </c>
      <c r="M115" s="65"/>
      <c r="N115" s="65">
        <f t="shared" si="28"/>
        <v>2.21300508477312</v>
      </c>
      <c r="O115" s="64">
        <f t="shared" si="26"/>
        <v>2.1101003483311698</v>
      </c>
      <c r="P115" s="78"/>
      <c r="Q115" s="82"/>
      <c r="R115" s="83"/>
      <c r="S115" s="78"/>
      <c r="T115" s="82"/>
      <c r="U115" s="78"/>
      <c r="V115" s="82"/>
      <c r="W115" s="78"/>
      <c r="X115" s="82"/>
      <c r="Y115" s="84"/>
      <c r="Z115" s="82"/>
      <c r="AA115" s="78"/>
      <c r="AB115" s="85"/>
      <c r="AC115" s="82"/>
      <c r="AD115" s="78"/>
      <c r="AE115" s="82"/>
      <c r="AF115" s="78"/>
      <c r="AG115" s="82"/>
      <c r="AH115" s="78"/>
      <c r="AI115" s="79"/>
      <c r="AJ115" s="78"/>
      <c r="AK115" s="82"/>
      <c r="AL115" s="78"/>
      <c r="AM115" s="82"/>
      <c r="AN115" s="78">
        <v>1</v>
      </c>
      <c r="AO115" s="82">
        <v>0.94185874999999997</v>
      </c>
      <c r="AP115" s="78"/>
      <c r="AQ115" s="82"/>
      <c r="AR115" s="86"/>
      <c r="AS115" s="87"/>
      <c r="AT115" s="84"/>
      <c r="AU115" s="88"/>
      <c r="AV115" s="88"/>
      <c r="AW115" s="78"/>
      <c r="AX115" s="82"/>
      <c r="AY115" s="88"/>
      <c r="AZ115" s="84"/>
      <c r="BA115" s="85"/>
      <c r="BB115" s="85"/>
      <c r="BC115" s="82"/>
      <c r="BD115" s="85"/>
      <c r="BE115" s="82"/>
      <c r="BF115" s="88"/>
      <c r="BG115" s="75"/>
      <c r="BH115" s="76"/>
      <c r="BI115" s="77"/>
      <c r="BJ115" s="76"/>
      <c r="BK115" s="77"/>
      <c r="BL115" s="76"/>
      <c r="BM115" s="77"/>
      <c r="BN115" s="76"/>
      <c r="BO115" s="77"/>
      <c r="BP115" s="76"/>
      <c r="BQ115" s="77">
        <v>11</v>
      </c>
      <c r="BR115" s="76">
        <v>6.0141241781781787</v>
      </c>
      <c r="BS115" s="77"/>
      <c r="BT115" s="76"/>
      <c r="BU115" s="77">
        <v>1</v>
      </c>
      <c r="BV115" s="76">
        <v>0.75438000000000005</v>
      </c>
      <c r="BW115" s="77"/>
      <c r="BX115" s="76"/>
      <c r="BY115" s="77">
        <f t="shared" si="18"/>
        <v>0.94185874999999997</v>
      </c>
      <c r="BZ115" s="78">
        <f t="shared" si="19"/>
        <v>6.0141241781781787</v>
      </c>
      <c r="CA115" s="79">
        <f t="shared" si="20"/>
        <v>0.75438000000000005</v>
      </c>
      <c r="CB115" s="60">
        <f t="shared" si="21"/>
        <v>7.7103629281781787</v>
      </c>
      <c r="CO115" t="s">
        <v>196</v>
      </c>
      <c r="CP115" t="s">
        <v>154</v>
      </c>
      <c r="CQ115">
        <v>2</v>
      </c>
      <c r="CR115">
        <v>2</v>
      </c>
      <c r="CS115">
        <v>4.24E-2</v>
      </c>
      <c r="CT115">
        <v>8</v>
      </c>
      <c r="CV115">
        <f t="shared" si="29"/>
        <v>0</v>
      </c>
      <c r="CW115" t="e">
        <f>#REF!-CR115</f>
        <v>#REF!</v>
      </c>
      <c r="CY115">
        <f t="shared" si="30"/>
        <v>0</v>
      </c>
    </row>
    <row r="116" spans="1:103" ht="16.5" customHeight="1" x14ac:dyDescent="0.3">
      <c r="A116" s="61">
        <f t="shared" si="24"/>
        <v>107</v>
      </c>
      <c r="B116" s="80" t="s">
        <v>197</v>
      </c>
      <c r="C116" s="81">
        <v>1955</v>
      </c>
      <c r="D116" s="81">
        <v>2</v>
      </c>
      <c r="E116" s="81">
        <v>2</v>
      </c>
      <c r="F116" s="81">
        <v>8</v>
      </c>
      <c r="G116" s="81">
        <v>396.4</v>
      </c>
      <c r="H116" s="65">
        <v>6.31</v>
      </c>
      <c r="I116" s="65"/>
      <c r="J116" s="65">
        <f t="shared" si="27"/>
        <v>30.015407999999997</v>
      </c>
      <c r="K116" s="64">
        <f t="shared" si="25"/>
        <v>28.619691527999997</v>
      </c>
      <c r="L116" s="65">
        <v>6.31</v>
      </c>
      <c r="M116" s="65"/>
      <c r="N116" s="65">
        <f t="shared" si="28"/>
        <v>2.1670830425001597</v>
      </c>
      <c r="O116" s="64">
        <f t="shared" si="26"/>
        <v>2.0663136810239022</v>
      </c>
      <c r="P116" s="78"/>
      <c r="Q116" s="82"/>
      <c r="R116" s="83"/>
      <c r="S116" s="78"/>
      <c r="T116" s="82"/>
      <c r="U116" s="78"/>
      <c r="V116" s="82"/>
      <c r="W116" s="78"/>
      <c r="X116" s="82"/>
      <c r="Y116" s="84"/>
      <c r="Z116" s="82"/>
      <c r="AA116" s="78"/>
      <c r="AB116" s="85"/>
      <c r="AC116" s="82"/>
      <c r="AD116" s="78"/>
      <c r="AE116" s="82"/>
      <c r="AF116" s="78"/>
      <c r="AG116" s="82"/>
      <c r="AH116" s="78"/>
      <c r="AI116" s="79"/>
      <c r="AJ116" s="78"/>
      <c r="AK116" s="82"/>
      <c r="AL116" s="78"/>
      <c r="AM116" s="82"/>
      <c r="AN116" s="78">
        <v>1</v>
      </c>
      <c r="AO116" s="82">
        <v>6.4203468780971198</v>
      </c>
      <c r="AP116" s="78"/>
      <c r="AQ116" s="82"/>
      <c r="AR116" s="86">
        <v>2</v>
      </c>
      <c r="AS116" s="87">
        <v>0.78488856110000005</v>
      </c>
      <c r="AT116" s="84"/>
      <c r="AU116" s="88"/>
      <c r="AV116" s="88"/>
      <c r="AW116" s="78"/>
      <c r="AX116" s="82"/>
      <c r="AY116" s="88"/>
      <c r="AZ116" s="84"/>
      <c r="BA116" s="85"/>
      <c r="BB116" s="85"/>
      <c r="BC116" s="82"/>
      <c r="BD116" s="85"/>
      <c r="BE116" s="82"/>
      <c r="BF116" s="88"/>
      <c r="BG116" s="75"/>
      <c r="BH116" s="76"/>
      <c r="BI116" s="77">
        <v>1.5E-3</v>
      </c>
      <c r="BJ116" s="76">
        <v>1.7652899999999998</v>
      </c>
      <c r="BK116" s="77"/>
      <c r="BL116" s="76"/>
      <c r="BM116" s="77"/>
      <c r="BN116" s="76"/>
      <c r="BO116" s="77"/>
      <c r="BP116" s="76"/>
      <c r="BQ116" s="77">
        <v>9</v>
      </c>
      <c r="BR116" s="76">
        <v>4.2426274594594595</v>
      </c>
      <c r="BS116" s="77"/>
      <c r="BT116" s="76"/>
      <c r="BU116" s="77"/>
      <c r="BV116" s="76"/>
      <c r="BW116" s="77"/>
      <c r="BX116" s="76"/>
      <c r="BY116" s="77">
        <f t="shared" si="18"/>
        <v>7.2052354391971196</v>
      </c>
      <c r="BZ116" s="78">
        <f t="shared" si="19"/>
        <v>6.0079174594594598</v>
      </c>
      <c r="CA116" s="79">
        <f t="shared" si="20"/>
        <v>0</v>
      </c>
      <c r="CB116" s="60">
        <f t="shared" si="21"/>
        <v>13.213152898656579</v>
      </c>
      <c r="CO116" t="s">
        <v>197</v>
      </c>
      <c r="CP116">
        <v>1955</v>
      </c>
      <c r="CQ116">
        <v>2</v>
      </c>
      <c r="CR116">
        <v>2</v>
      </c>
      <c r="CS116">
        <v>5.1999999999999998E-2</v>
      </c>
      <c r="CT116">
        <v>8</v>
      </c>
      <c r="CV116">
        <f t="shared" si="29"/>
        <v>0</v>
      </c>
      <c r="CW116" t="e">
        <f>#REF!-CR116</f>
        <v>#REF!</v>
      </c>
      <c r="CY116">
        <f t="shared" si="30"/>
        <v>0</v>
      </c>
    </row>
    <row r="117" spans="1:103" ht="17.25" customHeight="1" x14ac:dyDescent="0.3">
      <c r="A117" s="61">
        <f t="shared" si="24"/>
        <v>108</v>
      </c>
      <c r="B117" s="80" t="s">
        <v>198</v>
      </c>
      <c r="C117" s="81">
        <v>1955</v>
      </c>
      <c r="D117" s="81">
        <v>2</v>
      </c>
      <c r="E117" s="81">
        <v>2</v>
      </c>
      <c r="F117" s="81">
        <v>8</v>
      </c>
      <c r="G117" s="81">
        <v>386.8</v>
      </c>
      <c r="H117" s="65">
        <v>6.31</v>
      </c>
      <c r="I117" s="65"/>
      <c r="J117" s="65">
        <f t="shared" si="27"/>
        <v>29.288495999999999</v>
      </c>
      <c r="K117" s="64">
        <f t="shared" si="25"/>
        <v>27.926580936000001</v>
      </c>
      <c r="L117" s="65">
        <v>6.31</v>
      </c>
      <c r="M117" s="65"/>
      <c r="N117" s="65">
        <f t="shared" si="28"/>
        <v>2.1146007084739198</v>
      </c>
      <c r="O117" s="64">
        <f t="shared" si="26"/>
        <v>2.0162717755298827</v>
      </c>
      <c r="P117" s="78"/>
      <c r="Q117" s="82"/>
      <c r="R117" s="83"/>
      <c r="S117" s="78"/>
      <c r="T117" s="82"/>
      <c r="U117" s="78"/>
      <c r="V117" s="82"/>
      <c r="W117" s="78"/>
      <c r="X117" s="82"/>
      <c r="Y117" s="84"/>
      <c r="Z117" s="82"/>
      <c r="AA117" s="78"/>
      <c r="AB117" s="85"/>
      <c r="AC117" s="82"/>
      <c r="AD117" s="78"/>
      <c r="AE117" s="82"/>
      <c r="AF117" s="78"/>
      <c r="AG117" s="82"/>
      <c r="AH117" s="78"/>
      <c r="AI117" s="79"/>
      <c r="AJ117" s="78"/>
      <c r="AK117" s="82"/>
      <c r="AL117" s="78"/>
      <c r="AM117" s="82"/>
      <c r="AN117" s="78"/>
      <c r="AO117" s="82"/>
      <c r="AP117" s="78"/>
      <c r="AQ117" s="82"/>
      <c r="AR117" s="86"/>
      <c r="AS117" s="87"/>
      <c r="AT117" s="84"/>
      <c r="AU117" s="88"/>
      <c r="AV117" s="88"/>
      <c r="AW117" s="78"/>
      <c r="AX117" s="82"/>
      <c r="AY117" s="88"/>
      <c r="AZ117" s="84"/>
      <c r="BA117" s="85"/>
      <c r="BB117" s="85"/>
      <c r="BC117" s="82"/>
      <c r="BD117" s="85"/>
      <c r="BE117" s="82"/>
      <c r="BF117" s="88"/>
      <c r="BG117" s="75"/>
      <c r="BH117" s="76"/>
      <c r="BI117" s="77"/>
      <c r="BJ117" s="76"/>
      <c r="BK117" s="77"/>
      <c r="BL117" s="76"/>
      <c r="BM117" s="77"/>
      <c r="BN117" s="76"/>
      <c r="BO117" s="77"/>
      <c r="BP117" s="76"/>
      <c r="BQ117" s="77">
        <v>9</v>
      </c>
      <c r="BR117" s="76">
        <v>4.2455442776412795</v>
      </c>
      <c r="BS117" s="77"/>
      <c r="BT117" s="76"/>
      <c r="BU117" s="77"/>
      <c r="BV117" s="76"/>
      <c r="BW117" s="77">
        <v>1</v>
      </c>
      <c r="BX117" s="76">
        <v>3.6424858329999998</v>
      </c>
      <c r="BY117" s="77">
        <f t="shared" si="18"/>
        <v>0</v>
      </c>
      <c r="BZ117" s="78">
        <f t="shared" si="19"/>
        <v>4.2455442776412795</v>
      </c>
      <c r="CA117" s="79">
        <f t="shared" si="20"/>
        <v>3.6424858329999998</v>
      </c>
      <c r="CB117" s="60">
        <f t="shared" si="21"/>
        <v>7.8880301106412798</v>
      </c>
      <c r="CO117" t="s">
        <v>198</v>
      </c>
      <c r="CP117">
        <v>1955</v>
      </c>
      <c r="CQ117">
        <v>2</v>
      </c>
      <c r="CR117">
        <v>2</v>
      </c>
      <c r="CS117">
        <v>4.24E-2</v>
      </c>
      <c r="CT117">
        <v>8</v>
      </c>
      <c r="CV117">
        <f t="shared" si="29"/>
        <v>0</v>
      </c>
      <c r="CW117" t="e">
        <f>#REF!-CR117</f>
        <v>#REF!</v>
      </c>
      <c r="CY117">
        <f t="shared" si="30"/>
        <v>0</v>
      </c>
    </row>
    <row r="118" spans="1:103" ht="18" customHeight="1" x14ac:dyDescent="0.3">
      <c r="A118" s="61">
        <f t="shared" si="24"/>
        <v>109</v>
      </c>
      <c r="B118" s="80" t="s">
        <v>199</v>
      </c>
      <c r="C118" s="81">
        <v>1955</v>
      </c>
      <c r="D118" s="81">
        <v>2</v>
      </c>
      <c r="E118" s="81">
        <v>2</v>
      </c>
      <c r="F118" s="81">
        <v>8</v>
      </c>
      <c r="G118" s="81">
        <v>383.5</v>
      </c>
      <c r="H118" s="65">
        <v>6.31</v>
      </c>
      <c r="I118" s="65"/>
      <c r="J118" s="65">
        <f t="shared" si="27"/>
        <v>29.038619999999995</v>
      </c>
      <c r="K118" s="64">
        <f t="shared" si="25"/>
        <v>27.688324169999994</v>
      </c>
      <c r="L118" s="65">
        <v>6.31</v>
      </c>
      <c r="M118" s="65"/>
      <c r="N118" s="65">
        <f t="shared" si="28"/>
        <v>2.0965599061523994</v>
      </c>
      <c r="O118" s="64">
        <f t="shared" si="26"/>
        <v>1.9990698705163128</v>
      </c>
      <c r="P118" s="78"/>
      <c r="Q118" s="82"/>
      <c r="R118" s="83"/>
      <c r="S118" s="78">
        <v>2.1000000000000001E-2</v>
      </c>
      <c r="T118" s="82">
        <v>4.1639400000000002</v>
      </c>
      <c r="U118" s="78">
        <v>8.0000000000000002E-3</v>
      </c>
      <c r="V118" s="82">
        <v>2.6057899999999998</v>
      </c>
      <c r="W118" s="78"/>
      <c r="X118" s="82"/>
      <c r="Y118" s="84"/>
      <c r="Z118" s="82"/>
      <c r="AA118" s="78"/>
      <c r="AB118" s="85"/>
      <c r="AC118" s="82"/>
      <c r="AD118" s="78"/>
      <c r="AE118" s="82"/>
      <c r="AF118" s="78"/>
      <c r="AG118" s="82"/>
      <c r="AH118" s="78"/>
      <c r="AI118" s="79"/>
      <c r="AJ118" s="78"/>
      <c r="AK118" s="82"/>
      <c r="AL118" s="78"/>
      <c r="AM118" s="82"/>
      <c r="AN118" s="78"/>
      <c r="AO118" s="82"/>
      <c r="AP118" s="78"/>
      <c r="AQ118" s="82"/>
      <c r="AR118" s="86">
        <v>3</v>
      </c>
      <c r="AS118" s="87">
        <v>2.8156431063819998</v>
      </c>
      <c r="AT118" s="84"/>
      <c r="AU118" s="88"/>
      <c r="AV118" s="88"/>
      <c r="AW118" s="78"/>
      <c r="AX118" s="82"/>
      <c r="AY118" s="88"/>
      <c r="AZ118" s="84"/>
      <c r="BA118" s="85"/>
      <c r="BB118" s="85"/>
      <c r="BC118" s="82"/>
      <c r="BD118" s="85"/>
      <c r="BE118" s="82"/>
      <c r="BF118" s="88"/>
      <c r="BG118" s="75"/>
      <c r="BH118" s="76"/>
      <c r="BI118" s="77"/>
      <c r="BJ118" s="76"/>
      <c r="BK118" s="77"/>
      <c r="BL118" s="76"/>
      <c r="BM118" s="77"/>
      <c r="BN118" s="76"/>
      <c r="BO118" s="77"/>
      <c r="BP118" s="76"/>
      <c r="BQ118" s="77">
        <v>8</v>
      </c>
      <c r="BR118" s="76">
        <v>3.0406274594594591</v>
      </c>
      <c r="BS118" s="77"/>
      <c r="BT118" s="76"/>
      <c r="BU118" s="77"/>
      <c r="BV118" s="76"/>
      <c r="BW118" s="77"/>
      <c r="BX118" s="76"/>
      <c r="BY118" s="77">
        <f t="shared" si="18"/>
        <v>9.5853731063820007</v>
      </c>
      <c r="BZ118" s="78">
        <f t="shared" si="19"/>
        <v>3.0406274594594591</v>
      </c>
      <c r="CA118" s="79">
        <f t="shared" si="20"/>
        <v>0</v>
      </c>
      <c r="CB118" s="60">
        <f t="shared" si="21"/>
        <v>12.62600056584146</v>
      </c>
      <c r="CO118" t="s">
        <v>199</v>
      </c>
      <c r="CP118">
        <v>1955</v>
      </c>
      <c r="CQ118">
        <v>2</v>
      </c>
      <c r="CR118">
        <v>2</v>
      </c>
      <c r="CS118">
        <v>4.3200000000000002E-2</v>
      </c>
      <c r="CT118">
        <v>8</v>
      </c>
      <c r="CV118">
        <f t="shared" si="29"/>
        <v>0</v>
      </c>
      <c r="CW118" t="e">
        <f>#REF!-CR118</f>
        <v>#REF!</v>
      </c>
      <c r="CY118">
        <f t="shared" si="30"/>
        <v>0</v>
      </c>
    </row>
    <row r="119" spans="1:103" ht="18.75" customHeight="1" x14ac:dyDescent="0.3">
      <c r="A119" s="61">
        <f t="shared" si="24"/>
        <v>110</v>
      </c>
      <c r="B119" s="80" t="s">
        <v>200</v>
      </c>
      <c r="C119" s="81">
        <v>1965</v>
      </c>
      <c r="D119" s="81">
        <v>5</v>
      </c>
      <c r="E119" s="81">
        <v>4</v>
      </c>
      <c r="F119" s="81">
        <v>80</v>
      </c>
      <c r="G119" s="81">
        <v>3209.3</v>
      </c>
      <c r="H119" s="65">
        <v>6.31</v>
      </c>
      <c r="I119" s="65"/>
      <c r="J119" s="65">
        <f t="shared" si="27"/>
        <v>243.008196</v>
      </c>
      <c r="K119" s="64">
        <f t="shared" si="25"/>
        <v>231.70831488600001</v>
      </c>
      <c r="L119" s="65">
        <v>6.31</v>
      </c>
      <c r="M119" s="65"/>
      <c r="N119" s="65">
        <f t="shared" si="28"/>
        <v>17.544953603167919</v>
      </c>
      <c r="O119" s="64">
        <f t="shared" si="26"/>
        <v>16.729113260620611</v>
      </c>
      <c r="P119" s="78"/>
      <c r="Q119" s="82"/>
      <c r="R119" s="83"/>
      <c r="S119" s="78"/>
      <c r="T119" s="82"/>
      <c r="U119" s="78"/>
      <c r="V119" s="82"/>
      <c r="W119" s="78"/>
      <c r="X119" s="82"/>
      <c r="Y119" s="84"/>
      <c r="Z119" s="82"/>
      <c r="AA119" s="78"/>
      <c r="AB119" s="85"/>
      <c r="AC119" s="82"/>
      <c r="AD119" s="78"/>
      <c r="AE119" s="82"/>
      <c r="AF119" s="78"/>
      <c r="AG119" s="82"/>
      <c r="AH119" s="78"/>
      <c r="AI119" s="79"/>
      <c r="AJ119" s="78"/>
      <c r="AK119" s="82"/>
      <c r="AL119" s="78"/>
      <c r="AM119" s="82"/>
      <c r="AN119" s="78"/>
      <c r="AO119" s="82"/>
      <c r="AP119" s="78"/>
      <c r="AQ119" s="82"/>
      <c r="AR119" s="86">
        <v>1</v>
      </c>
      <c r="AS119" s="87">
        <v>0.33638081190000002</v>
      </c>
      <c r="AT119" s="84"/>
      <c r="AU119" s="88"/>
      <c r="AV119" s="88"/>
      <c r="AW119" s="78">
        <v>1</v>
      </c>
      <c r="AX119" s="82">
        <v>6.1042899999999998</v>
      </c>
      <c r="AY119" s="88"/>
      <c r="AZ119" s="84"/>
      <c r="BA119" s="85"/>
      <c r="BB119" s="85"/>
      <c r="BC119" s="82"/>
      <c r="BD119" s="85"/>
      <c r="BE119" s="82"/>
      <c r="BF119" s="88"/>
      <c r="BG119" s="75"/>
      <c r="BH119" s="76"/>
      <c r="BI119" s="77"/>
      <c r="BJ119" s="76"/>
      <c r="BK119" s="77"/>
      <c r="BL119" s="76"/>
      <c r="BM119" s="77">
        <v>2.5000000000000001E-3</v>
      </c>
      <c r="BN119" s="76">
        <v>3.4893842105263251</v>
      </c>
      <c r="BO119" s="77"/>
      <c r="BP119" s="76"/>
      <c r="BQ119" s="77">
        <v>31</v>
      </c>
      <c r="BR119" s="76">
        <v>20.22897301302017</v>
      </c>
      <c r="BS119" s="77"/>
      <c r="BT119" s="76"/>
      <c r="BU119" s="77">
        <v>1</v>
      </c>
      <c r="BV119" s="76">
        <v>0.84247235294117695</v>
      </c>
      <c r="BW119" s="77">
        <v>4</v>
      </c>
      <c r="BX119" s="76">
        <v>8.5878249978858303</v>
      </c>
      <c r="BY119" s="77">
        <f t="shared" si="18"/>
        <v>6.4406708118999996</v>
      </c>
      <c r="BZ119" s="78">
        <f t="shared" si="19"/>
        <v>23.718357223546494</v>
      </c>
      <c r="CA119" s="79">
        <f t="shared" si="20"/>
        <v>9.4302973508270078</v>
      </c>
      <c r="CB119" s="60">
        <f t="shared" si="21"/>
        <v>39.589325386273501</v>
      </c>
      <c r="CO119" t="s">
        <v>200</v>
      </c>
      <c r="CP119">
        <v>1965</v>
      </c>
      <c r="CQ119">
        <v>5</v>
      </c>
      <c r="CR119">
        <v>4</v>
      </c>
      <c r="CS119">
        <v>0.2445</v>
      </c>
      <c r="CT119">
        <v>80</v>
      </c>
      <c r="CV119">
        <f t="shared" si="29"/>
        <v>0</v>
      </c>
      <c r="CW119" t="e">
        <f>#REF!-CR119</f>
        <v>#REF!</v>
      </c>
      <c r="CY119">
        <f t="shared" si="30"/>
        <v>0</v>
      </c>
    </row>
    <row r="120" spans="1:103" ht="18.75" customHeight="1" x14ac:dyDescent="0.3">
      <c r="A120" s="61"/>
      <c r="B120" s="80" t="s">
        <v>201</v>
      </c>
      <c r="C120" s="81"/>
      <c r="D120" s="81">
        <v>4</v>
      </c>
      <c r="E120" s="81">
        <v>1</v>
      </c>
      <c r="F120" s="81"/>
      <c r="G120" s="81"/>
      <c r="H120" s="65"/>
      <c r="I120" s="65"/>
      <c r="J120" s="65"/>
      <c r="K120" s="64"/>
      <c r="L120" s="65"/>
      <c r="M120" s="65"/>
      <c r="N120" s="65"/>
      <c r="O120" s="64"/>
      <c r="P120" s="78"/>
      <c r="Q120" s="82"/>
      <c r="R120" s="83"/>
      <c r="S120" s="78"/>
      <c r="T120" s="82"/>
      <c r="U120" s="78"/>
      <c r="V120" s="82"/>
      <c r="W120" s="78"/>
      <c r="X120" s="82"/>
      <c r="Y120" s="84"/>
      <c r="Z120" s="82"/>
      <c r="AA120" s="78"/>
      <c r="AB120" s="85"/>
      <c r="AC120" s="82"/>
      <c r="AD120" s="78"/>
      <c r="AE120" s="82"/>
      <c r="AF120" s="78"/>
      <c r="AG120" s="82"/>
      <c r="AH120" s="78"/>
      <c r="AI120" s="79"/>
      <c r="AJ120" s="78"/>
      <c r="AK120" s="82"/>
      <c r="AL120" s="78"/>
      <c r="AM120" s="82"/>
      <c r="AN120" s="78"/>
      <c r="AO120" s="82"/>
      <c r="AP120" s="78"/>
      <c r="AQ120" s="82"/>
      <c r="AR120" s="86">
        <v>1</v>
      </c>
      <c r="AS120" s="87">
        <v>2.0732272864473301E-2</v>
      </c>
      <c r="AT120" s="84"/>
      <c r="AU120" s="88"/>
      <c r="AV120" s="88"/>
      <c r="AW120" s="78">
        <v>8</v>
      </c>
      <c r="AX120" s="82">
        <v>21.47608</v>
      </c>
      <c r="AY120" s="88"/>
      <c r="AZ120" s="84"/>
      <c r="BA120" s="85"/>
      <c r="BB120" s="85"/>
      <c r="BC120" s="82"/>
      <c r="BD120" s="85">
        <v>48</v>
      </c>
      <c r="BE120" s="82">
        <v>11.560867368421055</v>
      </c>
      <c r="BF120" s="88"/>
      <c r="BG120" s="75"/>
      <c r="BH120" s="76"/>
      <c r="BI120" s="77"/>
      <c r="BJ120" s="76"/>
      <c r="BK120" s="77"/>
      <c r="BL120" s="76"/>
      <c r="BM120" s="77"/>
      <c r="BN120" s="76"/>
      <c r="BO120" s="77"/>
      <c r="BP120" s="76"/>
      <c r="BQ120" s="77">
        <v>1</v>
      </c>
      <c r="BR120" s="76">
        <v>1.0634562068965501</v>
      </c>
      <c r="BS120" s="77"/>
      <c r="BT120" s="76"/>
      <c r="BU120" s="77"/>
      <c r="BV120" s="76"/>
      <c r="BW120" s="77"/>
      <c r="BX120" s="76"/>
      <c r="BY120" s="77">
        <f t="shared" si="18"/>
        <v>33.057679641285532</v>
      </c>
      <c r="BZ120" s="78">
        <f t="shared" si="19"/>
        <v>1.0634562068965501</v>
      </c>
      <c r="CA120" s="79">
        <f t="shared" si="20"/>
        <v>0</v>
      </c>
      <c r="CB120" s="60">
        <f t="shared" si="21"/>
        <v>34.121135848182078</v>
      </c>
      <c r="CV120">
        <f t="shared" si="29"/>
        <v>4</v>
      </c>
      <c r="CW120" t="e">
        <f>#REF!-CR120</f>
        <v>#REF!</v>
      </c>
      <c r="CY120">
        <f t="shared" si="30"/>
        <v>0</v>
      </c>
    </row>
    <row r="121" spans="1:103" ht="19.5" customHeight="1" x14ac:dyDescent="0.3">
      <c r="A121" s="61">
        <f>A119+1</f>
        <v>111</v>
      </c>
      <c r="B121" s="80" t="s">
        <v>202</v>
      </c>
      <c r="C121" s="81" t="s">
        <v>203</v>
      </c>
      <c r="D121" s="81">
        <v>5</v>
      </c>
      <c r="E121" s="81">
        <v>7</v>
      </c>
      <c r="F121" s="81">
        <v>133</v>
      </c>
      <c r="G121" s="81">
        <v>5718.8</v>
      </c>
      <c r="H121" s="65">
        <v>6.31</v>
      </c>
      <c r="I121" s="65"/>
      <c r="J121" s="65">
        <f t="shared" ref="J121:J138" si="31">G121*H121*12/1000</f>
        <v>433.02753599999994</v>
      </c>
      <c r="K121" s="64">
        <f t="shared" si="25"/>
        <v>412.89175557599992</v>
      </c>
      <c r="L121" s="65">
        <v>6.31</v>
      </c>
      <c r="M121" s="65"/>
      <c r="N121" s="65">
        <f t="shared" ref="N121:N138" si="32">K121*L121*12/1000</f>
        <v>31.264163732214715</v>
      </c>
      <c r="O121" s="64">
        <f t="shared" ref="O121:O138" si="33">N121*0.9535</f>
        <v>29.810380118666732</v>
      </c>
      <c r="P121" s="78"/>
      <c r="Q121" s="82"/>
      <c r="R121" s="83"/>
      <c r="S121" s="78"/>
      <c r="T121" s="82"/>
      <c r="U121" s="78">
        <v>2E-3</v>
      </c>
      <c r="V121" s="82">
        <v>0.246</v>
      </c>
      <c r="W121" s="78"/>
      <c r="X121" s="82"/>
      <c r="Y121" s="84"/>
      <c r="Z121" s="82"/>
      <c r="AA121" s="78"/>
      <c r="AB121" s="85"/>
      <c r="AC121" s="82"/>
      <c r="AD121" s="78"/>
      <c r="AE121" s="82"/>
      <c r="AF121" s="78"/>
      <c r="AG121" s="82"/>
      <c r="AH121" s="78"/>
      <c r="AI121" s="79"/>
      <c r="AJ121" s="78"/>
      <c r="AK121" s="82"/>
      <c r="AL121" s="78"/>
      <c r="AM121" s="82"/>
      <c r="AN121" s="78">
        <v>1</v>
      </c>
      <c r="AO121" s="82">
        <v>6.4203468780971198</v>
      </c>
      <c r="AP121" s="78"/>
      <c r="AQ121" s="82"/>
      <c r="AR121" s="86">
        <v>24</v>
      </c>
      <c r="AS121" s="87">
        <v>10.685396757530199</v>
      </c>
      <c r="AT121" s="84"/>
      <c r="AU121" s="88"/>
      <c r="AV121" s="88"/>
      <c r="AW121" s="78"/>
      <c r="AX121" s="82"/>
      <c r="AY121" s="88"/>
      <c r="AZ121" s="84"/>
      <c r="BA121" s="85"/>
      <c r="BB121" s="85"/>
      <c r="BC121" s="82"/>
      <c r="BD121" s="85"/>
      <c r="BE121" s="82"/>
      <c r="BF121" s="88">
        <v>5.3377431885593198</v>
      </c>
      <c r="BG121" s="75">
        <v>5.0000000000000001E-3</v>
      </c>
      <c r="BH121" s="76">
        <v>10.668179304347831</v>
      </c>
      <c r="BI121" s="77"/>
      <c r="BJ121" s="76"/>
      <c r="BK121" s="77">
        <v>2E-3</v>
      </c>
      <c r="BL121" s="76">
        <v>2.3987786666666597</v>
      </c>
      <c r="BM121" s="77">
        <v>0.04</v>
      </c>
      <c r="BN121" s="76">
        <v>51.23605949978068</v>
      </c>
      <c r="BO121" s="77"/>
      <c r="BP121" s="76"/>
      <c r="BQ121" s="77">
        <v>35</v>
      </c>
      <c r="BR121" s="76">
        <v>19.894457951131205</v>
      </c>
      <c r="BS121" s="77">
        <v>3.5000000000000003E-2</v>
      </c>
      <c r="BT121" s="76">
        <v>6.6365316666666754</v>
      </c>
      <c r="BU121" s="77">
        <v>8</v>
      </c>
      <c r="BV121" s="76">
        <v>7.5476571678743936</v>
      </c>
      <c r="BW121" s="77">
        <v>17</v>
      </c>
      <c r="BX121" s="76">
        <v>34.130431608524987</v>
      </c>
      <c r="BY121" s="77">
        <f t="shared" si="18"/>
        <v>22.689486824186638</v>
      </c>
      <c r="BZ121" s="78">
        <f t="shared" si="19"/>
        <v>84.19747542192637</v>
      </c>
      <c r="CA121" s="79">
        <f t="shared" si="20"/>
        <v>48.314620443066055</v>
      </c>
      <c r="CB121" s="60">
        <f t="shared" si="21"/>
        <v>155.20158268917905</v>
      </c>
      <c r="CO121" t="s">
        <v>202</v>
      </c>
      <c r="CP121" t="s">
        <v>203</v>
      </c>
      <c r="CQ121">
        <v>5</v>
      </c>
      <c r="CR121">
        <v>7</v>
      </c>
      <c r="CS121">
        <v>0.61</v>
      </c>
      <c r="CT121">
        <v>133</v>
      </c>
      <c r="CV121">
        <f t="shared" si="29"/>
        <v>0</v>
      </c>
      <c r="CW121" t="e">
        <f>#REF!-CR121</f>
        <v>#REF!</v>
      </c>
      <c r="CY121">
        <f t="shared" si="30"/>
        <v>0</v>
      </c>
    </row>
    <row r="122" spans="1:103" ht="21.75" customHeight="1" x14ac:dyDescent="0.3">
      <c r="A122" s="61">
        <f>A121+1</f>
        <v>112</v>
      </c>
      <c r="B122" s="80" t="s">
        <v>204</v>
      </c>
      <c r="C122" s="81">
        <v>1958</v>
      </c>
      <c r="D122" s="81">
        <v>3</v>
      </c>
      <c r="E122" s="81">
        <v>4</v>
      </c>
      <c r="F122" s="81">
        <v>16</v>
      </c>
      <c r="G122" s="81">
        <v>1569.7</v>
      </c>
      <c r="H122" s="65">
        <v>6.31</v>
      </c>
      <c r="I122" s="65"/>
      <c r="J122" s="65">
        <f t="shared" si="31"/>
        <v>118.85768399999998</v>
      </c>
      <c r="K122" s="64">
        <f t="shared" si="25"/>
        <v>113.33080169399999</v>
      </c>
      <c r="L122" s="65">
        <v>6.31</v>
      </c>
      <c r="M122" s="65"/>
      <c r="N122" s="65">
        <f t="shared" si="32"/>
        <v>8.5814083042696776</v>
      </c>
      <c r="O122" s="64">
        <f t="shared" si="33"/>
        <v>8.1823728181211379</v>
      </c>
      <c r="P122" s="78"/>
      <c r="Q122" s="82"/>
      <c r="R122" s="83"/>
      <c r="S122" s="78"/>
      <c r="T122" s="82"/>
      <c r="U122" s="78"/>
      <c r="V122" s="82"/>
      <c r="W122" s="78"/>
      <c r="X122" s="82"/>
      <c r="Y122" s="84"/>
      <c r="Z122" s="82"/>
      <c r="AA122" s="78"/>
      <c r="AB122" s="85"/>
      <c r="AC122" s="82"/>
      <c r="AD122" s="78"/>
      <c r="AE122" s="82"/>
      <c r="AF122" s="78"/>
      <c r="AG122" s="82"/>
      <c r="AH122" s="78"/>
      <c r="AI122" s="79"/>
      <c r="AJ122" s="78"/>
      <c r="AK122" s="82"/>
      <c r="AL122" s="78"/>
      <c r="AM122" s="82"/>
      <c r="AN122" s="78"/>
      <c r="AO122" s="82"/>
      <c r="AP122" s="78"/>
      <c r="AQ122" s="82"/>
      <c r="AR122" s="86"/>
      <c r="AS122" s="87"/>
      <c r="AT122" s="84"/>
      <c r="AU122" s="88"/>
      <c r="AV122" s="88"/>
      <c r="AW122" s="78"/>
      <c r="AX122" s="82"/>
      <c r="AY122" s="88"/>
      <c r="AZ122" s="84"/>
      <c r="BA122" s="85"/>
      <c r="BB122" s="85"/>
      <c r="BC122" s="82"/>
      <c r="BD122" s="85"/>
      <c r="BE122" s="82"/>
      <c r="BF122" s="88"/>
      <c r="BG122" s="75"/>
      <c r="BH122" s="76"/>
      <c r="BI122" s="77"/>
      <c r="BJ122" s="76"/>
      <c r="BK122" s="77"/>
      <c r="BL122" s="76"/>
      <c r="BM122" s="77"/>
      <c r="BN122" s="76"/>
      <c r="BO122" s="77">
        <v>1</v>
      </c>
      <c r="BP122" s="76">
        <v>1.7432166666666669</v>
      </c>
      <c r="BQ122" s="77">
        <v>9</v>
      </c>
      <c r="BR122" s="76">
        <v>8.7659680463184984</v>
      </c>
      <c r="BS122" s="77">
        <v>0.159</v>
      </c>
      <c r="BT122" s="76">
        <v>101.73992266666667</v>
      </c>
      <c r="BU122" s="77">
        <v>4</v>
      </c>
      <c r="BV122" s="76">
        <v>4.3026915646258441</v>
      </c>
      <c r="BW122" s="77">
        <v>5</v>
      </c>
      <c r="BX122" s="76">
        <v>8.7050000000000001</v>
      </c>
      <c r="BY122" s="77">
        <f t="shared" si="18"/>
        <v>0</v>
      </c>
      <c r="BZ122" s="78">
        <f t="shared" si="19"/>
        <v>10.509184712985165</v>
      </c>
      <c r="CA122" s="79">
        <f t="shared" si="20"/>
        <v>114.74761423129252</v>
      </c>
      <c r="CB122" s="60">
        <f t="shared" si="21"/>
        <v>125.25679894427768</v>
      </c>
      <c r="CO122" t="s">
        <v>204</v>
      </c>
      <c r="CP122">
        <v>1958</v>
      </c>
      <c r="CQ122">
        <v>3</v>
      </c>
      <c r="CR122">
        <v>4</v>
      </c>
      <c r="CS122">
        <v>0.18659999999999999</v>
      </c>
      <c r="CT122">
        <v>16</v>
      </c>
      <c r="CV122">
        <f t="shared" si="29"/>
        <v>0</v>
      </c>
      <c r="CW122" t="e">
        <f>#REF!-CR122</f>
        <v>#REF!</v>
      </c>
      <c r="CY122">
        <f t="shared" si="30"/>
        <v>0</v>
      </c>
    </row>
    <row r="123" spans="1:103" ht="18" customHeight="1" x14ac:dyDescent="0.3">
      <c r="A123" s="61">
        <f t="shared" si="24"/>
        <v>113</v>
      </c>
      <c r="B123" s="80" t="s">
        <v>205</v>
      </c>
      <c r="C123" s="81">
        <v>1962</v>
      </c>
      <c r="D123" s="81">
        <v>2</v>
      </c>
      <c r="E123" s="81">
        <v>2</v>
      </c>
      <c r="F123" s="81">
        <v>16</v>
      </c>
      <c r="G123" s="81">
        <v>640.29999999999995</v>
      </c>
      <c r="H123" s="65">
        <v>6.31</v>
      </c>
      <c r="I123" s="65"/>
      <c r="J123" s="65">
        <f t="shared" si="31"/>
        <v>48.483515999999995</v>
      </c>
      <c r="K123" s="64">
        <f t="shared" si="25"/>
        <v>46.229032505999996</v>
      </c>
      <c r="L123" s="65">
        <v>6.31</v>
      </c>
      <c r="M123" s="65"/>
      <c r="N123" s="65">
        <f t="shared" si="32"/>
        <v>3.5004623413543197</v>
      </c>
      <c r="O123" s="64">
        <f t="shared" si="33"/>
        <v>3.3376908424813441</v>
      </c>
      <c r="P123" s="78">
        <v>3.5000000000000003E-2</v>
      </c>
      <c r="Q123" s="82">
        <v>7.8770000000000007</v>
      </c>
      <c r="R123" s="83"/>
      <c r="S123" s="78"/>
      <c r="T123" s="82"/>
      <c r="U123" s="78">
        <v>4.0000000000000001E-3</v>
      </c>
      <c r="V123" s="82">
        <v>7.0860000000000003</v>
      </c>
      <c r="W123" s="78"/>
      <c r="X123" s="82"/>
      <c r="Y123" s="84"/>
      <c r="Z123" s="82"/>
      <c r="AA123" s="78"/>
      <c r="AB123" s="85"/>
      <c r="AC123" s="82"/>
      <c r="AD123" s="78"/>
      <c r="AE123" s="82"/>
      <c r="AF123" s="78"/>
      <c r="AG123" s="82"/>
      <c r="AH123" s="78">
        <v>4</v>
      </c>
      <c r="AI123" s="79">
        <v>2.661</v>
      </c>
      <c r="AJ123" s="78"/>
      <c r="AK123" s="82"/>
      <c r="AL123" s="78"/>
      <c r="AM123" s="82"/>
      <c r="AN123" s="78">
        <v>1</v>
      </c>
      <c r="AO123" s="82">
        <v>0.471444444444444</v>
      </c>
      <c r="AP123" s="78"/>
      <c r="AQ123" s="82"/>
      <c r="AR123" s="86"/>
      <c r="AS123" s="87"/>
      <c r="AT123" s="84"/>
      <c r="AU123" s="88"/>
      <c r="AV123" s="88"/>
      <c r="AW123" s="78"/>
      <c r="AX123" s="82"/>
      <c r="AY123" s="88">
        <v>76.84948</v>
      </c>
      <c r="AZ123" s="84"/>
      <c r="BA123" s="85"/>
      <c r="BB123" s="85"/>
      <c r="BC123" s="82"/>
      <c r="BD123" s="85"/>
      <c r="BE123" s="82"/>
      <c r="BF123" s="88"/>
      <c r="BG123" s="75"/>
      <c r="BH123" s="76"/>
      <c r="BI123" s="77"/>
      <c r="BJ123" s="76"/>
      <c r="BK123" s="77"/>
      <c r="BL123" s="76"/>
      <c r="BM123" s="77"/>
      <c r="BN123" s="76"/>
      <c r="BO123" s="77"/>
      <c r="BP123" s="76"/>
      <c r="BQ123" s="77">
        <v>3</v>
      </c>
      <c r="BR123" s="76">
        <v>4.4617942397741901</v>
      </c>
      <c r="BS123" s="77"/>
      <c r="BT123" s="76"/>
      <c r="BU123" s="77"/>
      <c r="BV123" s="76"/>
      <c r="BW123" s="77">
        <v>4</v>
      </c>
      <c r="BX123" s="76">
        <v>9.9819624066434116</v>
      </c>
      <c r="BY123" s="77">
        <f t="shared" si="18"/>
        <v>94.944924444444439</v>
      </c>
      <c r="BZ123" s="78">
        <f t="shared" si="19"/>
        <v>4.4617942397741901</v>
      </c>
      <c r="CA123" s="79">
        <f t="shared" si="20"/>
        <v>9.9819624066434116</v>
      </c>
      <c r="CB123" s="60">
        <f t="shared" si="21"/>
        <v>109.38868109086204</v>
      </c>
      <c r="CO123" t="s">
        <v>205</v>
      </c>
      <c r="CP123">
        <v>1962</v>
      </c>
      <c r="CQ123">
        <v>2</v>
      </c>
      <c r="CR123">
        <v>2</v>
      </c>
      <c r="CS123">
        <v>4.7800000000000002E-2</v>
      </c>
      <c r="CT123">
        <v>16</v>
      </c>
      <c r="CV123">
        <f t="shared" si="29"/>
        <v>0</v>
      </c>
      <c r="CW123" t="e">
        <f>#REF!-CR123</f>
        <v>#REF!</v>
      </c>
      <c r="CY123">
        <f t="shared" si="30"/>
        <v>0</v>
      </c>
    </row>
    <row r="124" spans="1:103" ht="19.5" customHeight="1" x14ac:dyDescent="0.3">
      <c r="A124" s="61">
        <f t="shared" si="24"/>
        <v>114</v>
      </c>
      <c r="B124" s="80" t="s">
        <v>206</v>
      </c>
      <c r="C124" s="81">
        <v>1961</v>
      </c>
      <c r="D124" s="81">
        <v>2</v>
      </c>
      <c r="E124" s="81">
        <v>2</v>
      </c>
      <c r="F124" s="81">
        <v>16</v>
      </c>
      <c r="G124" s="81">
        <v>636.1</v>
      </c>
      <c r="H124" s="65">
        <v>6.31</v>
      </c>
      <c r="I124" s="65"/>
      <c r="J124" s="65">
        <f t="shared" si="31"/>
        <v>48.165492</v>
      </c>
      <c r="K124" s="64">
        <f t="shared" si="25"/>
        <v>45.925796622</v>
      </c>
      <c r="L124" s="65">
        <v>6.31</v>
      </c>
      <c r="M124" s="65"/>
      <c r="N124" s="65">
        <f t="shared" si="32"/>
        <v>3.4775013202178395</v>
      </c>
      <c r="O124" s="64">
        <f t="shared" si="33"/>
        <v>3.3157975088277101</v>
      </c>
      <c r="P124" s="78"/>
      <c r="Q124" s="82"/>
      <c r="R124" s="83"/>
      <c r="S124" s="78">
        <v>7.1999999999999998E-3</v>
      </c>
      <c r="T124" s="82">
        <v>14.35853</v>
      </c>
      <c r="U124" s="78">
        <v>9.9000000000000008E-3</v>
      </c>
      <c r="V124" s="82">
        <v>28.26393014925371</v>
      </c>
      <c r="W124" s="78"/>
      <c r="X124" s="82"/>
      <c r="Y124" s="84"/>
      <c r="Z124" s="82"/>
      <c r="AA124" s="78"/>
      <c r="AB124" s="85"/>
      <c r="AC124" s="82"/>
      <c r="AD124" s="78"/>
      <c r="AE124" s="82"/>
      <c r="AF124" s="78"/>
      <c r="AG124" s="82"/>
      <c r="AH124" s="78">
        <v>1</v>
      </c>
      <c r="AI124" s="79">
        <v>0.66500000000000004</v>
      </c>
      <c r="AJ124" s="78"/>
      <c r="AK124" s="82"/>
      <c r="AL124" s="78"/>
      <c r="AM124" s="82"/>
      <c r="AN124" s="78"/>
      <c r="AO124" s="82"/>
      <c r="AP124" s="78"/>
      <c r="AQ124" s="82"/>
      <c r="AR124" s="86"/>
      <c r="AS124" s="87"/>
      <c r="AT124" s="84"/>
      <c r="AU124" s="88"/>
      <c r="AV124" s="88"/>
      <c r="AW124" s="78"/>
      <c r="AX124" s="82"/>
      <c r="AY124" s="88"/>
      <c r="AZ124" s="84">
        <v>1.7000000000000001E-2</v>
      </c>
      <c r="BA124" s="85">
        <v>1.6500000000000001E-2</v>
      </c>
      <c r="BB124" s="85">
        <v>19.722719999999999</v>
      </c>
      <c r="BC124" s="82">
        <v>19.722719999999999</v>
      </c>
      <c r="BD124" s="85"/>
      <c r="BE124" s="82"/>
      <c r="BF124" s="88">
        <v>12.425622449181498</v>
      </c>
      <c r="BG124" s="75"/>
      <c r="BH124" s="76"/>
      <c r="BI124" s="77">
        <v>1.6E-2</v>
      </c>
      <c r="BJ124" s="76">
        <v>18.9841984</v>
      </c>
      <c r="BK124" s="77"/>
      <c r="BL124" s="76"/>
      <c r="BM124" s="77">
        <v>1.15E-2</v>
      </c>
      <c r="BN124" s="76">
        <v>14.378230039682531</v>
      </c>
      <c r="BO124" s="77"/>
      <c r="BP124" s="76"/>
      <c r="BQ124" s="77">
        <v>5</v>
      </c>
      <c r="BR124" s="76">
        <v>6.2751271903702479</v>
      </c>
      <c r="BS124" s="77"/>
      <c r="BT124" s="76"/>
      <c r="BU124" s="77"/>
      <c r="BV124" s="76"/>
      <c r="BW124" s="77">
        <v>8</v>
      </c>
      <c r="BX124" s="76">
        <v>13.725794114838111</v>
      </c>
      <c r="BY124" s="77">
        <f t="shared" si="18"/>
        <v>75.435802598435217</v>
      </c>
      <c r="BZ124" s="78">
        <f t="shared" si="19"/>
        <v>39.63755563005278</v>
      </c>
      <c r="CA124" s="79">
        <f t="shared" si="20"/>
        <v>13.725794114838111</v>
      </c>
      <c r="CB124" s="60">
        <f t="shared" si="21"/>
        <v>128.79915234332611</v>
      </c>
      <c r="CO124" t="s">
        <v>206</v>
      </c>
      <c r="CP124">
        <v>1961</v>
      </c>
      <c r="CQ124">
        <v>2</v>
      </c>
      <c r="CR124">
        <v>2</v>
      </c>
      <c r="CS124">
        <v>6.7400000000000002E-2</v>
      </c>
      <c r="CT124">
        <v>16</v>
      </c>
      <c r="CV124">
        <f t="shared" si="29"/>
        <v>0</v>
      </c>
      <c r="CW124" t="e">
        <f>#REF!-CR124</f>
        <v>#REF!</v>
      </c>
      <c r="CY124">
        <f t="shared" si="30"/>
        <v>0</v>
      </c>
    </row>
    <row r="125" spans="1:103" ht="18.75" customHeight="1" x14ac:dyDescent="0.3">
      <c r="A125" s="61">
        <f t="shared" si="24"/>
        <v>115</v>
      </c>
      <c r="B125" s="80" t="s">
        <v>207</v>
      </c>
      <c r="C125" s="81">
        <v>1978</v>
      </c>
      <c r="D125" s="81">
        <v>5</v>
      </c>
      <c r="E125" s="81">
        <v>5</v>
      </c>
      <c r="F125" s="81">
        <v>75</v>
      </c>
      <c r="G125" s="81">
        <v>3430</v>
      </c>
      <c r="H125" s="65">
        <v>6.31</v>
      </c>
      <c r="I125" s="65"/>
      <c r="J125" s="65">
        <f t="shared" si="31"/>
        <v>259.71959999999996</v>
      </c>
      <c r="K125" s="64">
        <f t="shared" si="25"/>
        <v>247.64263859999997</v>
      </c>
      <c r="L125" s="65">
        <v>6.31</v>
      </c>
      <c r="M125" s="65"/>
      <c r="N125" s="65">
        <f t="shared" si="32"/>
        <v>18.751500594791995</v>
      </c>
      <c r="O125" s="64">
        <f t="shared" si="33"/>
        <v>17.879555817134168</v>
      </c>
      <c r="P125" s="78"/>
      <c r="Q125" s="82"/>
      <c r="R125" s="83"/>
      <c r="S125" s="78"/>
      <c r="T125" s="82"/>
      <c r="U125" s="78"/>
      <c r="V125" s="82"/>
      <c r="W125" s="78">
        <v>0.27290000000000003</v>
      </c>
      <c r="X125" s="82">
        <v>129.07232468535534</v>
      </c>
      <c r="Y125" s="84"/>
      <c r="Z125" s="82"/>
      <c r="AA125" s="78"/>
      <c r="AB125" s="85"/>
      <c r="AC125" s="82"/>
      <c r="AD125" s="78"/>
      <c r="AE125" s="82"/>
      <c r="AF125" s="78"/>
      <c r="AG125" s="82"/>
      <c r="AH125" s="78"/>
      <c r="AI125" s="79"/>
      <c r="AJ125" s="78"/>
      <c r="AK125" s="82"/>
      <c r="AL125" s="78"/>
      <c r="AM125" s="82"/>
      <c r="AN125" s="78">
        <v>3</v>
      </c>
      <c r="AO125" s="82">
        <v>9.3335984049036504</v>
      </c>
      <c r="AP125" s="78"/>
      <c r="AQ125" s="82"/>
      <c r="AR125" s="86">
        <v>58</v>
      </c>
      <c r="AS125" s="87">
        <v>16.005492938210772</v>
      </c>
      <c r="AT125" s="84"/>
      <c r="AU125" s="88"/>
      <c r="AV125" s="88"/>
      <c r="AW125" s="78"/>
      <c r="AX125" s="82"/>
      <c r="AY125" s="88"/>
      <c r="AZ125" s="84"/>
      <c r="BA125" s="85"/>
      <c r="BB125" s="85"/>
      <c r="BC125" s="82"/>
      <c r="BD125" s="85"/>
      <c r="BE125" s="82"/>
      <c r="BF125" s="88">
        <v>52.202748913670646</v>
      </c>
      <c r="BG125" s="75">
        <v>3.0000000000000001E-3</v>
      </c>
      <c r="BH125" s="76">
        <v>3.7441613168724199</v>
      </c>
      <c r="BI125" s="77">
        <v>7.4999999999999997E-3</v>
      </c>
      <c r="BJ125" s="76">
        <v>14.088486885245924</v>
      </c>
      <c r="BK125" s="77">
        <v>4.0000000000000001E-3</v>
      </c>
      <c r="BL125" s="76">
        <v>4.8248350724637703</v>
      </c>
      <c r="BM125" s="77">
        <v>8.5000000000000006E-3</v>
      </c>
      <c r="BN125" s="76">
        <v>13.342154888152464</v>
      </c>
      <c r="BO125" s="77"/>
      <c r="BP125" s="76"/>
      <c r="BQ125" s="77">
        <v>40</v>
      </c>
      <c r="BR125" s="76">
        <v>30.271133541880463</v>
      </c>
      <c r="BS125" s="77"/>
      <c r="BT125" s="76"/>
      <c r="BU125" s="77">
        <v>1</v>
      </c>
      <c r="BV125" s="76">
        <v>0.75438000000000005</v>
      </c>
      <c r="BW125" s="77">
        <v>12</v>
      </c>
      <c r="BX125" s="76">
        <v>23.24023956236897</v>
      </c>
      <c r="BY125" s="77">
        <f t="shared" si="18"/>
        <v>206.61416494214041</v>
      </c>
      <c r="BZ125" s="78">
        <f t="shared" si="19"/>
        <v>66.270771704615044</v>
      </c>
      <c r="CA125" s="79">
        <f t="shared" si="20"/>
        <v>23.994619562368971</v>
      </c>
      <c r="CB125" s="60">
        <f t="shared" si="21"/>
        <v>296.87955620912447</v>
      </c>
      <c r="CO125" t="s">
        <v>208</v>
      </c>
      <c r="CP125">
        <v>1978</v>
      </c>
      <c r="CQ125">
        <v>5</v>
      </c>
      <c r="CR125">
        <v>5</v>
      </c>
      <c r="CS125">
        <v>0.53500000000000003</v>
      </c>
      <c r="CT125">
        <v>75</v>
      </c>
      <c r="CV125">
        <f t="shared" si="29"/>
        <v>0</v>
      </c>
      <c r="CW125" t="e">
        <f>#REF!-CR125</f>
        <v>#REF!</v>
      </c>
      <c r="CY125">
        <f t="shared" si="30"/>
        <v>0</v>
      </c>
    </row>
    <row r="126" spans="1:103" ht="18.75" customHeight="1" x14ac:dyDescent="0.3">
      <c r="A126" s="61">
        <f t="shared" si="24"/>
        <v>116</v>
      </c>
      <c r="B126" s="80" t="s">
        <v>209</v>
      </c>
      <c r="C126" s="81">
        <v>1981</v>
      </c>
      <c r="D126" s="81">
        <v>5</v>
      </c>
      <c r="E126" s="81">
        <v>5</v>
      </c>
      <c r="F126" s="81">
        <v>75</v>
      </c>
      <c r="G126" s="81">
        <v>3452.8</v>
      </c>
      <c r="H126" s="65">
        <v>6.31</v>
      </c>
      <c r="I126" s="65"/>
      <c r="J126" s="65">
        <f t="shared" si="31"/>
        <v>261.44601599999999</v>
      </c>
      <c r="K126" s="64">
        <f t="shared" si="25"/>
        <v>249.28877625599998</v>
      </c>
      <c r="L126" s="65">
        <v>6.31</v>
      </c>
      <c r="M126" s="65"/>
      <c r="N126" s="65">
        <f t="shared" si="32"/>
        <v>18.876146138104318</v>
      </c>
      <c r="O126" s="64">
        <f t="shared" si="33"/>
        <v>17.998405342682467</v>
      </c>
      <c r="P126" s="78">
        <v>5.9999999999999995E-4</v>
      </c>
      <c r="Q126" s="82">
        <v>0.1059198278829606</v>
      </c>
      <c r="R126" s="83"/>
      <c r="S126" s="78">
        <v>1E-3</v>
      </c>
      <c r="T126" s="82">
        <v>2.036</v>
      </c>
      <c r="U126" s="78"/>
      <c r="V126" s="82"/>
      <c r="W126" s="78">
        <v>1.2E-2</v>
      </c>
      <c r="X126" s="82">
        <v>5.8660622727272766</v>
      </c>
      <c r="Y126" s="84"/>
      <c r="Z126" s="82"/>
      <c r="AA126" s="78"/>
      <c r="AB126" s="85"/>
      <c r="AC126" s="82"/>
      <c r="AD126" s="78"/>
      <c r="AE126" s="82"/>
      <c r="AF126" s="78"/>
      <c r="AG126" s="82"/>
      <c r="AH126" s="78"/>
      <c r="AI126" s="79"/>
      <c r="AJ126" s="78"/>
      <c r="AK126" s="82"/>
      <c r="AL126" s="78"/>
      <c r="AM126" s="82"/>
      <c r="AN126" s="78"/>
      <c r="AO126" s="82"/>
      <c r="AP126" s="78"/>
      <c r="AQ126" s="82"/>
      <c r="AR126" s="86">
        <v>38</v>
      </c>
      <c r="AS126" s="87">
        <v>26.621170332989607</v>
      </c>
      <c r="AT126" s="84"/>
      <c r="AU126" s="88"/>
      <c r="AV126" s="88"/>
      <c r="AW126" s="78"/>
      <c r="AX126" s="82"/>
      <c r="AY126" s="88"/>
      <c r="AZ126" s="84"/>
      <c r="BA126" s="85"/>
      <c r="BB126" s="85"/>
      <c r="BC126" s="82"/>
      <c r="BD126" s="85"/>
      <c r="BE126" s="82"/>
      <c r="BF126" s="88">
        <v>7.8270862499999998</v>
      </c>
      <c r="BG126" s="75">
        <v>2E-3</v>
      </c>
      <c r="BH126" s="76">
        <v>3.2325467692307699</v>
      </c>
      <c r="BI126" s="77"/>
      <c r="BJ126" s="76"/>
      <c r="BK126" s="77"/>
      <c r="BL126" s="76"/>
      <c r="BM126" s="77"/>
      <c r="BN126" s="76"/>
      <c r="BO126" s="77"/>
      <c r="BP126" s="76"/>
      <c r="BQ126" s="77">
        <v>18</v>
      </c>
      <c r="BR126" s="76">
        <v>19.927880712062816</v>
      </c>
      <c r="BS126" s="77">
        <v>3.0000000000000001E-3</v>
      </c>
      <c r="BT126" s="76">
        <v>0.51990473999999998</v>
      </c>
      <c r="BU126" s="77">
        <v>3</v>
      </c>
      <c r="BV126" s="76">
        <v>2.2631399999999999</v>
      </c>
      <c r="BW126" s="77">
        <v>3</v>
      </c>
      <c r="BX126" s="76">
        <v>5.0606249991428598</v>
      </c>
      <c r="BY126" s="77">
        <f t="shared" si="18"/>
        <v>42.456238683599842</v>
      </c>
      <c r="BZ126" s="78">
        <f t="shared" si="19"/>
        <v>23.160427481293585</v>
      </c>
      <c r="CA126" s="79">
        <f t="shared" si="20"/>
        <v>7.8436697391428591</v>
      </c>
      <c r="CB126" s="60">
        <f t="shared" si="21"/>
        <v>73.460335904036285</v>
      </c>
      <c r="CO126" t="s">
        <v>210</v>
      </c>
      <c r="CP126">
        <v>1981</v>
      </c>
      <c r="CQ126">
        <v>5</v>
      </c>
      <c r="CR126">
        <v>5</v>
      </c>
      <c r="CS126">
        <v>0.53200000000000003</v>
      </c>
      <c r="CT126">
        <v>75</v>
      </c>
      <c r="CV126">
        <f t="shared" si="29"/>
        <v>0</v>
      </c>
      <c r="CW126" t="e">
        <f>#REF!-CR126</f>
        <v>#REF!</v>
      </c>
      <c r="CY126">
        <f t="shared" si="30"/>
        <v>0</v>
      </c>
    </row>
    <row r="127" spans="1:103" ht="18.75" customHeight="1" x14ac:dyDescent="0.3">
      <c r="A127" s="61">
        <f t="shared" si="24"/>
        <v>117</v>
      </c>
      <c r="B127" s="80" t="s">
        <v>211</v>
      </c>
      <c r="C127" s="81">
        <v>1978</v>
      </c>
      <c r="D127" s="81">
        <v>9</v>
      </c>
      <c r="E127" s="81">
        <v>5</v>
      </c>
      <c r="F127" s="81">
        <v>179</v>
      </c>
      <c r="G127" s="81">
        <v>9832</v>
      </c>
      <c r="H127" s="65">
        <v>6.31</v>
      </c>
      <c r="I127" s="65"/>
      <c r="J127" s="65">
        <f t="shared" si="31"/>
        <v>744.47904000000005</v>
      </c>
      <c r="K127" s="64">
        <f t="shared" si="25"/>
        <v>709.86076464000007</v>
      </c>
      <c r="L127" s="65">
        <v>6.31</v>
      </c>
      <c r="M127" s="65"/>
      <c r="N127" s="65">
        <f t="shared" si="32"/>
        <v>53.750657098540806</v>
      </c>
      <c r="O127" s="64">
        <f t="shared" si="33"/>
        <v>51.251251543458658</v>
      </c>
      <c r="P127" s="78">
        <v>1.3000000000000001E-2</v>
      </c>
      <c r="Q127" s="82">
        <v>2.6720000000000002</v>
      </c>
      <c r="R127" s="83"/>
      <c r="S127" s="78"/>
      <c r="T127" s="82"/>
      <c r="U127" s="78"/>
      <c r="V127" s="82"/>
      <c r="W127" s="78">
        <v>0.107</v>
      </c>
      <c r="X127" s="82">
        <v>42.216327853860307</v>
      </c>
      <c r="Y127" s="84"/>
      <c r="Z127" s="82"/>
      <c r="AA127" s="78"/>
      <c r="AB127" s="85"/>
      <c r="AC127" s="82"/>
      <c r="AD127" s="78"/>
      <c r="AE127" s="82"/>
      <c r="AF127" s="78"/>
      <c r="AG127" s="82"/>
      <c r="AH127" s="78"/>
      <c r="AI127" s="79"/>
      <c r="AJ127" s="78"/>
      <c r="AK127" s="82"/>
      <c r="AL127" s="78"/>
      <c r="AM127" s="82"/>
      <c r="AN127" s="78">
        <v>2</v>
      </c>
      <c r="AO127" s="82">
        <v>5.0212776470588194</v>
      </c>
      <c r="AP127" s="78"/>
      <c r="AQ127" s="82"/>
      <c r="AR127" s="86"/>
      <c r="AS127" s="87"/>
      <c r="AT127" s="84"/>
      <c r="AU127" s="88"/>
      <c r="AV127" s="88"/>
      <c r="AW127" s="78"/>
      <c r="AX127" s="82"/>
      <c r="AY127" s="88"/>
      <c r="AZ127" s="84"/>
      <c r="BA127" s="85"/>
      <c r="BB127" s="85"/>
      <c r="BC127" s="82"/>
      <c r="BD127" s="85"/>
      <c r="BE127" s="82"/>
      <c r="BF127" s="88">
        <v>10.175765692802731</v>
      </c>
      <c r="BG127" s="75">
        <v>7.0000000000000001E-3</v>
      </c>
      <c r="BH127" s="76">
        <v>9.4267266584362108</v>
      </c>
      <c r="BI127" s="77">
        <v>9.0000000000000011E-3</v>
      </c>
      <c r="BJ127" s="76">
        <v>9.5020949826087016</v>
      </c>
      <c r="BK127" s="77">
        <v>3.9E-2</v>
      </c>
      <c r="BL127" s="76">
        <v>46.883139607540699</v>
      </c>
      <c r="BM127" s="77">
        <v>2.75E-2</v>
      </c>
      <c r="BN127" s="76">
        <v>31.214049986586176</v>
      </c>
      <c r="BO127" s="77">
        <v>21</v>
      </c>
      <c r="BP127" s="76">
        <v>54.897872196078453</v>
      </c>
      <c r="BQ127" s="77">
        <v>92</v>
      </c>
      <c r="BR127" s="76">
        <v>84.442436115437914</v>
      </c>
      <c r="BS127" s="77"/>
      <c r="BT127" s="76"/>
      <c r="BU127" s="77">
        <v>2</v>
      </c>
      <c r="BV127" s="76">
        <v>2.068680748299319</v>
      </c>
      <c r="BW127" s="77">
        <v>13</v>
      </c>
      <c r="BX127" s="76">
        <v>26.20151214140072</v>
      </c>
      <c r="BY127" s="77">
        <f t="shared" si="18"/>
        <v>60.085371193721855</v>
      </c>
      <c r="BZ127" s="78">
        <f t="shared" si="19"/>
        <v>236.36631954668817</v>
      </c>
      <c r="CA127" s="79">
        <f t="shared" si="20"/>
        <v>28.270192889700038</v>
      </c>
      <c r="CB127" s="60">
        <f t="shared" si="21"/>
        <v>324.72188363011003</v>
      </c>
      <c r="CO127" t="s">
        <v>211</v>
      </c>
      <c r="CP127">
        <v>1978</v>
      </c>
      <c r="CQ127">
        <v>9</v>
      </c>
      <c r="CR127">
        <v>5</v>
      </c>
      <c r="CS127">
        <v>1.0785</v>
      </c>
      <c r="CT127">
        <v>179</v>
      </c>
      <c r="CV127">
        <f t="shared" si="29"/>
        <v>0</v>
      </c>
      <c r="CW127" t="e">
        <f>#REF!-CR127</f>
        <v>#REF!</v>
      </c>
      <c r="CY127">
        <f t="shared" si="30"/>
        <v>0</v>
      </c>
    </row>
    <row r="128" spans="1:103" ht="18.75" customHeight="1" x14ac:dyDescent="0.3">
      <c r="A128" s="61">
        <f t="shared" si="24"/>
        <v>118</v>
      </c>
      <c r="B128" s="80" t="s">
        <v>212</v>
      </c>
      <c r="C128" s="81">
        <v>1980</v>
      </c>
      <c r="D128" s="81">
        <v>9</v>
      </c>
      <c r="E128" s="81">
        <v>1</v>
      </c>
      <c r="F128" s="81">
        <v>54</v>
      </c>
      <c r="G128" s="81">
        <v>2962.3</v>
      </c>
      <c r="H128" s="65">
        <v>6.31</v>
      </c>
      <c r="I128" s="65"/>
      <c r="J128" s="65">
        <f t="shared" si="31"/>
        <v>224.30535600000002</v>
      </c>
      <c r="K128" s="64">
        <f t="shared" si="25"/>
        <v>213.87515694600003</v>
      </c>
      <c r="L128" s="65">
        <v>6.31</v>
      </c>
      <c r="M128" s="65"/>
      <c r="N128" s="65">
        <f t="shared" si="32"/>
        <v>16.19462688395112</v>
      </c>
      <c r="O128" s="64">
        <f t="shared" si="33"/>
        <v>15.441576733847393</v>
      </c>
      <c r="P128" s="78"/>
      <c r="Q128" s="82"/>
      <c r="R128" s="83"/>
      <c r="S128" s="78"/>
      <c r="T128" s="82"/>
      <c r="U128" s="78"/>
      <c r="V128" s="82"/>
      <c r="W128" s="78"/>
      <c r="X128" s="82"/>
      <c r="Y128" s="84"/>
      <c r="Z128" s="82"/>
      <c r="AA128" s="78"/>
      <c r="AB128" s="85"/>
      <c r="AC128" s="82"/>
      <c r="AD128" s="78"/>
      <c r="AE128" s="82"/>
      <c r="AF128" s="78"/>
      <c r="AG128" s="82"/>
      <c r="AH128" s="78"/>
      <c r="AI128" s="79"/>
      <c r="AJ128" s="78"/>
      <c r="AK128" s="82"/>
      <c r="AL128" s="78"/>
      <c r="AM128" s="82"/>
      <c r="AN128" s="78">
        <v>2</v>
      </c>
      <c r="AO128" s="82">
        <v>13.677</v>
      </c>
      <c r="AP128" s="78"/>
      <c r="AQ128" s="82"/>
      <c r="AR128" s="86"/>
      <c r="AS128" s="87"/>
      <c r="AT128" s="84"/>
      <c r="AU128" s="88"/>
      <c r="AV128" s="88"/>
      <c r="AW128" s="78"/>
      <c r="AX128" s="82"/>
      <c r="AY128" s="88"/>
      <c r="AZ128" s="84"/>
      <c r="BA128" s="85"/>
      <c r="BB128" s="85"/>
      <c r="BC128" s="82"/>
      <c r="BD128" s="85"/>
      <c r="BE128" s="82"/>
      <c r="BF128" s="88"/>
      <c r="BG128" s="75">
        <v>2.5000000000000001E-3</v>
      </c>
      <c r="BH128" s="76">
        <v>2.8686500000000001</v>
      </c>
      <c r="BI128" s="77">
        <v>9.0000000000000011E-3</v>
      </c>
      <c r="BJ128" s="76">
        <v>14.83032670819674</v>
      </c>
      <c r="BK128" s="77"/>
      <c r="BL128" s="76"/>
      <c r="BM128" s="77">
        <v>9.4999999999999998E-3</v>
      </c>
      <c r="BN128" s="76">
        <v>8.6199705758582557</v>
      </c>
      <c r="BO128" s="77">
        <v>3</v>
      </c>
      <c r="BP128" s="76">
        <v>8.0019857254901972</v>
      </c>
      <c r="BQ128" s="77">
        <v>39</v>
      </c>
      <c r="BR128" s="76">
        <v>34.092611300175577</v>
      </c>
      <c r="BS128" s="77"/>
      <c r="BT128" s="76"/>
      <c r="BU128" s="77">
        <v>1</v>
      </c>
      <c r="BV128" s="76">
        <v>1.0089999999999999</v>
      </c>
      <c r="BW128" s="77">
        <v>4</v>
      </c>
      <c r="BX128" s="76">
        <v>6.6596997499999997</v>
      </c>
      <c r="BY128" s="77">
        <f t="shared" si="18"/>
        <v>13.677</v>
      </c>
      <c r="BZ128" s="78">
        <f t="shared" si="19"/>
        <v>68.413544309720763</v>
      </c>
      <c r="CA128" s="79">
        <f t="shared" si="20"/>
        <v>7.66869975</v>
      </c>
      <c r="CB128" s="60">
        <f t="shared" si="21"/>
        <v>89.759244059720771</v>
      </c>
      <c r="CO128" t="s">
        <v>212</v>
      </c>
      <c r="CP128">
        <v>1980</v>
      </c>
      <c r="CQ128">
        <v>9</v>
      </c>
      <c r="CR128">
        <v>1</v>
      </c>
      <c r="CS128">
        <v>0.2631</v>
      </c>
      <c r="CT128">
        <v>54</v>
      </c>
      <c r="CV128">
        <f t="shared" si="29"/>
        <v>0</v>
      </c>
      <c r="CW128" t="e">
        <f>#REF!-CR128</f>
        <v>#REF!</v>
      </c>
      <c r="CY128">
        <f t="shared" si="30"/>
        <v>0</v>
      </c>
    </row>
    <row r="129" spans="1:103" ht="18.75" customHeight="1" x14ac:dyDescent="0.3">
      <c r="A129" s="61">
        <f t="shared" si="24"/>
        <v>119</v>
      </c>
      <c r="B129" s="80" t="s">
        <v>213</v>
      </c>
      <c r="C129" s="81">
        <v>1978</v>
      </c>
      <c r="D129" s="81">
        <v>5</v>
      </c>
      <c r="E129" s="81">
        <v>4</v>
      </c>
      <c r="F129" s="81">
        <v>60</v>
      </c>
      <c r="G129" s="81">
        <v>3226.8</v>
      </c>
      <c r="H129" s="65">
        <v>6.31</v>
      </c>
      <c r="I129" s="65"/>
      <c r="J129" s="65">
        <f t="shared" si="31"/>
        <v>244.33329599999999</v>
      </c>
      <c r="K129" s="64">
        <f t="shared" si="25"/>
        <v>232.97179773599998</v>
      </c>
      <c r="L129" s="65">
        <v>6.31</v>
      </c>
      <c r="M129" s="65"/>
      <c r="N129" s="65">
        <f t="shared" si="32"/>
        <v>17.640624524569919</v>
      </c>
      <c r="O129" s="64">
        <f t="shared" si="33"/>
        <v>16.820335484177416</v>
      </c>
      <c r="P129" s="78">
        <v>2.3E-3</v>
      </c>
      <c r="Q129" s="82">
        <v>2.622345161290323</v>
      </c>
      <c r="R129" s="83"/>
      <c r="S129" s="78"/>
      <c r="T129" s="82"/>
      <c r="U129" s="78"/>
      <c r="V129" s="82"/>
      <c r="W129" s="78"/>
      <c r="X129" s="82"/>
      <c r="Y129" s="84"/>
      <c r="Z129" s="82"/>
      <c r="AA129" s="78"/>
      <c r="AB129" s="85"/>
      <c r="AC129" s="82"/>
      <c r="AD129" s="78"/>
      <c r="AE129" s="82"/>
      <c r="AF129" s="78"/>
      <c r="AG129" s="82"/>
      <c r="AH129" s="78"/>
      <c r="AI129" s="79"/>
      <c r="AJ129" s="78"/>
      <c r="AK129" s="82"/>
      <c r="AL129" s="78"/>
      <c r="AM129" s="82"/>
      <c r="AN129" s="78"/>
      <c r="AO129" s="82"/>
      <c r="AP129" s="78"/>
      <c r="AQ129" s="82"/>
      <c r="AR129" s="86"/>
      <c r="AS129" s="87"/>
      <c r="AT129" s="84"/>
      <c r="AU129" s="88"/>
      <c r="AV129" s="88"/>
      <c r="AW129" s="78"/>
      <c r="AX129" s="82"/>
      <c r="AY129" s="88"/>
      <c r="AZ129" s="84"/>
      <c r="BA129" s="85"/>
      <c r="BB129" s="85"/>
      <c r="BC129" s="82"/>
      <c r="BD129" s="85"/>
      <c r="BE129" s="82"/>
      <c r="BF129" s="88">
        <v>49.475958852562798</v>
      </c>
      <c r="BG129" s="75">
        <v>7.4999999999999997E-3</v>
      </c>
      <c r="BH129" s="76">
        <v>17.300151999999997</v>
      </c>
      <c r="BI129" s="77"/>
      <c r="BJ129" s="76"/>
      <c r="BK129" s="77">
        <v>1E-3</v>
      </c>
      <c r="BL129" s="76">
        <v>0.51700000000000002</v>
      </c>
      <c r="BM129" s="77"/>
      <c r="BN129" s="76"/>
      <c r="BO129" s="77"/>
      <c r="BP129" s="76"/>
      <c r="BQ129" s="77">
        <v>50</v>
      </c>
      <c r="BR129" s="76">
        <v>35.644130893250683</v>
      </c>
      <c r="BS129" s="77"/>
      <c r="BT129" s="76"/>
      <c r="BU129" s="77">
        <v>2</v>
      </c>
      <c r="BV129" s="76">
        <v>2.746</v>
      </c>
      <c r="BW129" s="77">
        <v>4</v>
      </c>
      <c r="BX129" s="76">
        <v>8.1266867528181805</v>
      </c>
      <c r="BY129" s="77">
        <f t="shared" si="18"/>
        <v>52.098304013853124</v>
      </c>
      <c r="BZ129" s="78">
        <f t="shared" si="19"/>
        <v>53.461282893250683</v>
      </c>
      <c r="CA129" s="79">
        <f t="shared" si="20"/>
        <v>10.872686752818181</v>
      </c>
      <c r="CB129" s="60">
        <f t="shared" si="21"/>
        <v>116.43227365992199</v>
      </c>
      <c r="CO129" t="s">
        <v>213</v>
      </c>
      <c r="CP129">
        <v>1978</v>
      </c>
      <c r="CQ129">
        <v>5</v>
      </c>
      <c r="CR129">
        <v>4</v>
      </c>
      <c r="CS129">
        <v>0.39250000000000002</v>
      </c>
      <c r="CT129">
        <v>60</v>
      </c>
      <c r="CV129">
        <f t="shared" si="29"/>
        <v>0</v>
      </c>
      <c r="CW129" t="e">
        <f>#REF!-CR129</f>
        <v>#REF!</v>
      </c>
      <c r="CY129">
        <f t="shared" si="30"/>
        <v>0</v>
      </c>
    </row>
    <row r="130" spans="1:103" ht="18.75" customHeight="1" x14ac:dyDescent="0.3">
      <c r="A130" s="61">
        <f t="shared" si="24"/>
        <v>120</v>
      </c>
      <c r="B130" s="80" t="s">
        <v>214</v>
      </c>
      <c r="C130" s="81">
        <v>1981</v>
      </c>
      <c r="D130" s="81">
        <v>5</v>
      </c>
      <c r="E130" s="81">
        <v>4</v>
      </c>
      <c r="F130" s="81">
        <v>60</v>
      </c>
      <c r="G130" s="81">
        <v>3243.9</v>
      </c>
      <c r="H130" s="65">
        <v>6.31</v>
      </c>
      <c r="I130" s="65"/>
      <c r="J130" s="65">
        <f t="shared" si="31"/>
        <v>245.62810799999997</v>
      </c>
      <c r="K130" s="64">
        <f t="shared" si="25"/>
        <v>234.20640097799998</v>
      </c>
      <c r="L130" s="65">
        <v>6.31</v>
      </c>
      <c r="M130" s="65"/>
      <c r="N130" s="65">
        <f t="shared" si="32"/>
        <v>17.734108682054156</v>
      </c>
      <c r="O130" s="64">
        <f t="shared" si="33"/>
        <v>16.909472628338637</v>
      </c>
      <c r="P130" s="78"/>
      <c r="Q130" s="82"/>
      <c r="R130" s="83"/>
      <c r="S130" s="78"/>
      <c r="T130" s="82"/>
      <c r="U130" s="78"/>
      <c r="V130" s="82"/>
      <c r="W130" s="78"/>
      <c r="X130" s="82"/>
      <c r="Y130" s="84"/>
      <c r="Z130" s="82"/>
      <c r="AA130" s="78"/>
      <c r="AB130" s="85"/>
      <c r="AC130" s="82"/>
      <c r="AD130" s="78"/>
      <c r="AE130" s="82"/>
      <c r="AF130" s="78"/>
      <c r="AG130" s="82"/>
      <c r="AH130" s="78"/>
      <c r="AI130" s="79"/>
      <c r="AJ130" s="78"/>
      <c r="AK130" s="82"/>
      <c r="AL130" s="78"/>
      <c r="AM130" s="82"/>
      <c r="AN130" s="78"/>
      <c r="AO130" s="82"/>
      <c r="AP130" s="78"/>
      <c r="AQ130" s="82"/>
      <c r="AR130" s="86"/>
      <c r="AS130" s="87"/>
      <c r="AT130" s="84"/>
      <c r="AU130" s="88"/>
      <c r="AV130" s="88"/>
      <c r="AW130" s="78"/>
      <c r="AX130" s="82"/>
      <c r="AY130" s="88"/>
      <c r="AZ130" s="84"/>
      <c r="BA130" s="85"/>
      <c r="BB130" s="85"/>
      <c r="BC130" s="82"/>
      <c r="BD130" s="85"/>
      <c r="BE130" s="82"/>
      <c r="BF130" s="88"/>
      <c r="BG130" s="75">
        <v>3.5000000000000001E-3</v>
      </c>
      <c r="BH130" s="76">
        <v>7.7637173333333305</v>
      </c>
      <c r="BI130" s="77"/>
      <c r="BJ130" s="76"/>
      <c r="BK130" s="77"/>
      <c r="BL130" s="76"/>
      <c r="BM130" s="77"/>
      <c r="BN130" s="76"/>
      <c r="BO130" s="77"/>
      <c r="BP130" s="76"/>
      <c r="BQ130" s="77">
        <v>32</v>
      </c>
      <c r="BR130" s="76">
        <v>29.209597792950944</v>
      </c>
      <c r="BS130" s="77"/>
      <c r="BT130" s="76"/>
      <c r="BU130" s="77"/>
      <c r="BV130" s="76"/>
      <c r="BW130" s="77"/>
      <c r="BX130" s="76"/>
      <c r="BY130" s="77">
        <f t="shared" si="18"/>
        <v>0</v>
      </c>
      <c r="BZ130" s="78">
        <f t="shared" si="19"/>
        <v>36.973315126284277</v>
      </c>
      <c r="CA130" s="79">
        <f t="shared" si="20"/>
        <v>0</v>
      </c>
      <c r="CB130" s="60">
        <f t="shared" si="21"/>
        <v>36.973315126284277</v>
      </c>
      <c r="CO130" t="s">
        <v>214</v>
      </c>
      <c r="CP130">
        <v>1981</v>
      </c>
      <c r="CQ130">
        <v>5</v>
      </c>
      <c r="CR130">
        <v>4</v>
      </c>
      <c r="CS130">
        <v>0.39100000000000001</v>
      </c>
      <c r="CT130">
        <v>60</v>
      </c>
      <c r="CV130">
        <f t="shared" si="29"/>
        <v>0</v>
      </c>
      <c r="CW130" t="e">
        <f>#REF!-CR130</f>
        <v>#REF!</v>
      </c>
      <c r="CY130">
        <f t="shared" si="30"/>
        <v>0</v>
      </c>
    </row>
    <row r="131" spans="1:103" ht="18.75" customHeight="1" x14ac:dyDescent="0.3">
      <c r="A131" s="61">
        <f t="shared" si="24"/>
        <v>121</v>
      </c>
      <c r="B131" s="80" t="s">
        <v>215</v>
      </c>
      <c r="C131" s="81">
        <v>1978</v>
      </c>
      <c r="D131" s="81">
        <v>5</v>
      </c>
      <c r="E131" s="81">
        <v>4</v>
      </c>
      <c r="F131" s="81">
        <v>60</v>
      </c>
      <c r="G131" s="81">
        <v>3253.4</v>
      </c>
      <c r="H131" s="65">
        <v>6.31</v>
      </c>
      <c r="I131" s="65"/>
      <c r="J131" s="65">
        <f t="shared" si="31"/>
        <v>246.34744799999999</v>
      </c>
      <c r="K131" s="64">
        <f t="shared" si="25"/>
        <v>234.89229166799998</v>
      </c>
      <c r="L131" s="65">
        <v>6.31</v>
      </c>
      <c r="M131" s="65"/>
      <c r="N131" s="65">
        <f t="shared" si="32"/>
        <v>17.786044325100956</v>
      </c>
      <c r="O131" s="64">
        <f t="shared" si="33"/>
        <v>16.958993263983761</v>
      </c>
      <c r="P131" s="78">
        <v>2.9999999999999997E-4</v>
      </c>
      <c r="Q131" s="82">
        <v>5.2959913941480301E-2</v>
      </c>
      <c r="R131" s="83"/>
      <c r="S131" s="78"/>
      <c r="T131" s="82"/>
      <c r="U131" s="78"/>
      <c r="V131" s="82"/>
      <c r="W131" s="78"/>
      <c r="X131" s="82"/>
      <c r="Y131" s="84"/>
      <c r="Z131" s="82"/>
      <c r="AA131" s="78"/>
      <c r="AB131" s="85"/>
      <c r="AC131" s="82"/>
      <c r="AD131" s="78"/>
      <c r="AE131" s="82"/>
      <c r="AF131" s="78"/>
      <c r="AG131" s="82"/>
      <c r="AH131" s="78"/>
      <c r="AI131" s="79"/>
      <c r="AJ131" s="78"/>
      <c r="AK131" s="82"/>
      <c r="AL131" s="78"/>
      <c r="AM131" s="82"/>
      <c r="AN131" s="78">
        <v>2</v>
      </c>
      <c r="AO131" s="82">
        <v>25.027741538461541</v>
      </c>
      <c r="AP131" s="78"/>
      <c r="AQ131" s="82"/>
      <c r="AR131" s="86"/>
      <c r="AS131" s="87"/>
      <c r="AT131" s="84"/>
      <c r="AU131" s="88"/>
      <c r="AV131" s="88"/>
      <c r="AW131" s="78"/>
      <c r="AX131" s="82"/>
      <c r="AY131" s="88"/>
      <c r="AZ131" s="84"/>
      <c r="BA131" s="85"/>
      <c r="BB131" s="85"/>
      <c r="BC131" s="82"/>
      <c r="BD131" s="85"/>
      <c r="BE131" s="82"/>
      <c r="BF131" s="88">
        <v>1.3045143749999999</v>
      </c>
      <c r="BG131" s="75">
        <v>1.9000000000000003E-2</v>
      </c>
      <c r="BH131" s="76">
        <v>32.047994542362609</v>
      </c>
      <c r="BI131" s="77"/>
      <c r="BJ131" s="76"/>
      <c r="BK131" s="77">
        <v>3.0000000000000001E-3</v>
      </c>
      <c r="BL131" s="76">
        <v>3.3902373983739902</v>
      </c>
      <c r="BM131" s="77">
        <v>1E-3</v>
      </c>
      <c r="BN131" s="76">
        <v>0.85589809523809501</v>
      </c>
      <c r="BO131" s="77"/>
      <c r="BP131" s="76"/>
      <c r="BQ131" s="77">
        <v>26</v>
      </c>
      <c r="BR131" s="76">
        <v>19.44011591078084</v>
      </c>
      <c r="BS131" s="77"/>
      <c r="BT131" s="76"/>
      <c r="BU131" s="77"/>
      <c r="BV131" s="76"/>
      <c r="BW131" s="77">
        <v>4</v>
      </c>
      <c r="BX131" s="76">
        <v>8.5773902264211799</v>
      </c>
      <c r="BY131" s="77">
        <f t="shared" si="18"/>
        <v>26.385215827403023</v>
      </c>
      <c r="BZ131" s="78">
        <f t="shared" si="19"/>
        <v>55.734245946755536</v>
      </c>
      <c r="CA131" s="79">
        <f t="shared" si="20"/>
        <v>8.5773902264211799</v>
      </c>
      <c r="CB131" s="60">
        <f t="shared" si="21"/>
        <v>90.696852000579753</v>
      </c>
      <c r="CO131" t="s">
        <v>215</v>
      </c>
      <c r="CP131">
        <v>1978</v>
      </c>
      <c r="CQ131">
        <v>5</v>
      </c>
      <c r="CR131">
        <v>4</v>
      </c>
      <c r="CS131">
        <v>0.3926</v>
      </c>
      <c r="CT131">
        <v>60</v>
      </c>
      <c r="CV131">
        <f t="shared" si="29"/>
        <v>0</v>
      </c>
      <c r="CW131" t="e">
        <f>#REF!-CR131</f>
        <v>#REF!</v>
      </c>
      <c r="CY131">
        <f t="shared" si="30"/>
        <v>0</v>
      </c>
    </row>
    <row r="132" spans="1:103" ht="18.75" customHeight="1" x14ac:dyDescent="0.3">
      <c r="A132" s="61">
        <f t="shared" si="24"/>
        <v>122</v>
      </c>
      <c r="B132" s="80" t="s">
        <v>216</v>
      </c>
      <c r="C132" s="81" t="s">
        <v>217</v>
      </c>
      <c r="D132" s="81" t="s">
        <v>218</v>
      </c>
      <c r="E132" s="81">
        <v>9</v>
      </c>
      <c r="F132" s="81">
        <v>275</v>
      </c>
      <c r="G132" s="81">
        <v>15643.7</v>
      </c>
      <c r="H132" s="65">
        <v>6.31</v>
      </c>
      <c r="I132" s="65"/>
      <c r="J132" s="65">
        <f t="shared" si="31"/>
        <v>1184.5409640000003</v>
      </c>
      <c r="K132" s="64">
        <f t="shared" si="25"/>
        <v>1129.4598091740002</v>
      </c>
      <c r="L132" s="65">
        <v>6.31</v>
      </c>
      <c r="M132" s="65"/>
      <c r="N132" s="65">
        <f t="shared" si="32"/>
        <v>85.522696750655271</v>
      </c>
      <c r="O132" s="64">
        <f t="shared" si="33"/>
        <v>81.545891351749802</v>
      </c>
      <c r="P132" s="78">
        <v>1.43E-2</v>
      </c>
      <c r="Q132" s="82">
        <v>11.564903962264152</v>
      </c>
      <c r="R132" s="83"/>
      <c r="S132" s="78"/>
      <c r="T132" s="82"/>
      <c r="U132" s="78"/>
      <c r="V132" s="82"/>
      <c r="W132" s="78"/>
      <c r="X132" s="82"/>
      <c r="Y132" s="84"/>
      <c r="Z132" s="82"/>
      <c r="AA132" s="78"/>
      <c r="AB132" s="85"/>
      <c r="AC132" s="82"/>
      <c r="AD132" s="78"/>
      <c r="AE132" s="82"/>
      <c r="AF132" s="78"/>
      <c r="AG132" s="82"/>
      <c r="AH132" s="78"/>
      <c r="AI132" s="79"/>
      <c r="AJ132" s="78"/>
      <c r="AK132" s="82"/>
      <c r="AL132" s="78"/>
      <c r="AM132" s="82"/>
      <c r="AN132" s="78">
        <v>3</v>
      </c>
      <c r="AO132" s="82">
        <v>8.3852776470588193</v>
      </c>
      <c r="AP132" s="78"/>
      <c r="AQ132" s="82"/>
      <c r="AR132" s="86">
        <v>10</v>
      </c>
      <c r="AS132" s="87">
        <v>16.557754765137801</v>
      </c>
      <c r="AT132" s="84"/>
      <c r="AU132" s="88"/>
      <c r="AV132" s="88"/>
      <c r="AW132" s="78"/>
      <c r="AX132" s="82"/>
      <c r="AY132" s="88"/>
      <c r="AZ132" s="84"/>
      <c r="BA132" s="85"/>
      <c r="BB132" s="85"/>
      <c r="BC132" s="82"/>
      <c r="BD132" s="85"/>
      <c r="BE132" s="82"/>
      <c r="BF132" s="88">
        <v>18.496702333281178</v>
      </c>
      <c r="BG132" s="75">
        <v>3.0000000000000001E-3</v>
      </c>
      <c r="BH132" s="76">
        <v>4.4496923076923096</v>
      </c>
      <c r="BI132" s="77">
        <v>3.5000000000000001E-3</v>
      </c>
      <c r="BJ132" s="76">
        <v>5.109766467958285</v>
      </c>
      <c r="BK132" s="77">
        <v>3.5000000000000001E-3</v>
      </c>
      <c r="BL132" s="76">
        <v>3.9552769647696553</v>
      </c>
      <c r="BM132" s="77">
        <v>1.5E-3</v>
      </c>
      <c r="BN132" s="76">
        <v>1.8306740909090848</v>
      </c>
      <c r="BO132" s="77">
        <v>6</v>
      </c>
      <c r="BP132" s="76">
        <v>16.383674901960788</v>
      </c>
      <c r="BQ132" s="77">
        <v>29</v>
      </c>
      <c r="BR132" s="76">
        <v>35.680692056695392</v>
      </c>
      <c r="BS132" s="77">
        <v>1.7000000000000001E-2</v>
      </c>
      <c r="BT132" s="76">
        <v>2.358421333333339</v>
      </c>
      <c r="BU132" s="77">
        <v>23</v>
      </c>
      <c r="BV132" s="76">
        <v>18.667877542517012</v>
      </c>
      <c r="BW132" s="77">
        <v>26</v>
      </c>
      <c r="BX132" s="76">
        <v>48.46528947488369</v>
      </c>
      <c r="BY132" s="77">
        <f t="shared" si="18"/>
        <v>55.004638707741947</v>
      </c>
      <c r="BZ132" s="78">
        <f t="shared" si="19"/>
        <v>67.409776789985514</v>
      </c>
      <c r="CA132" s="79">
        <f t="shared" si="20"/>
        <v>69.491588350734048</v>
      </c>
      <c r="CB132" s="60">
        <f t="shared" si="21"/>
        <v>191.90600384846152</v>
      </c>
      <c r="CO132" t="s">
        <v>216</v>
      </c>
      <c r="CP132" t="s">
        <v>217</v>
      </c>
      <c r="CQ132" t="s">
        <v>219</v>
      </c>
      <c r="CR132">
        <v>9</v>
      </c>
      <c r="CS132">
        <v>2.282</v>
      </c>
      <c r="CT132">
        <v>275</v>
      </c>
      <c r="CV132" t="e">
        <f t="shared" si="29"/>
        <v>#VALUE!</v>
      </c>
      <c r="CW132" t="e">
        <f>#REF!-CR132</f>
        <v>#REF!</v>
      </c>
      <c r="CY132">
        <f t="shared" si="30"/>
        <v>0</v>
      </c>
    </row>
    <row r="133" spans="1:103" ht="18" customHeight="1" x14ac:dyDescent="0.3">
      <c r="A133" s="61">
        <f t="shared" si="24"/>
        <v>123</v>
      </c>
      <c r="B133" s="80" t="s">
        <v>220</v>
      </c>
      <c r="C133" s="81">
        <v>1993</v>
      </c>
      <c r="D133" s="81">
        <v>9</v>
      </c>
      <c r="E133" s="81">
        <v>2</v>
      </c>
      <c r="F133" s="81">
        <v>71</v>
      </c>
      <c r="G133" s="81">
        <v>3141.9</v>
      </c>
      <c r="H133" s="65">
        <v>6.31</v>
      </c>
      <c r="I133" s="65"/>
      <c r="J133" s="65">
        <f t="shared" si="31"/>
        <v>237.90466800000002</v>
      </c>
      <c r="K133" s="64">
        <f t="shared" si="25"/>
        <v>226.84210093800002</v>
      </c>
      <c r="L133" s="65">
        <v>6.31</v>
      </c>
      <c r="M133" s="65"/>
      <c r="N133" s="65">
        <f t="shared" si="32"/>
        <v>17.176483883025359</v>
      </c>
      <c r="O133" s="64">
        <f t="shared" si="33"/>
        <v>16.377777382464679</v>
      </c>
      <c r="P133" s="78"/>
      <c r="Q133" s="82"/>
      <c r="R133" s="83"/>
      <c r="S133" s="78"/>
      <c r="T133" s="82"/>
      <c r="U133" s="78">
        <v>0.04</v>
      </c>
      <c r="V133" s="82">
        <v>28.673806451612883</v>
      </c>
      <c r="W133" s="78"/>
      <c r="X133" s="82"/>
      <c r="Y133" s="84"/>
      <c r="Z133" s="82"/>
      <c r="AA133" s="78"/>
      <c r="AB133" s="85"/>
      <c r="AC133" s="82"/>
      <c r="AD133" s="78"/>
      <c r="AE133" s="82"/>
      <c r="AF133" s="78"/>
      <c r="AG133" s="82"/>
      <c r="AH133" s="78"/>
      <c r="AI133" s="79"/>
      <c r="AJ133" s="78"/>
      <c r="AK133" s="82"/>
      <c r="AL133" s="78"/>
      <c r="AM133" s="82"/>
      <c r="AN133" s="78"/>
      <c r="AO133" s="82"/>
      <c r="AP133" s="78"/>
      <c r="AQ133" s="82"/>
      <c r="AR133" s="86">
        <v>1</v>
      </c>
      <c r="AS133" s="87">
        <v>0.31044071856287397</v>
      </c>
      <c r="AT133" s="84"/>
      <c r="AU133" s="88"/>
      <c r="AV133" s="88"/>
      <c r="AW133" s="78"/>
      <c r="AX133" s="82"/>
      <c r="AY133" s="88"/>
      <c r="AZ133" s="84"/>
      <c r="BA133" s="85"/>
      <c r="BB133" s="85"/>
      <c r="BC133" s="82"/>
      <c r="BD133" s="85"/>
      <c r="BE133" s="82"/>
      <c r="BF133" s="88">
        <v>3.8458116883117004</v>
      </c>
      <c r="BG133" s="75">
        <v>1.1000000000000001E-3</v>
      </c>
      <c r="BH133" s="76">
        <v>1.847561366459622</v>
      </c>
      <c r="BI133" s="77"/>
      <c r="BJ133" s="76"/>
      <c r="BK133" s="77">
        <v>7.0000000000000001E-3</v>
      </c>
      <c r="BL133" s="76">
        <v>9.0122671739130098</v>
      </c>
      <c r="BM133" s="77">
        <v>9.5000000000000015E-3</v>
      </c>
      <c r="BN133" s="76">
        <v>14.361675444444435</v>
      </c>
      <c r="BO133" s="77">
        <v>2</v>
      </c>
      <c r="BP133" s="76">
        <v>3.6242800000000002</v>
      </c>
      <c r="BQ133" s="77">
        <v>48</v>
      </c>
      <c r="BR133" s="76">
        <v>54.122282594205139</v>
      </c>
      <c r="BS133" s="77"/>
      <c r="BT133" s="76"/>
      <c r="BU133" s="77">
        <v>8</v>
      </c>
      <c r="BV133" s="76">
        <v>8.8042302044150951</v>
      </c>
      <c r="BW133" s="77">
        <v>6</v>
      </c>
      <c r="BX133" s="76">
        <v>11.755978575924532</v>
      </c>
      <c r="BY133" s="77">
        <f t="shared" si="18"/>
        <v>32.830058858487455</v>
      </c>
      <c r="BZ133" s="78">
        <f t="shared" si="19"/>
        <v>82.968066579022206</v>
      </c>
      <c r="CA133" s="79">
        <f t="shared" si="20"/>
        <v>20.560208780339629</v>
      </c>
      <c r="CB133" s="60">
        <f t="shared" si="21"/>
        <v>136.35833421784929</v>
      </c>
      <c r="CO133" t="s">
        <v>220</v>
      </c>
      <c r="CP133">
        <v>1993</v>
      </c>
      <c r="CQ133">
        <v>9</v>
      </c>
      <c r="CR133">
        <v>2</v>
      </c>
      <c r="CS133">
        <v>0.55679999999999996</v>
      </c>
      <c r="CT133">
        <v>72</v>
      </c>
      <c r="CV133">
        <f t="shared" si="29"/>
        <v>0</v>
      </c>
      <c r="CW133" t="e">
        <f>#REF!-CR133</f>
        <v>#REF!</v>
      </c>
      <c r="CY133">
        <f t="shared" si="30"/>
        <v>-1</v>
      </c>
    </row>
    <row r="134" spans="1:103" ht="18" customHeight="1" x14ac:dyDescent="0.3">
      <c r="A134" s="61">
        <f t="shared" si="24"/>
        <v>124</v>
      </c>
      <c r="B134" s="80" t="s">
        <v>221</v>
      </c>
      <c r="C134" s="81">
        <v>1994</v>
      </c>
      <c r="D134" s="81">
        <v>9</v>
      </c>
      <c r="E134" s="81">
        <v>2</v>
      </c>
      <c r="F134" s="81">
        <v>54</v>
      </c>
      <c r="G134" s="81">
        <v>3167</v>
      </c>
      <c r="H134" s="65">
        <v>6.31</v>
      </c>
      <c r="I134" s="65"/>
      <c r="J134" s="65">
        <f t="shared" si="31"/>
        <v>239.80524</v>
      </c>
      <c r="K134" s="64">
        <f t="shared" si="25"/>
        <v>228.65429634</v>
      </c>
      <c r="L134" s="65">
        <v>6.31</v>
      </c>
      <c r="M134" s="65"/>
      <c r="N134" s="65">
        <f t="shared" si="32"/>
        <v>17.3137033188648</v>
      </c>
      <c r="O134" s="64">
        <f t="shared" si="33"/>
        <v>16.508616114537588</v>
      </c>
      <c r="P134" s="78"/>
      <c r="Q134" s="82"/>
      <c r="R134" s="83"/>
      <c r="S134" s="78"/>
      <c r="T134" s="82"/>
      <c r="U134" s="78">
        <v>7.0999999999999994E-2</v>
      </c>
      <c r="V134" s="82">
        <v>32.036705501571944</v>
      </c>
      <c r="W134" s="78"/>
      <c r="X134" s="82"/>
      <c r="Y134" s="84"/>
      <c r="Z134" s="82"/>
      <c r="AA134" s="78"/>
      <c r="AB134" s="85"/>
      <c r="AC134" s="82"/>
      <c r="AD134" s="78"/>
      <c r="AE134" s="82"/>
      <c r="AF134" s="78"/>
      <c r="AG134" s="82"/>
      <c r="AH134" s="78"/>
      <c r="AI134" s="79"/>
      <c r="AJ134" s="78"/>
      <c r="AK134" s="82"/>
      <c r="AL134" s="78"/>
      <c r="AM134" s="82"/>
      <c r="AN134" s="78"/>
      <c r="AO134" s="82"/>
      <c r="AP134" s="78"/>
      <c r="AQ134" s="82"/>
      <c r="AR134" s="86"/>
      <c r="AS134" s="87"/>
      <c r="AT134" s="84"/>
      <c r="AU134" s="88"/>
      <c r="AV134" s="88"/>
      <c r="AW134" s="78"/>
      <c r="AX134" s="82"/>
      <c r="AY134" s="88"/>
      <c r="AZ134" s="84"/>
      <c r="BA134" s="85"/>
      <c r="BB134" s="85"/>
      <c r="BC134" s="82"/>
      <c r="BD134" s="85"/>
      <c r="BE134" s="82"/>
      <c r="BF134" s="88">
        <v>4.9640435623978796</v>
      </c>
      <c r="BG134" s="75"/>
      <c r="BH134" s="76"/>
      <c r="BI134" s="77"/>
      <c r="BJ134" s="76"/>
      <c r="BK134" s="77"/>
      <c r="BL134" s="76"/>
      <c r="BM134" s="77"/>
      <c r="BN134" s="76"/>
      <c r="BO134" s="77"/>
      <c r="BP134" s="76"/>
      <c r="BQ134" s="77">
        <v>20</v>
      </c>
      <c r="BR134" s="76">
        <v>25.234101323269734</v>
      </c>
      <c r="BS134" s="77"/>
      <c r="BT134" s="76"/>
      <c r="BU134" s="77"/>
      <c r="BV134" s="76"/>
      <c r="BW134" s="77">
        <v>8</v>
      </c>
      <c r="BX134" s="76">
        <v>13.05294473584906</v>
      </c>
      <c r="BY134" s="77">
        <f t="shared" si="18"/>
        <v>37.00074906396982</v>
      </c>
      <c r="BZ134" s="78">
        <f t="shared" si="19"/>
        <v>25.234101323269734</v>
      </c>
      <c r="CA134" s="79">
        <f t="shared" si="20"/>
        <v>13.05294473584906</v>
      </c>
      <c r="CB134" s="60">
        <f t="shared" si="21"/>
        <v>75.287795123088614</v>
      </c>
      <c r="CO134" t="s">
        <v>221</v>
      </c>
      <c r="CP134">
        <v>1994</v>
      </c>
      <c r="CQ134">
        <v>9</v>
      </c>
      <c r="CR134">
        <v>2</v>
      </c>
      <c r="CS134">
        <v>0.57979999999999998</v>
      </c>
      <c r="CT134">
        <v>54</v>
      </c>
      <c r="CV134">
        <f t="shared" si="29"/>
        <v>0</v>
      </c>
      <c r="CW134" t="e">
        <f>#REF!-CR134</f>
        <v>#REF!</v>
      </c>
      <c r="CY134">
        <f t="shared" si="30"/>
        <v>0</v>
      </c>
    </row>
    <row r="135" spans="1:103" ht="18.75" customHeight="1" x14ac:dyDescent="0.3">
      <c r="A135" s="61">
        <f t="shared" si="24"/>
        <v>125</v>
      </c>
      <c r="B135" s="80" t="s">
        <v>222</v>
      </c>
      <c r="C135" s="81">
        <v>1994</v>
      </c>
      <c r="D135" s="81">
        <v>9</v>
      </c>
      <c r="E135" s="81">
        <v>1</v>
      </c>
      <c r="F135" s="81">
        <v>36</v>
      </c>
      <c r="G135" s="81">
        <v>1563.4</v>
      </c>
      <c r="H135" s="65">
        <v>6.31</v>
      </c>
      <c r="I135" s="65"/>
      <c r="J135" s="65">
        <f t="shared" si="31"/>
        <v>118.38064800000001</v>
      </c>
      <c r="K135" s="64">
        <f t="shared" si="25"/>
        <v>112.87594786800001</v>
      </c>
      <c r="L135" s="65">
        <v>6.31</v>
      </c>
      <c r="M135" s="65"/>
      <c r="N135" s="65">
        <f t="shared" si="32"/>
        <v>8.546966772564959</v>
      </c>
      <c r="O135" s="64">
        <f t="shared" si="33"/>
        <v>8.1495328176406883</v>
      </c>
      <c r="P135" s="78"/>
      <c r="Q135" s="82"/>
      <c r="R135" s="83"/>
      <c r="S135" s="78"/>
      <c r="T135" s="82"/>
      <c r="U135" s="78">
        <v>1E-3</v>
      </c>
      <c r="V135" s="82">
        <v>0.71199999999999997</v>
      </c>
      <c r="W135" s="78"/>
      <c r="X135" s="82"/>
      <c r="Y135" s="84"/>
      <c r="Z135" s="82"/>
      <c r="AA135" s="78"/>
      <c r="AB135" s="85"/>
      <c r="AC135" s="82"/>
      <c r="AD135" s="78"/>
      <c r="AE135" s="82"/>
      <c r="AF135" s="78"/>
      <c r="AG135" s="82"/>
      <c r="AH135" s="78"/>
      <c r="AI135" s="79"/>
      <c r="AJ135" s="78"/>
      <c r="AK135" s="82"/>
      <c r="AL135" s="78"/>
      <c r="AM135" s="82"/>
      <c r="AN135" s="78"/>
      <c r="AO135" s="82"/>
      <c r="AP135" s="78"/>
      <c r="AQ135" s="82"/>
      <c r="AR135" s="86">
        <v>1</v>
      </c>
      <c r="AS135" s="87">
        <v>0.86827466666666597</v>
      </c>
      <c r="AT135" s="84"/>
      <c r="AU135" s="88"/>
      <c r="AV135" s="88"/>
      <c r="AW135" s="78"/>
      <c r="AX135" s="82"/>
      <c r="AY135" s="88"/>
      <c r="AZ135" s="84"/>
      <c r="BA135" s="85"/>
      <c r="BB135" s="85"/>
      <c r="BC135" s="82"/>
      <c r="BD135" s="85"/>
      <c r="BE135" s="82"/>
      <c r="BF135" s="88">
        <v>3.976487220226594</v>
      </c>
      <c r="BG135" s="75">
        <v>2E-3</v>
      </c>
      <c r="BH135" s="76">
        <v>2.7363820000000003</v>
      </c>
      <c r="BI135" s="77"/>
      <c r="BJ135" s="76"/>
      <c r="BK135" s="77">
        <v>1E-3</v>
      </c>
      <c r="BL135" s="76">
        <v>1.17912277777778</v>
      </c>
      <c r="BM135" s="77">
        <v>5.0000000000000001E-4</v>
      </c>
      <c r="BN135" s="76">
        <v>0.63115253521126502</v>
      </c>
      <c r="BO135" s="77"/>
      <c r="BP135" s="76"/>
      <c r="BQ135" s="77">
        <v>23</v>
      </c>
      <c r="BR135" s="76">
        <v>23.689927534440194</v>
      </c>
      <c r="BS135" s="77"/>
      <c r="BT135" s="76"/>
      <c r="BU135" s="77"/>
      <c r="BV135" s="76"/>
      <c r="BW135" s="77">
        <v>9</v>
      </c>
      <c r="BX135" s="76">
        <v>17.446345972222218</v>
      </c>
      <c r="BY135" s="77">
        <f t="shared" si="18"/>
        <v>5.55676188689326</v>
      </c>
      <c r="BZ135" s="78">
        <f t="shared" si="19"/>
        <v>28.236584847429238</v>
      </c>
      <c r="CA135" s="79">
        <f t="shared" si="20"/>
        <v>17.446345972222218</v>
      </c>
      <c r="CB135" s="60">
        <f t="shared" si="21"/>
        <v>51.239692706544716</v>
      </c>
      <c r="CO135" t="s">
        <v>222</v>
      </c>
      <c r="CP135">
        <v>1994</v>
      </c>
      <c r="CQ135">
        <v>9</v>
      </c>
      <c r="CR135">
        <v>1</v>
      </c>
      <c r="CS135">
        <v>0.28510000000000002</v>
      </c>
      <c r="CT135">
        <v>36</v>
      </c>
      <c r="CV135">
        <f t="shared" si="29"/>
        <v>0</v>
      </c>
      <c r="CW135" t="e">
        <f>#REF!-CR135</f>
        <v>#REF!</v>
      </c>
      <c r="CY135">
        <f t="shared" si="30"/>
        <v>0</v>
      </c>
    </row>
    <row r="136" spans="1:103" ht="18.75" customHeight="1" x14ac:dyDescent="0.3">
      <c r="A136" s="61">
        <f t="shared" si="24"/>
        <v>126</v>
      </c>
      <c r="B136" s="80" t="s">
        <v>223</v>
      </c>
      <c r="C136" s="81">
        <v>1982</v>
      </c>
      <c r="D136" s="81">
        <v>9</v>
      </c>
      <c r="E136" s="81">
        <v>10</v>
      </c>
      <c r="F136" s="81">
        <v>358</v>
      </c>
      <c r="G136" s="81">
        <v>17418.400000000001</v>
      </c>
      <c r="H136" s="65">
        <v>6.31</v>
      </c>
      <c r="I136" s="65"/>
      <c r="J136" s="65">
        <f t="shared" si="31"/>
        <v>1318.9212480000001</v>
      </c>
      <c r="K136" s="64">
        <f t="shared" si="25"/>
        <v>1257.5914099680001</v>
      </c>
      <c r="L136" s="65">
        <v>6.31</v>
      </c>
      <c r="M136" s="65"/>
      <c r="N136" s="65">
        <f t="shared" si="32"/>
        <v>95.224821562776953</v>
      </c>
      <c r="O136" s="64">
        <f t="shared" si="33"/>
        <v>90.796867360107825</v>
      </c>
      <c r="P136" s="78"/>
      <c r="Q136" s="82"/>
      <c r="R136" s="83"/>
      <c r="S136" s="78">
        <v>1E-3</v>
      </c>
      <c r="T136" s="82">
        <v>0.49640000000000001</v>
      </c>
      <c r="U136" s="78"/>
      <c r="V136" s="82"/>
      <c r="W136" s="78"/>
      <c r="X136" s="82"/>
      <c r="Y136" s="84"/>
      <c r="Z136" s="82"/>
      <c r="AA136" s="78"/>
      <c r="AB136" s="85"/>
      <c r="AC136" s="82"/>
      <c r="AD136" s="78"/>
      <c r="AE136" s="82"/>
      <c r="AF136" s="78"/>
      <c r="AG136" s="82"/>
      <c r="AH136" s="78"/>
      <c r="AI136" s="79"/>
      <c r="AJ136" s="78"/>
      <c r="AK136" s="82"/>
      <c r="AL136" s="78"/>
      <c r="AM136" s="82"/>
      <c r="AN136" s="78">
        <v>9</v>
      </c>
      <c r="AO136" s="82">
        <v>7.2090511273662239</v>
      </c>
      <c r="AP136" s="78"/>
      <c r="AQ136" s="82"/>
      <c r="AR136" s="86">
        <v>40</v>
      </c>
      <c r="AS136" s="87">
        <v>33.974372882898678</v>
      </c>
      <c r="AT136" s="91"/>
      <c r="AU136" s="88"/>
      <c r="AV136" s="88"/>
      <c r="AW136" s="78"/>
      <c r="AX136" s="82"/>
      <c r="AY136" s="88"/>
      <c r="AZ136" s="84">
        <v>6.8000000000000005E-2</v>
      </c>
      <c r="BA136" s="85">
        <v>0.22</v>
      </c>
      <c r="BB136" s="85">
        <v>331.66978</v>
      </c>
      <c r="BC136" s="82">
        <v>42.481215312270422</v>
      </c>
      <c r="BD136" s="85">
        <v>18</v>
      </c>
      <c r="BE136" s="82">
        <v>6.5024167164179039</v>
      </c>
      <c r="BF136" s="88">
        <f>112.387561255605+48.016</f>
        <v>160.40356125560498</v>
      </c>
      <c r="BG136" s="75">
        <v>5.0000000000000001E-3</v>
      </c>
      <c r="BH136" s="76">
        <v>8.1293962083333327</v>
      </c>
      <c r="BI136" s="77">
        <v>5.4999999999999997E-3</v>
      </c>
      <c r="BJ136" s="76">
        <v>7.2005402777777752</v>
      </c>
      <c r="BK136" s="77">
        <v>5.1000000000000004E-2</v>
      </c>
      <c r="BL136" s="76">
        <v>61.788415874755344</v>
      </c>
      <c r="BM136" s="77">
        <v>1.4000000000000002E-2</v>
      </c>
      <c r="BN136" s="76">
        <v>18.760452122258169</v>
      </c>
      <c r="BO136" s="77">
        <v>3</v>
      </c>
      <c r="BP136" s="76">
        <v>8.7558848366013109</v>
      </c>
      <c r="BQ136" s="77">
        <v>57</v>
      </c>
      <c r="BR136" s="76">
        <v>82.404597154869492</v>
      </c>
      <c r="BS136" s="77">
        <v>5.0000000000000001E-3</v>
      </c>
      <c r="BT136" s="76">
        <v>0.78300000000000003</v>
      </c>
      <c r="BU136" s="77"/>
      <c r="BV136" s="76"/>
      <c r="BW136" s="77">
        <v>34</v>
      </c>
      <c r="BX136" s="76">
        <v>68.033063737701767</v>
      </c>
      <c r="BY136" s="77">
        <f t="shared" si="18"/>
        <v>251.06701729455818</v>
      </c>
      <c r="BZ136" s="78">
        <f t="shared" si="19"/>
        <v>187.03928647459543</v>
      </c>
      <c r="CA136" s="79">
        <f t="shared" si="20"/>
        <v>68.816063737701768</v>
      </c>
      <c r="CB136" s="60">
        <f t="shared" si="21"/>
        <v>506.92236750685538</v>
      </c>
      <c r="CO136" t="s">
        <v>223</v>
      </c>
      <c r="CP136">
        <v>1982</v>
      </c>
      <c r="CQ136">
        <v>9</v>
      </c>
      <c r="CR136">
        <v>10</v>
      </c>
      <c r="CS136">
        <v>2.0270000000000001</v>
      </c>
      <c r="CT136">
        <v>358</v>
      </c>
      <c r="CV136">
        <f t="shared" si="29"/>
        <v>0</v>
      </c>
      <c r="CW136" t="e">
        <f>#REF!-CR136</f>
        <v>#REF!</v>
      </c>
      <c r="CY136">
        <f t="shared" si="30"/>
        <v>0</v>
      </c>
    </row>
    <row r="137" spans="1:103" ht="18.75" customHeight="1" x14ac:dyDescent="0.3">
      <c r="A137" s="61">
        <f t="shared" si="24"/>
        <v>127</v>
      </c>
      <c r="B137" s="80" t="s">
        <v>224</v>
      </c>
      <c r="C137" s="81">
        <v>1983</v>
      </c>
      <c r="D137" s="81">
        <v>5</v>
      </c>
      <c r="E137" s="81">
        <v>5</v>
      </c>
      <c r="F137" s="81">
        <v>75</v>
      </c>
      <c r="G137" s="81">
        <v>3444</v>
      </c>
      <c r="H137" s="65">
        <v>6.31</v>
      </c>
      <c r="I137" s="65"/>
      <c r="J137" s="65">
        <f t="shared" si="31"/>
        <v>260.77967999999998</v>
      </c>
      <c r="K137" s="64">
        <f t="shared" si="25"/>
        <v>248.65342487999999</v>
      </c>
      <c r="L137" s="65">
        <v>6.31</v>
      </c>
      <c r="M137" s="65"/>
      <c r="N137" s="65">
        <f t="shared" si="32"/>
        <v>18.828037331913599</v>
      </c>
      <c r="O137" s="64">
        <f t="shared" si="33"/>
        <v>17.952533595979617</v>
      </c>
      <c r="P137" s="78"/>
      <c r="Q137" s="82"/>
      <c r="R137" s="83"/>
      <c r="S137" s="78"/>
      <c r="T137" s="82"/>
      <c r="U137" s="78"/>
      <c r="V137" s="82"/>
      <c r="W137" s="78"/>
      <c r="X137" s="82"/>
      <c r="Y137" s="84"/>
      <c r="Z137" s="82"/>
      <c r="AA137" s="78"/>
      <c r="AB137" s="85"/>
      <c r="AC137" s="82"/>
      <c r="AD137" s="78"/>
      <c r="AE137" s="82"/>
      <c r="AF137" s="78"/>
      <c r="AG137" s="82"/>
      <c r="AH137" s="78"/>
      <c r="AI137" s="79"/>
      <c r="AJ137" s="78"/>
      <c r="AK137" s="82"/>
      <c r="AL137" s="78"/>
      <c r="AM137" s="82"/>
      <c r="AN137" s="78"/>
      <c r="AO137" s="82"/>
      <c r="AP137" s="78"/>
      <c r="AQ137" s="82"/>
      <c r="AR137" s="86">
        <v>5</v>
      </c>
      <c r="AS137" s="87">
        <v>4.7749076491228051</v>
      </c>
      <c r="AT137" s="84"/>
      <c r="AU137" s="88"/>
      <c r="AV137" s="88"/>
      <c r="AW137" s="78"/>
      <c r="AX137" s="82"/>
      <c r="AY137" s="88"/>
      <c r="AZ137" s="84"/>
      <c r="BA137" s="85"/>
      <c r="BB137" s="85"/>
      <c r="BC137" s="82"/>
      <c r="BD137" s="85">
        <v>1</v>
      </c>
      <c r="BE137" s="82">
        <v>1.7040325000000001</v>
      </c>
      <c r="BF137" s="88"/>
      <c r="BG137" s="75">
        <v>5.5000000000000005E-3</v>
      </c>
      <c r="BH137" s="76">
        <v>9.8866483333333299</v>
      </c>
      <c r="BI137" s="77">
        <v>4.0000000000000001E-3</v>
      </c>
      <c r="BJ137" s="76">
        <v>7.5138596721311597</v>
      </c>
      <c r="BK137" s="77">
        <v>6.0000000000000001E-3</v>
      </c>
      <c r="BL137" s="76">
        <v>6.7804747967479804</v>
      </c>
      <c r="BM137" s="77">
        <v>1.4499999999999999E-2</v>
      </c>
      <c r="BN137" s="76">
        <v>17.759299726845864</v>
      </c>
      <c r="BO137" s="77"/>
      <c r="BP137" s="76"/>
      <c r="BQ137" s="77">
        <v>16</v>
      </c>
      <c r="BR137" s="76">
        <v>11.563246192438793</v>
      </c>
      <c r="BS137" s="77"/>
      <c r="BT137" s="76"/>
      <c r="BU137" s="77">
        <v>1</v>
      </c>
      <c r="BV137" s="76">
        <v>0.73176235294117598</v>
      </c>
      <c r="BW137" s="77">
        <v>30</v>
      </c>
      <c r="BX137" s="76">
        <v>60.10192742348012</v>
      </c>
      <c r="BY137" s="77">
        <f t="shared" si="18"/>
        <v>6.4789401491228054</v>
      </c>
      <c r="BZ137" s="78">
        <f t="shared" si="19"/>
        <v>53.503528721497133</v>
      </c>
      <c r="CA137" s="79">
        <f t="shared" ref="CA137:CA201" si="34">BT137+BV137+BX137</f>
        <v>60.833689776421295</v>
      </c>
      <c r="CB137" s="60">
        <f t="shared" si="21"/>
        <v>120.81615864704123</v>
      </c>
      <c r="CO137" t="s">
        <v>224</v>
      </c>
      <c r="CP137">
        <v>1983</v>
      </c>
      <c r="CQ137">
        <v>5</v>
      </c>
      <c r="CR137">
        <v>5</v>
      </c>
      <c r="CS137">
        <v>0.4597</v>
      </c>
      <c r="CT137">
        <v>75</v>
      </c>
      <c r="CV137">
        <f t="shared" si="29"/>
        <v>0</v>
      </c>
      <c r="CW137" t="e">
        <f>#REF!-CR137</f>
        <v>#REF!</v>
      </c>
      <c r="CY137">
        <f t="shared" si="30"/>
        <v>0</v>
      </c>
    </row>
    <row r="138" spans="1:103" ht="18.75" customHeight="1" x14ac:dyDescent="0.3">
      <c r="A138" s="61">
        <f t="shared" si="24"/>
        <v>128</v>
      </c>
      <c r="B138" s="80" t="s">
        <v>225</v>
      </c>
      <c r="C138" s="81">
        <v>1983</v>
      </c>
      <c r="D138" s="81">
        <v>5</v>
      </c>
      <c r="E138" s="81">
        <v>5</v>
      </c>
      <c r="F138" s="81">
        <v>75</v>
      </c>
      <c r="G138" s="81">
        <v>3498.3</v>
      </c>
      <c r="H138" s="65">
        <v>6.31</v>
      </c>
      <c r="I138" s="65"/>
      <c r="J138" s="65">
        <f t="shared" si="31"/>
        <v>264.891276</v>
      </c>
      <c r="K138" s="64">
        <f t="shared" si="25"/>
        <v>252.57383166600002</v>
      </c>
      <c r="L138" s="65">
        <v>6.31</v>
      </c>
      <c r="M138" s="65"/>
      <c r="N138" s="65">
        <f t="shared" si="32"/>
        <v>19.124890533749518</v>
      </c>
      <c r="O138" s="64">
        <f t="shared" si="33"/>
        <v>18.235583123930166</v>
      </c>
      <c r="P138" s="78"/>
      <c r="Q138" s="82"/>
      <c r="R138" s="83"/>
      <c r="S138" s="78"/>
      <c r="T138" s="82"/>
      <c r="U138" s="78"/>
      <c r="V138" s="82"/>
      <c r="W138" s="78"/>
      <c r="X138" s="82"/>
      <c r="Y138" s="84"/>
      <c r="Z138" s="82"/>
      <c r="AA138" s="78"/>
      <c r="AB138" s="85"/>
      <c r="AC138" s="82"/>
      <c r="AD138" s="78"/>
      <c r="AE138" s="82"/>
      <c r="AF138" s="78"/>
      <c r="AG138" s="82"/>
      <c r="AH138" s="78"/>
      <c r="AI138" s="79"/>
      <c r="AJ138" s="78"/>
      <c r="AK138" s="82"/>
      <c r="AL138" s="78"/>
      <c r="AM138" s="82"/>
      <c r="AN138" s="78">
        <v>2</v>
      </c>
      <c r="AO138" s="82">
        <v>1.5122733339999999</v>
      </c>
      <c r="AP138" s="78"/>
      <c r="AQ138" s="82"/>
      <c r="AR138" s="86">
        <v>1</v>
      </c>
      <c r="AS138" s="87">
        <v>7.9066339619999999</v>
      </c>
      <c r="AT138" s="84"/>
      <c r="AU138" s="88"/>
      <c r="AV138" s="88"/>
      <c r="AW138" s="78"/>
      <c r="AX138" s="82"/>
      <c r="AY138" s="88"/>
      <c r="AZ138" s="84"/>
      <c r="BA138" s="85"/>
      <c r="BB138" s="85"/>
      <c r="BC138" s="82"/>
      <c r="BD138" s="85"/>
      <c r="BE138" s="82"/>
      <c r="BF138" s="88">
        <f>0.531367271407837+0.218</f>
        <v>0.74936727140783699</v>
      </c>
      <c r="BG138" s="75">
        <v>3.1300000000000008E-2</v>
      </c>
      <c r="BH138" s="76">
        <v>50.991768270222529</v>
      </c>
      <c r="BI138" s="77"/>
      <c r="BJ138" s="76"/>
      <c r="BK138" s="77"/>
      <c r="BL138" s="76"/>
      <c r="BM138" s="77">
        <v>3.5000000000000001E-3</v>
      </c>
      <c r="BN138" s="76">
        <v>7.2496193137254847</v>
      </c>
      <c r="BO138" s="77"/>
      <c r="BP138" s="76"/>
      <c r="BQ138" s="77">
        <v>48</v>
      </c>
      <c r="BR138" s="76">
        <v>41.814155071470047</v>
      </c>
      <c r="BS138" s="77"/>
      <c r="BT138" s="76"/>
      <c r="BU138" s="77">
        <v>1</v>
      </c>
      <c r="BV138" s="76">
        <v>0.73176235294117598</v>
      </c>
      <c r="BW138" s="77">
        <v>6</v>
      </c>
      <c r="BX138" s="76">
        <v>10.211593917166951</v>
      </c>
      <c r="BY138" s="77">
        <f t="shared" ref="BY138:BY202" si="35">Q138+R138+T138+V138+X138+Z138+AC138+AE138+AG138+AI138+AK138+AM138+AO138+AQ138+AS138+AT138+AU138+AV138+AX138+AY138+BC138+BE138+BF138</f>
        <v>10.168274567407838</v>
      </c>
      <c r="BZ138" s="78">
        <f t="shared" ref="BZ138:BZ202" si="36">BH138+BJ138+BL138+BN138+BP138+BR138</f>
        <v>100.05554265541807</v>
      </c>
      <c r="CA138" s="79">
        <f t="shared" si="34"/>
        <v>10.943356270108128</v>
      </c>
      <c r="CB138" s="60">
        <f t="shared" ref="CB138:CB202" si="37">BY138+BZ138+CA138</f>
        <v>121.16717349293403</v>
      </c>
      <c r="CO138" t="s">
        <v>225</v>
      </c>
      <c r="CP138">
        <v>1983</v>
      </c>
      <c r="CQ138">
        <v>5</v>
      </c>
      <c r="CR138">
        <v>5</v>
      </c>
      <c r="CS138">
        <v>0.48320000000000002</v>
      </c>
      <c r="CT138">
        <v>75</v>
      </c>
      <c r="CV138">
        <f t="shared" si="29"/>
        <v>0</v>
      </c>
      <c r="CW138" t="e">
        <f>#REF!-CR138</f>
        <v>#REF!</v>
      </c>
      <c r="CY138">
        <f t="shared" si="30"/>
        <v>0</v>
      </c>
    </row>
    <row r="139" spans="1:103" ht="18.75" customHeight="1" x14ac:dyDescent="0.3">
      <c r="A139" s="61">
        <f t="shared" ref="A139:A140" si="38">A138+1</f>
        <v>129</v>
      </c>
      <c r="B139" s="80" t="s">
        <v>348</v>
      </c>
      <c r="C139" s="81"/>
      <c r="D139" s="81"/>
      <c r="E139" s="81"/>
      <c r="F139" s="81"/>
      <c r="G139" s="81"/>
      <c r="H139" s="65"/>
      <c r="I139" s="65"/>
      <c r="J139" s="65"/>
      <c r="K139" s="64"/>
      <c r="L139" s="65"/>
      <c r="M139" s="65"/>
      <c r="N139" s="65"/>
      <c r="O139" s="64"/>
      <c r="P139" s="78"/>
      <c r="Q139" s="82"/>
      <c r="R139" s="83"/>
      <c r="S139" s="78"/>
      <c r="T139" s="82"/>
      <c r="U139" s="78"/>
      <c r="V139" s="82"/>
      <c r="W139" s="78"/>
      <c r="X139" s="82"/>
      <c r="Y139" s="84"/>
      <c r="Z139" s="82"/>
      <c r="AA139" s="78"/>
      <c r="AB139" s="85"/>
      <c r="AC139" s="82"/>
      <c r="AD139" s="78"/>
      <c r="AE139" s="82"/>
      <c r="AF139" s="78"/>
      <c r="AG139" s="82"/>
      <c r="AH139" s="78"/>
      <c r="AI139" s="79"/>
      <c r="AJ139" s="78"/>
      <c r="AK139" s="82"/>
      <c r="AL139" s="78"/>
      <c r="AM139" s="82"/>
      <c r="AN139" s="78"/>
      <c r="AO139" s="82"/>
      <c r="AP139" s="78"/>
      <c r="AQ139" s="82"/>
      <c r="AR139" s="86"/>
      <c r="AS139" s="87"/>
      <c r="AT139" s="84"/>
      <c r="AU139" s="88"/>
      <c r="AV139" s="88"/>
      <c r="AW139" s="78"/>
      <c r="AX139" s="82"/>
      <c r="AY139" s="88"/>
      <c r="AZ139" s="84"/>
      <c r="BA139" s="85"/>
      <c r="BB139" s="85"/>
      <c r="BC139" s="82"/>
      <c r="BD139" s="85"/>
      <c r="BE139" s="82"/>
      <c r="BF139" s="88"/>
      <c r="BG139" s="75"/>
      <c r="BH139" s="76"/>
      <c r="BI139" s="77"/>
      <c r="BJ139" s="76"/>
      <c r="BK139" s="77"/>
      <c r="BL139" s="76"/>
      <c r="BM139" s="77"/>
      <c r="BN139" s="76"/>
      <c r="BO139" s="77"/>
      <c r="BP139" s="76"/>
      <c r="BQ139" s="77"/>
      <c r="BR139" s="76"/>
      <c r="BS139" s="77"/>
      <c r="BT139" s="76"/>
      <c r="BU139" s="77"/>
      <c r="BV139" s="76"/>
      <c r="BW139" s="77"/>
      <c r="BX139" s="76"/>
      <c r="BY139" s="77"/>
      <c r="BZ139" s="78"/>
      <c r="CA139" s="79"/>
      <c r="CB139" s="60"/>
    </row>
    <row r="140" spans="1:103" ht="18.75" customHeight="1" x14ac:dyDescent="0.3">
      <c r="A140" s="61">
        <f t="shared" si="38"/>
        <v>130</v>
      </c>
      <c r="B140" s="80" t="s">
        <v>226</v>
      </c>
      <c r="C140" s="81">
        <v>1983</v>
      </c>
      <c r="D140" s="81">
        <v>9</v>
      </c>
      <c r="E140" s="81">
        <v>8</v>
      </c>
      <c r="F140" s="81">
        <v>287</v>
      </c>
      <c r="G140" s="81">
        <v>14116.9</v>
      </c>
      <c r="H140" s="65">
        <v>6.31</v>
      </c>
      <c r="I140" s="65"/>
      <c r="J140" s="65">
        <f t="shared" ref="J140:J171" si="39">G140*H140*12/1000</f>
        <v>1068.9316680000002</v>
      </c>
      <c r="K140" s="64">
        <f t="shared" si="25"/>
        <v>1019.2263454380002</v>
      </c>
      <c r="L140" s="65">
        <v>6.31</v>
      </c>
      <c r="M140" s="65"/>
      <c r="N140" s="65">
        <f t="shared" ref="N140:N171" si="40">K140*L140*12/1000</f>
        <v>77.175818876565373</v>
      </c>
      <c r="O140" s="64">
        <f t="shared" ref="O140:O205" si="41">N140*0.9535</f>
        <v>73.587143298805088</v>
      </c>
      <c r="P140" s="78"/>
      <c r="Q140" s="82"/>
      <c r="R140" s="83"/>
      <c r="S140" s="78">
        <v>2.7000000000000001E-3</v>
      </c>
      <c r="T140" s="82">
        <v>4.6360799999999998</v>
      </c>
      <c r="U140" s="78"/>
      <c r="V140" s="82"/>
      <c r="W140" s="78">
        <v>0.42799999999999999</v>
      </c>
      <c r="X140" s="82">
        <v>147.78077765179791</v>
      </c>
      <c r="Y140" s="84"/>
      <c r="Z140" s="82"/>
      <c r="AA140" s="78"/>
      <c r="AB140" s="85"/>
      <c r="AC140" s="82"/>
      <c r="AD140" s="78"/>
      <c r="AE140" s="82"/>
      <c r="AF140" s="78"/>
      <c r="AG140" s="82"/>
      <c r="AH140" s="78"/>
      <c r="AI140" s="79"/>
      <c r="AJ140" s="78"/>
      <c r="AK140" s="82"/>
      <c r="AL140" s="78"/>
      <c r="AM140" s="82"/>
      <c r="AN140" s="78">
        <v>4</v>
      </c>
      <c r="AO140" s="82">
        <v>3.0765480833333338</v>
      </c>
      <c r="AP140" s="78"/>
      <c r="AQ140" s="82"/>
      <c r="AR140" s="86">
        <v>10</v>
      </c>
      <c r="AS140" s="87">
        <v>47.23742408135297</v>
      </c>
      <c r="AT140" s="84"/>
      <c r="AU140" s="88"/>
      <c r="AV140" s="88"/>
      <c r="AW140" s="78"/>
      <c r="AX140" s="82"/>
      <c r="AY140" s="88"/>
      <c r="AZ140" s="84"/>
      <c r="BA140" s="85"/>
      <c r="BB140" s="85"/>
      <c r="BC140" s="82"/>
      <c r="BD140" s="85"/>
      <c r="BE140" s="82"/>
      <c r="BF140" s="88">
        <v>30.58312238372093</v>
      </c>
      <c r="BG140" s="75">
        <v>7.4999999999999997E-3</v>
      </c>
      <c r="BH140" s="76">
        <v>11.99322814156127</v>
      </c>
      <c r="BI140" s="77">
        <v>5.5000000000000005E-3</v>
      </c>
      <c r="BJ140" s="76">
        <v>9.0833730391225291</v>
      </c>
      <c r="BK140" s="77">
        <v>2.5000000000000001E-2</v>
      </c>
      <c r="BL140" s="76">
        <v>32.443077375201192</v>
      </c>
      <c r="BM140" s="77">
        <v>1.8000000000000002E-2</v>
      </c>
      <c r="BN140" s="76">
        <v>27.437896980620145</v>
      </c>
      <c r="BO140" s="77">
        <v>4</v>
      </c>
      <c r="BP140" s="76">
        <v>7.2485600000000003</v>
      </c>
      <c r="BQ140" s="77">
        <v>99</v>
      </c>
      <c r="BR140" s="76">
        <v>106.87780309531128</v>
      </c>
      <c r="BS140" s="77"/>
      <c r="BT140" s="76"/>
      <c r="BU140" s="77">
        <v>3</v>
      </c>
      <c r="BV140" s="76">
        <v>2.2869100000000002</v>
      </c>
      <c r="BW140" s="77">
        <v>29</v>
      </c>
      <c r="BX140" s="76">
        <v>54.205592862741085</v>
      </c>
      <c r="BY140" s="77">
        <f t="shared" si="35"/>
        <v>233.31395220020514</v>
      </c>
      <c r="BZ140" s="78">
        <f t="shared" si="36"/>
        <v>195.08393863181641</v>
      </c>
      <c r="CA140" s="79">
        <f t="shared" si="34"/>
        <v>56.492502862741084</v>
      </c>
      <c r="CB140" s="60">
        <f t="shared" si="37"/>
        <v>484.89039369476262</v>
      </c>
      <c r="CO140" t="s">
        <v>226</v>
      </c>
      <c r="CP140">
        <v>1983</v>
      </c>
      <c r="CQ140">
        <v>9</v>
      </c>
      <c r="CR140">
        <v>8</v>
      </c>
      <c r="CS140">
        <v>1.6259999999999999</v>
      </c>
      <c r="CT140">
        <v>287</v>
      </c>
      <c r="CV140">
        <f t="shared" ref="CV140:CV171" si="42">D140-CQ140</f>
        <v>0</v>
      </c>
      <c r="CW140" t="e">
        <f>#REF!-CR140</f>
        <v>#REF!</v>
      </c>
      <c r="CY140">
        <f t="shared" ref="CY140:CY171" si="43">F140-CT140</f>
        <v>0</v>
      </c>
    </row>
    <row r="141" spans="1:103" ht="18.75" customHeight="1" x14ac:dyDescent="0.3">
      <c r="A141" s="61">
        <f t="shared" ref="A141:A203" si="44">A140+1</f>
        <v>131</v>
      </c>
      <c r="B141" s="80" t="s">
        <v>227</v>
      </c>
      <c r="C141" s="81">
        <v>1997</v>
      </c>
      <c r="D141" s="81">
        <v>9</v>
      </c>
      <c r="E141" s="81">
        <v>1</v>
      </c>
      <c r="F141" s="81">
        <v>36</v>
      </c>
      <c r="G141" s="81">
        <v>2204.1</v>
      </c>
      <c r="H141" s="65">
        <v>6.31</v>
      </c>
      <c r="I141" s="65"/>
      <c r="J141" s="65">
        <f t="shared" si="39"/>
        <v>166.894452</v>
      </c>
      <c r="K141" s="64">
        <f t="shared" ref="K141:K213" si="45">J141*0.9535</f>
        <v>159.13385998199999</v>
      </c>
      <c r="L141" s="65">
        <v>6.31</v>
      </c>
      <c r="M141" s="65"/>
      <c r="N141" s="65">
        <f t="shared" si="40"/>
        <v>12.04961587783704</v>
      </c>
      <c r="O141" s="64">
        <f t="shared" si="41"/>
        <v>11.489308739517618</v>
      </c>
      <c r="P141" s="78"/>
      <c r="Q141" s="82"/>
      <c r="R141" s="83"/>
      <c r="S141" s="78"/>
      <c r="T141" s="82"/>
      <c r="U141" s="78">
        <v>1E-3</v>
      </c>
      <c r="V141" s="82">
        <v>0.71684516129032205</v>
      </c>
      <c r="W141" s="78">
        <v>0.223</v>
      </c>
      <c r="X141" s="82">
        <v>81.34183784881489</v>
      </c>
      <c r="Y141" s="84"/>
      <c r="Z141" s="82"/>
      <c r="AA141" s="78"/>
      <c r="AB141" s="85"/>
      <c r="AC141" s="82"/>
      <c r="AD141" s="78"/>
      <c r="AE141" s="82"/>
      <c r="AF141" s="78"/>
      <c r="AG141" s="82"/>
      <c r="AH141" s="78"/>
      <c r="AI141" s="79"/>
      <c r="AJ141" s="78"/>
      <c r="AK141" s="82"/>
      <c r="AL141" s="78"/>
      <c r="AM141" s="82"/>
      <c r="AN141" s="78"/>
      <c r="AO141" s="82"/>
      <c r="AP141" s="78"/>
      <c r="AQ141" s="82"/>
      <c r="AR141" s="86">
        <v>2</v>
      </c>
      <c r="AS141" s="87">
        <v>1.5887364371257475</v>
      </c>
      <c r="AT141" s="84"/>
      <c r="AU141" s="88"/>
      <c r="AV141" s="88"/>
      <c r="AW141" s="78"/>
      <c r="AX141" s="82"/>
      <c r="AY141" s="88"/>
      <c r="AZ141" s="84"/>
      <c r="BA141" s="85"/>
      <c r="BB141" s="85"/>
      <c r="BC141" s="82"/>
      <c r="BD141" s="85"/>
      <c r="BE141" s="82"/>
      <c r="BF141" s="88">
        <v>0.68102918918918998</v>
      </c>
      <c r="BG141" s="75"/>
      <c r="BH141" s="76"/>
      <c r="BI141" s="77"/>
      <c r="BJ141" s="76"/>
      <c r="BK141" s="77">
        <v>5.0000000000000001E-3</v>
      </c>
      <c r="BL141" s="76">
        <v>5.8956138888888994</v>
      </c>
      <c r="BM141" s="77">
        <v>1.5E-3</v>
      </c>
      <c r="BN141" s="76">
        <v>2.4369957692307751</v>
      </c>
      <c r="BO141" s="77"/>
      <c r="BP141" s="76"/>
      <c r="BQ141" s="77">
        <v>22</v>
      </c>
      <c r="BR141" s="76">
        <v>31.6860544337211</v>
      </c>
      <c r="BS141" s="77"/>
      <c r="BT141" s="76"/>
      <c r="BU141" s="77"/>
      <c r="BV141" s="76"/>
      <c r="BW141" s="77">
        <v>10</v>
      </c>
      <c r="BX141" s="76">
        <v>16.165999656504773</v>
      </c>
      <c r="BY141" s="77">
        <f t="shared" si="35"/>
        <v>84.328448636420148</v>
      </c>
      <c r="BZ141" s="78">
        <f t="shared" si="36"/>
        <v>40.018664091840776</v>
      </c>
      <c r="CA141" s="79">
        <f t="shared" si="34"/>
        <v>16.165999656504773</v>
      </c>
      <c r="CB141" s="60">
        <f t="shared" si="37"/>
        <v>140.51311238476569</v>
      </c>
      <c r="CO141" t="s">
        <v>227</v>
      </c>
      <c r="CP141">
        <v>1997</v>
      </c>
      <c r="CQ141">
        <v>9</v>
      </c>
      <c r="CR141">
        <v>1</v>
      </c>
      <c r="CS141">
        <v>0.28000000000000003</v>
      </c>
      <c r="CT141">
        <v>36</v>
      </c>
      <c r="CV141">
        <f t="shared" si="42"/>
        <v>0</v>
      </c>
      <c r="CW141" t="e">
        <f>#REF!-CR141</f>
        <v>#REF!</v>
      </c>
      <c r="CY141">
        <f t="shared" si="43"/>
        <v>0</v>
      </c>
    </row>
    <row r="142" spans="1:103" ht="18.75" customHeight="1" x14ac:dyDescent="0.3">
      <c r="A142" s="61">
        <f t="shared" si="44"/>
        <v>132</v>
      </c>
      <c r="B142" s="80" t="s">
        <v>228</v>
      </c>
      <c r="C142" s="81">
        <v>1997</v>
      </c>
      <c r="D142" s="81">
        <v>9</v>
      </c>
      <c r="E142" s="81">
        <v>1</v>
      </c>
      <c r="F142" s="81">
        <v>36</v>
      </c>
      <c r="G142" s="81">
        <v>1623.8</v>
      </c>
      <c r="H142" s="65">
        <v>6.31</v>
      </c>
      <c r="I142" s="65"/>
      <c r="J142" s="65">
        <f t="shared" si="39"/>
        <v>122.95413600000001</v>
      </c>
      <c r="K142" s="64">
        <f t="shared" si="45"/>
        <v>117.23676867600001</v>
      </c>
      <c r="L142" s="65">
        <v>6.31</v>
      </c>
      <c r="M142" s="65"/>
      <c r="N142" s="65">
        <f t="shared" si="40"/>
        <v>8.8771681241467189</v>
      </c>
      <c r="O142" s="64">
        <f t="shared" si="41"/>
        <v>8.4643798063738966</v>
      </c>
      <c r="P142" s="78"/>
      <c r="Q142" s="82"/>
      <c r="R142" s="83"/>
      <c r="S142" s="78"/>
      <c r="T142" s="82"/>
      <c r="U142" s="78"/>
      <c r="V142" s="82"/>
      <c r="W142" s="78">
        <v>0.21299999999999999</v>
      </c>
      <c r="X142" s="82">
        <v>73.036759581661656</v>
      </c>
      <c r="Y142" s="84"/>
      <c r="Z142" s="82"/>
      <c r="AA142" s="78"/>
      <c r="AB142" s="85"/>
      <c r="AC142" s="82"/>
      <c r="AD142" s="78"/>
      <c r="AE142" s="82"/>
      <c r="AF142" s="78"/>
      <c r="AG142" s="82"/>
      <c r="AH142" s="78"/>
      <c r="AI142" s="79"/>
      <c r="AJ142" s="78"/>
      <c r="AK142" s="82"/>
      <c r="AL142" s="78"/>
      <c r="AM142" s="82"/>
      <c r="AN142" s="78"/>
      <c r="AO142" s="82"/>
      <c r="AP142" s="78"/>
      <c r="AQ142" s="82"/>
      <c r="AR142" s="86"/>
      <c r="AS142" s="87"/>
      <c r="AT142" s="84"/>
      <c r="AU142" s="88"/>
      <c r="AV142" s="88"/>
      <c r="AW142" s="78"/>
      <c r="AX142" s="82"/>
      <c r="AY142" s="88"/>
      <c r="AZ142" s="84"/>
      <c r="BA142" s="85"/>
      <c r="BB142" s="85"/>
      <c r="BC142" s="82"/>
      <c r="BD142" s="85"/>
      <c r="BE142" s="82"/>
      <c r="BF142" s="88">
        <v>5.4383215129870202</v>
      </c>
      <c r="BG142" s="75"/>
      <c r="BH142" s="76"/>
      <c r="BI142" s="77">
        <v>1E-3</v>
      </c>
      <c r="BJ142" s="76">
        <v>1.296</v>
      </c>
      <c r="BK142" s="77"/>
      <c r="BL142" s="76"/>
      <c r="BM142" s="77"/>
      <c r="BN142" s="76"/>
      <c r="BO142" s="77"/>
      <c r="BP142" s="76"/>
      <c r="BQ142" s="77">
        <v>9</v>
      </c>
      <c r="BR142" s="76">
        <v>16.026402161066905</v>
      </c>
      <c r="BS142" s="77"/>
      <c r="BT142" s="76"/>
      <c r="BU142" s="77"/>
      <c r="BV142" s="76"/>
      <c r="BW142" s="77"/>
      <c r="BX142" s="76"/>
      <c r="BY142" s="77">
        <f t="shared" si="35"/>
        <v>78.475081094648672</v>
      </c>
      <c r="BZ142" s="78">
        <f t="shared" si="36"/>
        <v>17.322402161066904</v>
      </c>
      <c r="CA142" s="79">
        <f t="shared" si="34"/>
        <v>0</v>
      </c>
      <c r="CB142" s="60">
        <f t="shared" si="37"/>
        <v>95.797483255715576</v>
      </c>
      <c r="CO142" t="s">
        <v>228</v>
      </c>
      <c r="CP142">
        <v>1997</v>
      </c>
      <c r="CQ142">
        <v>9</v>
      </c>
      <c r="CR142">
        <v>1</v>
      </c>
      <c r="CS142">
        <v>0.28370000000000001</v>
      </c>
      <c r="CT142">
        <v>36</v>
      </c>
      <c r="CV142">
        <f t="shared" si="42"/>
        <v>0</v>
      </c>
      <c r="CW142" t="e">
        <f>#REF!-CR142</f>
        <v>#REF!</v>
      </c>
      <c r="CY142">
        <f t="shared" si="43"/>
        <v>0</v>
      </c>
    </row>
    <row r="143" spans="1:103" ht="18.75" customHeight="1" x14ac:dyDescent="0.3">
      <c r="A143" s="61">
        <f t="shared" si="44"/>
        <v>133</v>
      </c>
      <c r="B143" s="92" t="s">
        <v>229</v>
      </c>
      <c r="C143" s="93">
        <v>1998</v>
      </c>
      <c r="D143" s="93">
        <v>9</v>
      </c>
      <c r="E143" s="93">
        <v>2</v>
      </c>
      <c r="F143" s="93">
        <v>72</v>
      </c>
      <c r="G143" s="93">
        <v>4137.8999999999996</v>
      </c>
      <c r="H143" s="65">
        <v>6.31</v>
      </c>
      <c r="I143" s="65"/>
      <c r="J143" s="65">
        <f t="shared" si="39"/>
        <v>313.32178799999997</v>
      </c>
      <c r="K143" s="64">
        <f t="shared" si="45"/>
        <v>298.75232485799995</v>
      </c>
      <c r="L143" s="65">
        <v>6.31</v>
      </c>
      <c r="M143" s="65"/>
      <c r="N143" s="65">
        <f t="shared" si="40"/>
        <v>22.621526038247755</v>
      </c>
      <c r="O143" s="64">
        <f t="shared" si="41"/>
        <v>21.569625077469233</v>
      </c>
      <c r="P143" s="78"/>
      <c r="Q143" s="82"/>
      <c r="R143" s="83"/>
      <c r="S143" s="78">
        <v>5.8599999999999998E-3</v>
      </c>
      <c r="T143" s="82">
        <v>8.7330500000000004</v>
      </c>
      <c r="U143" s="78">
        <v>2.5000000000000001E-3</v>
      </c>
      <c r="V143" s="82">
        <v>3.2802099999999998</v>
      </c>
      <c r="W143" s="78">
        <v>0.23800000000000002</v>
      </c>
      <c r="X143" s="82">
        <v>83.755009109993168</v>
      </c>
      <c r="Y143" s="84"/>
      <c r="Z143" s="82"/>
      <c r="AA143" s="78"/>
      <c r="AB143" s="85"/>
      <c r="AC143" s="82"/>
      <c r="AD143" s="78"/>
      <c r="AE143" s="82"/>
      <c r="AF143" s="78"/>
      <c r="AG143" s="82"/>
      <c r="AH143" s="78"/>
      <c r="AI143" s="79"/>
      <c r="AJ143" s="78"/>
      <c r="AK143" s="82"/>
      <c r="AL143" s="78"/>
      <c r="AM143" s="82"/>
      <c r="AN143" s="78">
        <v>1</v>
      </c>
      <c r="AO143" s="82">
        <v>0.11</v>
      </c>
      <c r="AP143" s="78"/>
      <c r="AQ143" s="82"/>
      <c r="AR143" s="86">
        <v>1</v>
      </c>
      <c r="AS143" s="87">
        <v>0.78488856110000005</v>
      </c>
      <c r="AT143" s="84"/>
      <c r="AU143" s="88"/>
      <c r="AV143" s="88"/>
      <c r="AW143" s="78"/>
      <c r="AX143" s="82"/>
      <c r="AY143" s="88"/>
      <c r="AZ143" s="84"/>
      <c r="BA143" s="85"/>
      <c r="BB143" s="85"/>
      <c r="BC143" s="82"/>
      <c r="BD143" s="85"/>
      <c r="BE143" s="82"/>
      <c r="BF143" s="88"/>
      <c r="BG143" s="75"/>
      <c r="BH143" s="76"/>
      <c r="BI143" s="77"/>
      <c r="BJ143" s="76"/>
      <c r="BK143" s="77"/>
      <c r="BL143" s="76"/>
      <c r="BM143" s="77"/>
      <c r="BN143" s="76"/>
      <c r="BO143" s="77"/>
      <c r="BP143" s="76"/>
      <c r="BQ143" s="77">
        <v>4</v>
      </c>
      <c r="BR143" s="76">
        <v>4.7692159563807834</v>
      </c>
      <c r="BS143" s="77"/>
      <c r="BT143" s="76"/>
      <c r="BU143" s="77"/>
      <c r="BV143" s="76"/>
      <c r="BW143" s="77">
        <v>6</v>
      </c>
      <c r="BX143" s="76">
        <v>11.975271992924529</v>
      </c>
      <c r="BY143" s="77">
        <f t="shared" si="35"/>
        <v>96.663157671093174</v>
      </c>
      <c r="BZ143" s="78">
        <f t="shared" si="36"/>
        <v>4.7692159563807834</v>
      </c>
      <c r="CA143" s="79">
        <f t="shared" si="34"/>
        <v>11.975271992924529</v>
      </c>
      <c r="CB143" s="60">
        <f t="shared" si="37"/>
        <v>113.4076456203985</v>
      </c>
      <c r="CO143" t="s">
        <v>229</v>
      </c>
      <c r="CP143">
        <v>1998</v>
      </c>
      <c r="CQ143">
        <v>9</v>
      </c>
      <c r="CR143">
        <v>2</v>
      </c>
      <c r="CS143">
        <v>0.57650000000000001</v>
      </c>
      <c r="CT143">
        <v>72</v>
      </c>
      <c r="CV143">
        <f t="shared" si="42"/>
        <v>0</v>
      </c>
      <c r="CW143" t="e">
        <f>#REF!-CR143</f>
        <v>#REF!</v>
      </c>
      <c r="CY143">
        <f t="shared" si="43"/>
        <v>0</v>
      </c>
    </row>
    <row r="144" spans="1:103" ht="18.75" customHeight="1" x14ac:dyDescent="0.3">
      <c r="A144" s="61">
        <f t="shared" si="44"/>
        <v>134</v>
      </c>
      <c r="B144" s="80" t="s">
        <v>230</v>
      </c>
      <c r="C144" s="81">
        <v>1984</v>
      </c>
      <c r="D144" s="81">
        <v>5</v>
      </c>
      <c r="E144" s="81">
        <v>5</v>
      </c>
      <c r="F144" s="81">
        <v>74</v>
      </c>
      <c r="G144" s="81">
        <v>4123.5</v>
      </c>
      <c r="H144" s="65">
        <v>6.31</v>
      </c>
      <c r="I144" s="65"/>
      <c r="J144" s="65">
        <f t="shared" si="39"/>
        <v>312.23141999999996</v>
      </c>
      <c r="K144" s="64">
        <f t="shared" si="45"/>
        <v>297.71265896999995</v>
      </c>
      <c r="L144" s="65">
        <v>6.31</v>
      </c>
      <c r="M144" s="65"/>
      <c r="N144" s="65">
        <f t="shared" si="40"/>
        <v>22.542802537208395</v>
      </c>
      <c r="O144" s="64">
        <f t="shared" si="41"/>
        <v>21.494562219228204</v>
      </c>
      <c r="P144" s="78"/>
      <c r="Q144" s="82"/>
      <c r="R144" s="83"/>
      <c r="S144" s="78"/>
      <c r="T144" s="82"/>
      <c r="U144" s="78"/>
      <c r="V144" s="82"/>
      <c r="W144" s="78"/>
      <c r="X144" s="82"/>
      <c r="Y144" s="84"/>
      <c r="Z144" s="82"/>
      <c r="AA144" s="78"/>
      <c r="AB144" s="85"/>
      <c r="AC144" s="82"/>
      <c r="AD144" s="78"/>
      <c r="AE144" s="82"/>
      <c r="AF144" s="78"/>
      <c r="AG144" s="82"/>
      <c r="AH144" s="78"/>
      <c r="AI144" s="79"/>
      <c r="AJ144" s="78"/>
      <c r="AK144" s="82"/>
      <c r="AL144" s="78"/>
      <c r="AM144" s="82"/>
      <c r="AN144" s="78">
        <v>1</v>
      </c>
      <c r="AO144" s="82">
        <v>8.2683805194805178</v>
      </c>
      <c r="AP144" s="78"/>
      <c r="AQ144" s="82"/>
      <c r="AR144" s="86">
        <v>1</v>
      </c>
      <c r="AS144" s="87">
        <v>0.44983828571428602</v>
      </c>
      <c r="AT144" s="84"/>
      <c r="AU144" s="88"/>
      <c r="AV144" s="88"/>
      <c r="AW144" s="78">
        <v>1</v>
      </c>
      <c r="AX144" s="82">
        <v>1.0291999999999999</v>
      </c>
      <c r="AY144" s="88"/>
      <c r="AZ144" s="84"/>
      <c r="BA144" s="85"/>
      <c r="BB144" s="85"/>
      <c r="BC144" s="82"/>
      <c r="BD144" s="85"/>
      <c r="BE144" s="82"/>
      <c r="BF144" s="88">
        <v>14.185345020867555</v>
      </c>
      <c r="BG144" s="75">
        <v>2E-3</v>
      </c>
      <c r="BH144" s="76">
        <v>3.6122179999999999</v>
      </c>
      <c r="BI144" s="77">
        <v>2.5000000000000001E-3</v>
      </c>
      <c r="BJ144" s="76">
        <v>2.2997550000000002</v>
      </c>
      <c r="BK144" s="77">
        <v>3.5000000000000001E-3</v>
      </c>
      <c r="BL144" s="76">
        <v>2.5939610974961442</v>
      </c>
      <c r="BM144" s="77">
        <v>1.5E-3</v>
      </c>
      <c r="BN144" s="76">
        <v>2.4012072171945746</v>
      </c>
      <c r="BO144" s="77"/>
      <c r="BP144" s="76"/>
      <c r="BQ144" s="77">
        <v>22</v>
      </c>
      <c r="BR144" s="76">
        <v>15.289434508227828</v>
      </c>
      <c r="BS144" s="77">
        <v>0.01</v>
      </c>
      <c r="BT144" s="76">
        <v>1.7330158</v>
      </c>
      <c r="BU144" s="77">
        <v>3</v>
      </c>
      <c r="BV144" s="76">
        <v>2.175515841047619</v>
      </c>
      <c r="BW144" s="77">
        <v>16</v>
      </c>
      <c r="BX144" s="76">
        <v>30.876493278008493</v>
      </c>
      <c r="BY144" s="77">
        <f t="shared" si="35"/>
        <v>23.932763826062356</v>
      </c>
      <c r="BZ144" s="78">
        <f t="shared" si="36"/>
        <v>26.196575822918547</v>
      </c>
      <c r="CA144" s="79">
        <f t="shared" si="34"/>
        <v>34.785024919056113</v>
      </c>
      <c r="CB144" s="60">
        <f t="shared" si="37"/>
        <v>84.914364568037016</v>
      </c>
      <c r="CO144" t="s">
        <v>230</v>
      </c>
      <c r="CP144">
        <v>1984</v>
      </c>
      <c r="CQ144">
        <v>5</v>
      </c>
      <c r="CR144">
        <v>5</v>
      </c>
      <c r="CS144">
        <v>0.496</v>
      </c>
      <c r="CT144">
        <v>74</v>
      </c>
      <c r="CV144">
        <f t="shared" si="42"/>
        <v>0</v>
      </c>
      <c r="CW144" t="e">
        <f>#REF!-CR144</f>
        <v>#REF!</v>
      </c>
      <c r="CY144">
        <f t="shared" si="43"/>
        <v>0</v>
      </c>
    </row>
    <row r="145" spans="1:103" ht="18.75" customHeight="1" x14ac:dyDescent="0.3">
      <c r="A145" s="61">
        <f t="shared" si="44"/>
        <v>135</v>
      </c>
      <c r="B145" s="80" t="s">
        <v>231</v>
      </c>
      <c r="C145" s="81">
        <v>1996</v>
      </c>
      <c r="D145" s="81">
        <v>9</v>
      </c>
      <c r="E145" s="81">
        <v>2</v>
      </c>
      <c r="F145" s="81">
        <v>70</v>
      </c>
      <c r="G145" s="81">
        <v>3808</v>
      </c>
      <c r="H145" s="65">
        <v>6.31</v>
      </c>
      <c r="I145" s="65"/>
      <c r="J145" s="65">
        <f t="shared" si="39"/>
        <v>288.34176000000002</v>
      </c>
      <c r="K145" s="64">
        <f t="shared" si="45"/>
        <v>274.93386816000003</v>
      </c>
      <c r="L145" s="65">
        <v>6.31</v>
      </c>
      <c r="M145" s="65"/>
      <c r="N145" s="65">
        <f t="shared" si="40"/>
        <v>20.817992497075203</v>
      </c>
      <c r="O145" s="64">
        <f t="shared" si="41"/>
        <v>19.849955845961205</v>
      </c>
      <c r="P145" s="78"/>
      <c r="Q145" s="82"/>
      <c r="R145" s="83"/>
      <c r="S145" s="78"/>
      <c r="T145" s="82"/>
      <c r="U145" s="78"/>
      <c r="V145" s="82"/>
      <c r="W145" s="78">
        <v>6.0999999999999999E-2</v>
      </c>
      <c r="X145" s="82">
        <v>18.276596126838236</v>
      </c>
      <c r="Y145" s="84"/>
      <c r="Z145" s="82"/>
      <c r="AA145" s="78"/>
      <c r="AB145" s="85"/>
      <c r="AC145" s="82"/>
      <c r="AD145" s="78"/>
      <c r="AE145" s="82"/>
      <c r="AF145" s="78"/>
      <c r="AG145" s="82"/>
      <c r="AH145" s="78"/>
      <c r="AI145" s="79"/>
      <c r="AJ145" s="78"/>
      <c r="AK145" s="82"/>
      <c r="AL145" s="78"/>
      <c r="AM145" s="82"/>
      <c r="AN145" s="78">
        <v>1</v>
      </c>
      <c r="AO145" s="82">
        <v>2.7862200000000001</v>
      </c>
      <c r="AP145" s="78"/>
      <c r="AQ145" s="82"/>
      <c r="AR145" s="86">
        <v>2</v>
      </c>
      <c r="AS145" s="87">
        <v>0.95652157911578639</v>
      </c>
      <c r="AT145" s="84"/>
      <c r="AU145" s="88"/>
      <c r="AV145" s="88"/>
      <c r="AW145" s="78"/>
      <c r="AX145" s="82"/>
      <c r="AY145" s="88"/>
      <c r="AZ145" s="84"/>
      <c r="BA145" s="85"/>
      <c r="BB145" s="85"/>
      <c r="BC145" s="82"/>
      <c r="BD145" s="85"/>
      <c r="BE145" s="82"/>
      <c r="BF145" s="88">
        <v>0.92299480519480803</v>
      </c>
      <c r="BG145" s="75">
        <v>2E-3</v>
      </c>
      <c r="BH145" s="76">
        <v>2.7459457142857202</v>
      </c>
      <c r="BI145" s="77">
        <v>5.0000000000000001E-3</v>
      </c>
      <c r="BJ145" s="76">
        <v>7.1801495652174001</v>
      </c>
      <c r="BK145" s="77">
        <v>3.0000000000000001E-3</v>
      </c>
      <c r="BL145" s="76">
        <v>3.3420000000000001</v>
      </c>
      <c r="BM145" s="77">
        <v>2E-3</v>
      </c>
      <c r="BN145" s="76">
        <v>2.4408987878787798</v>
      </c>
      <c r="BO145" s="77">
        <v>1</v>
      </c>
      <c r="BP145" s="76">
        <v>2.5819999999999999</v>
      </c>
      <c r="BQ145" s="77">
        <v>33</v>
      </c>
      <c r="BR145" s="76">
        <v>36.814125014964496</v>
      </c>
      <c r="BS145" s="77"/>
      <c r="BT145" s="76"/>
      <c r="BU145" s="77">
        <v>2</v>
      </c>
      <c r="BV145" s="76">
        <v>2.7583562500000003</v>
      </c>
      <c r="BW145" s="77">
        <v>8</v>
      </c>
      <c r="BX145" s="76">
        <v>18.094290762234611</v>
      </c>
      <c r="BY145" s="77">
        <f t="shared" si="35"/>
        <v>22.94233251114883</v>
      </c>
      <c r="BZ145" s="78">
        <f t="shared" si="36"/>
        <v>55.105119082346391</v>
      </c>
      <c r="CA145" s="79">
        <f t="shared" si="34"/>
        <v>20.852647012234613</v>
      </c>
      <c r="CB145" s="60">
        <f t="shared" si="37"/>
        <v>98.900098605729838</v>
      </c>
      <c r="CO145" t="s">
        <v>231</v>
      </c>
      <c r="CP145">
        <v>1996</v>
      </c>
      <c r="CQ145">
        <v>9</v>
      </c>
      <c r="CR145">
        <v>2</v>
      </c>
      <c r="CS145">
        <v>0.51739999999999997</v>
      </c>
      <c r="CT145">
        <v>70</v>
      </c>
      <c r="CV145">
        <f t="shared" si="42"/>
        <v>0</v>
      </c>
      <c r="CW145" t="e">
        <f>#REF!-CR145</f>
        <v>#REF!</v>
      </c>
      <c r="CY145">
        <f t="shared" si="43"/>
        <v>0</v>
      </c>
    </row>
    <row r="146" spans="1:103" ht="18.75" customHeight="1" x14ac:dyDescent="0.3">
      <c r="A146" s="61">
        <f t="shared" si="44"/>
        <v>136</v>
      </c>
      <c r="B146" s="80" t="s">
        <v>232</v>
      </c>
      <c r="C146" s="81">
        <v>1983</v>
      </c>
      <c r="D146" s="81">
        <v>9</v>
      </c>
      <c r="E146" s="81">
        <v>9</v>
      </c>
      <c r="F146" s="81">
        <v>323</v>
      </c>
      <c r="G146" s="81">
        <v>16031.6</v>
      </c>
      <c r="H146" s="65">
        <v>6.31</v>
      </c>
      <c r="I146" s="65"/>
      <c r="J146" s="65">
        <f t="shared" si="39"/>
        <v>1213.912752</v>
      </c>
      <c r="K146" s="64">
        <f t="shared" si="45"/>
        <v>1157.4658090319999</v>
      </c>
      <c r="L146" s="65">
        <v>6.31</v>
      </c>
      <c r="M146" s="65"/>
      <c r="N146" s="65">
        <f t="shared" si="40"/>
        <v>87.643311059903027</v>
      </c>
      <c r="O146" s="64">
        <f t="shared" si="41"/>
        <v>83.567897095617539</v>
      </c>
      <c r="P146" s="78">
        <v>7.4999999999999997E-3</v>
      </c>
      <c r="Q146" s="82">
        <v>6.804551728701405</v>
      </c>
      <c r="R146" s="83"/>
      <c r="S146" s="78"/>
      <c r="T146" s="82"/>
      <c r="U146" s="78">
        <v>5.0000000000000001E-3</v>
      </c>
      <c r="V146" s="82">
        <v>3.3740000000000001</v>
      </c>
      <c r="W146" s="78"/>
      <c r="X146" s="82"/>
      <c r="Y146" s="84"/>
      <c r="Z146" s="82"/>
      <c r="AA146" s="78"/>
      <c r="AB146" s="85"/>
      <c r="AC146" s="82"/>
      <c r="AD146" s="78"/>
      <c r="AE146" s="82"/>
      <c r="AF146" s="78"/>
      <c r="AG146" s="82"/>
      <c r="AH146" s="78"/>
      <c r="AI146" s="79"/>
      <c r="AJ146" s="78"/>
      <c r="AK146" s="82"/>
      <c r="AL146" s="78"/>
      <c r="AM146" s="82"/>
      <c r="AN146" s="78">
        <v>4</v>
      </c>
      <c r="AO146" s="82">
        <v>10.122331961279466</v>
      </c>
      <c r="AP146" s="78"/>
      <c r="AQ146" s="82"/>
      <c r="AR146" s="86">
        <v>19</v>
      </c>
      <c r="AS146" s="87">
        <v>19.187898417019579</v>
      </c>
      <c r="AT146" s="84">
        <v>5.7190000000000003</v>
      </c>
      <c r="AU146" s="88"/>
      <c r="AV146" s="88"/>
      <c r="AW146" s="78"/>
      <c r="AX146" s="82"/>
      <c r="AY146" s="88"/>
      <c r="AZ146" s="84"/>
      <c r="BA146" s="85"/>
      <c r="BB146" s="85"/>
      <c r="BC146" s="82"/>
      <c r="BD146" s="85">
        <v>24</v>
      </c>
      <c r="BE146" s="82">
        <v>13.666650000000001</v>
      </c>
      <c r="BF146" s="88">
        <v>36.082100844783263</v>
      </c>
      <c r="BG146" s="75"/>
      <c r="BH146" s="76"/>
      <c r="BI146" s="77">
        <v>3.5000000000000001E-3</v>
      </c>
      <c r="BJ146" s="76">
        <v>5.2345117391304496</v>
      </c>
      <c r="BK146" s="77">
        <v>9.0000000000000011E-3</v>
      </c>
      <c r="BL146" s="76">
        <v>11.668368000000001</v>
      </c>
      <c r="BM146" s="77">
        <v>2.2000000000000002E-2</v>
      </c>
      <c r="BN146" s="76">
        <v>28.059876979111312</v>
      </c>
      <c r="BO146" s="77">
        <v>2</v>
      </c>
      <c r="BP146" s="76">
        <v>4.4366539999999999</v>
      </c>
      <c r="BQ146" s="77">
        <v>52</v>
      </c>
      <c r="BR146" s="76">
        <v>48.292345290634067</v>
      </c>
      <c r="BS146" s="77">
        <v>0.05</v>
      </c>
      <c r="BT146" s="76">
        <v>7.8280000000000003</v>
      </c>
      <c r="BU146" s="77">
        <v>4</v>
      </c>
      <c r="BV146" s="76">
        <v>3.6556311479591841</v>
      </c>
      <c r="BW146" s="77">
        <v>34</v>
      </c>
      <c r="BX146" s="76">
        <v>68.710297684369039</v>
      </c>
      <c r="BY146" s="77">
        <f t="shared" si="35"/>
        <v>94.956532951783714</v>
      </c>
      <c r="BZ146" s="78">
        <f t="shared" si="36"/>
        <v>97.691756008875828</v>
      </c>
      <c r="CA146" s="79">
        <f t="shared" si="34"/>
        <v>80.193928832328226</v>
      </c>
      <c r="CB146" s="60">
        <f t="shared" si="37"/>
        <v>272.84221779298775</v>
      </c>
      <c r="CO146" t="s">
        <v>232</v>
      </c>
      <c r="CP146">
        <v>1983</v>
      </c>
      <c r="CQ146">
        <v>9</v>
      </c>
      <c r="CR146">
        <v>9</v>
      </c>
      <c r="CS146">
        <v>1.8048999999999999</v>
      </c>
      <c r="CT146">
        <v>323</v>
      </c>
      <c r="CV146">
        <f t="shared" si="42"/>
        <v>0</v>
      </c>
      <c r="CW146" t="e">
        <f>#REF!-CR146</f>
        <v>#REF!</v>
      </c>
      <c r="CY146">
        <f t="shared" si="43"/>
        <v>0</v>
      </c>
    </row>
    <row r="147" spans="1:103" ht="18.75" customHeight="1" x14ac:dyDescent="0.3">
      <c r="A147" s="61">
        <f t="shared" si="44"/>
        <v>137</v>
      </c>
      <c r="B147" s="80" t="s">
        <v>233</v>
      </c>
      <c r="C147" s="81">
        <v>2017</v>
      </c>
      <c r="D147" s="81">
        <v>6</v>
      </c>
      <c r="E147" s="81">
        <v>3</v>
      </c>
      <c r="F147" s="81">
        <v>67</v>
      </c>
      <c r="G147" s="81">
        <v>3716.8</v>
      </c>
      <c r="H147" s="65">
        <v>6.31</v>
      </c>
      <c r="I147" s="65"/>
      <c r="J147" s="65">
        <f t="shared" si="39"/>
        <v>281.43609599999996</v>
      </c>
      <c r="K147" s="64">
        <f t="shared" si="45"/>
        <v>268.34931753599994</v>
      </c>
      <c r="L147" s="65">
        <v>6.31</v>
      </c>
      <c r="M147" s="65"/>
      <c r="N147" s="65">
        <f t="shared" si="40"/>
        <v>20.319410323825913</v>
      </c>
      <c r="O147" s="64">
        <f t="shared" si="41"/>
        <v>19.374557743768008</v>
      </c>
      <c r="P147" s="78"/>
      <c r="Q147" s="82"/>
      <c r="R147" s="83"/>
      <c r="S147" s="78"/>
      <c r="T147" s="82"/>
      <c r="U147" s="78"/>
      <c r="V147" s="82"/>
      <c r="W147" s="78"/>
      <c r="X147" s="82"/>
      <c r="Y147" s="84"/>
      <c r="Z147" s="82"/>
      <c r="AA147" s="78"/>
      <c r="AB147" s="85"/>
      <c r="AC147" s="82"/>
      <c r="AD147" s="78"/>
      <c r="AE147" s="82"/>
      <c r="AF147" s="78"/>
      <c r="AG147" s="82"/>
      <c r="AH147" s="78"/>
      <c r="AI147" s="79"/>
      <c r="AJ147" s="78"/>
      <c r="AK147" s="82"/>
      <c r="AL147" s="78"/>
      <c r="AM147" s="82"/>
      <c r="AN147" s="78"/>
      <c r="AO147" s="82"/>
      <c r="AP147" s="78"/>
      <c r="AQ147" s="82"/>
      <c r="AR147" s="86"/>
      <c r="AS147" s="87"/>
      <c r="AT147" s="84"/>
      <c r="AU147" s="88"/>
      <c r="AV147" s="88"/>
      <c r="AW147" s="78"/>
      <c r="AX147" s="82"/>
      <c r="AY147" s="88"/>
      <c r="AZ147" s="84"/>
      <c r="BA147" s="85"/>
      <c r="BB147" s="85"/>
      <c r="BC147" s="82"/>
      <c r="BD147" s="85"/>
      <c r="BE147" s="82"/>
      <c r="BF147" s="88">
        <v>9.4370100000000008</v>
      </c>
      <c r="BG147" s="75"/>
      <c r="BH147" s="76"/>
      <c r="BI147" s="77"/>
      <c r="BJ147" s="76"/>
      <c r="BK147" s="77"/>
      <c r="BL147" s="76"/>
      <c r="BM147" s="77"/>
      <c r="BN147" s="76"/>
      <c r="BO147" s="77"/>
      <c r="BP147" s="76"/>
      <c r="BQ147" s="77"/>
      <c r="BR147" s="76"/>
      <c r="BS147" s="77"/>
      <c r="BT147" s="76"/>
      <c r="BU147" s="77"/>
      <c r="BV147" s="76"/>
      <c r="BW147" s="77">
        <v>1</v>
      </c>
      <c r="BX147" s="76">
        <v>3.4953488888888891</v>
      </c>
      <c r="BY147" s="77">
        <f t="shared" si="35"/>
        <v>9.4370100000000008</v>
      </c>
      <c r="BZ147" s="78">
        <f t="shared" si="36"/>
        <v>0</v>
      </c>
      <c r="CA147" s="79">
        <f t="shared" si="34"/>
        <v>3.4953488888888891</v>
      </c>
      <c r="CB147" s="60">
        <f t="shared" si="37"/>
        <v>12.93235888888889</v>
      </c>
      <c r="CO147" t="s">
        <v>234</v>
      </c>
      <c r="CP147">
        <v>2017</v>
      </c>
      <c r="CQ147">
        <v>6</v>
      </c>
      <c r="CR147">
        <v>3</v>
      </c>
      <c r="CS147">
        <v>0.71</v>
      </c>
      <c r="CT147">
        <v>67</v>
      </c>
      <c r="CV147">
        <f t="shared" si="42"/>
        <v>0</v>
      </c>
      <c r="CW147" t="e">
        <f>#REF!-CR147</f>
        <v>#REF!</v>
      </c>
      <c r="CY147">
        <f t="shared" si="43"/>
        <v>0</v>
      </c>
    </row>
    <row r="148" spans="1:103" ht="18.75" customHeight="1" x14ac:dyDescent="0.3">
      <c r="A148" s="61">
        <f t="shared" si="44"/>
        <v>138</v>
      </c>
      <c r="B148" s="80" t="s">
        <v>235</v>
      </c>
      <c r="C148" s="81">
        <v>2017</v>
      </c>
      <c r="D148" s="81">
        <v>6</v>
      </c>
      <c r="E148" s="81">
        <v>4</v>
      </c>
      <c r="F148" s="81">
        <v>86</v>
      </c>
      <c r="G148" s="81">
        <v>4416.3999999999996</v>
      </c>
      <c r="H148" s="65">
        <v>6.31</v>
      </c>
      <c r="I148" s="65"/>
      <c r="J148" s="65">
        <f t="shared" si="39"/>
        <v>334.40980799999994</v>
      </c>
      <c r="K148" s="64">
        <f t="shared" si="45"/>
        <v>318.85975192799992</v>
      </c>
      <c r="L148" s="65">
        <v>6.31</v>
      </c>
      <c r="M148" s="65"/>
      <c r="N148" s="65">
        <f t="shared" si="40"/>
        <v>24.144060415988154</v>
      </c>
      <c r="O148" s="64">
        <f t="shared" si="41"/>
        <v>23.021361606644707</v>
      </c>
      <c r="P148" s="78"/>
      <c r="Q148" s="82"/>
      <c r="R148" s="83"/>
      <c r="S148" s="78"/>
      <c r="T148" s="82"/>
      <c r="U148" s="78"/>
      <c r="V148" s="82"/>
      <c r="W148" s="78"/>
      <c r="X148" s="82"/>
      <c r="Y148" s="84"/>
      <c r="Z148" s="82"/>
      <c r="AA148" s="78"/>
      <c r="AB148" s="85"/>
      <c r="AC148" s="82"/>
      <c r="AD148" s="78"/>
      <c r="AE148" s="82"/>
      <c r="AF148" s="78"/>
      <c r="AG148" s="82"/>
      <c r="AH148" s="78"/>
      <c r="AI148" s="79"/>
      <c r="AJ148" s="78"/>
      <c r="AK148" s="82"/>
      <c r="AL148" s="78"/>
      <c r="AM148" s="82"/>
      <c r="AN148" s="78">
        <v>3</v>
      </c>
      <c r="AO148" s="82">
        <v>2.322686</v>
      </c>
      <c r="AP148" s="78"/>
      <c r="AQ148" s="82"/>
      <c r="AR148" s="86"/>
      <c r="AS148" s="87"/>
      <c r="AT148" s="84"/>
      <c r="AU148" s="88"/>
      <c r="AV148" s="88"/>
      <c r="AW148" s="78"/>
      <c r="AX148" s="82"/>
      <c r="AY148" s="88"/>
      <c r="AZ148" s="84"/>
      <c r="BA148" s="85"/>
      <c r="BB148" s="85"/>
      <c r="BC148" s="82"/>
      <c r="BD148" s="85"/>
      <c r="BE148" s="82"/>
      <c r="BF148" s="88"/>
      <c r="BG148" s="75"/>
      <c r="BH148" s="76"/>
      <c r="BI148" s="77"/>
      <c r="BJ148" s="76"/>
      <c r="BK148" s="77"/>
      <c r="BL148" s="76"/>
      <c r="BM148" s="77">
        <v>3.0000000000000001E-3</v>
      </c>
      <c r="BN148" s="76">
        <v>3.13065512195121</v>
      </c>
      <c r="BO148" s="77"/>
      <c r="BP148" s="76"/>
      <c r="BQ148" s="77"/>
      <c r="BR148" s="76"/>
      <c r="BS148" s="77"/>
      <c r="BT148" s="76"/>
      <c r="BU148" s="77"/>
      <c r="BV148" s="76"/>
      <c r="BW148" s="77">
        <v>1</v>
      </c>
      <c r="BX148" s="76">
        <v>3.4953488888888891</v>
      </c>
      <c r="BY148" s="77">
        <f t="shared" si="35"/>
        <v>2.322686</v>
      </c>
      <c r="BZ148" s="78">
        <f t="shared" si="36"/>
        <v>3.13065512195121</v>
      </c>
      <c r="CA148" s="79">
        <f t="shared" si="34"/>
        <v>3.4953488888888891</v>
      </c>
      <c r="CB148" s="60">
        <f t="shared" si="37"/>
        <v>8.9486900108400995</v>
      </c>
      <c r="CO148" t="s">
        <v>236</v>
      </c>
      <c r="CP148">
        <v>2017</v>
      </c>
      <c r="CQ148">
        <v>6</v>
      </c>
      <c r="CR148">
        <v>4</v>
      </c>
      <c r="CS148">
        <v>1.0341</v>
      </c>
      <c r="CT148">
        <v>86</v>
      </c>
      <c r="CV148">
        <f t="shared" si="42"/>
        <v>0</v>
      </c>
      <c r="CW148" t="e">
        <f>#REF!-CR148</f>
        <v>#REF!</v>
      </c>
      <c r="CY148">
        <f t="shared" si="43"/>
        <v>0</v>
      </c>
    </row>
    <row r="149" spans="1:103" ht="18.75" customHeight="1" x14ac:dyDescent="0.3">
      <c r="A149" s="61">
        <f t="shared" si="44"/>
        <v>139</v>
      </c>
      <c r="B149" s="80" t="s">
        <v>237</v>
      </c>
      <c r="C149" s="81">
        <v>2017</v>
      </c>
      <c r="D149" s="81">
        <v>6</v>
      </c>
      <c r="E149" s="81">
        <v>3</v>
      </c>
      <c r="F149" s="81">
        <v>67</v>
      </c>
      <c r="G149" s="81">
        <v>3713.7</v>
      </c>
      <c r="H149" s="65">
        <v>6.31</v>
      </c>
      <c r="I149" s="65"/>
      <c r="J149" s="65">
        <f t="shared" si="39"/>
        <v>281.20136399999996</v>
      </c>
      <c r="K149" s="64">
        <f t="shared" si="45"/>
        <v>268.12550057399994</v>
      </c>
      <c r="L149" s="65">
        <v>6.31</v>
      </c>
      <c r="M149" s="65"/>
      <c r="N149" s="65">
        <f t="shared" si="40"/>
        <v>20.302462903463276</v>
      </c>
      <c r="O149" s="64">
        <f t="shared" si="41"/>
        <v>19.358398378452232</v>
      </c>
      <c r="P149" s="78"/>
      <c r="Q149" s="82"/>
      <c r="R149" s="83"/>
      <c r="S149" s="78"/>
      <c r="T149" s="82"/>
      <c r="U149" s="78"/>
      <c r="V149" s="82"/>
      <c r="W149" s="78"/>
      <c r="X149" s="82"/>
      <c r="Y149" s="84"/>
      <c r="Z149" s="82"/>
      <c r="AA149" s="78"/>
      <c r="AB149" s="85"/>
      <c r="AC149" s="82"/>
      <c r="AD149" s="78"/>
      <c r="AE149" s="82"/>
      <c r="AF149" s="78"/>
      <c r="AG149" s="82"/>
      <c r="AH149" s="78"/>
      <c r="AI149" s="79"/>
      <c r="AJ149" s="78"/>
      <c r="AK149" s="82"/>
      <c r="AL149" s="78"/>
      <c r="AM149" s="82"/>
      <c r="AN149" s="78">
        <v>1</v>
      </c>
      <c r="AO149" s="82">
        <v>1.1925760000000001</v>
      </c>
      <c r="AP149" s="78"/>
      <c r="AQ149" s="82"/>
      <c r="AR149" s="86"/>
      <c r="AS149" s="87"/>
      <c r="AT149" s="84"/>
      <c r="AU149" s="88"/>
      <c r="AV149" s="88"/>
      <c r="AW149" s="78"/>
      <c r="AX149" s="82"/>
      <c r="AY149" s="88"/>
      <c r="AZ149" s="84"/>
      <c r="BA149" s="85"/>
      <c r="BB149" s="85"/>
      <c r="BC149" s="82"/>
      <c r="BD149" s="85"/>
      <c r="BE149" s="82"/>
      <c r="BF149" s="88"/>
      <c r="BG149" s="75"/>
      <c r="BH149" s="76"/>
      <c r="BI149" s="77"/>
      <c r="BJ149" s="76"/>
      <c r="BK149" s="77"/>
      <c r="BL149" s="76"/>
      <c r="BM149" s="77"/>
      <c r="BN149" s="76"/>
      <c r="BO149" s="77"/>
      <c r="BP149" s="76"/>
      <c r="BQ149" s="77">
        <v>1</v>
      </c>
      <c r="BR149" s="76">
        <v>89.928479999999993</v>
      </c>
      <c r="BS149" s="77"/>
      <c r="BT149" s="76"/>
      <c r="BU149" s="77"/>
      <c r="BV149" s="76"/>
      <c r="BW149" s="77">
        <v>1</v>
      </c>
      <c r="BX149" s="76">
        <v>3.4953488888888891</v>
      </c>
      <c r="BY149" s="77">
        <f t="shared" si="35"/>
        <v>1.1925760000000001</v>
      </c>
      <c r="BZ149" s="78">
        <f t="shared" si="36"/>
        <v>89.928479999999993</v>
      </c>
      <c r="CA149" s="79">
        <f t="shared" si="34"/>
        <v>3.4953488888888891</v>
      </c>
      <c r="CB149" s="60">
        <f t="shared" si="37"/>
        <v>94.61640488888888</v>
      </c>
      <c r="CO149" t="s">
        <v>238</v>
      </c>
      <c r="CP149">
        <v>2017</v>
      </c>
      <c r="CQ149">
        <v>6</v>
      </c>
      <c r="CR149">
        <v>3</v>
      </c>
      <c r="CS149">
        <v>0.70899999999999996</v>
      </c>
      <c r="CT149">
        <v>67</v>
      </c>
      <c r="CV149">
        <f t="shared" si="42"/>
        <v>0</v>
      </c>
      <c r="CW149" t="e">
        <f>#REF!-CR149</f>
        <v>#REF!</v>
      </c>
      <c r="CY149">
        <f t="shared" si="43"/>
        <v>0</v>
      </c>
    </row>
    <row r="150" spans="1:103" ht="18.75" customHeight="1" x14ac:dyDescent="0.3">
      <c r="A150" s="61">
        <f t="shared" si="44"/>
        <v>140</v>
      </c>
      <c r="B150" s="80" t="s">
        <v>239</v>
      </c>
      <c r="C150" s="81">
        <v>2017</v>
      </c>
      <c r="D150" s="81">
        <v>6</v>
      </c>
      <c r="E150" s="81">
        <v>3</v>
      </c>
      <c r="F150" s="81">
        <v>145</v>
      </c>
      <c r="G150" s="81">
        <v>5464.4</v>
      </c>
      <c r="H150" s="65">
        <v>6.31</v>
      </c>
      <c r="I150" s="65"/>
      <c r="J150" s="65">
        <f t="shared" si="39"/>
        <v>413.76436799999988</v>
      </c>
      <c r="K150" s="64">
        <f t="shared" si="45"/>
        <v>394.52432488799991</v>
      </c>
      <c r="L150" s="65">
        <v>6.31</v>
      </c>
      <c r="M150" s="65"/>
      <c r="N150" s="65">
        <f t="shared" si="40"/>
        <v>29.87338188051935</v>
      </c>
      <c r="O150" s="64">
        <f t="shared" si="41"/>
        <v>28.4842696230752</v>
      </c>
      <c r="P150" s="78"/>
      <c r="Q150" s="82"/>
      <c r="R150" s="83"/>
      <c r="S150" s="78"/>
      <c r="T150" s="82"/>
      <c r="U150" s="78"/>
      <c r="V150" s="82"/>
      <c r="W150" s="78"/>
      <c r="X150" s="82"/>
      <c r="Y150" s="84"/>
      <c r="Z150" s="82"/>
      <c r="AA150" s="78"/>
      <c r="AB150" s="85"/>
      <c r="AC150" s="82"/>
      <c r="AD150" s="78"/>
      <c r="AE150" s="82"/>
      <c r="AF150" s="78"/>
      <c r="AG150" s="82"/>
      <c r="AH150" s="78"/>
      <c r="AI150" s="79"/>
      <c r="AJ150" s="78"/>
      <c r="AK150" s="82"/>
      <c r="AL150" s="78"/>
      <c r="AM150" s="82"/>
      <c r="AN150" s="78">
        <v>2</v>
      </c>
      <c r="AO150" s="82">
        <v>1.8050459999999999</v>
      </c>
      <c r="AP150" s="78"/>
      <c r="AQ150" s="82"/>
      <c r="AR150" s="86"/>
      <c r="AS150" s="87"/>
      <c r="AT150" s="84"/>
      <c r="AU150" s="88"/>
      <c r="AV150" s="88"/>
      <c r="AW150" s="78"/>
      <c r="AX150" s="82"/>
      <c r="AY150" s="88"/>
      <c r="AZ150" s="84"/>
      <c r="BA150" s="85"/>
      <c r="BB150" s="85"/>
      <c r="BC150" s="82"/>
      <c r="BD150" s="85"/>
      <c r="BE150" s="82"/>
      <c r="BF150" s="88"/>
      <c r="BG150" s="75"/>
      <c r="BH150" s="76"/>
      <c r="BI150" s="77"/>
      <c r="BJ150" s="76"/>
      <c r="BK150" s="77"/>
      <c r="BL150" s="76"/>
      <c r="BM150" s="77"/>
      <c r="BN150" s="76"/>
      <c r="BO150" s="77"/>
      <c r="BP150" s="76"/>
      <c r="BQ150" s="77"/>
      <c r="BR150" s="76"/>
      <c r="BS150" s="77"/>
      <c r="BT150" s="76"/>
      <c r="BU150" s="77"/>
      <c r="BV150" s="76"/>
      <c r="BW150" s="77">
        <v>1</v>
      </c>
      <c r="BX150" s="76">
        <v>3.4953488888888891</v>
      </c>
      <c r="BY150" s="77">
        <f t="shared" si="35"/>
        <v>1.8050459999999999</v>
      </c>
      <c r="BZ150" s="78">
        <f t="shared" si="36"/>
        <v>0</v>
      </c>
      <c r="CA150" s="79">
        <f t="shared" si="34"/>
        <v>3.4953488888888891</v>
      </c>
      <c r="CB150" s="60">
        <f t="shared" si="37"/>
        <v>5.3003948888888885</v>
      </c>
      <c r="CO150" t="s">
        <v>240</v>
      </c>
      <c r="CP150">
        <v>2017</v>
      </c>
      <c r="CQ150">
        <v>6</v>
      </c>
      <c r="CR150">
        <v>3</v>
      </c>
      <c r="CS150">
        <v>1.0249999999999999</v>
      </c>
      <c r="CT150">
        <v>145</v>
      </c>
      <c r="CV150">
        <f t="shared" si="42"/>
        <v>0</v>
      </c>
      <c r="CW150" t="e">
        <f>#REF!-CR150</f>
        <v>#REF!</v>
      </c>
      <c r="CY150">
        <f t="shared" si="43"/>
        <v>0</v>
      </c>
    </row>
    <row r="151" spans="1:103" ht="18.75" customHeight="1" x14ac:dyDescent="0.3">
      <c r="A151" s="61">
        <f t="shared" si="44"/>
        <v>141</v>
      </c>
      <c r="B151" s="80" t="s">
        <v>241</v>
      </c>
      <c r="C151" s="81">
        <v>2017</v>
      </c>
      <c r="D151" s="81">
        <v>6</v>
      </c>
      <c r="E151" s="81">
        <v>1</v>
      </c>
      <c r="F151" s="81">
        <v>37</v>
      </c>
      <c r="G151" s="81">
        <v>1905</v>
      </c>
      <c r="H151" s="65">
        <v>6.31</v>
      </c>
      <c r="I151" s="65"/>
      <c r="J151" s="65">
        <f t="shared" si="39"/>
        <v>144.24659999999997</v>
      </c>
      <c r="K151" s="64">
        <f t="shared" si="45"/>
        <v>137.53913309999999</v>
      </c>
      <c r="L151" s="65">
        <v>6.31</v>
      </c>
      <c r="M151" s="65"/>
      <c r="N151" s="65">
        <f t="shared" si="40"/>
        <v>10.414463158332</v>
      </c>
      <c r="O151" s="64">
        <f t="shared" si="41"/>
        <v>9.9301906214695617</v>
      </c>
      <c r="P151" s="78"/>
      <c r="Q151" s="82"/>
      <c r="R151" s="83"/>
      <c r="S151" s="78"/>
      <c r="T151" s="82"/>
      <c r="U151" s="78"/>
      <c r="V151" s="82"/>
      <c r="W151" s="78"/>
      <c r="X151" s="82"/>
      <c r="Y151" s="84"/>
      <c r="Z151" s="82"/>
      <c r="AA151" s="78"/>
      <c r="AB151" s="85"/>
      <c r="AC151" s="82"/>
      <c r="AD151" s="78"/>
      <c r="AE151" s="82"/>
      <c r="AF151" s="78"/>
      <c r="AG151" s="82"/>
      <c r="AH151" s="78"/>
      <c r="AI151" s="79"/>
      <c r="AJ151" s="78"/>
      <c r="AK151" s="82"/>
      <c r="AL151" s="78"/>
      <c r="AM151" s="82"/>
      <c r="AN151" s="78">
        <v>1</v>
      </c>
      <c r="AO151" s="82">
        <v>0.51763999999999999</v>
      </c>
      <c r="AP151" s="78"/>
      <c r="AQ151" s="82"/>
      <c r="AR151" s="86"/>
      <c r="AS151" s="87"/>
      <c r="AT151" s="84"/>
      <c r="AU151" s="88"/>
      <c r="AV151" s="88"/>
      <c r="AW151" s="78"/>
      <c r="AX151" s="82"/>
      <c r="AY151" s="88"/>
      <c r="AZ151" s="84"/>
      <c r="BA151" s="85"/>
      <c r="BB151" s="85"/>
      <c r="BC151" s="82"/>
      <c r="BD151" s="85"/>
      <c r="BE151" s="82"/>
      <c r="BF151" s="88"/>
      <c r="BG151" s="75"/>
      <c r="BH151" s="76"/>
      <c r="BI151" s="77"/>
      <c r="BJ151" s="76"/>
      <c r="BK151" s="77"/>
      <c r="BL151" s="76"/>
      <c r="BM151" s="77"/>
      <c r="BN151" s="76"/>
      <c r="BO151" s="77"/>
      <c r="BP151" s="76"/>
      <c r="BQ151" s="77"/>
      <c r="BR151" s="76"/>
      <c r="BS151" s="77"/>
      <c r="BT151" s="76"/>
      <c r="BU151" s="77"/>
      <c r="BV151" s="76"/>
      <c r="BW151" s="77">
        <v>1</v>
      </c>
      <c r="BX151" s="76">
        <v>3.4953488888888891</v>
      </c>
      <c r="BY151" s="77">
        <f t="shared" si="35"/>
        <v>0.51763999999999999</v>
      </c>
      <c r="BZ151" s="78">
        <f t="shared" si="36"/>
        <v>0</v>
      </c>
      <c r="CA151" s="79">
        <f t="shared" si="34"/>
        <v>3.4953488888888891</v>
      </c>
      <c r="CB151" s="60">
        <f t="shared" si="37"/>
        <v>4.0129888888888887</v>
      </c>
      <c r="CO151" t="s">
        <v>242</v>
      </c>
      <c r="CP151">
        <v>2017</v>
      </c>
      <c r="CQ151">
        <v>6</v>
      </c>
      <c r="CR151">
        <v>1</v>
      </c>
      <c r="CS151">
        <v>0.35499999999999998</v>
      </c>
      <c r="CT151">
        <v>37</v>
      </c>
      <c r="CV151">
        <f t="shared" si="42"/>
        <v>0</v>
      </c>
      <c r="CW151" t="e">
        <f>#REF!-CR151</f>
        <v>#REF!</v>
      </c>
      <c r="CY151">
        <f t="shared" si="43"/>
        <v>0</v>
      </c>
    </row>
    <row r="152" spans="1:103" ht="18.75" customHeight="1" x14ac:dyDescent="0.3">
      <c r="A152" s="61">
        <f t="shared" si="44"/>
        <v>142</v>
      </c>
      <c r="B152" s="80" t="s">
        <v>243</v>
      </c>
      <c r="C152" s="81">
        <v>2017</v>
      </c>
      <c r="D152" s="81">
        <v>6</v>
      </c>
      <c r="E152" s="81">
        <v>2</v>
      </c>
      <c r="F152" s="81">
        <v>65</v>
      </c>
      <c r="G152" s="81">
        <v>2404.3000000000002</v>
      </c>
      <c r="H152" s="65">
        <v>6.31</v>
      </c>
      <c r="I152" s="65"/>
      <c r="J152" s="65">
        <f t="shared" si="39"/>
        <v>182.053596</v>
      </c>
      <c r="K152" s="64">
        <f t="shared" si="45"/>
        <v>173.588103786</v>
      </c>
      <c r="L152" s="65">
        <v>6.31</v>
      </c>
      <c r="M152" s="65"/>
      <c r="N152" s="65">
        <f t="shared" si="40"/>
        <v>13.14409121867592</v>
      </c>
      <c r="O152" s="64">
        <f t="shared" si="41"/>
        <v>12.53289097700749</v>
      </c>
      <c r="P152" s="78"/>
      <c r="Q152" s="82"/>
      <c r="R152" s="83"/>
      <c r="S152" s="78"/>
      <c r="T152" s="82"/>
      <c r="U152" s="78"/>
      <c r="V152" s="82"/>
      <c r="W152" s="78"/>
      <c r="X152" s="82"/>
      <c r="Y152" s="84"/>
      <c r="Z152" s="82"/>
      <c r="AA152" s="78"/>
      <c r="AB152" s="85"/>
      <c r="AC152" s="82"/>
      <c r="AD152" s="78"/>
      <c r="AE152" s="82"/>
      <c r="AF152" s="78"/>
      <c r="AG152" s="82"/>
      <c r="AH152" s="78"/>
      <c r="AI152" s="79"/>
      <c r="AJ152" s="78"/>
      <c r="AK152" s="82"/>
      <c r="AL152" s="78"/>
      <c r="AM152" s="82"/>
      <c r="AN152" s="78">
        <v>1</v>
      </c>
      <c r="AO152" s="82">
        <v>0.51763999999999999</v>
      </c>
      <c r="AP152" s="78"/>
      <c r="AQ152" s="82"/>
      <c r="AR152" s="86"/>
      <c r="AS152" s="87"/>
      <c r="AT152" s="84"/>
      <c r="AU152" s="88"/>
      <c r="AV152" s="88"/>
      <c r="AW152" s="78"/>
      <c r="AX152" s="82"/>
      <c r="AY152" s="88"/>
      <c r="AZ152" s="84"/>
      <c r="BA152" s="85"/>
      <c r="BB152" s="85"/>
      <c r="BC152" s="82"/>
      <c r="BD152" s="85"/>
      <c r="BE152" s="82"/>
      <c r="BF152" s="88"/>
      <c r="BG152" s="75"/>
      <c r="BH152" s="76"/>
      <c r="BI152" s="77"/>
      <c r="BJ152" s="76"/>
      <c r="BK152" s="77"/>
      <c r="BL152" s="76"/>
      <c r="BM152" s="77">
        <v>1.0500000000000001E-2</v>
      </c>
      <c r="BN152" s="76">
        <v>10.957292926829235</v>
      </c>
      <c r="BO152" s="77"/>
      <c r="BP152" s="76"/>
      <c r="BQ152" s="77"/>
      <c r="BR152" s="76"/>
      <c r="BS152" s="77"/>
      <c r="BT152" s="76"/>
      <c r="BU152" s="77">
        <v>2</v>
      </c>
      <c r="BV152" s="76">
        <v>3.188333333333333</v>
      </c>
      <c r="BW152" s="77">
        <v>1</v>
      </c>
      <c r="BX152" s="76">
        <v>3.4953488888888891</v>
      </c>
      <c r="BY152" s="77">
        <f t="shared" si="35"/>
        <v>0.51763999999999999</v>
      </c>
      <c r="BZ152" s="78">
        <f t="shared" si="36"/>
        <v>10.957292926829235</v>
      </c>
      <c r="CA152" s="79">
        <f t="shared" si="34"/>
        <v>6.6836822222222221</v>
      </c>
      <c r="CB152" s="60">
        <f t="shared" si="37"/>
        <v>18.158615149051457</v>
      </c>
      <c r="CO152" t="s">
        <v>244</v>
      </c>
      <c r="CP152">
        <v>2017</v>
      </c>
      <c r="CQ152">
        <v>6</v>
      </c>
      <c r="CR152">
        <v>2</v>
      </c>
      <c r="CS152">
        <v>0.56200000000000006</v>
      </c>
      <c r="CT152">
        <v>65</v>
      </c>
      <c r="CV152">
        <f t="shared" si="42"/>
        <v>0</v>
      </c>
      <c r="CW152" t="e">
        <f>#REF!-CR152</f>
        <v>#REF!</v>
      </c>
      <c r="CY152">
        <f t="shared" si="43"/>
        <v>0</v>
      </c>
    </row>
    <row r="153" spans="1:103" ht="18.75" customHeight="1" x14ac:dyDescent="0.3">
      <c r="A153" s="61">
        <f t="shared" si="44"/>
        <v>143</v>
      </c>
      <c r="B153" s="80" t="s">
        <v>245</v>
      </c>
      <c r="C153" s="81">
        <v>2017</v>
      </c>
      <c r="D153" s="81">
        <v>6</v>
      </c>
      <c r="E153" s="81">
        <v>4</v>
      </c>
      <c r="F153" s="81">
        <v>113</v>
      </c>
      <c r="G153" s="81">
        <v>4900.6000000000004</v>
      </c>
      <c r="H153" s="65">
        <v>6.31</v>
      </c>
      <c r="I153" s="65"/>
      <c r="J153" s="65">
        <f t="shared" si="39"/>
        <v>371.07343200000003</v>
      </c>
      <c r="K153" s="64">
        <f t="shared" si="45"/>
        <v>353.81851741200001</v>
      </c>
      <c r="L153" s="65">
        <v>6.31</v>
      </c>
      <c r="M153" s="65"/>
      <c r="N153" s="65">
        <f t="shared" si="40"/>
        <v>26.79113813843664</v>
      </c>
      <c r="O153" s="64">
        <f t="shared" si="41"/>
        <v>25.545350214999338</v>
      </c>
      <c r="P153" s="78"/>
      <c r="Q153" s="82"/>
      <c r="R153" s="83"/>
      <c r="S153" s="78"/>
      <c r="T153" s="82"/>
      <c r="U153" s="78"/>
      <c r="V153" s="82"/>
      <c r="W153" s="78"/>
      <c r="X153" s="82"/>
      <c r="Y153" s="84"/>
      <c r="Z153" s="82"/>
      <c r="AA153" s="78"/>
      <c r="AB153" s="85"/>
      <c r="AC153" s="82"/>
      <c r="AD153" s="78"/>
      <c r="AE153" s="82"/>
      <c r="AF153" s="78"/>
      <c r="AG153" s="82"/>
      <c r="AH153" s="78"/>
      <c r="AI153" s="79"/>
      <c r="AJ153" s="78"/>
      <c r="AK153" s="82"/>
      <c r="AL153" s="78"/>
      <c r="AM153" s="82"/>
      <c r="AN153" s="78">
        <v>2</v>
      </c>
      <c r="AO153" s="82">
        <v>1.1301099999999999</v>
      </c>
      <c r="AP153" s="78"/>
      <c r="AQ153" s="82"/>
      <c r="AR153" s="86"/>
      <c r="AS153" s="87"/>
      <c r="AT153" s="84"/>
      <c r="AU153" s="88"/>
      <c r="AV153" s="88"/>
      <c r="AW153" s="78"/>
      <c r="AX153" s="82"/>
      <c r="AY153" s="88"/>
      <c r="AZ153" s="84"/>
      <c r="BA153" s="85"/>
      <c r="BB153" s="85"/>
      <c r="BC153" s="82"/>
      <c r="BD153" s="85"/>
      <c r="BE153" s="82"/>
      <c r="BF153" s="88"/>
      <c r="BG153" s="75"/>
      <c r="BH153" s="76"/>
      <c r="BI153" s="77"/>
      <c r="BJ153" s="76"/>
      <c r="BK153" s="77"/>
      <c r="BL153" s="76"/>
      <c r="BM153" s="77"/>
      <c r="BN153" s="76"/>
      <c r="BO153" s="77"/>
      <c r="BP153" s="76"/>
      <c r="BQ153" s="77"/>
      <c r="BR153" s="76"/>
      <c r="BS153" s="77"/>
      <c r="BT153" s="76"/>
      <c r="BU153" s="77">
        <v>2</v>
      </c>
      <c r="BV153" s="76">
        <v>3.188333333333333</v>
      </c>
      <c r="BW153" s="77">
        <v>1</v>
      </c>
      <c r="BX153" s="76">
        <v>3.4953488888888891</v>
      </c>
      <c r="BY153" s="77">
        <f t="shared" si="35"/>
        <v>1.1301099999999999</v>
      </c>
      <c r="BZ153" s="78">
        <f t="shared" si="36"/>
        <v>0</v>
      </c>
      <c r="CA153" s="79">
        <f t="shared" si="34"/>
        <v>6.6836822222222221</v>
      </c>
      <c r="CB153" s="60">
        <f t="shared" si="37"/>
        <v>7.8137922222222223</v>
      </c>
      <c r="CO153" t="s">
        <v>246</v>
      </c>
      <c r="CP153">
        <v>2017</v>
      </c>
      <c r="CQ153">
        <v>6</v>
      </c>
      <c r="CR153">
        <v>4</v>
      </c>
      <c r="CS153">
        <v>1.042</v>
      </c>
      <c r="CT153">
        <v>113</v>
      </c>
      <c r="CV153">
        <f t="shared" si="42"/>
        <v>0</v>
      </c>
      <c r="CW153" t="e">
        <f>#REF!-CR153</f>
        <v>#REF!</v>
      </c>
      <c r="CY153">
        <f t="shared" si="43"/>
        <v>0</v>
      </c>
    </row>
    <row r="154" spans="1:103" ht="18.75" customHeight="1" x14ac:dyDescent="0.3">
      <c r="A154" s="61">
        <f t="shared" si="44"/>
        <v>144</v>
      </c>
      <c r="B154" s="80" t="s">
        <v>247</v>
      </c>
      <c r="C154" s="81">
        <v>2017</v>
      </c>
      <c r="D154" s="81">
        <v>6</v>
      </c>
      <c r="E154" s="81">
        <v>4</v>
      </c>
      <c r="F154" s="81">
        <v>113</v>
      </c>
      <c r="G154" s="81">
        <v>4869.3</v>
      </c>
      <c r="H154" s="65">
        <v>6.31</v>
      </c>
      <c r="I154" s="65"/>
      <c r="J154" s="65">
        <f t="shared" si="39"/>
        <v>368.703396</v>
      </c>
      <c r="K154" s="64">
        <f t="shared" si="45"/>
        <v>351.55868808600002</v>
      </c>
      <c r="L154" s="65">
        <v>6.31</v>
      </c>
      <c r="M154" s="65"/>
      <c r="N154" s="65">
        <f t="shared" si="40"/>
        <v>26.620023861871918</v>
      </c>
      <c r="O154" s="64">
        <f t="shared" si="41"/>
        <v>25.382192752294873</v>
      </c>
      <c r="P154" s="78"/>
      <c r="Q154" s="82"/>
      <c r="R154" s="83"/>
      <c r="S154" s="78"/>
      <c r="T154" s="82"/>
      <c r="U154" s="78"/>
      <c r="V154" s="82"/>
      <c r="W154" s="78"/>
      <c r="X154" s="82"/>
      <c r="Y154" s="84"/>
      <c r="Z154" s="82"/>
      <c r="AA154" s="78"/>
      <c r="AB154" s="85"/>
      <c r="AC154" s="82"/>
      <c r="AD154" s="78"/>
      <c r="AE154" s="82"/>
      <c r="AF154" s="78"/>
      <c r="AG154" s="82"/>
      <c r="AH154" s="78"/>
      <c r="AI154" s="79"/>
      <c r="AJ154" s="78"/>
      <c r="AK154" s="82"/>
      <c r="AL154" s="78"/>
      <c r="AM154" s="82"/>
      <c r="AN154" s="78">
        <v>1</v>
      </c>
      <c r="AO154" s="82">
        <v>1.1925760000000001</v>
      </c>
      <c r="AP154" s="78"/>
      <c r="AQ154" s="82"/>
      <c r="AR154" s="86"/>
      <c r="AS154" s="87"/>
      <c r="AT154" s="84"/>
      <c r="AU154" s="88"/>
      <c r="AV154" s="88"/>
      <c r="AW154" s="78"/>
      <c r="AX154" s="82"/>
      <c r="AY154" s="88"/>
      <c r="AZ154" s="84"/>
      <c r="BA154" s="85"/>
      <c r="BB154" s="85"/>
      <c r="BC154" s="82"/>
      <c r="BD154" s="85"/>
      <c r="BE154" s="82"/>
      <c r="BF154" s="88"/>
      <c r="BG154" s="75"/>
      <c r="BH154" s="76"/>
      <c r="BI154" s="77"/>
      <c r="BJ154" s="76"/>
      <c r="BK154" s="77"/>
      <c r="BL154" s="76"/>
      <c r="BM154" s="77">
        <v>3.5000000000000001E-3</v>
      </c>
      <c r="BN154" s="76">
        <v>3.6524309756097448</v>
      </c>
      <c r="BO154" s="77"/>
      <c r="BP154" s="76"/>
      <c r="BQ154" s="77"/>
      <c r="BR154" s="76"/>
      <c r="BS154" s="77"/>
      <c r="BT154" s="76"/>
      <c r="BU154" s="77">
        <v>2</v>
      </c>
      <c r="BV154" s="76">
        <v>3.188333333333333</v>
      </c>
      <c r="BW154" s="77">
        <v>1</v>
      </c>
      <c r="BX154" s="76">
        <v>3.4953488888888891</v>
      </c>
      <c r="BY154" s="77">
        <f t="shared" si="35"/>
        <v>1.1925760000000001</v>
      </c>
      <c r="BZ154" s="78">
        <f t="shared" si="36"/>
        <v>3.6524309756097448</v>
      </c>
      <c r="CA154" s="79">
        <f t="shared" si="34"/>
        <v>6.6836822222222221</v>
      </c>
      <c r="CB154" s="60">
        <f t="shared" si="37"/>
        <v>11.528689197831966</v>
      </c>
      <c r="CO154" t="s">
        <v>248</v>
      </c>
      <c r="CP154">
        <v>2017</v>
      </c>
      <c r="CQ154">
        <v>6</v>
      </c>
      <c r="CR154">
        <v>4</v>
      </c>
      <c r="CS154">
        <v>1.0418000000000001</v>
      </c>
      <c r="CT154">
        <v>113</v>
      </c>
      <c r="CV154">
        <f t="shared" si="42"/>
        <v>0</v>
      </c>
      <c r="CW154" t="e">
        <f>#REF!-CR154</f>
        <v>#REF!</v>
      </c>
      <c r="CY154">
        <f t="shared" si="43"/>
        <v>0</v>
      </c>
    </row>
    <row r="155" spans="1:103" ht="18.75" customHeight="1" x14ac:dyDescent="0.3">
      <c r="A155" s="61">
        <f t="shared" si="44"/>
        <v>145</v>
      </c>
      <c r="B155" s="80" t="s">
        <v>249</v>
      </c>
      <c r="C155" s="81">
        <v>2017</v>
      </c>
      <c r="D155" s="81">
        <v>6</v>
      </c>
      <c r="E155" s="81">
        <v>4</v>
      </c>
      <c r="F155" s="81">
        <v>113</v>
      </c>
      <c r="G155" s="81">
        <v>4873</v>
      </c>
      <c r="H155" s="65">
        <v>6.31</v>
      </c>
      <c r="I155" s="65"/>
      <c r="J155" s="65">
        <f t="shared" si="39"/>
        <v>368.98355999999995</v>
      </c>
      <c r="K155" s="64">
        <f t="shared" si="45"/>
        <v>351.82582445999998</v>
      </c>
      <c r="L155" s="65">
        <v>6.31</v>
      </c>
      <c r="M155" s="65"/>
      <c r="N155" s="65">
        <f t="shared" si="40"/>
        <v>26.640251428111196</v>
      </c>
      <c r="O155" s="64">
        <f t="shared" si="41"/>
        <v>25.401479736704026</v>
      </c>
      <c r="P155" s="78"/>
      <c r="Q155" s="82"/>
      <c r="R155" s="83"/>
      <c r="S155" s="78"/>
      <c r="T155" s="82"/>
      <c r="U155" s="78"/>
      <c r="V155" s="82"/>
      <c r="W155" s="78"/>
      <c r="X155" s="82"/>
      <c r="Y155" s="84"/>
      <c r="Z155" s="82"/>
      <c r="AA155" s="78"/>
      <c r="AB155" s="85"/>
      <c r="AC155" s="82"/>
      <c r="AD155" s="78"/>
      <c r="AE155" s="82"/>
      <c r="AF155" s="78"/>
      <c r="AG155" s="82"/>
      <c r="AH155" s="78"/>
      <c r="AI155" s="79"/>
      <c r="AJ155" s="78"/>
      <c r="AK155" s="82"/>
      <c r="AL155" s="78"/>
      <c r="AM155" s="82"/>
      <c r="AN155" s="78">
        <v>2</v>
      </c>
      <c r="AO155" s="82">
        <v>1.8050459999999999</v>
      </c>
      <c r="AP155" s="78"/>
      <c r="AQ155" s="82"/>
      <c r="AR155" s="86"/>
      <c r="AS155" s="87"/>
      <c r="AT155" s="84"/>
      <c r="AU155" s="88"/>
      <c r="AV155" s="88"/>
      <c r="AW155" s="78"/>
      <c r="AX155" s="82"/>
      <c r="AY155" s="88"/>
      <c r="AZ155" s="84"/>
      <c r="BA155" s="85"/>
      <c r="BB155" s="85"/>
      <c r="BC155" s="82"/>
      <c r="BD155" s="85"/>
      <c r="BE155" s="82"/>
      <c r="BF155" s="88">
        <v>9.4370100000000008</v>
      </c>
      <c r="BG155" s="75"/>
      <c r="BH155" s="76"/>
      <c r="BI155" s="77"/>
      <c r="BJ155" s="76"/>
      <c r="BK155" s="77"/>
      <c r="BL155" s="76"/>
      <c r="BM155" s="77">
        <v>3.5000000000000001E-3</v>
      </c>
      <c r="BN155" s="76">
        <v>3.6524309756097448</v>
      </c>
      <c r="BO155" s="77"/>
      <c r="BP155" s="76"/>
      <c r="BQ155" s="77"/>
      <c r="BR155" s="76"/>
      <c r="BS155" s="77"/>
      <c r="BT155" s="76"/>
      <c r="BU155" s="77"/>
      <c r="BV155" s="76"/>
      <c r="BW155" s="77">
        <v>1</v>
      </c>
      <c r="BX155" s="76">
        <v>3.4953488888888891</v>
      </c>
      <c r="BY155" s="77">
        <f t="shared" si="35"/>
        <v>11.242056000000002</v>
      </c>
      <c r="BZ155" s="78">
        <f t="shared" si="36"/>
        <v>3.6524309756097448</v>
      </c>
      <c r="CA155" s="79">
        <f t="shared" si="34"/>
        <v>3.4953488888888891</v>
      </c>
      <c r="CB155" s="60">
        <f t="shared" si="37"/>
        <v>18.389835864498636</v>
      </c>
      <c r="CO155" t="s">
        <v>250</v>
      </c>
      <c r="CP155">
        <v>2017</v>
      </c>
      <c r="CQ155">
        <v>6</v>
      </c>
      <c r="CR155">
        <v>4</v>
      </c>
      <c r="CS155">
        <v>1.0417000000000001</v>
      </c>
      <c r="CT155">
        <v>113</v>
      </c>
      <c r="CV155">
        <f t="shared" si="42"/>
        <v>0</v>
      </c>
      <c r="CW155" t="e">
        <f>#REF!-CR155</f>
        <v>#REF!</v>
      </c>
      <c r="CY155">
        <f t="shared" si="43"/>
        <v>0</v>
      </c>
    </row>
    <row r="156" spans="1:103" ht="19.5" customHeight="1" x14ac:dyDescent="0.3">
      <c r="A156" s="61"/>
      <c r="B156" s="80" t="s">
        <v>251</v>
      </c>
      <c r="C156" s="81">
        <v>1940</v>
      </c>
      <c r="D156" s="81">
        <v>3</v>
      </c>
      <c r="E156" s="81">
        <v>2</v>
      </c>
      <c r="F156" s="81">
        <v>5</v>
      </c>
      <c r="G156" s="81">
        <v>1956.2</v>
      </c>
      <c r="H156" s="65">
        <v>6.31</v>
      </c>
      <c r="I156" s="65"/>
      <c r="J156" s="65">
        <f t="shared" si="39"/>
        <v>148.12346399999998</v>
      </c>
      <c r="K156" s="64">
        <f t="shared" si="45"/>
        <v>141.23572292399999</v>
      </c>
      <c r="L156" s="65">
        <v>6.31</v>
      </c>
      <c r="M156" s="65"/>
      <c r="N156" s="65">
        <f t="shared" si="40"/>
        <v>10.69436893980528</v>
      </c>
      <c r="O156" s="64">
        <f t="shared" si="41"/>
        <v>10.197080784104335</v>
      </c>
      <c r="P156" s="78"/>
      <c r="Q156" s="82"/>
      <c r="R156" s="83"/>
      <c r="S156" s="78"/>
      <c r="T156" s="82"/>
      <c r="U156" s="78"/>
      <c r="V156" s="82"/>
      <c r="W156" s="78"/>
      <c r="X156" s="82"/>
      <c r="Y156" s="84"/>
      <c r="Z156" s="82"/>
      <c r="AA156" s="78"/>
      <c r="AB156" s="85"/>
      <c r="AC156" s="82"/>
      <c r="AD156" s="78"/>
      <c r="AE156" s="82"/>
      <c r="AF156" s="78"/>
      <c r="AG156" s="82"/>
      <c r="AH156" s="78"/>
      <c r="AI156" s="79"/>
      <c r="AJ156" s="78"/>
      <c r="AK156" s="82"/>
      <c r="AL156" s="78"/>
      <c r="AM156" s="82"/>
      <c r="AN156" s="78"/>
      <c r="AO156" s="82"/>
      <c r="AP156" s="78"/>
      <c r="AQ156" s="82"/>
      <c r="AR156" s="86"/>
      <c r="AS156" s="87"/>
      <c r="AT156" s="84"/>
      <c r="AU156" s="88"/>
      <c r="AV156" s="88"/>
      <c r="AW156" s="78"/>
      <c r="AX156" s="82"/>
      <c r="AY156" s="88"/>
      <c r="AZ156" s="84"/>
      <c r="BA156" s="85"/>
      <c r="BB156" s="85"/>
      <c r="BC156" s="82"/>
      <c r="BD156" s="85"/>
      <c r="BE156" s="82"/>
      <c r="BF156" s="88">
        <v>0.65931763282903955</v>
      </c>
      <c r="BG156" s="75"/>
      <c r="BH156" s="76"/>
      <c r="BI156" s="77"/>
      <c r="BJ156" s="76"/>
      <c r="BK156" s="77"/>
      <c r="BL156" s="76"/>
      <c r="BM156" s="77"/>
      <c r="BN156" s="76"/>
      <c r="BO156" s="77"/>
      <c r="BP156" s="76"/>
      <c r="BQ156" s="77">
        <v>1</v>
      </c>
      <c r="BR156" s="76">
        <v>1.0634562068965501</v>
      </c>
      <c r="BS156" s="77">
        <v>0.1</v>
      </c>
      <c r="BT156" s="76">
        <v>15.654999999999999</v>
      </c>
      <c r="BU156" s="77"/>
      <c r="BV156" s="76"/>
      <c r="BW156" s="77"/>
      <c r="BX156" s="76"/>
      <c r="BY156" s="77">
        <f t="shared" si="35"/>
        <v>0.65931763282903955</v>
      </c>
      <c r="BZ156" s="78">
        <f t="shared" si="36"/>
        <v>1.0634562068965501</v>
      </c>
      <c r="CA156" s="79">
        <f t="shared" si="34"/>
        <v>15.654999999999999</v>
      </c>
      <c r="CB156" s="60">
        <f t="shared" si="37"/>
        <v>17.377773839725588</v>
      </c>
      <c r="CO156" t="s">
        <v>251</v>
      </c>
      <c r="CP156">
        <v>1940</v>
      </c>
      <c r="CQ156">
        <v>3</v>
      </c>
      <c r="CR156">
        <v>2</v>
      </c>
      <c r="CS156">
        <v>0.13200000000000001</v>
      </c>
      <c r="CT156">
        <v>5</v>
      </c>
      <c r="CV156">
        <f t="shared" si="42"/>
        <v>0</v>
      </c>
      <c r="CW156" t="e">
        <f>#REF!-CR156</f>
        <v>#REF!</v>
      </c>
      <c r="CY156">
        <f t="shared" si="43"/>
        <v>0</v>
      </c>
    </row>
    <row r="157" spans="1:103" ht="19.5" customHeight="1" x14ac:dyDescent="0.3">
      <c r="A157" s="61">
        <v>146</v>
      </c>
      <c r="B157" s="80" t="s">
        <v>252</v>
      </c>
      <c r="C157" s="81" t="s">
        <v>253</v>
      </c>
      <c r="D157" s="81">
        <v>5</v>
      </c>
      <c r="E157" s="81">
        <v>8</v>
      </c>
      <c r="F157" s="81">
        <v>119</v>
      </c>
      <c r="G157" s="81">
        <v>5800.5</v>
      </c>
      <c r="H157" s="65">
        <v>6.31</v>
      </c>
      <c r="I157" s="65"/>
      <c r="J157" s="65">
        <f t="shared" si="39"/>
        <v>439.21386000000001</v>
      </c>
      <c r="K157" s="64">
        <f t="shared" si="45"/>
        <v>418.79041551</v>
      </c>
      <c r="L157" s="65">
        <v>6.31</v>
      </c>
      <c r="M157" s="65"/>
      <c r="N157" s="65">
        <f t="shared" si="40"/>
        <v>31.710810262417198</v>
      </c>
      <c r="O157" s="64">
        <f t="shared" si="41"/>
        <v>30.236257585214798</v>
      </c>
      <c r="P157" s="78">
        <v>2.2000000000000001E-3</v>
      </c>
      <c r="Q157" s="82">
        <v>1.1687600716228974</v>
      </c>
      <c r="R157" s="83"/>
      <c r="S157" s="78"/>
      <c r="T157" s="82"/>
      <c r="U157" s="78">
        <v>3.1999999999999997E-3</v>
      </c>
      <c r="V157" s="82">
        <v>3.1084499999999999</v>
      </c>
      <c r="W157" s="78">
        <v>0.01</v>
      </c>
      <c r="X157" s="82">
        <v>6.9315605263157902</v>
      </c>
      <c r="Y157" s="84"/>
      <c r="Z157" s="82"/>
      <c r="AA157" s="78"/>
      <c r="AB157" s="85"/>
      <c r="AC157" s="82"/>
      <c r="AD157" s="78"/>
      <c r="AE157" s="82"/>
      <c r="AF157" s="78"/>
      <c r="AG157" s="82"/>
      <c r="AH157" s="78"/>
      <c r="AI157" s="79"/>
      <c r="AJ157" s="78"/>
      <c r="AK157" s="82"/>
      <c r="AL157" s="78"/>
      <c r="AM157" s="82"/>
      <c r="AN157" s="78">
        <v>1</v>
      </c>
      <c r="AO157" s="82">
        <v>1.51515076923077</v>
      </c>
      <c r="AP157" s="78"/>
      <c r="AQ157" s="82"/>
      <c r="AR157" s="86">
        <v>5</v>
      </c>
      <c r="AS157" s="87">
        <v>5.5698846153846198</v>
      </c>
      <c r="AT157" s="84"/>
      <c r="AU157" s="88"/>
      <c r="AV157" s="88"/>
      <c r="AW157" s="78"/>
      <c r="AX157" s="82"/>
      <c r="AY157" s="88"/>
      <c r="AZ157" s="84"/>
      <c r="BA157" s="85"/>
      <c r="BB157" s="85"/>
      <c r="BC157" s="82"/>
      <c r="BD157" s="85"/>
      <c r="BE157" s="82"/>
      <c r="BF157" s="88"/>
      <c r="BG157" s="75"/>
      <c r="BH157" s="76"/>
      <c r="BI157" s="77"/>
      <c r="BJ157" s="76"/>
      <c r="BK157" s="77"/>
      <c r="BL157" s="76"/>
      <c r="BM157" s="77">
        <v>4.1000000000000002E-2</v>
      </c>
      <c r="BN157" s="76">
        <v>43.894460306260882</v>
      </c>
      <c r="BO157" s="77"/>
      <c r="BP157" s="76"/>
      <c r="BQ157" s="77">
        <v>7</v>
      </c>
      <c r="BR157" s="76">
        <v>7.9465715683779976</v>
      </c>
      <c r="BS157" s="77"/>
      <c r="BT157" s="76"/>
      <c r="BU157" s="77"/>
      <c r="BV157" s="76"/>
      <c r="BW157" s="77">
        <v>9</v>
      </c>
      <c r="BX157" s="76">
        <v>17.2943978935185</v>
      </c>
      <c r="BY157" s="77">
        <f t="shared" si="35"/>
        <v>18.293805982554076</v>
      </c>
      <c r="BZ157" s="78">
        <f t="shared" si="36"/>
        <v>51.84103187463888</v>
      </c>
      <c r="CA157" s="79">
        <f t="shared" si="34"/>
        <v>17.2943978935185</v>
      </c>
      <c r="CB157" s="60">
        <f t="shared" si="37"/>
        <v>87.429235750711456</v>
      </c>
      <c r="CO157" t="s">
        <v>252</v>
      </c>
      <c r="CP157" t="s">
        <v>253</v>
      </c>
      <c r="CQ157">
        <v>5</v>
      </c>
      <c r="CR157">
        <v>8</v>
      </c>
      <c r="CS157">
        <v>0.54879999999999995</v>
      </c>
      <c r="CT157">
        <v>119</v>
      </c>
      <c r="CV157">
        <f t="shared" si="42"/>
        <v>0</v>
      </c>
      <c r="CW157" t="e">
        <f>#REF!-CR157</f>
        <v>#REF!</v>
      </c>
      <c r="CY157">
        <f t="shared" si="43"/>
        <v>0</v>
      </c>
    </row>
    <row r="158" spans="1:103" ht="18.75" customHeight="1" x14ac:dyDescent="0.3">
      <c r="A158" s="61">
        <f t="shared" si="44"/>
        <v>147</v>
      </c>
      <c r="B158" s="80" t="s">
        <v>254</v>
      </c>
      <c r="C158" s="81" t="s">
        <v>255</v>
      </c>
      <c r="D158" s="81">
        <v>4</v>
      </c>
      <c r="E158" s="81">
        <v>3</v>
      </c>
      <c r="F158" s="81">
        <v>36</v>
      </c>
      <c r="G158" s="81">
        <v>2093</v>
      </c>
      <c r="H158" s="65">
        <v>6.31</v>
      </c>
      <c r="I158" s="65"/>
      <c r="J158" s="65">
        <f t="shared" si="39"/>
        <v>158.48195999999999</v>
      </c>
      <c r="K158" s="64">
        <f t="shared" si="45"/>
        <v>151.11254885999998</v>
      </c>
      <c r="L158" s="65">
        <v>6.31</v>
      </c>
      <c r="M158" s="65"/>
      <c r="N158" s="65">
        <f t="shared" si="40"/>
        <v>11.442242199679196</v>
      </c>
      <c r="O158" s="64">
        <f t="shared" si="41"/>
        <v>10.910177937394113</v>
      </c>
      <c r="P158" s="78">
        <v>4.0000000000000001E-3</v>
      </c>
      <c r="Q158" s="82">
        <v>0.70613218588640403</v>
      </c>
      <c r="R158" s="83"/>
      <c r="S158" s="78">
        <v>0.37</v>
      </c>
      <c r="T158" s="82">
        <v>132.92137</v>
      </c>
      <c r="U158" s="78">
        <v>5.3699999999999998E-2</v>
      </c>
      <c r="V158" s="82">
        <v>80.427892538860107</v>
      </c>
      <c r="W158" s="78"/>
      <c r="X158" s="82"/>
      <c r="Y158" s="84"/>
      <c r="Z158" s="82"/>
      <c r="AA158" s="78"/>
      <c r="AB158" s="85"/>
      <c r="AC158" s="82"/>
      <c r="AD158" s="78"/>
      <c r="AE158" s="82"/>
      <c r="AF158" s="78"/>
      <c r="AG158" s="82"/>
      <c r="AH158" s="78">
        <v>2</v>
      </c>
      <c r="AI158" s="79">
        <v>3.1425524999999999</v>
      </c>
      <c r="AJ158" s="78"/>
      <c r="AK158" s="82"/>
      <c r="AL158" s="78">
        <v>5.1000000000000004E-3</v>
      </c>
      <c r="AM158" s="82">
        <v>8.7003234939759047</v>
      </c>
      <c r="AN158" s="78"/>
      <c r="AO158" s="82"/>
      <c r="AP158" s="78"/>
      <c r="AQ158" s="82"/>
      <c r="AR158" s="86">
        <v>4</v>
      </c>
      <c r="AS158" s="87">
        <v>2.1822657057541819</v>
      </c>
      <c r="AT158" s="84"/>
      <c r="AU158" s="88"/>
      <c r="AV158" s="88"/>
      <c r="AW158" s="78">
        <v>9</v>
      </c>
      <c r="AX158" s="82">
        <v>84.338239999999999</v>
      </c>
      <c r="AY158" s="88"/>
      <c r="AZ158" s="84">
        <v>0.185556</v>
      </c>
      <c r="BA158" s="85"/>
      <c r="BB158" s="85"/>
      <c r="BC158" s="82">
        <v>139.46391639189687</v>
      </c>
      <c r="BD158" s="85"/>
      <c r="BE158" s="82"/>
      <c r="BF158" s="88">
        <v>1.7932149758094476</v>
      </c>
      <c r="BG158" s="75"/>
      <c r="BH158" s="76"/>
      <c r="BI158" s="77">
        <v>1E-3</v>
      </c>
      <c r="BJ158" s="76">
        <v>1.1536769999999998</v>
      </c>
      <c r="BK158" s="77"/>
      <c r="BL158" s="76"/>
      <c r="BM158" s="77">
        <v>1.6E-2</v>
      </c>
      <c r="BN158" s="76">
        <v>23.190685217391362</v>
      </c>
      <c r="BO158" s="77"/>
      <c r="BP158" s="76"/>
      <c r="BQ158" s="77">
        <v>13</v>
      </c>
      <c r="BR158" s="76">
        <v>7.382056520534392</v>
      </c>
      <c r="BS158" s="77"/>
      <c r="BT158" s="76"/>
      <c r="BU158" s="77">
        <v>3</v>
      </c>
      <c r="BV158" s="76">
        <v>8.0938987755102012</v>
      </c>
      <c r="BW158" s="77">
        <v>4</v>
      </c>
      <c r="BX158" s="76">
        <v>9.6198545830000004</v>
      </c>
      <c r="BY158" s="77">
        <f t="shared" si="35"/>
        <v>453.67590779218295</v>
      </c>
      <c r="BZ158" s="78">
        <f t="shared" si="36"/>
        <v>31.726418737925751</v>
      </c>
      <c r="CA158" s="79">
        <f t="shared" si="34"/>
        <v>17.713753358510203</v>
      </c>
      <c r="CB158" s="60">
        <f t="shared" si="37"/>
        <v>503.11607988861891</v>
      </c>
      <c r="CO158" t="s">
        <v>254</v>
      </c>
      <c r="CP158" t="s">
        <v>255</v>
      </c>
      <c r="CQ158">
        <v>4</v>
      </c>
      <c r="CR158">
        <v>3</v>
      </c>
      <c r="CS158">
        <v>0.1497</v>
      </c>
      <c r="CT158">
        <v>36</v>
      </c>
      <c r="CV158">
        <f t="shared" si="42"/>
        <v>0</v>
      </c>
      <c r="CW158" t="e">
        <f>#REF!-CR158</f>
        <v>#REF!</v>
      </c>
      <c r="CY158">
        <f t="shared" si="43"/>
        <v>0</v>
      </c>
    </row>
    <row r="159" spans="1:103" ht="18.75" customHeight="1" x14ac:dyDescent="0.3">
      <c r="A159" s="61">
        <f t="shared" si="44"/>
        <v>148</v>
      </c>
      <c r="B159" s="80" t="s">
        <v>256</v>
      </c>
      <c r="C159" s="81" t="s">
        <v>255</v>
      </c>
      <c r="D159" s="81">
        <v>4</v>
      </c>
      <c r="E159" s="81">
        <v>2</v>
      </c>
      <c r="F159" s="81">
        <v>19</v>
      </c>
      <c r="G159" s="81">
        <v>1743.2</v>
      </c>
      <c r="H159" s="65">
        <v>6.31</v>
      </c>
      <c r="I159" s="65"/>
      <c r="J159" s="65">
        <f t="shared" si="39"/>
        <v>131.995104</v>
      </c>
      <c r="K159" s="64">
        <f t="shared" si="45"/>
        <v>125.857331664</v>
      </c>
      <c r="L159" s="65">
        <v>6.31</v>
      </c>
      <c r="M159" s="65"/>
      <c r="N159" s="65">
        <f t="shared" si="40"/>
        <v>9.5299171535980811</v>
      </c>
      <c r="O159" s="64">
        <f t="shared" si="41"/>
        <v>9.0867760059557696</v>
      </c>
      <c r="P159" s="78"/>
      <c r="Q159" s="82"/>
      <c r="R159" s="83"/>
      <c r="S159" s="78"/>
      <c r="T159" s="82"/>
      <c r="U159" s="78"/>
      <c r="V159" s="82"/>
      <c r="W159" s="78"/>
      <c r="X159" s="82"/>
      <c r="Y159" s="84"/>
      <c r="Z159" s="82"/>
      <c r="AA159" s="78"/>
      <c r="AB159" s="85"/>
      <c r="AC159" s="82"/>
      <c r="AD159" s="78"/>
      <c r="AE159" s="82"/>
      <c r="AF159" s="78"/>
      <c r="AG159" s="82"/>
      <c r="AH159" s="78"/>
      <c r="AI159" s="79"/>
      <c r="AJ159" s="78"/>
      <c r="AK159" s="82"/>
      <c r="AL159" s="78"/>
      <c r="AM159" s="82"/>
      <c r="AN159" s="78">
        <v>1</v>
      </c>
      <c r="AO159" s="82">
        <v>9.5739142857142863</v>
      </c>
      <c r="AP159" s="78"/>
      <c r="AQ159" s="82"/>
      <c r="AR159" s="86"/>
      <c r="AS159" s="87"/>
      <c r="AT159" s="84"/>
      <c r="AU159" s="88"/>
      <c r="AV159" s="88"/>
      <c r="AW159" s="78"/>
      <c r="AX159" s="82"/>
      <c r="AY159" s="88"/>
      <c r="AZ159" s="84"/>
      <c r="BA159" s="85"/>
      <c r="BB159" s="85"/>
      <c r="BC159" s="82"/>
      <c r="BD159" s="85"/>
      <c r="BE159" s="82"/>
      <c r="BF159" s="88">
        <v>8.1577580252968929</v>
      </c>
      <c r="BG159" s="75"/>
      <c r="BH159" s="76"/>
      <c r="BI159" s="77"/>
      <c r="BJ159" s="76"/>
      <c r="BK159" s="77">
        <v>1E-3</v>
      </c>
      <c r="BL159" s="76">
        <v>1.14884390243902</v>
      </c>
      <c r="BM159" s="77"/>
      <c r="BN159" s="76"/>
      <c r="BO159" s="77"/>
      <c r="BP159" s="76"/>
      <c r="BQ159" s="77">
        <v>18</v>
      </c>
      <c r="BR159" s="76">
        <v>17.008573670505267</v>
      </c>
      <c r="BS159" s="77"/>
      <c r="BT159" s="76"/>
      <c r="BU159" s="77"/>
      <c r="BV159" s="76"/>
      <c r="BW159" s="77">
        <v>1</v>
      </c>
      <c r="BX159" s="76">
        <v>3.03315790697674</v>
      </c>
      <c r="BY159" s="77">
        <f t="shared" si="35"/>
        <v>17.731672311011181</v>
      </c>
      <c r="BZ159" s="78">
        <f t="shared" si="36"/>
        <v>18.157417572944286</v>
      </c>
      <c r="CA159" s="79">
        <f t="shared" si="34"/>
        <v>3.03315790697674</v>
      </c>
      <c r="CB159" s="60">
        <f t="shared" si="37"/>
        <v>38.922247790932204</v>
      </c>
      <c r="CO159" t="s">
        <v>256</v>
      </c>
      <c r="CP159" t="s">
        <v>255</v>
      </c>
      <c r="CQ159">
        <v>4</v>
      </c>
      <c r="CR159">
        <v>2</v>
      </c>
      <c r="CS159">
        <v>0.11210000000000001</v>
      </c>
      <c r="CT159">
        <v>19</v>
      </c>
      <c r="CV159">
        <f t="shared" si="42"/>
        <v>0</v>
      </c>
      <c r="CW159" t="e">
        <f>#REF!-CR159</f>
        <v>#REF!</v>
      </c>
      <c r="CY159">
        <f t="shared" si="43"/>
        <v>0</v>
      </c>
    </row>
    <row r="160" spans="1:103" ht="18.75" customHeight="1" x14ac:dyDescent="0.3">
      <c r="A160" s="61">
        <f t="shared" si="44"/>
        <v>149</v>
      </c>
      <c r="B160" s="80" t="s">
        <v>257</v>
      </c>
      <c r="C160" s="81">
        <v>1962</v>
      </c>
      <c r="D160" s="81">
        <v>4</v>
      </c>
      <c r="E160" s="81">
        <v>2</v>
      </c>
      <c r="F160" s="81">
        <v>32</v>
      </c>
      <c r="G160" s="81">
        <v>1295.9000000000001</v>
      </c>
      <c r="H160" s="65">
        <v>6.31</v>
      </c>
      <c r="I160" s="65"/>
      <c r="J160" s="65">
        <f t="shared" si="39"/>
        <v>98.125547999999995</v>
      </c>
      <c r="K160" s="64">
        <f t="shared" si="45"/>
        <v>93.56271001799999</v>
      </c>
      <c r="L160" s="65">
        <v>6.31</v>
      </c>
      <c r="M160" s="65"/>
      <c r="N160" s="65">
        <f t="shared" si="40"/>
        <v>7.0845684025629581</v>
      </c>
      <c r="O160" s="64">
        <f t="shared" si="41"/>
        <v>6.7551359718437807</v>
      </c>
      <c r="P160" s="78"/>
      <c r="Q160" s="82"/>
      <c r="R160" s="83"/>
      <c r="S160" s="78"/>
      <c r="T160" s="82"/>
      <c r="U160" s="78">
        <v>3.0000000000000001E-3</v>
      </c>
      <c r="V160" s="82">
        <v>7.1654499999999999</v>
      </c>
      <c r="W160" s="78"/>
      <c r="X160" s="82"/>
      <c r="Y160" s="84"/>
      <c r="Z160" s="82"/>
      <c r="AA160" s="78"/>
      <c r="AB160" s="85"/>
      <c r="AC160" s="82"/>
      <c r="AD160" s="78"/>
      <c r="AE160" s="82"/>
      <c r="AF160" s="78"/>
      <c r="AG160" s="82"/>
      <c r="AH160" s="78"/>
      <c r="AI160" s="79"/>
      <c r="AJ160" s="78"/>
      <c r="AK160" s="82"/>
      <c r="AL160" s="78"/>
      <c r="AM160" s="82"/>
      <c r="AN160" s="78"/>
      <c r="AO160" s="82"/>
      <c r="AP160" s="78"/>
      <c r="AQ160" s="82"/>
      <c r="AR160" s="86"/>
      <c r="AS160" s="87"/>
      <c r="AT160" s="84"/>
      <c r="AU160" s="88"/>
      <c r="AV160" s="88"/>
      <c r="AW160" s="78"/>
      <c r="AX160" s="82"/>
      <c r="AY160" s="88"/>
      <c r="AZ160" s="84"/>
      <c r="BA160" s="85"/>
      <c r="BB160" s="85"/>
      <c r="BC160" s="82"/>
      <c r="BD160" s="85"/>
      <c r="BE160" s="82"/>
      <c r="BF160" s="88">
        <v>32.209150000000001</v>
      </c>
      <c r="BG160" s="75"/>
      <c r="BH160" s="76"/>
      <c r="BI160" s="77"/>
      <c r="BJ160" s="76"/>
      <c r="BK160" s="77">
        <v>3.0000000000000001E-3</v>
      </c>
      <c r="BL160" s="76">
        <v>7.6130944186046392</v>
      </c>
      <c r="BM160" s="77"/>
      <c r="BN160" s="76"/>
      <c r="BO160" s="77"/>
      <c r="BP160" s="76"/>
      <c r="BQ160" s="77">
        <v>19</v>
      </c>
      <c r="BR160" s="76">
        <v>13.206465132929294</v>
      </c>
      <c r="BS160" s="77"/>
      <c r="BT160" s="76"/>
      <c r="BU160" s="77"/>
      <c r="BV160" s="76"/>
      <c r="BW160" s="77">
        <v>4</v>
      </c>
      <c r="BX160" s="76">
        <v>9.1826265848888902</v>
      </c>
      <c r="BY160" s="77">
        <f t="shared" si="35"/>
        <v>39.374600000000001</v>
      </c>
      <c r="BZ160" s="78">
        <f t="shared" si="36"/>
        <v>20.819559551533935</v>
      </c>
      <c r="CA160" s="79">
        <f t="shared" si="34"/>
        <v>9.1826265848888902</v>
      </c>
      <c r="CB160" s="60">
        <f t="shared" si="37"/>
        <v>69.376786136422822</v>
      </c>
      <c r="CO160" t="s">
        <v>257</v>
      </c>
      <c r="CP160">
        <v>1962</v>
      </c>
      <c r="CQ160">
        <v>4</v>
      </c>
      <c r="CR160">
        <v>2</v>
      </c>
      <c r="CS160">
        <v>0.1129</v>
      </c>
      <c r="CT160">
        <v>32</v>
      </c>
      <c r="CV160">
        <f t="shared" si="42"/>
        <v>0</v>
      </c>
      <c r="CW160" t="e">
        <f>#REF!-CR160</f>
        <v>#REF!</v>
      </c>
      <c r="CY160">
        <f t="shared" si="43"/>
        <v>0</v>
      </c>
    </row>
    <row r="161" spans="1:103" ht="18.75" customHeight="1" x14ac:dyDescent="0.3">
      <c r="A161" s="61">
        <f t="shared" si="44"/>
        <v>150</v>
      </c>
      <c r="B161" s="80" t="s">
        <v>258</v>
      </c>
      <c r="C161" s="81">
        <v>1962</v>
      </c>
      <c r="D161" s="81">
        <v>3</v>
      </c>
      <c r="E161" s="81">
        <v>2</v>
      </c>
      <c r="F161" s="81">
        <v>24</v>
      </c>
      <c r="G161" s="81">
        <v>968.2</v>
      </c>
      <c r="H161" s="65">
        <v>6.31</v>
      </c>
      <c r="I161" s="65"/>
      <c r="J161" s="65">
        <f t="shared" si="39"/>
        <v>73.312103999999991</v>
      </c>
      <c r="K161" s="64">
        <f t="shared" si="45"/>
        <v>69.903091163999989</v>
      </c>
      <c r="L161" s="65">
        <v>6.31</v>
      </c>
      <c r="M161" s="65"/>
      <c r="N161" s="65">
        <f t="shared" si="40"/>
        <v>5.2930620629380796</v>
      </c>
      <c r="O161" s="64">
        <f t="shared" si="41"/>
        <v>5.0469346770114587</v>
      </c>
      <c r="P161" s="78"/>
      <c r="Q161" s="82"/>
      <c r="R161" s="83">
        <v>508.68408999999997</v>
      </c>
      <c r="S161" s="78"/>
      <c r="T161" s="82"/>
      <c r="U161" s="78"/>
      <c r="V161" s="82"/>
      <c r="W161" s="78"/>
      <c r="X161" s="82"/>
      <c r="Y161" s="84"/>
      <c r="Z161" s="82"/>
      <c r="AA161" s="78">
        <v>7.2000000000000008E-2</v>
      </c>
      <c r="AB161" s="85">
        <v>2</v>
      </c>
      <c r="AC161" s="82">
        <v>184.80688000000001</v>
      </c>
      <c r="AD161" s="78"/>
      <c r="AE161" s="82"/>
      <c r="AF161" s="78">
        <v>2.5000000000000001E-3</v>
      </c>
      <c r="AG161" s="82">
        <v>2.4990884725</v>
      </c>
      <c r="AH161" s="78">
        <v>1</v>
      </c>
      <c r="AI161" s="79">
        <v>1.406136818</v>
      </c>
      <c r="AJ161" s="78"/>
      <c r="AK161" s="82"/>
      <c r="AL161" s="78"/>
      <c r="AM161" s="82"/>
      <c r="AN161" s="78"/>
      <c r="AO161" s="82"/>
      <c r="AP161" s="78"/>
      <c r="AQ161" s="82"/>
      <c r="AR161" s="86">
        <v>3</v>
      </c>
      <c r="AS161" s="87">
        <v>2.7340458601414239</v>
      </c>
      <c r="AT161" s="84"/>
      <c r="AU161" s="88"/>
      <c r="AV161" s="88"/>
      <c r="AW161" s="78"/>
      <c r="AX161" s="82"/>
      <c r="AY161" s="88"/>
      <c r="AZ161" s="84"/>
      <c r="BA161" s="85"/>
      <c r="BB161" s="85"/>
      <c r="BC161" s="82"/>
      <c r="BD161" s="85"/>
      <c r="BE161" s="82"/>
      <c r="BF161" s="88">
        <v>3.3566058715596361</v>
      </c>
      <c r="BG161" s="75"/>
      <c r="BH161" s="76"/>
      <c r="BI161" s="77"/>
      <c r="BJ161" s="76"/>
      <c r="BK161" s="77">
        <v>1.8E-3</v>
      </c>
      <c r="BL161" s="76">
        <v>1.9515445312499999</v>
      </c>
      <c r="BM161" s="77"/>
      <c r="BN161" s="76"/>
      <c r="BO161" s="77"/>
      <c r="BP161" s="76"/>
      <c r="BQ161" s="77">
        <v>7</v>
      </c>
      <c r="BR161" s="76">
        <v>7.3600340160160194</v>
      </c>
      <c r="BS161" s="77"/>
      <c r="BT161" s="76"/>
      <c r="BU161" s="77">
        <v>1</v>
      </c>
      <c r="BV161" s="76">
        <v>0.76151489795918403</v>
      </c>
      <c r="BW161" s="77">
        <v>2</v>
      </c>
      <c r="BX161" s="76">
        <v>4.2129041249999997</v>
      </c>
      <c r="BY161" s="77">
        <f t="shared" si="35"/>
        <v>703.48684702220112</v>
      </c>
      <c r="BZ161" s="78">
        <f t="shared" si="36"/>
        <v>9.31157854726602</v>
      </c>
      <c r="CA161" s="79">
        <f t="shared" si="34"/>
        <v>4.974419022959184</v>
      </c>
      <c r="CB161" s="60">
        <f t="shared" si="37"/>
        <v>717.77284459242628</v>
      </c>
      <c r="CO161" t="s">
        <v>258</v>
      </c>
      <c r="CP161">
        <v>1962</v>
      </c>
      <c r="CQ161">
        <v>3</v>
      </c>
      <c r="CR161">
        <v>2</v>
      </c>
      <c r="CS161">
        <v>8.2600000000000007E-2</v>
      </c>
      <c r="CT161">
        <v>24</v>
      </c>
      <c r="CV161">
        <f t="shared" si="42"/>
        <v>0</v>
      </c>
      <c r="CW161" t="e">
        <f>#REF!-CR161</f>
        <v>#REF!</v>
      </c>
      <c r="CY161">
        <f t="shared" si="43"/>
        <v>0</v>
      </c>
    </row>
    <row r="162" spans="1:103" ht="18.75" customHeight="1" x14ac:dyDescent="0.3">
      <c r="A162" s="61">
        <f t="shared" si="44"/>
        <v>151</v>
      </c>
      <c r="B162" s="80" t="s">
        <v>259</v>
      </c>
      <c r="C162" s="81">
        <v>1967</v>
      </c>
      <c r="D162" s="81">
        <v>5</v>
      </c>
      <c r="E162" s="81">
        <v>6</v>
      </c>
      <c r="F162" s="81">
        <v>120</v>
      </c>
      <c r="G162" s="81">
        <v>5302.8</v>
      </c>
      <c r="H162" s="65">
        <v>6.31</v>
      </c>
      <c r="I162" s="65"/>
      <c r="J162" s="65">
        <f t="shared" si="39"/>
        <v>401.52801599999992</v>
      </c>
      <c r="K162" s="64">
        <f t="shared" si="45"/>
        <v>382.85696325599991</v>
      </c>
      <c r="L162" s="65">
        <v>6.31</v>
      </c>
      <c r="M162" s="65"/>
      <c r="N162" s="65">
        <f t="shared" si="40"/>
        <v>28.989929257744311</v>
      </c>
      <c r="O162" s="64">
        <f t="shared" si="41"/>
        <v>27.641897547259202</v>
      </c>
      <c r="P162" s="78"/>
      <c r="Q162" s="82"/>
      <c r="R162" s="83"/>
      <c r="S162" s="78"/>
      <c r="T162" s="82"/>
      <c r="U162" s="78"/>
      <c r="V162" s="82"/>
      <c r="W162" s="78"/>
      <c r="X162" s="82"/>
      <c r="Y162" s="84"/>
      <c r="Z162" s="82"/>
      <c r="AA162" s="78"/>
      <c r="AB162" s="85"/>
      <c r="AC162" s="82"/>
      <c r="AD162" s="78"/>
      <c r="AE162" s="82"/>
      <c r="AF162" s="78">
        <v>6.8000000000000005E-4</v>
      </c>
      <c r="AG162" s="82">
        <v>1.0623623809523817</v>
      </c>
      <c r="AH162" s="78">
        <v>14</v>
      </c>
      <c r="AI162" s="79">
        <v>15.35818914285716</v>
      </c>
      <c r="AJ162" s="78"/>
      <c r="AK162" s="82"/>
      <c r="AL162" s="78"/>
      <c r="AM162" s="82"/>
      <c r="AN162" s="78"/>
      <c r="AO162" s="82"/>
      <c r="AP162" s="78"/>
      <c r="AQ162" s="82"/>
      <c r="AR162" s="86">
        <v>5</v>
      </c>
      <c r="AS162" s="87">
        <v>0.54562161151079125</v>
      </c>
      <c r="AT162" s="84"/>
      <c r="AU162" s="88"/>
      <c r="AV162" s="88"/>
      <c r="AW162" s="78"/>
      <c r="AX162" s="82"/>
      <c r="AY162" s="88"/>
      <c r="AZ162" s="84"/>
      <c r="BA162" s="85"/>
      <c r="BB162" s="85"/>
      <c r="BC162" s="82"/>
      <c r="BD162" s="85"/>
      <c r="BE162" s="82"/>
      <c r="BF162" s="88">
        <v>5.2795206664999998</v>
      </c>
      <c r="BG162" s="75"/>
      <c r="BH162" s="76"/>
      <c r="BI162" s="77">
        <v>1E-3</v>
      </c>
      <c r="BJ162" s="76">
        <v>0.98413499999999998</v>
      </c>
      <c r="BK162" s="77">
        <v>2.5000000000000001E-3</v>
      </c>
      <c r="BL162" s="76">
        <v>2.8816640979814903</v>
      </c>
      <c r="BM162" s="77">
        <v>6.0000000000000001E-3</v>
      </c>
      <c r="BN162" s="76">
        <v>4.0243731240000002</v>
      </c>
      <c r="BO162" s="77"/>
      <c r="BP162" s="76"/>
      <c r="BQ162" s="77">
        <v>46</v>
      </c>
      <c r="BR162" s="76">
        <v>41.25569741076594</v>
      </c>
      <c r="BS162" s="77">
        <v>1.2E-2</v>
      </c>
      <c r="BT162" s="76">
        <v>1.879</v>
      </c>
      <c r="BU162" s="77"/>
      <c r="BV162" s="76"/>
      <c r="BW162" s="77">
        <v>4</v>
      </c>
      <c r="BX162" s="76">
        <v>7.3172527707230994</v>
      </c>
      <c r="BY162" s="77">
        <f t="shared" si="35"/>
        <v>22.245693801820337</v>
      </c>
      <c r="BZ162" s="78">
        <f t="shared" si="36"/>
        <v>49.145869632747434</v>
      </c>
      <c r="CA162" s="79">
        <f t="shared" si="34"/>
        <v>9.196252770723099</v>
      </c>
      <c r="CB162" s="60">
        <f t="shared" si="37"/>
        <v>80.587816205290864</v>
      </c>
      <c r="CO162" t="s">
        <v>259</v>
      </c>
      <c r="CP162">
        <v>1967</v>
      </c>
      <c r="CQ162">
        <v>5</v>
      </c>
      <c r="CR162">
        <v>6</v>
      </c>
      <c r="CS162">
        <v>0.45700000000000002</v>
      </c>
      <c r="CT162">
        <v>120</v>
      </c>
      <c r="CV162">
        <f t="shared" si="42"/>
        <v>0</v>
      </c>
      <c r="CW162" t="e">
        <f>#REF!-CR162</f>
        <v>#REF!</v>
      </c>
      <c r="CY162">
        <f t="shared" si="43"/>
        <v>0</v>
      </c>
    </row>
    <row r="163" spans="1:103" ht="18.75" customHeight="1" x14ac:dyDescent="0.3">
      <c r="A163" s="61">
        <f t="shared" si="44"/>
        <v>152</v>
      </c>
      <c r="B163" s="80" t="s">
        <v>260</v>
      </c>
      <c r="C163" s="81">
        <v>1974</v>
      </c>
      <c r="D163" s="81">
        <v>5</v>
      </c>
      <c r="E163" s="81">
        <v>7</v>
      </c>
      <c r="F163" s="81">
        <v>107</v>
      </c>
      <c r="G163" s="81">
        <v>5407.6</v>
      </c>
      <c r="H163" s="65">
        <v>6.31</v>
      </c>
      <c r="I163" s="65"/>
      <c r="J163" s="65">
        <f t="shared" si="39"/>
        <v>409.46347199999997</v>
      </c>
      <c r="K163" s="64">
        <f t="shared" si="45"/>
        <v>390.42342055199998</v>
      </c>
      <c r="L163" s="65">
        <v>6.31</v>
      </c>
      <c r="M163" s="65"/>
      <c r="N163" s="65">
        <f t="shared" si="40"/>
        <v>29.562861404197434</v>
      </c>
      <c r="O163" s="64">
        <f t="shared" si="41"/>
        <v>28.188188348902255</v>
      </c>
      <c r="P163" s="78"/>
      <c r="Q163" s="82"/>
      <c r="R163" s="83"/>
      <c r="S163" s="78">
        <v>0.23190000000000002</v>
      </c>
      <c r="T163" s="82">
        <v>65.22587</v>
      </c>
      <c r="U163" s="78">
        <v>1.6000000000000001E-3</v>
      </c>
      <c r="V163" s="82">
        <v>7.8025862068965504</v>
      </c>
      <c r="W163" s="78"/>
      <c r="X163" s="82"/>
      <c r="Y163" s="84"/>
      <c r="Z163" s="82"/>
      <c r="AA163" s="78"/>
      <c r="AB163" s="85"/>
      <c r="AC163" s="82"/>
      <c r="AD163" s="78"/>
      <c r="AE163" s="82"/>
      <c r="AF163" s="78">
        <v>3.0000000000000001E-3</v>
      </c>
      <c r="AG163" s="82">
        <v>1.2523200000000001</v>
      </c>
      <c r="AH163" s="78"/>
      <c r="AI163" s="79"/>
      <c r="AJ163" s="78"/>
      <c r="AK163" s="82"/>
      <c r="AL163" s="78"/>
      <c r="AM163" s="82"/>
      <c r="AN163" s="78"/>
      <c r="AO163" s="82"/>
      <c r="AP163" s="78"/>
      <c r="AQ163" s="82"/>
      <c r="AR163" s="86">
        <v>2</v>
      </c>
      <c r="AS163" s="87">
        <v>1.3556633962</v>
      </c>
      <c r="AT163" s="84"/>
      <c r="AU163" s="88"/>
      <c r="AV163" s="88"/>
      <c r="AW163" s="78"/>
      <c r="AX163" s="82"/>
      <c r="AY163" s="88"/>
      <c r="AZ163" s="84"/>
      <c r="BA163" s="85"/>
      <c r="BB163" s="85"/>
      <c r="BC163" s="82"/>
      <c r="BD163" s="85"/>
      <c r="BE163" s="82"/>
      <c r="BF163" s="88">
        <v>0.30766493506493603</v>
      </c>
      <c r="BG163" s="75"/>
      <c r="BH163" s="76"/>
      <c r="BI163" s="77">
        <v>1.3000000000000001E-2</v>
      </c>
      <c r="BJ163" s="76">
        <v>17.239424636363601</v>
      </c>
      <c r="BK163" s="77">
        <v>2E-3</v>
      </c>
      <c r="BL163" s="76">
        <v>2.0743480000000001</v>
      </c>
      <c r="BM163" s="77">
        <v>2E-3</v>
      </c>
      <c r="BN163" s="76">
        <v>1.766</v>
      </c>
      <c r="BO163" s="77"/>
      <c r="BP163" s="76"/>
      <c r="BQ163" s="77">
        <v>17</v>
      </c>
      <c r="BR163" s="76">
        <v>18.374163755032747</v>
      </c>
      <c r="BS163" s="77"/>
      <c r="BT163" s="76"/>
      <c r="BU163" s="77">
        <v>2</v>
      </c>
      <c r="BV163" s="76">
        <v>2.068680748299319</v>
      </c>
      <c r="BW163" s="77">
        <v>15</v>
      </c>
      <c r="BX163" s="76">
        <v>28.630967935825751</v>
      </c>
      <c r="BY163" s="77">
        <f t="shared" si="35"/>
        <v>75.944104538161483</v>
      </c>
      <c r="BZ163" s="78">
        <f t="shared" si="36"/>
        <v>39.453936391396347</v>
      </c>
      <c r="CA163" s="79">
        <f t="shared" si="34"/>
        <v>30.699648684125069</v>
      </c>
      <c r="CB163" s="60">
        <f t="shared" si="37"/>
        <v>146.09768961368289</v>
      </c>
      <c r="CO163" t="s">
        <v>260</v>
      </c>
      <c r="CP163">
        <v>1974</v>
      </c>
      <c r="CQ163">
        <v>5</v>
      </c>
      <c r="CR163">
        <v>7</v>
      </c>
      <c r="CS163">
        <v>0.4496</v>
      </c>
      <c r="CT163">
        <v>107</v>
      </c>
      <c r="CV163">
        <f t="shared" si="42"/>
        <v>0</v>
      </c>
      <c r="CW163" t="e">
        <f>#REF!-CR163</f>
        <v>#REF!</v>
      </c>
      <c r="CY163">
        <f t="shared" si="43"/>
        <v>0</v>
      </c>
    </row>
    <row r="164" spans="1:103" ht="18.75" customHeight="1" x14ac:dyDescent="0.3">
      <c r="A164" s="61">
        <f t="shared" si="44"/>
        <v>153</v>
      </c>
      <c r="B164" s="80" t="s">
        <v>261</v>
      </c>
      <c r="C164" s="81">
        <v>1979</v>
      </c>
      <c r="D164" s="81" t="s">
        <v>262</v>
      </c>
      <c r="E164" s="81">
        <v>5</v>
      </c>
      <c r="F164" s="81">
        <v>105</v>
      </c>
      <c r="G164" s="81">
        <v>6267.1</v>
      </c>
      <c r="H164" s="65">
        <v>6.31</v>
      </c>
      <c r="I164" s="65"/>
      <c r="J164" s="65">
        <f t="shared" si="39"/>
        <v>474.54481199999998</v>
      </c>
      <c r="K164" s="64">
        <f t="shared" si="45"/>
        <v>452.47847824199999</v>
      </c>
      <c r="L164" s="65">
        <v>6.31</v>
      </c>
      <c r="M164" s="65"/>
      <c r="N164" s="65">
        <f t="shared" si="40"/>
        <v>34.26167037248424</v>
      </c>
      <c r="O164" s="64">
        <f t="shared" si="41"/>
        <v>32.668502700163721</v>
      </c>
      <c r="P164" s="78"/>
      <c r="Q164" s="82"/>
      <c r="R164" s="83"/>
      <c r="S164" s="78">
        <v>2.7000000000000001E-3</v>
      </c>
      <c r="T164" s="82">
        <v>11.85</v>
      </c>
      <c r="U164" s="78">
        <v>1.2E-2</v>
      </c>
      <c r="V164" s="82">
        <v>7.8716233939393918</v>
      </c>
      <c r="W164" s="78"/>
      <c r="X164" s="82"/>
      <c r="Y164" s="84">
        <v>1</v>
      </c>
      <c r="Z164" s="82">
        <v>13.195449999999999</v>
      </c>
      <c r="AA164" s="78"/>
      <c r="AB164" s="85"/>
      <c r="AC164" s="82"/>
      <c r="AD164" s="78"/>
      <c r="AE164" s="82"/>
      <c r="AF164" s="78"/>
      <c r="AG164" s="82"/>
      <c r="AH164" s="78"/>
      <c r="AI164" s="79"/>
      <c r="AJ164" s="78"/>
      <c r="AK164" s="82"/>
      <c r="AL164" s="78"/>
      <c r="AM164" s="82"/>
      <c r="AN164" s="78">
        <v>1</v>
      </c>
      <c r="AO164" s="82">
        <v>1.51515076923077</v>
      </c>
      <c r="AP164" s="78"/>
      <c r="AQ164" s="82"/>
      <c r="AR164" s="86">
        <v>10</v>
      </c>
      <c r="AS164" s="87">
        <v>47.235548366757854</v>
      </c>
      <c r="AT164" s="84"/>
      <c r="AU164" s="88"/>
      <c r="AV164" s="88"/>
      <c r="AW164" s="78"/>
      <c r="AX164" s="82"/>
      <c r="AY164" s="88"/>
      <c r="AZ164" s="84"/>
      <c r="BA164" s="85"/>
      <c r="BB164" s="85"/>
      <c r="BC164" s="82"/>
      <c r="BD164" s="85"/>
      <c r="BE164" s="82"/>
      <c r="BF164" s="88">
        <v>215.89746326381655</v>
      </c>
      <c r="BG164" s="75">
        <v>1E-3</v>
      </c>
      <c r="BH164" s="76">
        <v>0.65500000000000003</v>
      </c>
      <c r="BI164" s="77">
        <v>1E-3</v>
      </c>
      <c r="BJ164" s="76">
        <v>1.1865124</v>
      </c>
      <c r="BK164" s="77">
        <v>0.02</v>
      </c>
      <c r="BL164" s="76">
        <v>24.761566771918122</v>
      </c>
      <c r="BM164" s="77">
        <v>1.0499999999999999E-2</v>
      </c>
      <c r="BN164" s="76">
        <v>14.544597448537385</v>
      </c>
      <c r="BO164" s="77">
        <v>9</v>
      </c>
      <c r="BP164" s="76">
        <v>21.52320677777778</v>
      </c>
      <c r="BQ164" s="77">
        <v>80</v>
      </c>
      <c r="BR164" s="76">
        <v>63.969491683185716</v>
      </c>
      <c r="BS164" s="77">
        <v>0.125</v>
      </c>
      <c r="BT164" s="76">
        <v>20.046759707602334</v>
      </c>
      <c r="BU164" s="77">
        <v>10</v>
      </c>
      <c r="BV164" s="76">
        <v>11.970298963585432</v>
      </c>
      <c r="BW164" s="77">
        <v>7</v>
      </c>
      <c r="BX164" s="76">
        <v>12.387781787698412</v>
      </c>
      <c r="BY164" s="77">
        <f t="shared" si="35"/>
        <v>297.56523579374459</v>
      </c>
      <c r="BZ164" s="78">
        <f t="shared" si="36"/>
        <v>126.64037508141899</v>
      </c>
      <c r="CA164" s="79">
        <f t="shared" si="34"/>
        <v>44.404840458886184</v>
      </c>
      <c r="CB164" s="60">
        <f t="shared" si="37"/>
        <v>468.6104513340498</v>
      </c>
      <c r="CO164" t="s">
        <v>261</v>
      </c>
      <c r="CP164">
        <v>1979</v>
      </c>
      <c r="CQ164" t="s">
        <v>263</v>
      </c>
      <c r="CR164">
        <v>5</v>
      </c>
      <c r="CS164">
        <v>0.52600000000000002</v>
      </c>
      <c r="CT164">
        <v>105</v>
      </c>
      <c r="CV164" t="e">
        <f t="shared" si="42"/>
        <v>#VALUE!</v>
      </c>
      <c r="CW164" t="e">
        <f>#REF!-CR164</f>
        <v>#REF!</v>
      </c>
      <c r="CY164">
        <f t="shared" si="43"/>
        <v>0</v>
      </c>
    </row>
    <row r="165" spans="1:103" ht="18.75" customHeight="1" x14ac:dyDescent="0.3">
      <c r="A165" s="61">
        <f t="shared" si="44"/>
        <v>154</v>
      </c>
      <c r="B165" s="80" t="s">
        <v>264</v>
      </c>
      <c r="C165" s="81">
        <v>1972</v>
      </c>
      <c r="D165" s="81">
        <v>5</v>
      </c>
      <c r="E165" s="81">
        <v>4</v>
      </c>
      <c r="F165" s="81">
        <v>69</v>
      </c>
      <c r="G165" s="81">
        <v>3378.7</v>
      </c>
      <c r="H165" s="65">
        <v>6.31</v>
      </c>
      <c r="I165" s="65"/>
      <c r="J165" s="65">
        <f t="shared" si="39"/>
        <v>255.83516399999999</v>
      </c>
      <c r="K165" s="64">
        <f t="shared" si="45"/>
        <v>243.938828874</v>
      </c>
      <c r="L165" s="65">
        <v>6.31</v>
      </c>
      <c r="M165" s="65"/>
      <c r="N165" s="65">
        <f t="shared" si="40"/>
        <v>18.47104812233928</v>
      </c>
      <c r="O165" s="64">
        <f t="shared" si="41"/>
        <v>17.612144384650502</v>
      </c>
      <c r="P165" s="78"/>
      <c r="Q165" s="82"/>
      <c r="R165" s="83"/>
      <c r="S165" s="78">
        <v>0.33129999999999998</v>
      </c>
      <c r="T165" s="82">
        <v>96.891259999999988</v>
      </c>
      <c r="U165" s="78">
        <v>2E-3</v>
      </c>
      <c r="V165" s="82">
        <v>3.4935</v>
      </c>
      <c r="W165" s="78"/>
      <c r="X165" s="82"/>
      <c r="Y165" s="84"/>
      <c r="Z165" s="82"/>
      <c r="AA165" s="78"/>
      <c r="AB165" s="85"/>
      <c r="AC165" s="82"/>
      <c r="AD165" s="78"/>
      <c r="AE165" s="82"/>
      <c r="AF165" s="78"/>
      <c r="AG165" s="82"/>
      <c r="AH165" s="78"/>
      <c r="AI165" s="79"/>
      <c r="AJ165" s="78"/>
      <c r="AK165" s="82"/>
      <c r="AL165" s="78"/>
      <c r="AM165" s="82"/>
      <c r="AN165" s="78">
        <v>1</v>
      </c>
      <c r="AO165" s="82">
        <v>6.9628467532467528</v>
      </c>
      <c r="AP165" s="78"/>
      <c r="AQ165" s="82"/>
      <c r="AR165" s="86">
        <v>2</v>
      </c>
      <c r="AS165" s="87">
        <v>0.34792187499999999</v>
      </c>
      <c r="AT165" s="84"/>
      <c r="AU165" s="88"/>
      <c r="AV165" s="88"/>
      <c r="AW165" s="78"/>
      <c r="AX165" s="82"/>
      <c r="AY165" s="88"/>
      <c r="AZ165" s="84">
        <v>0.122</v>
      </c>
      <c r="BA165" s="85">
        <v>0.12225</v>
      </c>
      <c r="BB165" s="85">
        <v>130</v>
      </c>
      <c r="BC165" s="82">
        <v>130</v>
      </c>
      <c r="BD165" s="85"/>
      <c r="BE165" s="82"/>
      <c r="BF165" s="88">
        <v>75.676256407532591</v>
      </c>
      <c r="BG165" s="75"/>
      <c r="BH165" s="76"/>
      <c r="BI165" s="77"/>
      <c r="BJ165" s="76"/>
      <c r="BK165" s="77">
        <v>9.5000000000000015E-3</v>
      </c>
      <c r="BL165" s="76">
        <v>10.141990428571431</v>
      </c>
      <c r="BM165" s="77"/>
      <c r="BN165" s="76"/>
      <c r="BO165" s="77"/>
      <c r="BP165" s="76"/>
      <c r="BQ165" s="77">
        <v>19</v>
      </c>
      <c r="BR165" s="76">
        <v>24.258356253142441</v>
      </c>
      <c r="BS165" s="77"/>
      <c r="BT165" s="76"/>
      <c r="BU165" s="77"/>
      <c r="BV165" s="76"/>
      <c r="BW165" s="77">
        <v>9</v>
      </c>
      <c r="BX165" s="76">
        <v>17.836993403008488</v>
      </c>
      <c r="BY165" s="77">
        <f t="shared" si="35"/>
        <v>313.37178503577934</v>
      </c>
      <c r="BZ165" s="78">
        <f t="shared" si="36"/>
        <v>34.40034668171387</v>
      </c>
      <c r="CA165" s="79">
        <f t="shared" si="34"/>
        <v>17.836993403008488</v>
      </c>
      <c r="CB165" s="60">
        <f t="shared" si="37"/>
        <v>365.60912512050169</v>
      </c>
      <c r="CO165" t="s">
        <v>264</v>
      </c>
      <c r="CP165">
        <v>1972</v>
      </c>
      <c r="CQ165">
        <v>5</v>
      </c>
      <c r="CR165">
        <v>4</v>
      </c>
      <c r="CS165">
        <v>0.27600000000000002</v>
      </c>
      <c r="CT165">
        <v>69</v>
      </c>
      <c r="CV165">
        <f t="shared" si="42"/>
        <v>0</v>
      </c>
      <c r="CW165" t="e">
        <f>#REF!-CR165</f>
        <v>#REF!</v>
      </c>
      <c r="CY165">
        <f t="shared" si="43"/>
        <v>0</v>
      </c>
    </row>
    <row r="166" spans="1:103" ht="18.75" customHeight="1" x14ac:dyDescent="0.3">
      <c r="A166" s="61">
        <f t="shared" si="44"/>
        <v>155</v>
      </c>
      <c r="B166" s="80" t="s">
        <v>265</v>
      </c>
      <c r="C166" s="81" t="s">
        <v>266</v>
      </c>
      <c r="D166" s="81">
        <v>5</v>
      </c>
      <c r="E166" s="81">
        <v>4</v>
      </c>
      <c r="F166" s="81">
        <v>64</v>
      </c>
      <c r="G166" s="81">
        <v>3275.7</v>
      </c>
      <c r="H166" s="65">
        <v>6.31</v>
      </c>
      <c r="I166" s="65"/>
      <c r="J166" s="65">
        <f t="shared" si="39"/>
        <v>248.03600399999996</v>
      </c>
      <c r="K166" s="64">
        <f t="shared" si="45"/>
        <v>236.50232981399998</v>
      </c>
      <c r="L166" s="65">
        <v>6.31</v>
      </c>
      <c r="M166" s="65"/>
      <c r="N166" s="65">
        <f t="shared" si="40"/>
        <v>17.907956413516075</v>
      </c>
      <c r="O166" s="64">
        <f t="shared" si="41"/>
        <v>17.075236440287579</v>
      </c>
      <c r="P166" s="78"/>
      <c r="Q166" s="82"/>
      <c r="R166" s="83"/>
      <c r="S166" s="78"/>
      <c r="T166" s="82"/>
      <c r="U166" s="78">
        <v>4.0000000000000001E-3</v>
      </c>
      <c r="V166" s="82">
        <v>28.401413793103444</v>
      </c>
      <c r="W166" s="78"/>
      <c r="X166" s="82"/>
      <c r="Y166" s="84"/>
      <c r="Z166" s="82"/>
      <c r="AA166" s="78"/>
      <c r="AB166" s="85"/>
      <c r="AC166" s="82"/>
      <c r="AD166" s="78"/>
      <c r="AE166" s="82"/>
      <c r="AF166" s="78"/>
      <c r="AG166" s="82"/>
      <c r="AH166" s="78"/>
      <c r="AI166" s="79"/>
      <c r="AJ166" s="78"/>
      <c r="AK166" s="82"/>
      <c r="AL166" s="78"/>
      <c r="AM166" s="82"/>
      <c r="AN166" s="78"/>
      <c r="AO166" s="82"/>
      <c r="AP166" s="78"/>
      <c r="AQ166" s="82"/>
      <c r="AR166" s="86">
        <v>5</v>
      </c>
      <c r="AS166" s="87">
        <v>12.288613321591637</v>
      </c>
      <c r="AT166" s="84"/>
      <c r="AU166" s="88"/>
      <c r="AV166" s="88"/>
      <c r="AW166" s="78"/>
      <c r="AX166" s="82"/>
      <c r="AY166" s="88"/>
      <c r="AZ166" s="84"/>
      <c r="BA166" s="85"/>
      <c r="BB166" s="85"/>
      <c r="BC166" s="82"/>
      <c r="BD166" s="85"/>
      <c r="BE166" s="82"/>
      <c r="BF166" s="88">
        <v>5.4668569976330446</v>
      </c>
      <c r="BG166" s="75"/>
      <c r="BH166" s="76"/>
      <c r="BI166" s="77"/>
      <c r="BJ166" s="76"/>
      <c r="BK166" s="77"/>
      <c r="BL166" s="76"/>
      <c r="BM166" s="77"/>
      <c r="BN166" s="76"/>
      <c r="BO166" s="77"/>
      <c r="BP166" s="76"/>
      <c r="BQ166" s="77">
        <v>7</v>
      </c>
      <c r="BR166" s="76">
        <v>5.7856552122241087</v>
      </c>
      <c r="BS166" s="77"/>
      <c r="BT166" s="76"/>
      <c r="BU166" s="77"/>
      <c r="BV166" s="76"/>
      <c r="BW166" s="77">
        <v>8</v>
      </c>
      <c r="BX166" s="76">
        <v>15.933187132044132</v>
      </c>
      <c r="BY166" s="77">
        <f t="shared" si="35"/>
        <v>46.156884112328129</v>
      </c>
      <c r="BZ166" s="78">
        <f t="shared" si="36"/>
        <v>5.7856552122241087</v>
      </c>
      <c r="CA166" s="79">
        <f t="shared" si="34"/>
        <v>15.933187132044132</v>
      </c>
      <c r="CB166" s="60">
        <f t="shared" si="37"/>
        <v>67.875726456596368</v>
      </c>
      <c r="CO166" t="s">
        <v>265</v>
      </c>
      <c r="CP166" t="s">
        <v>266</v>
      </c>
      <c r="CQ166">
        <v>5</v>
      </c>
      <c r="CR166">
        <v>4</v>
      </c>
      <c r="CS166">
        <v>0.246</v>
      </c>
      <c r="CT166">
        <v>64</v>
      </c>
      <c r="CV166">
        <f t="shared" si="42"/>
        <v>0</v>
      </c>
      <c r="CW166" t="e">
        <f>#REF!-CR166</f>
        <v>#REF!</v>
      </c>
      <c r="CY166">
        <f t="shared" si="43"/>
        <v>0</v>
      </c>
    </row>
    <row r="167" spans="1:103" ht="18.75" customHeight="1" x14ac:dyDescent="0.3">
      <c r="A167" s="61">
        <f t="shared" si="44"/>
        <v>156</v>
      </c>
      <c r="B167" s="80" t="s">
        <v>267</v>
      </c>
      <c r="C167" s="81">
        <v>1973</v>
      </c>
      <c r="D167" s="81">
        <v>5</v>
      </c>
      <c r="E167" s="81">
        <v>8</v>
      </c>
      <c r="F167" s="81">
        <v>128</v>
      </c>
      <c r="G167" s="81">
        <v>6556.1</v>
      </c>
      <c r="H167" s="65">
        <v>6.31</v>
      </c>
      <c r="I167" s="65"/>
      <c r="J167" s="65">
        <f t="shared" si="39"/>
        <v>496.42789199999999</v>
      </c>
      <c r="K167" s="64">
        <f t="shared" si="45"/>
        <v>473.343995022</v>
      </c>
      <c r="L167" s="65">
        <v>6.31</v>
      </c>
      <c r="M167" s="65"/>
      <c r="N167" s="65">
        <f t="shared" si="40"/>
        <v>35.841607303065835</v>
      </c>
      <c r="O167" s="64">
        <f t="shared" si="41"/>
        <v>34.174972563473275</v>
      </c>
      <c r="P167" s="78"/>
      <c r="Q167" s="82"/>
      <c r="R167" s="83"/>
      <c r="S167" s="78">
        <v>0.16500000000000001</v>
      </c>
      <c r="T167" s="82">
        <v>170.05377999999999</v>
      </c>
      <c r="U167" s="78"/>
      <c r="V167" s="82"/>
      <c r="W167" s="78"/>
      <c r="X167" s="82"/>
      <c r="Y167" s="84"/>
      <c r="Z167" s="82"/>
      <c r="AA167" s="78">
        <v>0.49664999999999998</v>
      </c>
      <c r="AB167" s="85">
        <v>8</v>
      </c>
      <c r="AC167" s="82">
        <v>898.60896000000002</v>
      </c>
      <c r="AD167" s="78"/>
      <c r="AE167" s="82"/>
      <c r="AF167" s="78">
        <v>1E-3</v>
      </c>
      <c r="AG167" s="82">
        <v>0.27400000000000002</v>
      </c>
      <c r="AH167" s="78"/>
      <c r="AI167" s="79"/>
      <c r="AJ167" s="78"/>
      <c r="AK167" s="82"/>
      <c r="AL167" s="78">
        <v>3.2000000000000002E-3</v>
      </c>
      <c r="AM167" s="82">
        <v>5.459026506024097</v>
      </c>
      <c r="AN167" s="78">
        <v>1</v>
      </c>
      <c r="AO167" s="82">
        <v>0.23</v>
      </c>
      <c r="AP167" s="78"/>
      <c r="AQ167" s="82"/>
      <c r="AR167" s="86">
        <v>4</v>
      </c>
      <c r="AS167" s="87">
        <v>5.2934967810794413</v>
      </c>
      <c r="AT167" s="84"/>
      <c r="AU167" s="88"/>
      <c r="AV167" s="88"/>
      <c r="AW167" s="78"/>
      <c r="AX167" s="82"/>
      <c r="AY167" s="88"/>
      <c r="AZ167" s="84"/>
      <c r="BA167" s="85"/>
      <c r="BB167" s="85"/>
      <c r="BC167" s="82"/>
      <c r="BD167" s="85">
        <v>4</v>
      </c>
      <c r="BE167" s="82">
        <v>3.3464</v>
      </c>
      <c r="BF167" s="88">
        <v>31.535032622950801</v>
      </c>
      <c r="BG167" s="75">
        <v>4.0000000000000001E-3</v>
      </c>
      <c r="BH167" s="76">
        <v>7.0129999999999999</v>
      </c>
      <c r="BI167" s="77">
        <v>1.7000000000000001E-2</v>
      </c>
      <c r="BJ167" s="76">
        <v>19.510860145454551</v>
      </c>
      <c r="BK167" s="77"/>
      <c r="BL167" s="76"/>
      <c r="BM167" s="77"/>
      <c r="BN167" s="76"/>
      <c r="BO167" s="77">
        <v>1</v>
      </c>
      <c r="BP167" s="76">
        <v>4.3993066666666669</v>
      </c>
      <c r="BQ167" s="77">
        <v>21</v>
      </c>
      <c r="BR167" s="76">
        <v>25.251344146541932</v>
      </c>
      <c r="BS167" s="77"/>
      <c r="BT167" s="76"/>
      <c r="BU167" s="77"/>
      <c r="BV167" s="76"/>
      <c r="BW167" s="77">
        <v>6</v>
      </c>
      <c r="BX167" s="76">
        <v>8.8573018749999903</v>
      </c>
      <c r="BY167" s="77">
        <f t="shared" si="35"/>
        <v>1114.8006959100544</v>
      </c>
      <c r="BZ167" s="78">
        <f t="shared" si="36"/>
        <v>56.174510958663149</v>
      </c>
      <c r="CA167" s="79">
        <f t="shared" si="34"/>
        <v>8.8573018749999903</v>
      </c>
      <c r="CB167" s="60">
        <f t="shared" si="37"/>
        <v>1179.8325087437177</v>
      </c>
      <c r="CO167" t="s">
        <v>268</v>
      </c>
      <c r="CP167">
        <v>1973</v>
      </c>
      <c r="CQ167">
        <v>5</v>
      </c>
      <c r="CR167">
        <v>8</v>
      </c>
      <c r="CS167">
        <v>0.49619999999999997</v>
      </c>
      <c r="CT167">
        <v>128</v>
      </c>
      <c r="CV167">
        <f t="shared" si="42"/>
        <v>0</v>
      </c>
      <c r="CW167" t="e">
        <f>#REF!-CR167</f>
        <v>#REF!</v>
      </c>
      <c r="CY167">
        <f t="shared" si="43"/>
        <v>0</v>
      </c>
    </row>
    <row r="168" spans="1:103" ht="19.5" customHeight="1" x14ac:dyDescent="0.3">
      <c r="A168" s="61">
        <f t="shared" si="44"/>
        <v>157</v>
      </c>
      <c r="B168" s="80" t="s">
        <v>269</v>
      </c>
      <c r="C168" s="81">
        <v>1976</v>
      </c>
      <c r="D168" s="81">
        <v>5</v>
      </c>
      <c r="E168" s="81">
        <v>7</v>
      </c>
      <c r="F168" s="81">
        <v>104</v>
      </c>
      <c r="G168" s="81">
        <v>6823.2</v>
      </c>
      <c r="H168" s="65">
        <v>6.31</v>
      </c>
      <c r="I168" s="65"/>
      <c r="J168" s="65">
        <f t="shared" si="39"/>
        <v>516.65270399999986</v>
      </c>
      <c r="K168" s="64">
        <f t="shared" si="45"/>
        <v>492.62835326399988</v>
      </c>
      <c r="L168" s="65">
        <v>6.31</v>
      </c>
      <c r="M168" s="65"/>
      <c r="N168" s="65">
        <f t="shared" si="40"/>
        <v>37.301818909150072</v>
      </c>
      <c r="O168" s="64">
        <f t="shared" si="41"/>
        <v>35.567284329874596</v>
      </c>
      <c r="P168" s="78">
        <v>1.2E-2</v>
      </c>
      <c r="Q168" s="82">
        <v>2.1183965576592123</v>
      </c>
      <c r="R168" s="83"/>
      <c r="S168" s="78">
        <v>0.61650000000000005</v>
      </c>
      <c r="T168" s="82">
        <v>162.19247510791368</v>
      </c>
      <c r="U168" s="78">
        <v>4.0000000000000001E-3</v>
      </c>
      <c r="V168" s="82">
        <v>0.76849999999999996</v>
      </c>
      <c r="W168" s="78"/>
      <c r="X168" s="82"/>
      <c r="Y168" s="84"/>
      <c r="Z168" s="82"/>
      <c r="AA168" s="78"/>
      <c r="AB168" s="85"/>
      <c r="AC168" s="82"/>
      <c r="AD168" s="78"/>
      <c r="AE168" s="82"/>
      <c r="AF168" s="78"/>
      <c r="AG168" s="82"/>
      <c r="AH168" s="78">
        <v>2</v>
      </c>
      <c r="AI168" s="79">
        <v>3.5339999999999998</v>
      </c>
      <c r="AJ168" s="78"/>
      <c r="AK168" s="82"/>
      <c r="AL168" s="78"/>
      <c r="AM168" s="82"/>
      <c r="AN168" s="78"/>
      <c r="AO168" s="82"/>
      <c r="AP168" s="78"/>
      <c r="AQ168" s="82"/>
      <c r="AR168" s="86">
        <v>6</v>
      </c>
      <c r="AS168" s="87">
        <v>6.0602431137724544</v>
      </c>
      <c r="AT168" s="84"/>
      <c r="AU168" s="88"/>
      <c r="AV168" s="88"/>
      <c r="AW168" s="78"/>
      <c r="AX168" s="82"/>
      <c r="AY168" s="88"/>
      <c r="AZ168" s="84"/>
      <c r="BA168" s="85"/>
      <c r="BB168" s="85"/>
      <c r="BC168" s="82"/>
      <c r="BD168" s="85"/>
      <c r="BE168" s="82"/>
      <c r="BF168" s="88">
        <v>46.220835267903226</v>
      </c>
      <c r="BG168" s="75"/>
      <c r="BH168" s="76"/>
      <c r="BI168" s="77">
        <v>2E-3</v>
      </c>
      <c r="BJ168" s="76">
        <v>3.3740397006414899</v>
      </c>
      <c r="BK168" s="77">
        <v>2E-3</v>
      </c>
      <c r="BL168" s="76">
        <v>2.0743480000000001</v>
      </c>
      <c r="BM168" s="77">
        <v>1.3000000000000001E-2</v>
      </c>
      <c r="BN168" s="76">
        <v>16.356093174355621</v>
      </c>
      <c r="BO168" s="77"/>
      <c r="BP168" s="76"/>
      <c r="BQ168" s="77">
        <v>52</v>
      </c>
      <c r="BR168" s="76">
        <v>43.196412631036097</v>
      </c>
      <c r="BS168" s="77">
        <v>2.5000000000000001E-2</v>
      </c>
      <c r="BT168" s="76">
        <v>3.8666757999999999</v>
      </c>
      <c r="BU168" s="77">
        <v>4</v>
      </c>
      <c r="BV168" s="76">
        <v>3.0669403708595451</v>
      </c>
      <c r="BW168" s="77">
        <v>15</v>
      </c>
      <c r="BX168" s="76">
        <v>28.400308018378208</v>
      </c>
      <c r="BY168" s="77">
        <f t="shared" si="35"/>
        <v>220.89445004724857</v>
      </c>
      <c r="BZ168" s="78">
        <f t="shared" si="36"/>
        <v>65.000893506033208</v>
      </c>
      <c r="CA168" s="79">
        <f t="shared" si="34"/>
        <v>35.333924189237756</v>
      </c>
      <c r="CB168" s="60">
        <f t="shared" si="37"/>
        <v>321.22926774251954</v>
      </c>
      <c r="CO168" t="s">
        <v>269</v>
      </c>
      <c r="CP168">
        <v>1976</v>
      </c>
      <c r="CQ168">
        <v>5</v>
      </c>
      <c r="CR168">
        <v>7</v>
      </c>
      <c r="CS168">
        <v>0.63600000000000001</v>
      </c>
      <c r="CT168">
        <v>104</v>
      </c>
      <c r="CV168">
        <f t="shared" si="42"/>
        <v>0</v>
      </c>
      <c r="CW168" t="e">
        <f>#REF!-CR168</f>
        <v>#REF!</v>
      </c>
      <c r="CY168">
        <f t="shared" si="43"/>
        <v>0</v>
      </c>
    </row>
    <row r="169" spans="1:103" ht="18.75" customHeight="1" x14ac:dyDescent="0.3">
      <c r="A169" s="61">
        <f t="shared" si="44"/>
        <v>158</v>
      </c>
      <c r="B169" s="92" t="s">
        <v>270</v>
      </c>
      <c r="C169" s="93">
        <v>1972</v>
      </c>
      <c r="D169" s="93">
        <v>5</v>
      </c>
      <c r="E169" s="93">
        <v>6</v>
      </c>
      <c r="F169" s="93">
        <v>97</v>
      </c>
      <c r="G169" s="93">
        <v>4522.8999999999996</v>
      </c>
      <c r="H169" s="65">
        <v>6.31</v>
      </c>
      <c r="I169" s="65"/>
      <c r="J169" s="65">
        <f t="shared" si="39"/>
        <v>342.47398799999996</v>
      </c>
      <c r="K169" s="64">
        <f t="shared" si="45"/>
        <v>326.54894755799995</v>
      </c>
      <c r="L169" s="65">
        <v>6.31</v>
      </c>
      <c r="M169" s="65"/>
      <c r="N169" s="65">
        <f t="shared" si="40"/>
        <v>24.726286309091751</v>
      </c>
      <c r="O169" s="64">
        <f t="shared" si="41"/>
        <v>23.576513995718987</v>
      </c>
      <c r="P169" s="78">
        <v>1E-3</v>
      </c>
      <c r="Q169" s="82">
        <v>0.34499999999999997</v>
      </c>
      <c r="R169" s="83"/>
      <c r="S169" s="78">
        <v>0.15429999999999999</v>
      </c>
      <c r="T169" s="82">
        <v>73.899050000000003</v>
      </c>
      <c r="U169" s="78"/>
      <c r="V169" s="82"/>
      <c r="W169" s="78"/>
      <c r="X169" s="82"/>
      <c r="Y169" s="84"/>
      <c r="Z169" s="82"/>
      <c r="AA169" s="78"/>
      <c r="AB169" s="85"/>
      <c r="AC169" s="82"/>
      <c r="AD169" s="78"/>
      <c r="AE169" s="82"/>
      <c r="AF169" s="78"/>
      <c r="AG169" s="82"/>
      <c r="AH169" s="78"/>
      <c r="AI169" s="79"/>
      <c r="AJ169" s="78"/>
      <c r="AK169" s="82"/>
      <c r="AL169" s="78"/>
      <c r="AM169" s="82"/>
      <c r="AN169" s="78"/>
      <c r="AO169" s="82"/>
      <c r="AP169" s="78"/>
      <c r="AQ169" s="82"/>
      <c r="AR169" s="86">
        <v>1</v>
      </c>
      <c r="AS169" s="87">
        <v>0.14851557446799998</v>
      </c>
      <c r="AT169" s="84"/>
      <c r="AU169" s="88"/>
      <c r="AV169" s="88"/>
      <c r="AW169" s="78"/>
      <c r="AX169" s="82"/>
      <c r="AY169" s="88"/>
      <c r="AZ169" s="84"/>
      <c r="BA169" s="85"/>
      <c r="BB169" s="85"/>
      <c r="BC169" s="82"/>
      <c r="BD169" s="85"/>
      <c r="BE169" s="82"/>
      <c r="BF169" s="88">
        <v>0.53384714285714274</v>
      </c>
      <c r="BG169" s="75">
        <v>2E-3</v>
      </c>
      <c r="BH169" s="76">
        <v>3.6122179999999999</v>
      </c>
      <c r="BI169" s="77">
        <v>1.5E-3</v>
      </c>
      <c r="BJ169" s="76">
        <v>2.24336217391305</v>
      </c>
      <c r="BK169" s="77">
        <v>6.9999999999999999E-4</v>
      </c>
      <c r="BL169" s="76">
        <v>0.47341502392344509</v>
      </c>
      <c r="BM169" s="77"/>
      <c r="BN169" s="76"/>
      <c r="BO169" s="77"/>
      <c r="BP169" s="76"/>
      <c r="BQ169" s="77">
        <v>100</v>
      </c>
      <c r="BR169" s="76">
        <v>71.896451325766762</v>
      </c>
      <c r="BS169" s="77"/>
      <c r="BT169" s="76"/>
      <c r="BU169" s="77">
        <v>1</v>
      </c>
      <c r="BV169" s="76">
        <v>0.71969761904761897</v>
      </c>
      <c r="BW169" s="77">
        <v>9</v>
      </c>
      <c r="BX169" s="76">
        <v>16.677937311738653</v>
      </c>
      <c r="BY169" s="77">
        <f t="shared" si="35"/>
        <v>74.926412717325135</v>
      </c>
      <c r="BZ169" s="78">
        <f t="shared" si="36"/>
        <v>78.225446523603253</v>
      </c>
      <c r="CA169" s="79">
        <f t="shared" si="34"/>
        <v>17.397634930786271</v>
      </c>
      <c r="CB169" s="60">
        <f t="shared" si="37"/>
        <v>170.54949417171466</v>
      </c>
      <c r="CO169" t="s">
        <v>270</v>
      </c>
      <c r="CP169">
        <v>1972</v>
      </c>
      <c r="CQ169">
        <v>5</v>
      </c>
      <c r="CR169">
        <v>6</v>
      </c>
      <c r="CS169">
        <v>0.38030000000000003</v>
      </c>
      <c r="CT169">
        <v>97</v>
      </c>
      <c r="CV169">
        <f t="shared" si="42"/>
        <v>0</v>
      </c>
      <c r="CW169" t="e">
        <f>#REF!-CR169</f>
        <v>#REF!</v>
      </c>
      <c r="CY169">
        <f t="shared" si="43"/>
        <v>0</v>
      </c>
    </row>
    <row r="170" spans="1:103" ht="18.75" customHeight="1" x14ac:dyDescent="0.3">
      <c r="A170" s="61">
        <f t="shared" si="44"/>
        <v>159</v>
      </c>
      <c r="B170" s="80" t="s">
        <v>271</v>
      </c>
      <c r="C170" s="81">
        <v>1981</v>
      </c>
      <c r="D170" s="81">
        <v>5</v>
      </c>
      <c r="E170" s="81">
        <v>9</v>
      </c>
      <c r="F170" s="81">
        <v>104</v>
      </c>
      <c r="G170" s="81">
        <v>7885.2</v>
      </c>
      <c r="H170" s="65">
        <v>6.31</v>
      </c>
      <c r="I170" s="65"/>
      <c r="J170" s="65">
        <f t="shared" si="39"/>
        <v>597.06734399999993</v>
      </c>
      <c r="K170" s="64">
        <f t="shared" si="45"/>
        <v>569.30371250399992</v>
      </c>
      <c r="L170" s="65">
        <v>6.31</v>
      </c>
      <c r="M170" s="65"/>
      <c r="N170" s="65">
        <f t="shared" si="40"/>
        <v>43.107677110802875</v>
      </c>
      <c r="O170" s="64">
        <f t="shared" si="41"/>
        <v>41.103170125150541</v>
      </c>
      <c r="P170" s="78"/>
      <c r="Q170" s="82"/>
      <c r="R170" s="83"/>
      <c r="S170" s="78">
        <v>1.1999999999999999E-3</v>
      </c>
      <c r="T170" s="82">
        <v>1.0900959999999995</v>
      </c>
      <c r="U170" s="78"/>
      <c r="V170" s="82"/>
      <c r="W170" s="78"/>
      <c r="X170" s="82"/>
      <c r="Y170" s="84"/>
      <c r="Z170" s="82"/>
      <c r="AA170" s="78"/>
      <c r="AB170" s="85"/>
      <c r="AC170" s="82"/>
      <c r="AD170" s="78"/>
      <c r="AE170" s="82"/>
      <c r="AF170" s="78"/>
      <c r="AG170" s="82"/>
      <c r="AH170" s="78"/>
      <c r="AI170" s="79"/>
      <c r="AJ170" s="78"/>
      <c r="AK170" s="82"/>
      <c r="AL170" s="78"/>
      <c r="AM170" s="82"/>
      <c r="AN170" s="78">
        <v>2</v>
      </c>
      <c r="AO170" s="82">
        <v>3.12825</v>
      </c>
      <c r="AP170" s="78"/>
      <c r="AQ170" s="82"/>
      <c r="AR170" s="86"/>
      <c r="AS170" s="87"/>
      <c r="AT170" s="84"/>
      <c r="AU170" s="88"/>
      <c r="AV170" s="88"/>
      <c r="AW170" s="78"/>
      <c r="AX170" s="82"/>
      <c r="AY170" s="88"/>
      <c r="AZ170" s="84"/>
      <c r="BA170" s="85"/>
      <c r="BB170" s="85"/>
      <c r="BC170" s="82"/>
      <c r="BD170" s="85"/>
      <c r="BE170" s="82"/>
      <c r="BF170" s="88">
        <v>2.0872229999999998</v>
      </c>
      <c r="BG170" s="75">
        <v>4.0000000000000001E-3</v>
      </c>
      <c r="BH170" s="76">
        <v>5.4770588235293998</v>
      </c>
      <c r="BI170" s="77">
        <v>1E-3</v>
      </c>
      <c r="BJ170" s="76">
        <v>1.46781545454545</v>
      </c>
      <c r="BK170" s="77">
        <v>7.0000000000000001E-3</v>
      </c>
      <c r="BL170" s="76">
        <v>8.7433267576461606</v>
      </c>
      <c r="BM170" s="77">
        <v>6.9999999999999993E-3</v>
      </c>
      <c r="BN170" s="76">
        <v>8.9227333333333352</v>
      </c>
      <c r="BO170" s="77"/>
      <c r="BP170" s="76"/>
      <c r="BQ170" s="77">
        <v>80</v>
      </c>
      <c r="BR170" s="76">
        <v>79.01162294162782</v>
      </c>
      <c r="BS170" s="77"/>
      <c r="BT170" s="76"/>
      <c r="BU170" s="77">
        <v>2</v>
      </c>
      <c r="BV170" s="76">
        <v>1.6935199616368291</v>
      </c>
      <c r="BW170" s="77">
        <v>30</v>
      </c>
      <c r="BX170" s="76">
        <v>60.096874826526545</v>
      </c>
      <c r="BY170" s="77">
        <f t="shared" si="35"/>
        <v>6.3055689999999993</v>
      </c>
      <c r="BZ170" s="78">
        <f t="shared" si="36"/>
        <v>103.62255731068217</v>
      </c>
      <c r="CA170" s="79">
        <f t="shared" si="34"/>
        <v>61.790394788163375</v>
      </c>
      <c r="CB170" s="60">
        <f t="shared" si="37"/>
        <v>171.71852109884554</v>
      </c>
      <c r="CO170" t="s">
        <v>271</v>
      </c>
      <c r="CP170">
        <v>1981</v>
      </c>
      <c r="CQ170">
        <v>5</v>
      </c>
      <c r="CR170">
        <v>9</v>
      </c>
      <c r="CS170">
        <v>0.61460000000000004</v>
      </c>
      <c r="CT170">
        <v>104</v>
      </c>
      <c r="CV170">
        <f t="shared" si="42"/>
        <v>0</v>
      </c>
      <c r="CW170" t="e">
        <f>#REF!-CR170</f>
        <v>#REF!</v>
      </c>
      <c r="CY170">
        <f t="shared" si="43"/>
        <v>0</v>
      </c>
    </row>
    <row r="171" spans="1:103" ht="18.75" customHeight="1" x14ac:dyDescent="0.3">
      <c r="A171" s="61">
        <f t="shared" si="44"/>
        <v>160</v>
      </c>
      <c r="B171" s="80" t="s">
        <v>272</v>
      </c>
      <c r="C171" s="81">
        <v>1971</v>
      </c>
      <c r="D171" s="81">
        <v>5</v>
      </c>
      <c r="E171" s="81">
        <v>8</v>
      </c>
      <c r="F171" s="81">
        <v>128</v>
      </c>
      <c r="G171" s="81">
        <v>6598.9</v>
      </c>
      <c r="H171" s="65">
        <v>6.31</v>
      </c>
      <c r="I171" s="65"/>
      <c r="J171" s="65">
        <f t="shared" si="39"/>
        <v>499.66870799999992</v>
      </c>
      <c r="K171" s="64">
        <f t="shared" si="45"/>
        <v>476.43411307799994</v>
      </c>
      <c r="L171" s="65">
        <v>6.31</v>
      </c>
      <c r="M171" s="65"/>
      <c r="N171" s="65">
        <f t="shared" si="40"/>
        <v>36.075591042266154</v>
      </c>
      <c r="O171" s="64">
        <f t="shared" si="41"/>
        <v>34.398076058800775</v>
      </c>
      <c r="P171" s="78"/>
      <c r="Q171" s="82"/>
      <c r="R171" s="83"/>
      <c r="S171" s="78"/>
      <c r="T171" s="82"/>
      <c r="U171" s="78"/>
      <c r="V171" s="82"/>
      <c r="W171" s="78"/>
      <c r="X171" s="82"/>
      <c r="Y171" s="84"/>
      <c r="Z171" s="82"/>
      <c r="AA171" s="78"/>
      <c r="AB171" s="85"/>
      <c r="AC171" s="82"/>
      <c r="AD171" s="78"/>
      <c r="AE171" s="82"/>
      <c r="AF171" s="78"/>
      <c r="AG171" s="82"/>
      <c r="AH171" s="78"/>
      <c r="AI171" s="79"/>
      <c r="AJ171" s="78"/>
      <c r="AK171" s="82"/>
      <c r="AL171" s="78"/>
      <c r="AM171" s="82"/>
      <c r="AN171" s="78"/>
      <c r="AO171" s="82"/>
      <c r="AP171" s="78"/>
      <c r="AQ171" s="82"/>
      <c r="AR171" s="86">
        <v>7</v>
      </c>
      <c r="AS171" s="87">
        <v>1.6667160273972603</v>
      </c>
      <c r="AT171" s="84"/>
      <c r="AU171" s="88"/>
      <c r="AV171" s="88"/>
      <c r="AW171" s="78"/>
      <c r="AX171" s="82"/>
      <c r="AY171" s="88"/>
      <c r="AZ171" s="84"/>
      <c r="BA171" s="85"/>
      <c r="BB171" s="85"/>
      <c r="BC171" s="82"/>
      <c r="BD171" s="85"/>
      <c r="BE171" s="82"/>
      <c r="BF171" s="88">
        <v>291.77305993499999</v>
      </c>
      <c r="BG171" s="75"/>
      <c r="BH171" s="76"/>
      <c r="BI171" s="77">
        <v>1.4999999999999999E-2</v>
      </c>
      <c r="BJ171" s="76">
        <v>21.451980281371071</v>
      </c>
      <c r="BK171" s="77">
        <v>1.6500000000000001E-2</v>
      </c>
      <c r="BL171" s="76">
        <v>17.460251531165319</v>
      </c>
      <c r="BM171" s="77">
        <v>3.5000000000000001E-3</v>
      </c>
      <c r="BN171" s="76">
        <v>3.5387858139534947</v>
      </c>
      <c r="BO171" s="77"/>
      <c r="BP171" s="76"/>
      <c r="BQ171" s="77"/>
      <c r="BR171" s="76"/>
      <c r="BS171" s="77"/>
      <c r="BT171" s="76"/>
      <c r="BU171" s="77">
        <v>1</v>
      </c>
      <c r="BV171" s="76">
        <v>0.76151489795918403</v>
      </c>
      <c r="BW171" s="77">
        <v>5</v>
      </c>
      <c r="BX171" s="76">
        <v>8.4751747083333306</v>
      </c>
      <c r="BY171" s="77">
        <f t="shared" si="35"/>
        <v>293.43977596239728</v>
      </c>
      <c r="BZ171" s="78">
        <f t="shared" si="36"/>
        <v>42.451017626489886</v>
      </c>
      <c r="CA171" s="79">
        <f t="shared" si="34"/>
        <v>9.236689606292515</v>
      </c>
      <c r="CB171" s="60">
        <f t="shared" si="37"/>
        <v>345.12748319517971</v>
      </c>
      <c r="CO171" t="s">
        <v>272</v>
      </c>
      <c r="CP171">
        <v>1971</v>
      </c>
      <c r="CQ171">
        <v>5</v>
      </c>
      <c r="CR171">
        <v>8</v>
      </c>
      <c r="CS171">
        <v>0.5423</v>
      </c>
      <c r="CT171">
        <v>128</v>
      </c>
      <c r="CV171">
        <f t="shared" si="42"/>
        <v>0</v>
      </c>
      <c r="CW171" t="e">
        <f>#REF!-CR171</f>
        <v>#REF!</v>
      </c>
      <c r="CY171">
        <f t="shared" si="43"/>
        <v>0</v>
      </c>
    </row>
    <row r="172" spans="1:103" ht="20.25" customHeight="1" x14ac:dyDescent="0.3">
      <c r="A172" s="61">
        <f t="shared" si="44"/>
        <v>161</v>
      </c>
      <c r="B172" s="80" t="s">
        <v>273</v>
      </c>
      <c r="C172" s="81" t="s">
        <v>101</v>
      </c>
      <c r="D172" s="81">
        <v>3</v>
      </c>
      <c r="E172" s="81">
        <v>2</v>
      </c>
      <c r="F172" s="81">
        <v>12</v>
      </c>
      <c r="G172" s="81">
        <v>1164.7</v>
      </c>
      <c r="H172" s="65">
        <v>6.31</v>
      </c>
      <c r="I172" s="65"/>
      <c r="J172" s="65">
        <f t="shared" ref="J172:J203" si="46">G172*H172*12/1000</f>
        <v>88.191084000000004</v>
      </c>
      <c r="K172" s="64">
        <f t="shared" si="45"/>
        <v>84.090198594</v>
      </c>
      <c r="L172" s="65">
        <v>6.31</v>
      </c>
      <c r="M172" s="65"/>
      <c r="N172" s="65">
        <f t="shared" ref="N172:N203" si="47">K172*L172*12/1000</f>
        <v>6.3673098375376798</v>
      </c>
      <c r="O172" s="64">
        <f t="shared" si="41"/>
        <v>6.0712299300921782</v>
      </c>
      <c r="P172" s="78"/>
      <c r="Q172" s="82"/>
      <c r="R172" s="83"/>
      <c r="S172" s="78">
        <v>0.2273</v>
      </c>
      <c r="T172" s="82">
        <v>193.23482000000001</v>
      </c>
      <c r="U172" s="78">
        <v>3.7999999999999999E-2</v>
      </c>
      <c r="V172" s="82">
        <v>71.879000000000005</v>
      </c>
      <c r="W172" s="78"/>
      <c r="X172" s="82"/>
      <c r="Y172" s="84"/>
      <c r="Z172" s="82"/>
      <c r="AA172" s="78"/>
      <c r="AB172" s="85"/>
      <c r="AC172" s="82"/>
      <c r="AD172" s="78"/>
      <c r="AE172" s="82"/>
      <c r="AF172" s="78"/>
      <c r="AG172" s="82"/>
      <c r="AH172" s="78">
        <v>7</v>
      </c>
      <c r="AI172" s="79">
        <v>10.453228423913039</v>
      </c>
      <c r="AJ172" s="78"/>
      <c r="AK172" s="82"/>
      <c r="AL172" s="78"/>
      <c r="AM172" s="82"/>
      <c r="AN172" s="78">
        <v>1</v>
      </c>
      <c r="AO172" s="82">
        <v>2.4340000000000002</v>
      </c>
      <c r="AP172" s="78"/>
      <c r="AQ172" s="82"/>
      <c r="AR172" s="86">
        <v>1</v>
      </c>
      <c r="AS172" s="87">
        <v>0.191</v>
      </c>
      <c r="AT172" s="84"/>
      <c r="AU172" s="88"/>
      <c r="AV172" s="88"/>
      <c r="AW172" s="78"/>
      <c r="AX172" s="82"/>
      <c r="AY172" s="88"/>
      <c r="AZ172" s="84">
        <v>0.18568380000000001</v>
      </c>
      <c r="BA172" s="85"/>
      <c r="BB172" s="85"/>
      <c r="BC172" s="82">
        <v>139.66148788903971</v>
      </c>
      <c r="BD172" s="85"/>
      <c r="BE172" s="82"/>
      <c r="BF172" s="88">
        <v>36.513929175040317</v>
      </c>
      <c r="BG172" s="75"/>
      <c r="BH172" s="76"/>
      <c r="BI172" s="77">
        <v>5.0000000000000001E-3</v>
      </c>
      <c r="BJ172" s="76">
        <v>7.8786699999999996</v>
      </c>
      <c r="BK172" s="77">
        <v>4.0000000000000001E-3</v>
      </c>
      <c r="BL172" s="76">
        <v>4.4878832482278002</v>
      </c>
      <c r="BM172" s="77"/>
      <c r="BN172" s="76"/>
      <c r="BO172" s="77">
        <v>1</v>
      </c>
      <c r="BP172" s="76">
        <v>4.4059600000000003</v>
      </c>
      <c r="BQ172" s="77">
        <v>12</v>
      </c>
      <c r="BR172" s="76">
        <v>5.6335384850461905</v>
      </c>
      <c r="BS172" s="77"/>
      <c r="BT172" s="76"/>
      <c r="BU172" s="77">
        <v>2</v>
      </c>
      <c r="BV172" s="76">
        <v>5.3959325170068002</v>
      </c>
      <c r="BW172" s="77">
        <v>2</v>
      </c>
      <c r="BX172" s="76">
        <v>5.03118148722365</v>
      </c>
      <c r="BY172" s="77">
        <f t="shared" si="35"/>
        <v>454.36746548799306</v>
      </c>
      <c r="BZ172" s="78">
        <f t="shared" si="36"/>
        <v>22.406051733273991</v>
      </c>
      <c r="CA172" s="79">
        <f t="shared" si="34"/>
        <v>10.42711400423045</v>
      </c>
      <c r="CB172" s="60">
        <f t="shared" si="37"/>
        <v>487.20063122549755</v>
      </c>
      <c r="CO172" t="s">
        <v>273</v>
      </c>
      <c r="CP172" t="s">
        <v>101</v>
      </c>
      <c r="CQ172">
        <v>3</v>
      </c>
      <c r="CR172">
        <v>2</v>
      </c>
      <c r="CS172">
        <v>7.3200000000000001E-2</v>
      </c>
      <c r="CT172">
        <v>12</v>
      </c>
      <c r="CV172">
        <f t="shared" ref="CV172:CV203" si="48">D172-CQ172</f>
        <v>0</v>
      </c>
      <c r="CW172" t="e">
        <f>#REF!-CR172</f>
        <v>#REF!</v>
      </c>
      <c r="CY172">
        <f t="shared" ref="CY172:CY203" si="49">F172-CT172</f>
        <v>0</v>
      </c>
    </row>
    <row r="173" spans="1:103" ht="18.75" customHeight="1" x14ac:dyDescent="0.3">
      <c r="A173" s="61">
        <f t="shared" si="44"/>
        <v>162</v>
      </c>
      <c r="B173" s="80" t="s">
        <v>274</v>
      </c>
      <c r="C173" s="81">
        <v>1984</v>
      </c>
      <c r="D173" s="81">
        <v>5</v>
      </c>
      <c r="E173" s="81">
        <v>5</v>
      </c>
      <c r="F173" s="81">
        <v>75</v>
      </c>
      <c r="G173" s="81">
        <v>4168.8</v>
      </c>
      <c r="H173" s="65">
        <v>6.31</v>
      </c>
      <c r="I173" s="65"/>
      <c r="J173" s="65">
        <f t="shared" si="46"/>
        <v>315.66153600000001</v>
      </c>
      <c r="K173" s="64">
        <f t="shared" si="45"/>
        <v>300.98327457600004</v>
      </c>
      <c r="L173" s="65">
        <v>6.31</v>
      </c>
      <c r="M173" s="65"/>
      <c r="N173" s="65">
        <f t="shared" si="47"/>
        <v>22.790453550894721</v>
      </c>
      <c r="O173" s="64">
        <f t="shared" si="41"/>
        <v>21.730697460778117</v>
      </c>
      <c r="P173" s="78">
        <v>4.0000000000000001E-3</v>
      </c>
      <c r="Q173" s="82">
        <v>0.90900000000000003</v>
      </c>
      <c r="R173" s="83"/>
      <c r="S173" s="78">
        <v>3.0000000000000001E-3</v>
      </c>
      <c r="T173" s="82">
        <v>2.371</v>
      </c>
      <c r="U173" s="78"/>
      <c r="V173" s="82"/>
      <c r="W173" s="78"/>
      <c r="X173" s="82"/>
      <c r="Y173" s="84"/>
      <c r="Z173" s="82"/>
      <c r="AA173" s="78"/>
      <c r="AB173" s="85"/>
      <c r="AC173" s="82"/>
      <c r="AD173" s="78"/>
      <c r="AE173" s="82"/>
      <c r="AF173" s="78"/>
      <c r="AG173" s="82"/>
      <c r="AH173" s="78"/>
      <c r="AI173" s="79"/>
      <c r="AJ173" s="78"/>
      <c r="AK173" s="82"/>
      <c r="AL173" s="78"/>
      <c r="AM173" s="82"/>
      <c r="AN173" s="78">
        <v>2</v>
      </c>
      <c r="AO173" s="82">
        <v>3.2392015151515201</v>
      </c>
      <c r="AP173" s="78"/>
      <c r="AQ173" s="82"/>
      <c r="AR173" s="86">
        <v>4</v>
      </c>
      <c r="AS173" s="87">
        <v>11.772738547206984</v>
      </c>
      <c r="AT173" s="84"/>
      <c r="AU173" s="88"/>
      <c r="AV173" s="88"/>
      <c r="AW173" s="78"/>
      <c r="AX173" s="82"/>
      <c r="AY173" s="88"/>
      <c r="AZ173" s="84"/>
      <c r="BA173" s="85"/>
      <c r="BB173" s="85"/>
      <c r="BC173" s="82"/>
      <c r="BD173" s="85"/>
      <c r="BE173" s="82"/>
      <c r="BF173" s="88"/>
      <c r="BG173" s="75">
        <v>2.6000000000000002E-2</v>
      </c>
      <c r="BH173" s="76">
        <v>34.232709976905284</v>
      </c>
      <c r="BI173" s="77">
        <v>5.0000000000000001E-4</v>
      </c>
      <c r="BJ173" s="76">
        <v>0.57301727272727498</v>
      </c>
      <c r="BK173" s="77">
        <v>1.6500000000000001E-2</v>
      </c>
      <c r="BL173" s="76">
        <v>17.279271739130429</v>
      </c>
      <c r="BM173" s="77">
        <v>6.0000000000000001E-3</v>
      </c>
      <c r="BN173" s="76">
        <v>7.0629999999999997</v>
      </c>
      <c r="BO173" s="77"/>
      <c r="BP173" s="76"/>
      <c r="BQ173" s="77">
        <v>54</v>
      </c>
      <c r="BR173" s="76">
        <v>48.816664661246996</v>
      </c>
      <c r="BS173" s="77"/>
      <c r="BT173" s="76"/>
      <c r="BU173" s="77">
        <v>2</v>
      </c>
      <c r="BV173" s="76">
        <v>2.1271331292517002</v>
      </c>
      <c r="BW173" s="77">
        <v>4</v>
      </c>
      <c r="BX173" s="76">
        <v>8.0083422403100695</v>
      </c>
      <c r="BY173" s="77">
        <f t="shared" si="35"/>
        <v>18.291940062358506</v>
      </c>
      <c r="BZ173" s="78">
        <f t="shared" si="36"/>
        <v>107.96466365000998</v>
      </c>
      <c r="CA173" s="79">
        <f t="shared" si="34"/>
        <v>10.135475369561769</v>
      </c>
      <c r="CB173" s="60">
        <f t="shared" si="37"/>
        <v>136.39207908193026</v>
      </c>
      <c r="CO173" t="s">
        <v>275</v>
      </c>
      <c r="CP173">
        <v>1984</v>
      </c>
      <c r="CQ173">
        <v>5</v>
      </c>
      <c r="CR173">
        <v>5</v>
      </c>
      <c r="CS173">
        <v>0.50919999999999999</v>
      </c>
      <c r="CT173">
        <v>75</v>
      </c>
      <c r="CV173">
        <f t="shared" si="48"/>
        <v>0</v>
      </c>
      <c r="CW173" t="e">
        <f>#REF!-CR173</f>
        <v>#REF!</v>
      </c>
      <c r="CY173">
        <f t="shared" si="49"/>
        <v>0</v>
      </c>
    </row>
    <row r="174" spans="1:103" ht="18.75" customHeight="1" x14ac:dyDescent="0.3">
      <c r="A174" s="61">
        <f t="shared" si="44"/>
        <v>163</v>
      </c>
      <c r="B174" s="80" t="s">
        <v>276</v>
      </c>
      <c r="C174" s="81">
        <v>1987</v>
      </c>
      <c r="D174" s="81">
        <v>9</v>
      </c>
      <c r="E174" s="81">
        <v>7</v>
      </c>
      <c r="F174" s="81">
        <v>251</v>
      </c>
      <c r="G174" s="81">
        <v>14062.5</v>
      </c>
      <c r="H174" s="65">
        <v>6.31</v>
      </c>
      <c r="I174" s="65"/>
      <c r="J174" s="65">
        <f t="shared" si="46"/>
        <v>1064.8125</v>
      </c>
      <c r="K174" s="64">
        <f t="shared" si="45"/>
        <v>1015.29871875</v>
      </c>
      <c r="L174" s="65">
        <v>6.31</v>
      </c>
      <c r="M174" s="65"/>
      <c r="N174" s="65">
        <f t="shared" si="47"/>
        <v>76.878418983749995</v>
      </c>
      <c r="O174" s="64">
        <f t="shared" si="41"/>
        <v>73.303572501005618</v>
      </c>
      <c r="P174" s="78"/>
      <c r="Q174" s="82"/>
      <c r="R174" s="83"/>
      <c r="S174" s="78">
        <v>0.02</v>
      </c>
      <c r="T174" s="82">
        <v>34.655852173912997</v>
      </c>
      <c r="U174" s="78"/>
      <c r="V174" s="82"/>
      <c r="W174" s="78"/>
      <c r="X174" s="82"/>
      <c r="Y174" s="84"/>
      <c r="Z174" s="82"/>
      <c r="AA174" s="78"/>
      <c r="AB174" s="85"/>
      <c r="AC174" s="82"/>
      <c r="AD174" s="78"/>
      <c r="AE174" s="82"/>
      <c r="AF174" s="78"/>
      <c r="AG174" s="82"/>
      <c r="AH174" s="78"/>
      <c r="AI174" s="79"/>
      <c r="AJ174" s="78"/>
      <c r="AK174" s="82"/>
      <c r="AL174" s="78"/>
      <c r="AM174" s="82"/>
      <c r="AN174" s="78">
        <v>3</v>
      </c>
      <c r="AO174" s="82">
        <v>5.8433651162790596</v>
      </c>
      <c r="AP174" s="78"/>
      <c r="AQ174" s="82"/>
      <c r="AR174" s="86">
        <v>5</v>
      </c>
      <c r="AS174" s="87">
        <v>4.2332962809770835</v>
      </c>
      <c r="AT174" s="84"/>
      <c r="AU174" s="88"/>
      <c r="AV174" s="88"/>
      <c r="AW174" s="78"/>
      <c r="AX174" s="82"/>
      <c r="AY174" s="88"/>
      <c r="AZ174" s="84"/>
      <c r="BA174" s="85"/>
      <c r="BB174" s="85"/>
      <c r="BC174" s="82"/>
      <c r="BD174" s="85"/>
      <c r="BE174" s="82"/>
      <c r="BF174" s="88">
        <v>2.855</v>
      </c>
      <c r="BG174" s="75">
        <v>9.9000000000000008E-3</v>
      </c>
      <c r="BH174" s="76">
        <v>13.770368501652223</v>
      </c>
      <c r="BI174" s="77">
        <v>1.0500000000000001E-2</v>
      </c>
      <c r="BJ174" s="76">
        <v>14.679232459016395</v>
      </c>
      <c r="BK174" s="77">
        <v>2.3E-2</v>
      </c>
      <c r="BL174" s="76">
        <v>27.701569052374225</v>
      </c>
      <c r="BM174" s="77">
        <v>8.0000000000000002E-3</v>
      </c>
      <c r="BN174" s="76">
        <v>10.09844056338024</v>
      </c>
      <c r="BO174" s="77">
        <v>19</v>
      </c>
      <c r="BP174" s="76">
        <v>50.392151764705886</v>
      </c>
      <c r="BQ174" s="77">
        <v>58</v>
      </c>
      <c r="BR174" s="76">
        <v>66.992849869046893</v>
      </c>
      <c r="BS174" s="77"/>
      <c r="BT174" s="76"/>
      <c r="BU174" s="77">
        <v>116</v>
      </c>
      <c r="BV174" s="76">
        <v>138.1881957749186</v>
      </c>
      <c r="BW174" s="77">
        <v>36</v>
      </c>
      <c r="BX174" s="76">
        <v>68.275554787104824</v>
      </c>
      <c r="BY174" s="77">
        <f t="shared" si="35"/>
        <v>47.58751357116914</v>
      </c>
      <c r="BZ174" s="78">
        <f t="shared" si="36"/>
        <v>183.63461221017587</v>
      </c>
      <c r="CA174" s="79">
        <f t="shared" si="34"/>
        <v>206.46375056202342</v>
      </c>
      <c r="CB174" s="60">
        <f t="shared" si="37"/>
        <v>437.68587634336848</v>
      </c>
      <c r="CO174" t="s">
        <v>277</v>
      </c>
      <c r="CP174">
        <v>1987</v>
      </c>
      <c r="CQ174">
        <v>9</v>
      </c>
      <c r="CR174">
        <v>7</v>
      </c>
      <c r="CS174">
        <v>1.859</v>
      </c>
      <c r="CT174">
        <v>251</v>
      </c>
      <c r="CV174">
        <f t="shared" si="48"/>
        <v>0</v>
      </c>
      <c r="CW174" t="e">
        <f>#REF!-CR174</f>
        <v>#REF!</v>
      </c>
      <c r="CY174">
        <f t="shared" si="49"/>
        <v>0</v>
      </c>
    </row>
    <row r="175" spans="1:103" ht="18.75" customHeight="1" x14ac:dyDescent="0.3">
      <c r="A175" s="61">
        <f t="shared" si="44"/>
        <v>164</v>
      </c>
      <c r="B175" s="80" t="s">
        <v>278</v>
      </c>
      <c r="C175" s="81">
        <v>1982</v>
      </c>
      <c r="D175" s="81">
        <v>9</v>
      </c>
      <c r="E175" s="81">
        <v>9</v>
      </c>
      <c r="F175" s="81">
        <v>323</v>
      </c>
      <c r="G175" s="81">
        <v>16045.9</v>
      </c>
      <c r="H175" s="65">
        <v>6.31</v>
      </c>
      <c r="I175" s="65"/>
      <c r="J175" s="65">
        <f t="shared" si="46"/>
        <v>1214.9955479999999</v>
      </c>
      <c r="K175" s="64">
        <f t="shared" si="45"/>
        <v>1158.4982550179998</v>
      </c>
      <c r="L175" s="65">
        <v>6.31</v>
      </c>
      <c r="M175" s="65"/>
      <c r="N175" s="65">
        <f t="shared" si="47"/>
        <v>87.721487869962928</v>
      </c>
      <c r="O175" s="64">
        <f t="shared" si="41"/>
        <v>83.642438684009647</v>
      </c>
      <c r="P175" s="78"/>
      <c r="Q175" s="82"/>
      <c r="R175" s="83"/>
      <c r="S175" s="78"/>
      <c r="T175" s="82"/>
      <c r="U175" s="78"/>
      <c r="V175" s="82"/>
      <c r="W175" s="78">
        <v>1.6E-2</v>
      </c>
      <c r="X175" s="82">
        <v>7.8214163636363683</v>
      </c>
      <c r="Y175" s="84"/>
      <c r="Z175" s="82"/>
      <c r="AA175" s="78"/>
      <c r="AB175" s="85"/>
      <c r="AC175" s="82"/>
      <c r="AD175" s="78"/>
      <c r="AE175" s="82"/>
      <c r="AF175" s="78"/>
      <c r="AG175" s="82"/>
      <c r="AH175" s="78"/>
      <c r="AI175" s="79"/>
      <c r="AJ175" s="78"/>
      <c r="AK175" s="82"/>
      <c r="AL175" s="78"/>
      <c r="AM175" s="82"/>
      <c r="AN175" s="78">
        <v>2</v>
      </c>
      <c r="AO175" s="82">
        <v>3.341444444444444</v>
      </c>
      <c r="AP175" s="78"/>
      <c r="AQ175" s="82"/>
      <c r="AR175" s="86">
        <v>21</v>
      </c>
      <c r="AS175" s="87">
        <v>18.560496527793436</v>
      </c>
      <c r="AT175" s="84"/>
      <c r="AU175" s="88"/>
      <c r="AV175" s="88"/>
      <c r="AW175" s="78"/>
      <c r="AX175" s="82"/>
      <c r="AY175" s="88"/>
      <c r="AZ175" s="84"/>
      <c r="BA175" s="85"/>
      <c r="BB175" s="85"/>
      <c r="BC175" s="82"/>
      <c r="BD175" s="85">
        <v>48</v>
      </c>
      <c r="BE175" s="82">
        <v>16.632283432835809</v>
      </c>
      <c r="BF175" s="88">
        <v>41.060255531914891</v>
      </c>
      <c r="BG175" s="75">
        <v>6.9999999999999993E-3</v>
      </c>
      <c r="BH175" s="76">
        <v>10.24712702522452</v>
      </c>
      <c r="BI175" s="77">
        <v>1.5E-3</v>
      </c>
      <c r="BJ175" s="76">
        <v>1.7190518181818251</v>
      </c>
      <c r="BK175" s="77">
        <v>4.0499999999999994E-2</v>
      </c>
      <c r="BL175" s="76">
        <v>41.432446346863756</v>
      </c>
      <c r="BM175" s="77">
        <v>1.8500000000000003E-2</v>
      </c>
      <c r="BN175" s="76">
        <v>24.268329418206168</v>
      </c>
      <c r="BO175" s="77">
        <v>5</v>
      </c>
      <c r="BP175" s="76">
        <v>7.2068877777777871</v>
      </c>
      <c r="BQ175" s="77">
        <v>38</v>
      </c>
      <c r="BR175" s="76">
        <v>44.545353014894857</v>
      </c>
      <c r="BS175" s="77">
        <v>8.9999999999999993E-3</v>
      </c>
      <c r="BT175" s="76">
        <v>1.5844199999999999</v>
      </c>
      <c r="BU175" s="77">
        <v>14</v>
      </c>
      <c r="BV175" s="76">
        <v>12.030714526000001</v>
      </c>
      <c r="BW175" s="77">
        <v>11</v>
      </c>
      <c r="BX175" s="76">
        <v>18.025939894051952</v>
      </c>
      <c r="BY175" s="77">
        <f t="shared" si="35"/>
        <v>87.415896300624951</v>
      </c>
      <c r="BZ175" s="78">
        <f t="shared" si="36"/>
        <v>129.41919540114893</v>
      </c>
      <c r="CA175" s="79">
        <f t="shared" si="34"/>
        <v>31.64107442005195</v>
      </c>
      <c r="CB175" s="60">
        <f t="shared" si="37"/>
        <v>248.47616612182583</v>
      </c>
      <c r="CO175" t="s">
        <v>279</v>
      </c>
      <c r="CP175">
        <v>1982</v>
      </c>
      <c r="CQ175">
        <v>9</v>
      </c>
      <c r="CR175">
        <v>9</v>
      </c>
      <c r="CS175">
        <v>1.8380000000000001</v>
      </c>
      <c r="CT175">
        <v>323</v>
      </c>
      <c r="CV175">
        <f t="shared" si="48"/>
        <v>0</v>
      </c>
      <c r="CW175" t="e">
        <f>#REF!-CR175</f>
        <v>#REF!</v>
      </c>
      <c r="CY175">
        <f t="shared" si="49"/>
        <v>0</v>
      </c>
    </row>
    <row r="176" spans="1:103" ht="18.75" customHeight="1" x14ac:dyDescent="0.3">
      <c r="A176" s="61">
        <f t="shared" si="44"/>
        <v>165</v>
      </c>
      <c r="B176" s="80" t="s">
        <v>280</v>
      </c>
      <c r="C176" s="81">
        <v>1982</v>
      </c>
      <c r="D176" s="81">
        <v>9</v>
      </c>
      <c r="E176" s="81">
        <v>11</v>
      </c>
      <c r="F176" s="81">
        <v>394</v>
      </c>
      <c r="G176" s="81">
        <v>19874.5</v>
      </c>
      <c r="H176" s="65">
        <v>6.31</v>
      </c>
      <c r="I176" s="65"/>
      <c r="J176" s="65">
        <f t="shared" si="46"/>
        <v>1504.8971399999998</v>
      </c>
      <c r="K176" s="64">
        <f t="shared" si="45"/>
        <v>1434.9194229899999</v>
      </c>
      <c r="L176" s="65">
        <v>6.31</v>
      </c>
      <c r="M176" s="65"/>
      <c r="N176" s="65">
        <f t="shared" si="47"/>
        <v>108.6520987088028</v>
      </c>
      <c r="O176" s="64">
        <f t="shared" si="41"/>
        <v>103.59977611884347</v>
      </c>
      <c r="P176" s="78"/>
      <c r="Q176" s="82"/>
      <c r="R176" s="83"/>
      <c r="S176" s="78"/>
      <c r="T176" s="82"/>
      <c r="U176" s="78"/>
      <c r="V176" s="82"/>
      <c r="W176" s="78">
        <v>0.19400000000000001</v>
      </c>
      <c r="X176" s="82">
        <v>78.872068072206204</v>
      </c>
      <c r="Y176" s="84"/>
      <c r="Z176" s="82"/>
      <c r="AA176" s="78"/>
      <c r="AB176" s="85"/>
      <c r="AC176" s="82"/>
      <c r="AD176" s="78"/>
      <c r="AE176" s="82"/>
      <c r="AF176" s="78"/>
      <c r="AG176" s="82"/>
      <c r="AH176" s="78"/>
      <c r="AI176" s="79"/>
      <c r="AJ176" s="78"/>
      <c r="AK176" s="82"/>
      <c r="AL176" s="78"/>
      <c r="AM176" s="82"/>
      <c r="AN176" s="78">
        <v>1</v>
      </c>
      <c r="AO176" s="82">
        <v>2.9887199999999998</v>
      </c>
      <c r="AP176" s="78"/>
      <c r="AQ176" s="82"/>
      <c r="AR176" s="86">
        <v>19</v>
      </c>
      <c r="AS176" s="87">
        <v>18.190606151220816</v>
      </c>
      <c r="AT176" s="84"/>
      <c r="AU176" s="88"/>
      <c r="AV176" s="88"/>
      <c r="AW176" s="78"/>
      <c r="AX176" s="82"/>
      <c r="AY176" s="88"/>
      <c r="AZ176" s="84"/>
      <c r="BA176" s="85"/>
      <c r="BB176" s="85"/>
      <c r="BC176" s="82"/>
      <c r="BD176" s="85"/>
      <c r="BE176" s="82"/>
      <c r="BF176" s="88">
        <v>21.37593933113768</v>
      </c>
      <c r="BG176" s="75">
        <v>4.7500000000000007E-2</v>
      </c>
      <c r="BH176" s="76">
        <v>72.929171637531141</v>
      </c>
      <c r="BI176" s="77">
        <v>5.0000000000000001E-3</v>
      </c>
      <c r="BJ176" s="76">
        <v>9.0094344547398606</v>
      </c>
      <c r="BK176" s="77">
        <v>2.5000000000000001E-3</v>
      </c>
      <c r="BL176" s="76">
        <v>3.0985983055260951</v>
      </c>
      <c r="BM176" s="77">
        <v>1.6E-2</v>
      </c>
      <c r="BN176" s="76">
        <v>21.509532175608719</v>
      </c>
      <c r="BO176" s="77">
        <v>1</v>
      </c>
      <c r="BP176" s="76">
        <v>3.0399470588235298</v>
      </c>
      <c r="BQ176" s="77">
        <v>66</v>
      </c>
      <c r="BR176" s="76">
        <v>63.418277867395886</v>
      </c>
      <c r="BS176" s="77">
        <v>0.02</v>
      </c>
      <c r="BT176" s="76">
        <v>2.9902747830000003</v>
      </c>
      <c r="BU176" s="77">
        <v>13</v>
      </c>
      <c r="BV176" s="76">
        <v>10.177056452181404</v>
      </c>
      <c r="BW176" s="77">
        <v>41</v>
      </c>
      <c r="BX176" s="76">
        <v>76.769295952405372</v>
      </c>
      <c r="BY176" s="77">
        <f t="shared" si="35"/>
        <v>121.42733355456471</v>
      </c>
      <c r="BZ176" s="78">
        <f t="shared" si="36"/>
        <v>173.00496149962521</v>
      </c>
      <c r="CA176" s="79">
        <f t="shared" si="34"/>
        <v>89.93662718758678</v>
      </c>
      <c r="CB176" s="60">
        <f t="shared" si="37"/>
        <v>384.36892224177672</v>
      </c>
      <c r="CO176" t="s">
        <v>281</v>
      </c>
      <c r="CP176">
        <v>1982</v>
      </c>
      <c r="CQ176">
        <v>9</v>
      </c>
      <c r="CR176">
        <v>11</v>
      </c>
      <c r="CS176">
        <v>2.222</v>
      </c>
      <c r="CT176">
        <v>394</v>
      </c>
      <c r="CV176">
        <f t="shared" si="48"/>
        <v>0</v>
      </c>
      <c r="CW176" t="e">
        <f>#REF!-CR176</f>
        <v>#REF!</v>
      </c>
      <c r="CY176">
        <f t="shared" si="49"/>
        <v>0</v>
      </c>
    </row>
    <row r="177" spans="1:103" ht="18.75" customHeight="1" x14ac:dyDescent="0.3">
      <c r="A177" s="61">
        <f t="shared" si="44"/>
        <v>166</v>
      </c>
      <c r="B177" s="80" t="s">
        <v>282</v>
      </c>
      <c r="C177" s="81" t="s">
        <v>101</v>
      </c>
      <c r="D177" s="81">
        <v>3</v>
      </c>
      <c r="E177" s="81">
        <v>2</v>
      </c>
      <c r="F177" s="81">
        <v>24</v>
      </c>
      <c r="G177" s="81">
        <v>946.7</v>
      </c>
      <c r="H177" s="65">
        <v>6.31</v>
      </c>
      <c r="I177" s="65"/>
      <c r="J177" s="65">
        <f t="shared" si="46"/>
        <v>71.684123999999997</v>
      </c>
      <c r="K177" s="64">
        <f t="shared" si="45"/>
        <v>68.350812234000003</v>
      </c>
      <c r="L177" s="65">
        <v>6.31</v>
      </c>
      <c r="M177" s="65"/>
      <c r="N177" s="65">
        <f t="shared" si="47"/>
        <v>5.1755235023584802</v>
      </c>
      <c r="O177" s="64">
        <f t="shared" si="41"/>
        <v>4.9348616594988108</v>
      </c>
      <c r="P177" s="78"/>
      <c r="Q177" s="82"/>
      <c r="R177" s="83">
        <v>28.621269999999999</v>
      </c>
      <c r="S177" s="78">
        <v>0.13830000000000001</v>
      </c>
      <c r="T177" s="82">
        <v>94.672449999999998</v>
      </c>
      <c r="U177" s="78">
        <v>2.4E-2</v>
      </c>
      <c r="V177" s="82">
        <v>54.492719999999998</v>
      </c>
      <c r="W177" s="78"/>
      <c r="X177" s="82"/>
      <c r="Y177" s="84"/>
      <c r="Z177" s="82"/>
      <c r="AA177" s="78">
        <v>8.2699999999999996E-2</v>
      </c>
      <c r="AB177" s="85">
        <v>2</v>
      </c>
      <c r="AC177" s="82">
        <v>141.214</v>
      </c>
      <c r="AD177" s="78"/>
      <c r="AE177" s="82"/>
      <c r="AF177" s="78">
        <v>1E-3</v>
      </c>
      <c r="AG177" s="82">
        <v>0.82317999999999991</v>
      </c>
      <c r="AH177" s="78"/>
      <c r="AI177" s="79"/>
      <c r="AJ177" s="78"/>
      <c r="AK177" s="82"/>
      <c r="AL177" s="78"/>
      <c r="AM177" s="82"/>
      <c r="AN177" s="78">
        <v>3</v>
      </c>
      <c r="AO177" s="82">
        <v>12.827913882352941</v>
      </c>
      <c r="AP177" s="78"/>
      <c r="AQ177" s="82"/>
      <c r="AR177" s="86"/>
      <c r="AS177" s="87"/>
      <c r="AT177" s="84"/>
      <c r="AU177" s="88"/>
      <c r="AV177" s="88"/>
      <c r="AW177" s="78"/>
      <c r="AX177" s="82"/>
      <c r="AY177" s="88"/>
      <c r="AZ177" s="84">
        <v>0.18793970000000002</v>
      </c>
      <c r="BA177" s="85"/>
      <c r="BB177" s="85"/>
      <c r="BC177" s="82">
        <v>143.14898038046829</v>
      </c>
      <c r="BD177" s="85"/>
      <c r="BE177" s="82"/>
      <c r="BF177" s="88">
        <v>0.69812186081131167</v>
      </c>
      <c r="BG177" s="75"/>
      <c r="BH177" s="76"/>
      <c r="BI177" s="77"/>
      <c r="BJ177" s="76"/>
      <c r="BK177" s="77"/>
      <c r="BL177" s="76"/>
      <c r="BM177" s="77"/>
      <c r="BN177" s="76"/>
      <c r="BO177" s="77"/>
      <c r="BP177" s="76"/>
      <c r="BQ177" s="77">
        <v>12</v>
      </c>
      <c r="BR177" s="76">
        <v>3.8406902591362142</v>
      </c>
      <c r="BS177" s="77">
        <v>1.4999999999999999E-2</v>
      </c>
      <c r="BT177" s="76">
        <v>2.2394255555555547</v>
      </c>
      <c r="BU177" s="77">
        <v>2</v>
      </c>
      <c r="BV177" s="76">
        <v>5.3959325170068002</v>
      </c>
      <c r="BW177" s="77">
        <v>3</v>
      </c>
      <c r="BX177" s="76">
        <v>5.6556505000000001</v>
      </c>
      <c r="BY177" s="77">
        <f t="shared" si="35"/>
        <v>476.49863612363254</v>
      </c>
      <c r="BZ177" s="78">
        <f t="shared" si="36"/>
        <v>3.8406902591362142</v>
      </c>
      <c r="CA177" s="79">
        <f t="shared" si="34"/>
        <v>13.291008572562355</v>
      </c>
      <c r="CB177" s="60">
        <f t="shared" si="37"/>
        <v>493.63033495533114</v>
      </c>
      <c r="CO177" t="s">
        <v>282</v>
      </c>
      <c r="CP177" t="s">
        <v>101</v>
      </c>
      <c r="CQ177">
        <v>3</v>
      </c>
      <c r="CR177">
        <v>2</v>
      </c>
      <c r="CS177">
        <v>7.1999999999999995E-2</v>
      </c>
      <c r="CT177">
        <v>24</v>
      </c>
      <c r="CV177">
        <f t="shared" si="48"/>
        <v>0</v>
      </c>
      <c r="CW177" t="e">
        <f>#REF!-CR177</f>
        <v>#REF!</v>
      </c>
      <c r="CY177">
        <f t="shared" si="49"/>
        <v>0</v>
      </c>
    </row>
    <row r="178" spans="1:103" ht="18.75" customHeight="1" x14ac:dyDescent="0.3">
      <c r="A178" s="61">
        <f t="shared" si="44"/>
        <v>167</v>
      </c>
      <c r="B178" s="80" t="s">
        <v>283</v>
      </c>
      <c r="C178" s="81">
        <v>1961</v>
      </c>
      <c r="D178" s="81">
        <v>3</v>
      </c>
      <c r="E178" s="81">
        <v>3</v>
      </c>
      <c r="F178" s="81">
        <v>36</v>
      </c>
      <c r="G178" s="81">
        <v>1502.6</v>
      </c>
      <c r="H178" s="65">
        <v>6.31</v>
      </c>
      <c r="I178" s="65"/>
      <c r="J178" s="65">
        <f t="shared" si="46"/>
        <v>113.77687199999998</v>
      </c>
      <c r="K178" s="64">
        <f t="shared" si="45"/>
        <v>108.48624745199999</v>
      </c>
      <c r="L178" s="65">
        <v>6.31</v>
      </c>
      <c r="M178" s="65"/>
      <c r="N178" s="65">
        <f t="shared" si="47"/>
        <v>8.214578657065438</v>
      </c>
      <c r="O178" s="64">
        <f t="shared" si="41"/>
        <v>7.8326007495118954</v>
      </c>
      <c r="P178" s="78"/>
      <c r="Q178" s="82"/>
      <c r="R178" s="83"/>
      <c r="S178" s="78">
        <v>0.26719999999999999</v>
      </c>
      <c r="T178" s="82">
        <v>199.28962999999999</v>
      </c>
      <c r="U178" s="78">
        <v>4.3999999999999997E-2</v>
      </c>
      <c r="V178" s="82">
        <v>96.768500000000003</v>
      </c>
      <c r="W178" s="78"/>
      <c r="X178" s="82"/>
      <c r="Y178" s="84"/>
      <c r="Z178" s="82"/>
      <c r="AA178" s="78"/>
      <c r="AB178" s="85"/>
      <c r="AC178" s="82"/>
      <c r="AD178" s="78"/>
      <c r="AE178" s="82"/>
      <c r="AF178" s="78"/>
      <c r="AG178" s="82"/>
      <c r="AH178" s="78">
        <v>4</v>
      </c>
      <c r="AI178" s="79">
        <v>5.5487644999999999</v>
      </c>
      <c r="AJ178" s="78"/>
      <c r="AK178" s="82"/>
      <c r="AL178" s="78">
        <v>7.2000000000000005E-4</v>
      </c>
      <c r="AM178" s="82">
        <v>4.4979500000000003</v>
      </c>
      <c r="AN178" s="78"/>
      <c r="AO178" s="82"/>
      <c r="AP178" s="78"/>
      <c r="AQ178" s="82"/>
      <c r="AR178" s="86"/>
      <c r="AS178" s="87"/>
      <c r="AT178" s="84"/>
      <c r="AU178" s="88"/>
      <c r="AV178" s="88"/>
      <c r="AW178" s="78">
        <v>9</v>
      </c>
      <c r="AX178" s="82">
        <v>110.74334</v>
      </c>
      <c r="AY178" s="88"/>
      <c r="AZ178" s="84">
        <v>0.1931737</v>
      </c>
      <c r="BA178" s="85"/>
      <c r="BB178" s="85"/>
      <c r="BC178" s="82">
        <v>151.24044529475401</v>
      </c>
      <c r="BD178" s="85"/>
      <c r="BE178" s="82"/>
      <c r="BF178" s="88">
        <v>6.9331707065278607</v>
      </c>
      <c r="BG178" s="75"/>
      <c r="BH178" s="76"/>
      <c r="BI178" s="77"/>
      <c r="BJ178" s="76"/>
      <c r="BK178" s="77"/>
      <c r="BL178" s="76"/>
      <c r="BM178" s="77"/>
      <c r="BN178" s="76"/>
      <c r="BO178" s="77"/>
      <c r="BP178" s="76"/>
      <c r="BQ178" s="77">
        <v>15</v>
      </c>
      <c r="BR178" s="76">
        <v>7.5637579114034699</v>
      </c>
      <c r="BS178" s="77"/>
      <c r="BT178" s="76"/>
      <c r="BU178" s="77">
        <v>4</v>
      </c>
      <c r="BV178" s="76">
        <v>8.8482787755102006</v>
      </c>
      <c r="BW178" s="77">
        <v>4</v>
      </c>
      <c r="BX178" s="76">
        <v>6.9610784242424195</v>
      </c>
      <c r="BY178" s="77">
        <f t="shared" si="35"/>
        <v>575.02180050128197</v>
      </c>
      <c r="BZ178" s="78">
        <f t="shared" si="36"/>
        <v>7.5637579114034699</v>
      </c>
      <c r="CA178" s="79">
        <f t="shared" si="34"/>
        <v>15.80935719975262</v>
      </c>
      <c r="CB178" s="60">
        <f t="shared" si="37"/>
        <v>598.39491561243813</v>
      </c>
      <c r="CO178" t="s">
        <v>283</v>
      </c>
      <c r="CP178">
        <v>1961</v>
      </c>
      <c r="CQ178">
        <v>3</v>
      </c>
      <c r="CR178">
        <v>3</v>
      </c>
      <c r="CS178">
        <v>0.105</v>
      </c>
      <c r="CT178">
        <v>36</v>
      </c>
      <c r="CV178">
        <f t="shared" si="48"/>
        <v>0</v>
      </c>
      <c r="CW178" t="e">
        <f>#REF!-CR178</f>
        <v>#REF!</v>
      </c>
      <c r="CY178">
        <f t="shared" si="49"/>
        <v>0</v>
      </c>
    </row>
    <row r="179" spans="1:103" ht="18.75" customHeight="1" x14ac:dyDescent="0.3">
      <c r="A179" s="61">
        <f t="shared" si="44"/>
        <v>168</v>
      </c>
      <c r="B179" s="94" t="s">
        <v>284</v>
      </c>
      <c r="C179" s="93">
        <v>1959</v>
      </c>
      <c r="D179" s="93">
        <v>3</v>
      </c>
      <c r="E179" s="93">
        <v>2</v>
      </c>
      <c r="F179" s="93">
        <v>4</v>
      </c>
      <c r="G179" s="93">
        <v>1586.9</v>
      </c>
      <c r="H179" s="65">
        <v>6.31</v>
      </c>
      <c r="I179" s="65"/>
      <c r="J179" s="65">
        <f t="shared" si="46"/>
        <v>120.160068</v>
      </c>
      <c r="K179" s="64">
        <f t="shared" si="45"/>
        <v>114.572624838</v>
      </c>
      <c r="L179" s="65">
        <v>6.31</v>
      </c>
      <c r="M179" s="65"/>
      <c r="N179" s="65">
        <f t="shared" si="47"/>
        <v>8.6754391527333592</v>
      </c>
      <c r="O179" s="64">
        <f t="shared" si="41"/>
        <v>8.2720312321312583</v>
      </c>
      <c r="P179" s="78"/>
      <c r="Q179" s="82"/>
      <c r="R179" s="83"/>
      <c r="S179" s="78"/>
      <c r="T179" s="82"/>
      <c r="U179" s="78"/>
      <c r="V179" s="82"/>
      <c r="W179" s="78"/>
      <c r="X179" s="82"/>
      <c r="Y179" s="84"/>
      <c r="Z179" s="82"/>
      <c r="AA179" s="78"/>
      <c r="AB179" s="85"/>
      <c r="AC179" s="82"/>
      <c r="AD179" s="78"/>
      <c r="AE179" s="82"/>
      <c r="AF179" s="78"/>
      <c r="AG179" s="82"/>
      <c r="AH179" s="78"/>
      <c r="AI179" s="79"/>
      <c r="AJ179" s="78"/>
      <c r="AK179" s="82"/>
      <c r="AL179" s="78"/>
      <c r="AM179" s="82"/>
      <c r="AN179" s="78"/>
      <c r="AO179" s="82"/>
      <c r="AP179" s="78"/>
      <c r="AQ179" s="82"/>
      <c r="AR179" s="86"/>
      <c r="AS179" s="87"/>
      <c r="AT179" s="84"/>
      <c r="AU179" s="88"/>
      <c r="AV179" s="88"/>
      <c r="AW179" s="78"/>
      <c r="AX179" s="82"/>
      <c r="AY179" s="88"/>
      <c r="AZ179" s="84"/>
      <c r="BA179" s="85"/>
      <c r="BB179" s="85"/>
      <c r="BC179" s="82"/>
      <c r="BD179" s="85"/>
      <c r="BE179" s="82"/>
      <c r="BF179" s="88">
        <v>2.4174907884035597</v>
      </c>
      <c r="BG179" s="75"/>
      <c r="BH179" s="76"/>
      <c r="BI179" s="77"/>
      <c r="BJ179" s="76"/>
      <c r="BK179" s="77"/>
      <c r="BL179" s="76"/>
      <c r="BM179" s="77"/>
      <c r="BN179" s="76"/>
      <c r="BO179" s="77"/>
      <c r="BP179" s="76"/>
      <c r="BQ179" s="77">
        <v>1</v>
      </c>
      <c r="BR179" s="76">
        <v>1.32270258064516</v>
      </c>
      <c r="BS179" s="77">
        <v>6.0000000000000001E-3</v>
      </c>
      <c r="BT179" s="76">
        <v>0.94070086980000012</v>
      </c>
      <c r="BU179" s="77"/>
      <c r="BV179" s="76"/>
      <c r="BW179" s="77">
        <v>2</v>
      </c>
      <c r="BX179" s="76">
        <v>3.1234561904761899</v>
      </c>
      <c r="BY179" s="77">
        <f t="shared" si="35"/>
        <v>2.4174907884035597</v>
      </c>
      <c r="BZ179" s="78">
        <f t="shared" si="36"/>
        <v>1.32270258064516</v>
      </c>
      <c r="CA179" s="79">
        <f t="shared" si="34"/>
        <v>4.0641570602761901</v>
      </c>
      <c r="CB179" s="60">
        <f t="shared" si="37"/>
        <v>7.8043504293249093</v>
      </c>
      <c r="CO179" t="s">
        <v>284</v>
      </c>
      <c r="CP179">
        <v>1959</v>
      </c>
      <c r="CQ179">
        <v>3</v>
      </c>
      <c r="CR179">
        <v>2</v>
      </c>
      <c r="CS179">
        <v>9.4200000000000006E-2</v>
      </c>
      <c r="CT179">
        <v>4</v>
      </c>
      <c r="CV179">
        <f t="shared" si="48"/>
        <v>0</v>
      </c>
      <c r="CW179" t="e">
        <f>#REF!-CR179</f>
        <v>#REF!</v>
      </c>
      <c r="CY179">
        <f t="shared" si="49"/>
        <v>0</v>
      </c>
    </row>
    <row r="180" spans="1:103" ht="18.75" customHeight="1" x14ac:dyDescent="0.3">
      <c r="A180" s="61">
        <f t="shared" si="44"/>
        <v>169</v>
      </c>
      <c r="B180" s="80" t="s">
        <v>285</v>
      </c>
      <c r="C180" s="81">
        <v>1961</v>
      </c>
      <c r="D180" s="81">
        <v>3</v>
      </c>
      <c r="E180" s="81">
        <v>3</v>
      </c>
      <c r="F180" s="81">
        <v>34</v>
      </c>
      <c r="G180" s="81">
        <v>1479.9</v>
      </c>
      <c r="H180" s="65">
        <v>6.31</v>
      </c>
      <c r="I180" s="65"/>
      <c r="J180" s="65">
        <f t="shared" si="46"/>
        <v>112.05802799999999</v>
      </c>
      <c r="K180" s="64">
        <f t="shared" si="45"/>
        <v>106.847329698</v>
      </c>
      <c r="L180" s="65">
        <v>6.31</v>
      </c>
      <c r="M180" s="65"/>
      <c r="N180" s="65">
        <f t="shared" si="47"/>
        <v>8.0904798047325599</v>
      </c>
      <c r="O180" s="64">
        <f t="shared" si="41"/>
        <v>7.714272493812496</v>
      </c>
      <c r="P180" s="78">
        <v>2.3E-2</v>
      </c>
      <c r="Q180" s="82">
        <v>4.992</v>
      </c>
      <c r="R180" s="83">
        <v>350.01604000000003</v>
      </c>
      <c r="S180" s="78"/>
      <c r="T180" s="82"/>
      <c r="U180" s="78"/>
      <c r="V180" s="82"/>
      <c r="W180" s="78"/>
      <c r="X180" s="82"/>
      <c r="Y180" s="84"/>
      <c r="Z180" s="82"/>
      <c r="AA180" s="78"/>
      <c r="AB180" s="85"/>
      <c r="AC180" s="82"/>
      <c r="AD180" s="78"/>
      <c r="AE180" s="82"/>
      <c r="AF180" s="78"/>
      <c r="AG180" s="82"/>
      <c r="AH180" s="78">
        <v>2</v>
      </c>
      <c r="AI180" s="79">
        <v>2.7743822499999999</v>
      </c>
      <c r="AJ180" s="78"/>
      <c r="AK180" s="82"/>
      <c r="AL180" s="78"/>
      <c r="AM180" s="82"/>
      <c r="AN180" s="78"/>
      <c r="AO180" s="82"/>
      <c r="AP180" s="78"/>
      <c r="AQ180" s="82"/>
      <c r="AR180" s="86">
        <v>1</v>
      </c>
      <c r="AS180" s="87">
        <v>0.27611000000000002</v>
      </c>
      <c r="AT180" s="84"/>
      <c r="AU180" s="88"/>
      <c r="AV180" s="88"/>
      <c r="AW180" s="78">
        <v>1</v>
      </c>
      <c r="AX180" s="82">
        <v>1.5737300000000001</v>
      </c>
      <c r="AY180" s="88"/>
      <c r="AZ180" s="84"/>
      <c r="BA180" s="85"/>
      <c r="BB180" s="85"/>
      <c r="BC180" s="82"/>
      <c r="BD180" s="85">
        <v>24</v>
      </c>
      <c r="BE180" s="82">
        <v>8.6698889552238718</v>
      </c>
      <c r="BF180" s="88">
        <v>11.478891189356972</v>
      </c>
      <c r="BG180" s="75"/>
      <c r="BH180" s="76"/>
      <c r="BI180" s="77"/>
      <c r="BJ180" s="76"/>
      <c r="BK180" s="77"/>
      <c r="BL180" s="76"/>
      <c r="BM180" s="77"/>
      <c r="BN180" s="76"/>
      <c r="BO180" s="77"/>
      <c r="BP180" s="76"/>
      <c r="BQ180" s="77">
        <v>8</v>
      </c>
      <c r="BR180" s="76">
        <v>3.3897210767536921</v>
      </c>
      <c r="BS180" s="77"/>
      <c r="BT180" s="76"/>
      <c r="BU180" s="77"/>
      <c r="BV180" s="76"/>
      <c r="BW180" s="77">
        <v>2</v>
      </c>
      <c r="BX180" s="76">
        <v>3.3159387499999999</v>
      </c>
      <c r="BY180" s="77">
        <f t="shared" si="35"/>
        <v>379.78104239458094</v>
      </c>
      <c r="BZ180" s="78">
        <f t="shared" si="36"/>
        <v>3.3897210767536921</v>
      </c>
      <c r="CA180" s="79">
        <f t="shared" si="34"/>
        <v>3.3159387499999999</v>
      </c>
      <c r="CB180" s="60">
        <f t="shared" si="37"/>
        <v>386.48670222133461</v>
      </c>
      <c r="CO180" t="s">
        <v>285</v>
      </c>
      <c r="CP180">
        <v>1961</v>
      </c>
      <c r="CQ180">
        <v>3</v>
      </c>
      <c r="CR180">
        <v>3</v>
      </c>
      <c r="CS180">
        <v>0.14319999999999999</v>
      </c>
      <c r="CT180">
        <v>34</v>
      </c>
      <c r="CV180">
        <f t="shared" si="48"/>
        <v>0</v>
      </c>
      <c r="CW180" t="e">
        <f>#REF!-CR180</f>
        <v>#REF!</v>
      </c>
      <c r="CY180">
        <f t="shared" si="49"/>
        <v>0</v>
      </c>
    </row>
    <row r="181" spans="1:103" ht="18.75" customHeight="1" x14ac:dyDescent="0.3">
      <c r="A181" s="61">
        <f t="shared" si="44"/>
        <v>170</v>
      </c>
      <c r="B181" s="80" t="s">
        <v>286</v>
      </c>
      <c r="C181" s="81" t="s">
        <v>266</v>
      </c>
      <c r="D181" s="81">
        <v>5</v>
      </c>
      <c r="E181" s="81">
        <v>7</v>
      </c>
      <c r="F181" s="81">
        <v>70</v>
      </c>
      <c r="G181" s="81">
        <v>3232.9</v>
      </c>
      <c r="H181" s="65">
        <v>6.31</v>
      </c>
      <c r="I181" s="65"/>
      <c r="J181" s="65">
        <f t="shared" si="46"/>
        <v>244.79518799999997</v>
      </c>
      <c r="K181" s="64">
        <f t="shared" si="45"/>
        <v>233.41221175799998</v>
      </c>
      <c r="L181" s="65">
        <v>6.31</v>
      </c>
      <c r="M181" s="65"/>
      <c r="N181" s="65">
        <f t="shared" si="47"/>
        <v>17.67397267431576</v>
      </c>
      <c r="O181" s="64">
        <f t="shared" si="41"/>
        <v>16.852132944960076</v>
      </c>
      <c r="P181" s="78"/>
      <c r="Q181" s="82"/>
      <c r="R181" s="83"/>
      <c r="S181" s="78">
        <v>7.0000000000000001E-3</v>
      </c>
      <c r="T181" s="82">
        <v>14.253</v>
      </c>
      <c r="U181" s="78"/>
      <c r="V181" s="82"/>
      <c r="W181" s="78">
        <v>2.8000000000000001E-2</v>
      </c>
      <c r="X181" s="82">
        <v>13.687478636363645</v>
      </c>
      <c r="Y181" s="84"/>
      <c r="Z181" s="82"/>
      <c r="AA181" s="78"/>
      <c r="AB181" s="85"/>
      <c r="AC181" s="82"/>
      <c r="AD181" s="78"/>
      <c r="AE181" s="82"/>
      <c r="AF181" s="78"/>
      <c r="AG181" s="82"/>
      <c r="AH181" s="78"/>
      <c r="AI181" s="79"/>
      <c r="AJ181" s="78"/>
      <c r="AK181" s="82"/>
      <c r="AL181" s="78"/>
      <c r="AM181" s="82"/>
      <c r="AN181" s="78">
        <v>4</v>
      </c>
      <c r="AO181" s="82">
        <v>2.195262134366923</v>
      </c>
      <c r="AP181" s="78"/>
      <c r="AQ181" s="82"/>
      <c r="AR181" s="86">
        <v>10</v>
      </c>
      <c r="AS181" s="87">
        <v>2.7308570757715591</v>
      </c>
      <c r="AT181" s="84"/>
      <c r="AU181" s="88"/>
      <c r="AV181" s="88"/>
      <c r="AW181" s="78"/>
      <c r="AX181" s="82"/>
      <c r="AY181" s="88"/>
      <c r="AZ181" s="84"/>
      <c r="BA181" s="85"/>
      <c r="BB181" s="85"/>
      <c r="BC181" s="82"/>
      <c r="BD181" s="85"/>
      <c r="BE181" s="82"/>
      <c r="BF181" s="88">
        <v>762.23789733690774</v>
      </c>
      <c r="BG181" s="75"/>
      <c r="BH181" s="76"/>
      <c r="BI181" s="77">
        <v>3.0000000000000001E-3</v>
      </c>
      <c r="BJ181" s="76">
        <v>4.1517266666666703</v>
      </c>
      <c r="BK181" s="77">
        <v>0.01</v>
      </c>
      <c r="BL181" s="76">
        <v>10.51284141875</v>
      </c>
      <c r="BM181" s="77"/>
      <c r="BN181" s="76"/>
      <c r="BO181" s="77"/>
      <c r="BP181" s="76"/>
      <c r="BQ181" s="77">
        <v>37</v>
      </c>
      <c r="BR181" s="76">
        <v>24.105986936161951</v>
      </c>
      <c r="BS181" s="77"/>
      <c r="BT181" s="76"/>
      <c r="BU181" s="77"/>
      <c r="BV181" s="76"/>
      <c r="BW181" s="77">
        <v>7</v>
      </c>
      <c r="BX181" s="76">
        <v>12.377127708333331</v>
      </c>
      <c r="BY181" s="77">
        <f t="shared" si="35"/>
        <v>795.10449518340988</v>
      </c>
      <c r="BZ181" s="78">
        <f t="shared" si="36"/>
        <v>38.770555021578623</v>
      </c>
      <c r="CA181" s="79">
        <f t="shared" si="34"/>
        <v>12.377127708333331</v>
      </c>
      <c r="CB181" s="60">
        <f t="shared" si="37"/>
        <v>846.25217791332182</v>
      </c>
      <c r="CO181" t="s">
        <v>287</v>
      </c>
      <c r="CP181" t="s">
        <v>266</v>
      </c>
      <c r="CQ181">
        <v>5</v>
      </c>
      <c r="CR181">
        <v>7</v>
      </c>
      <c r="CS181">
        <v>0.44</v>
      </c>
      <c r="CT181">
        <v>70</v>
      </c>
      <c r="CV181">
        <f t="shared" si="48"/>
        <v>0</v>
      </c>
      <c r="CW181" t="e">
        <f>#REF!-CR181</f>
        <v>#REF!</v>
      </c>
      <c r="CY181">
        <f t="shared" si="49"/>
        <v>0</v>
      </c>
    </row>
    <row r="182" spans="1:103" ht="18.75" customHeight="1" x14ac:dyDescent="0.3">
      <c r="A182" s="61">
        <f t="shared" si="44"/>
        <v>171</v>
      </c>
      <c r="B182" s="80" t="s">
        <v>288</v>
      </c>
      <c r="C182" s="81" t="s">
        <v>101</v>
      </c>
      <c r="D182" s="81">
        <v>2</v>
      </c>
      <c r="E182" s="81">
        <v>2</v>
      </c>
      <c r="F182" s="81">
        <v>16</v>
      </c>
      <c r="G182" s="81">
        <v>676.3</v>
      </c>
      <c r="H182" s="65">
        <v>6.31</v>
      </c>
      <c r="I182" s="65"/>
      <c r="J182" s="65">
        <f t="shared" si="46"/>
        <v>51.209435999999997</v>
      </c>
      <c r="K182" s="64">
        <f t="shared" si="45"/>
        <v>48.828197226</v>
      </c>
      <c r="L182" s="65">
        <v>6.31</v>
      </c>
      <c r="M182" s="65"/>
      <c r="N182" s="65">
        <f t="shared" si="47"/>
        <v>3.6972710939527196</v>
      </c>
      <c r="O182" s="64">
        <f t="shared" si="41"/>
        <v>3.5253479880839182</v>
      </c>
      <c r="P182" s="78"/>
      <c r="Q182" s="82"/>
      <c r="R182" s="83"/>
      <c r="S182" s="78"/>
      <c r="T182" s="82"/>
      <c r="U182" s="78"/>
      <c r="V182" s="82"/>
      <c r="W182" s="78"/>
      <c r="X182" s="82"/>
      <c r="Y182" s="84"/>
      <c r="Z182" s="82"/>
      <c r="AA182" s="78">
        <v>4.9849999999999998E-2</v>
      </c>
      <c r="AB182" s="85">
        <v>2</v>
      </c>
      <c r="AC182" s="82">
        <v>97.007109999999997</v>
      </c>
      <c r="AD182" s="78"/>
      <c r="AE182" s="82"/>
      <c r="AF182" s="78"/>
      <c r="AG182" s="82"/>
      <c r="AH182" s="78"/>
      <c r="AI182" s="79"/>
      <c r="AJ182" s="78"/>
      <c r="AK182" s="82"/>
      <c r="AL182" s="78"/>
      <c r="AM182" s="82"/>
      <c r="AN182" s="78"/>
      <c r="AO182" s="82"/>
      <c r="AP182" s="78"/>
      <c r="AQ182" s="82"/>
      <c r="AR182" s="86">
        <v>7</v>
      </c>
      <c r="AS182" s="87">
        <v>5.635845659858469</v>
      </c>
      <c r="AT182" s="84"/>
      <c r="AU182" s="88"/>
      <c r="AV182" s="88"/>
      <c r="AW182" s="78"/>
      <c r="AX182" s="82"/>
      <c r="AY182" s="88"/>
      <c r="AZ182" s="84"/>
      <c r="BA182" s="85"/>
      <c r="BB182" s="85"/>
      <c r="BC182" s="82"/>
      <c r="BD182" s="85">
        <v>2</v>
      </c>
      <c r="BE182" s="82">
        <v>3.5914511999999998</v>
      </c>
      <c r="BF182" s="88"/>
      <c r="BG182" s="75"/>
      <c r="BH182" s="76"/>
      <c r="BI182" s="77"/>
      <c r="BJ182" s="76"/>
      <c r="BK182" s="77"/>
      <c r="BL182" s="76"/>
      <c r="BM182" s="77"/>
      <c r="BN182" s="76"/>
      <c r="BO182" s="77"/>
      <c r="BP182" s="76"/>
      <c r="BQ182" s="77">
        <v>3</v>
      </c>
      <c r="BR182" s="76">
        <v>3.9488226231581498</v>
      </c>
      <c r="BS182" s="77"/>
      <c r="BT182" s="76"/>
      <c r="BU182" s="77"/>
      <c r="BV182" s="76"/>
      <c r="BW182" s="77">
        <v>3</v>
      </c>
      <c r="BX182" s="76">
        <v>6.0970270416666699</v>
      </c>
      <c r="BY182" s="77">
        <f t="shared" si="35"/>
        <v>106.23440685985847</v>
      </c>
      <c r="BZ182" s="78">
        <f t="shared" si="36"/>
        <v>3.9488226231581498</v>
      </c>
      <c r="CA182" s="79">
        <f t="shared" si="34"/>
        <v>6.0970270416666699</v>
      </c>
      <c r="CB182" s="60">
        <f t="shared" si="37"/>
        <v>116.28025652468328</v>
      </c>
      <c r="CO182" t="s">
        <v>289</v>
      </c>
      <c r="CP182" t="s">
        <v>101</v>
      </c>
      <c r="CQ182">
        <v>2</v>
      </c>
      <c r="CR182">
        <v>2</v>
      </c>
      <c r="CS182">
        <v>4.9599999999999998E-2</v>
      </c>
      <c r="CT182">
        <v>16</v>
      </c>
      <c r="CV182">
        <f t="shared" si="48"/>
        <v>0</v>
      </c>
      <c r="CW182" t="e">
        <f>#REF!-CR182</f>
        <v>#REF!</v>
      </c>
      <c r="CY182">
        <f t="shared" si="49"/>
        <v>0</v>
      </c>
    </row>
    <row r="183" spans="1:103" ht="18.75" customHeight="1" x14ac:dyDescent="0.3">
      <c r="A183" s="61">
        <f t="shared" si="44"/>
        <v>172</v>
      </c>
      <c r="B183" s="80" t="s">
        <v>290</v>
      </c>
      <c r="C183" s="81" t="s">
        <v>291</v>
      </c>
      <c r="D183" s="81">
        <v>2</v>
      </c>
      <c r="E183" s="81">
        <v>2</v>
      </c>
      <c r="F183" s="81">
        <v>16</v>
      </c>
      <c r="G183" s="81">
        <v>562.29999999999995</v>
      </c>
      <c r="H183" s="65">
        <v>6.31</v>
      </c>
      <c r="I183" s="65"/>
      <c r="J183" s="65">
        <f t="shared" si="46"/>
        <v>42.577355999999995</v>
      </c>
      <c r="K183" s="64">
        <f t="shared" si="45"/>
        <v>40.597508945999998</v>
      </c>
      <c r="L183" s="65">
        <v>6.31</v>
      </c>
      <c r="M183" s="65"/>
      <c r="N183" s="65">
        <f t="shared" si="47"/>
        <v>3.0740433773911193</v>
      </c>
      <c r="O183" s="64">
        <f t="shared" si="41"/>
        <v>2.9311003603424322</v>
      </c>
      <c r="P183" s="78"/>
      <c r="Q183" s="82"/>
      <c r="R183" s="83"/>
      <c r="S183" s="78"/>
      <c r="T183" s="82"/>
      <c r="U183" s="78"/>
      <c r="V183" s="82"/>
      <c r="W183" s="78"/>
      <c r="X183" s="82"/>
      <c r="Y183" s="84"/>
      <c r="Z183" s="82"/>
      <c r="AA183" s="78"/>
      <c r="AB183" s="85"/>
      <c r="AC183" s="82"/>
      <c r="AD183" s="78"/>
      <c r="AE183" s="82"/>
      <c r="AF183" s="78"/>
      <c r="AG183" s="82"/>
      <c r="AH183" s="78"/>
      <c r="AI183" s="79"/>
      <c r="AJ183" s="78"/>
      <c r="AK183" s="82"/>
      <c r="AL183" s="78"/>
      <c r="AM183" s="82"/>
      <c r="AN183" s="78"/>
      <c r="AO183" s="82"/>
      <c r="AP183" s="78"/>
      <c r="AQ183" s="82"/>
      <c r="AR183" s="86"/>
      <c r="AS183" s="87"/>
      <c r="AT183" s="84"/>
      <c r="AU183" s="88"/>
      <c r="AV183" s="88"/>
      <c r="AW183" s="78"/>
      <c r="AX183" s="82"/>
      <c r="AY183" s="88"/>
      <c r="AZ183" s="84"/>
      <c r="BA183" s="85"/>
      <c r="BB183" s="85"/>
      <c r="BC183" s="82"/>
      <c r="BD183" s="85"/>
      <c r="BE183" s="82"/>
      <c r="BF183" s="88">
        <v>6.5205790662802237</v>
      </c>
      <c r="BG183" s="75"/>
      <c r="BH183" s="76"/>
      <c r="BI183" s="77"/>
      <c r="BJ183" s="76"/>
      <c r="BK183" s="77"/>
      <c r="BL183" s="76"/>
      <c r="BM183" s="77"/>
      <c r="BN183" s="76"/>
      <c r="BO183" s="77"/>
      <c r="BP183" s="76"/>
      <c r="BQ183" s="77">
        <v>1</v>
      </c>
      <c r="BR183" s="76">
        <v>0.25174999999999997</v>
      </c>
      <c r="BS183" s="77"/>
      <c r="BT183" s="76"/>
      <c r="BU183" s="77">
        <v>1</v>
      </c>
      <c r="BV183" s="76">
        <v>0.85104760869565199</v>
      </c>
      <c r="BW183" s="77">
        <v>2</v>
      </c>
      <c r="BX183" s="76">
        <v>3.93115375</v>
      </c>
      <c r="BY183" s="77">
        <f t="shared" si="35"/>
        <v>6.5205790662802237</v>
      </c>
      <c r="BZ183" s="78">
        <f t="shared" si="36"/>
        <v>0.25174999999999997</v>
      </c>
      <c r="CA183" s="79">
        <f t="shared" si="34"/>
        <v>4.7822013586956515</v>
      </c>
      <c r="CB183" s="60">
        <f t="shared" si="37"/>
        <v>11.554530424975876</v>
      </c>
      <c r="CO183" t="s">
        <v>292</v>
      </c>
      <c r="CP183" t="s">
        <v>291</v>
      </c>
      <c r="CQ183">
        <v>2</v>
      </c>
      <c r="CR183">
        <v>2</v>
      </c>
      <c r="CS183">
        <v>4.1300000000000003E-2</v>
      </c>
      <c r="CT183">
        <v>16</v>
      </c>
      <c r="CV183">
        <f t="shared" si="48"/>
        <v>0</v>
      </c>
      <c r="CW183" t="e">
        <f>#REF!-CR183</f>
        <v>#REF!</v>
      </c>
      <c r="CY183">
        <f t="shared" si="49"/>
        <v>0</v>
      </c>
    </row>
    <row r="184" spans="1:103" ht="21" customHeight="1" x14ac:dyDescent="0.3">
      <c r="A184" s="61">
        <f t="shared" si="44"/>
        <v>173</v>
      </c>
      <c r="B184" s="80" t="s">
        <v>293</v>
      </c>
      <c r="C184" s="81" t="s">
        <v>294</v>
      </c>
      <c r="D184" s="81">
        <v>5</v>
      </c>
      <c r="E184" s="81">
        <v>4</v>
      </c>
      <c r="F184" s="81">
        <v>67</v>
      </c>
      <c r="G184" s="81">
        <v>3433.5</v>
      </c>
      <c r="H184" s="65">
        <v>6.31</v>
      </c>
      <c r="I184" s="65"/>
      <c r="J184" s="65">
        <f t="shared" si="46"/>
        <v>259.98462000000001</v>
      </c>
      <c r="K184" s="64">
        <f t="shared" si="45"/>
        <v>247.89533517000001</v>
      </c>
      <c r="L184" s="65">
        <v>6.31</v>
      </c>
      <c r="M184" s="65"/>
      <c r="N184" s="65">
        <f t="shared" si="47"/>
        <v>18.770634779072399</v>
      </c>
      <c r="O184" s="64">
        <f t="shared" si="41"/>
        <v>17.897800261845532</v>
      </c>
      <c r="P184" s="78"/>
      <c r="Q184" s="82"/>
      <c r="R184" s="83"/>
      <c r="S184" s="78"/>
      <c r="T184" s="82"/>
      <c r="U184" s="78"/>
      <c r="V184" s="82"/>
      <c r="W184" s="78"/>
      <c r="X184" s="82"/>
      <c r="Y184" s="84"/>
      <c r="Z184" s="82"/>
      <c r="AA184" s="78"/>
      <c r="AB184" s="85"/>
      <c r="AC184" s="82"/>
      <c r="AD184" s="78"/>
      <c r="AE184" s="82"/>
      <c r="AF184" s="78"/>
      <c r="AG184" s="82"/>
      <c r="AH184" s="78"/>
      <c r="AI184" s="79"/>
      <c r="AJ184" s="78"/>
      <c r="AK184" s="82"/>
      <c r="AL184" s="78"/>
      <c r="AM184" s="82"/>
      <c r="AN184" s="78"/>
      <c r="AO184" s="82"/>
      <c r="AP184" s="78"/>
      <c r="AQ184" s="82"/>
      <c r="AR184" s="86">
        <v>9</v>
      </c>
      <c r="AS184" s="87">
        <v>4.1287939148919994</v>
      </c>
      <c r="AT184" s="84"/>
      <c r="AU184" s="88"/>
      <c r="AV184" s="88"/>
      <c r="AW184" s="78"/>
      <c r="AX184" s="82"/>
      <c r="AY184" s="88"/>
      <c r="AZ184" s="84"/>
      <c r="BA184" s="85"/>
      <c r="BB184" s="85"/>
      <c r="BC184" s="82"/>
      <c r="BD184" s="85"/>
      <c r="BE184" s="82"/>
      <c r="BF184" s="88">
        <v>15.355268888888888</v>
      </c>
      <c r="BG184" s="75">
        <v>1.55E-2</v>
      </c>
      <c r="BH184" s="76">
        <v>23.536080612903245</v>
      </c>
      <c r="BI184" s="77"/>
      <c r="BJ184" s="76"/>
      <c r="BK184" s="77"/>
      <c r="BL184" s="76"/>
      <c r="BM184" s="77">
        <v>0.01</v>
      </c>
      <c r="BN184" s="76">
        <v>6.7145208300000006</v>
      </c>
      <c r="BO184" s="77"/>
      <c r="BP184" s="76"/>
      <c r="BQ184" s="77">
        <v>23</v>
      </c>
      <c r="BR184" s="76">
        <v>15.905701271820082</v>
      </c>
      <c r="BS184" s="77"/>
      <c r="BT184" s="76"/>
      <c r="BU184" s="77">
        <v>3</v>
      </c>
      <c r="BV184" s="76">
        <v>2.3106800000000001</v>
      </c>
      <c r="BW184" s="77">
        <v>1</v>
      </c>
      <c r="BX184" s="76">
        <v>1.60325785714286</v>
      </c>
      <c r="BY184" s="77">
        <f t="shared" si="35"/>
        <v>19.484062803780887</v>
      </c>
      <c r="BZ184" s="78">
        <f t="shared" si="36"/>
        <v>46.156302714723324</v>
      </c>
      <c r="CA184" s="79">
        <f t="shared" si="34"/>
        <v>3.91393785714286</v>
      </c>
      <c r="CB184" s="60">
        <f t="shared" si="37"/>
        <v>69.554303375647066</v>
      </c>
      <c r="CO184" t="s">
        <v>293</v>
      </c>
      <c r="CP184" t="s">
        <v>294</v>
      </c>
      <c r="CQ184">
        <v>5</v>
      </c>
      <c r="CR184">
        <v>4</v>
      </c>
      <c r="CS184">
        <v>0.26300000000000001</v>
      </c>
      <c r="CT184">
        <v>67</v>
      </c>
      <c r="CV184">
        <f t="shared" si="48"/>
        <v>0</v>
      </c>
      <c r="CW184" t="e">
        <f>#REF!-CR184</f>
        <v>#REF!</v>
      </c>
      <c r="CY184">
        <f t="shared" si="49"/>
        <v>0</v>
      </c>
    </row>
    <row r="185" spans="1:103" ht="19.5" customHeight="1" x14ac:dyDescent="0.3">
      <c r="A185" s="61">
        <f t="shared" si="44"/>
        <v>174</v>
      </c>
      <c r="B185" s="80" t="s">
        <v>295</v>
      </c>
      <c r="C185" s="81" t="s">
        <v>63</v>
      </c>
      <c r="D185" s="81">
        <v>4</v>
      </c>
      <c r="E185" s="81">
        <v>1</v>
      </c>
      <c r="F185" s="81">
        <v>12</v>
      </c>
      <c r="G185" s="81">
        <v>773.9</v>
      </c>
      <c r="H185" s="65">
        <v>6.31</v>
      </c>
      <c r="I185" s="65"/>
      <c r="J185" s="65">
        <f t="shared" si="46"/>
        <v>58.599707999999993</v>
      </c>
      <c r="K185" s="64">
        <f t="shared" si="45"/>
        <v>55.874821577999995</v>
      </c>
      <c r="L185" s="65">
        <v>6.31</v>
      </c>
      <c r="M185" s="65"/>
      <c r="N185" s="65">
        <f t="shared" si="47"/>
        <v>4.230841489886159</v>
      </c>
      <c r="O185" s="64">
        <f t="shared" si="41"/>
        <v>4.0341073606064528</v>
      </c>
      <c r="P185" s="78"/>
      <c r="Q185" s="82"/>
      <c r="R185" s="83"/>
      <c r="S185" s="78"/>
      <c r="T185" s="82"/>
      <c r="U185" s="78"/>
      <c r="V185" s="82"/>
      <c r="W185" s="78"/>
      <c r="X185" s="82"/>
      <c r="Y185" s="84"/>
      <c r="Z185" s="82"/>
      <c r="AA185" s="78"/>
      <c r="AB185" s="85"/>
      <c r="AC185" s="82"/>
      <c r="AD185" s="78"/>
      <c r="AE185" s="82"/>
      <c r="AF185" s="78"/>
      <c r="AG185" s="82"/>
      <c r="AH185" s="78"/>
      <c r="AI185" s="79"/>
      <c r="AJ185" s="78"/>
      <c r="AK185" s="82"/>
      <c r="AL185" s="78"/>
      <c r="AM185" s="82"/>
      <c r="AN185" s="78"/>
      <c r="AO185" s="82"/>
      <c r="AP185" s="78"/>
      <c r="AQ185" s="82"/>
      <c r="AR185" s="86">
        <v>4</v>
      </c>
      <c r="AS185" s="87">
        <v>2.2539407719298241</v>
      </c>
      <c r="AT185" s="84"/>
      <c r="AU185" s="88"/>
      <c r="AV185" s="88"/>
      <c r="AW185" s="78"/>
      <c r="AX185" s="82"/>
      <c r="AY185" s="88"/>
      <c r="AZ185" s="84"/>
      <c r="BA185" s="85"/>
      <c r="BB185" s="85"/>
      <c r="BC185" s="82"/>
      <c r="BD185" s="85"/>
      <c r="BE185" s="82"/>
      <c r="BF185" s="88"/>
      <c r="BG185" s="75"/>
      <c r="BH185" s="76"/>
      <c r="BI185" s="77"/>
      <c r="BJ185" s="76"/>
      <c r="BK185" s="77"/>
      <c r="BL185" s="76"/>
      <c r="BM185" s="77"/>
      <c r="BN185" s="76"/>
      <c r="BO185" s="77"/>
      <c r="BP185" s="76"/>
      <c r="BQ185" s="77">
        <v>10</v>
      </c>
      <c r="BR185" s="76">
        <v>5.818880069017256</v>
      </c>
      <c r="BS185" s="77"/>
      <c r="BT185" s="76"/>
      <c r="BU185" s="77">
        <v>1</v>
      </c>
      <c r="BV185" s="76">
        <v>1.9059999999999999</v>
      </c>
      <c r="BW185" s="77">
        <v>2</v>
      </c>
      <c r="BX185" s="76">
        <v>4.79285472222222</v>
      </c>
      <c r="BY185" s="77">
        <f t="shared" si="35"/>
        <v>2.2539407719298241</v>
      </c>
      <c r="BZ185" s="78">
        <f t="shared" si="36"/>
        <v>5.818880069017256</v>
      </c>
      <c r="CA185" s="79">
        <f t="shared" si="34"/>
        <v>6.6988547222222197</v>
      </c>
      <c r="CB185" s="60">
        <f t="shared" si="37"/>
        <v>14.7716755631693</v>
      </c>
      <c r="CO185" t="s">
        <v>295</v>
      </c>
      <c r="CP185" t="s">
        <v>63</v>
      </c>
      <c r="CQ185">
        <v>4</v>
      </c>
      <c r="CR185">
        <v>1</v>
      </c>
      <c r="CS185">
        <v>7.51E-2</v>
      </c>
      <c r="CT185">
        <v>12</v>
      </c>
      <c r="CV185">
        <f t="shared" si="48"/>
        <v>0</v>
      </c>
      <c r="CW185" t="e">
        <f>#REF!-CR185</f>
        <v>#REF!</v>
      </c>
      <c r="CY185">
        <f t="shared" si="49"/>
        <v>0</v>
      </c>
    </row>
    <row r="186" spans="1:103" ht="18.75" customHeight="1" x14ac:dyDescent="0.3">
      <c r="A186" s="61">
        <f t="shared" si="44"/>
        <v>175</v>
      </c>
      <c r="B186" s="95" t="s">
        <v>296</v>
      </c>
      <c r="C186" s="81">
        <v>1952</v>
      </c>
      <c r="D186" s="81">
        <v>2</v>
      </c>
      <c r="E186" s="81">
        <v>1</v>
      </c>
      <c r="F186" s="81">
        <v>8</v>
      </c>
      <c r="G186" s="81">
        <v>538.9</v>
      </c>
      <c r="H186" s="65">
        <v>6.31</v>
      </c>
      <c r="I186" s="65"/>
      <c r="J186" s="65">
        <f t="shared" si="46"/>
        <v>40.805508000000003</v>
      </c>
      <c r="K186" s="64">
        <f t="shared" si="45"/>
        <v>38.908051878000002</v>
      </c>
      <c r="L186" s="65">
        <v>6.31</v>
      </c>
      <c r="M186" s="65"/>
      <c r="N186" s="65">
        <f t="shared" si="47"/>
        <v>2.9461176882021602</v>
      </c>
      <c r="O186" s="64">
        <f t="shared" si="41"/>
        <v>2.80912321570076</v>
      </c>
      <c r="P186" s="78"/>
      <c r="Q186" s="82"/>
      <c r="R186" s="83"/>
      <c r="S186" s="78"/>
      <c r="T186" s="82"/>
      <c r="U186" s="78"/>
      <c r="V186" s="82"/>
      <c r="W186" s="78"/>
      <c r="X186" s="82"/>
      <c r="Y186" s="84"/>
      <c r="Z186" s="82"/>
      <c r="AA186" s="78"/>
      <c r="AB186" s="85"/>
      <c r="AC186" s="82"/>
      <c r="AD186" s="78"/>
      <c r="AE186" s="82"/>
      <c r="AF186" s="78"/>
      <c r="AG186" s="82"/>
      <c r="AH186" s="78"/>
      <c r="AI186" s="79"/>
      <c r="AJ186" s="78"/>
      <c r="AK186" s="82"/>
      <c r="AL186" s="78"/>
      <c r="AM186" s="82"/>
      <c r="AN186" s="78"/>
      <c r="AO186" s="82"/>
      <c r="AP186" s="78"/>
      <c r="AQ186" s="82"/>
      <c r="AR186" s="86"/>
      <c r="AS186" s="87"/>
      <c r="AT186" s="84"/>
      <c r="AU186" s="88"/>
      <c r="AV186" s="88"/>
      <c r="AW186" s="78"/>
      <c r="AX186" s="82"/>
      <c r="AY186" s="88"/>
      <c r="AZ186" s="84"/>
      <c r="BA186" s="85"/>
      <c r="BB186" s="85"/>
      <c r="BC186" s="82"/>
      <c r="BD186" s="85"/>
      <c r="BE186" s="82"/>
      <c r="BF186" s="88"/>
      <c r="BG186" s="75"/>
      <c r="BH186" s="76"/>
      <c r="BI186" s="77"/>
      <c r="BJ186" s="76"/>
      <c r="BK186" s="77"/>
      <c r="BL186" s="76"/>
      <c r="BM186" s="77"/>
      <c r="BN186" s="76"/>
      <c r="BO186" s="77"/>
      <c r="BP186" s="76"/>
      <c r="BQ186" s="77">
        <v>4</v>
      </c>
      <c r="BR186" s="76">
        <v>2.1695946886953408</v>
      </c>
      <c r="BS186" s="77"/>
      <c r="BT186" s="76"/>
      <c r="BU186" s="77">
        <v>1</v>
      </c>
      <c r="BV186" s="76">
        <v>0.76151489795918403</v>
      </c>
      <c r="BW186" s="77"/>
      <c r="BX186" s="76"/>
      <c r="BY186" s="77">
        <f t="shared" si="35"/>
        <v>0</v>
      </c>
      <c r="BZ186" s="78">
        <f t="shared" si="36"/>
        <v>2.1695946886953408</v>
      </c>
      <c r="CA186" s="79">
        <f t="shared" si="34"/>
        <v>0.76151489795918403</v>
      </c>
      <c r="CB186" s="60">
        <f t="shared" si="37"/>
        <v>2.9311095866545247</v>
      </c>
      <c r="CO186" t="s">
        <v>296</v>
      </c>
      <c r="CP186">
        <v>1952</v>
      </c>
      <c r="CQ186">
        <v>2</v>
      </c>
      <c r="CR186">
        <v>1</v>
      </c>
      <c r="CS186">
        <v>4.5400000000000003E-2</v>
      </c>
      <c r="CT186">
        <v>8</v>
      </c>
      <c r="CV186">
        <f t="shared" si="48"/>
        <v>0</v>
      </c>
      <c r="CW186" t="e">
        <f>#REF!-CR186</f>
        <v>#REF!</v>
      </c>
      <c r="CY186">
        <f t="shared" si="49"/>
        <v>0</v>
      </c>
    </row>
    <row r="187" spans="1:103" ht="18.75" customHeight="1" x14ac:dyDescent="0.3">
      <c r="A187" s="61">
        <f t="shared" si="44"/>
        <v>176</v>
      </c>
      <c r="B187" s="80" t="s">
        <v>297</v>
      </c>
      <c r="C187" s="81">
        <v>1963</v>
      </c>
      <c r="D187" s="81">
        <v>4</v>
      </c>
      <c r="E187" s="81">
        <v>3</v>
      </c>
      <c r="F187" s="81">
        <v>48</v>
      </c>
      <c r="G187" s="81">
        <v>2037.5</v>
      </c>
      <c r="H187" s="65">
        <v>6.31</v>
      </c>
      <c r="I187" s="65"/>
      <c r="J187" s="65">
        <f t="shared" si="46"/>
        <v>154.27950000000001</v>
      </c>
      <c r="K187" s="64">
        <f t="shared" si="45"/>
        <v>147.10550325000003</v>
      </c>
      <c r="L187" s="65">
        <v>6.31</v>
      </c>
      <c r="M187" s="65"/>
      <c r="N187" s="65">
        <f t="shared" si="47"/>
        <v>11.138828706090001</v>
      </c>
      <c r="O187" s="64">
        <f t="shared" si="41"/>
        <v>10.620873171256816</v>
      </c>
      <c r="P187" s="78"/>
      <c r="Q187" s="82"/>
      <c r="R187" s="83">
        <v>680.11556000000007</v>
      </c>
      <c r="S187" s="78"/>
      <c r="T187" s="82"/>
      <c r="U187" s="78"/>
      <c r="V187" s="82"/>
      <c r="W187" s="78"/>
      <c r="X187" s="82"/>
      <c r="Y187" s="84"/>
      <c r="Z187" s="82"/>
      <c r="AA187" s="78"/>
      <c r="AB187" s="85"/>
      <c r="AC187" s="82"/>
      <c r="AD187" s="78"/>
      <c r="AE187" s="82"/>
      <c r="AF187" s="78"/>
      <c r="AG187" s="82"/>
      <c r="AH187" s="78"/>
      <c r="AI187" s="79"/>
      <c r="AJ187" s="78"/>
      <c r="AK187" s="82"/>
      <c r="AL187" s="78">
        <v>1.8E-3</v>
      </c>
      <c r="AM187" s="82">
        <v>0.49715834862385261</v>
      </c>
      <c r="AN187" s="78">
        <v>1</v>
      </c>
      <c r="AO187" s="82">
        <v>2.302</v>
      </c>
      <c r="AP187" s="78"/>
      <c r="AQ187" s="82"/>
      <c r="AR187" s="86">
        <v>15</v>
      </c>
      <c r="AS187" s="87">
        <v>11.862915298245612</v>
      </c>
      <c r="AT187" s="84"/>
      <c r="AU187" s="88"/>
      <c r="AV187" s="88"/>
      <c r="AW187" s="78"/>
      <c r="AX187" s="82"/>
      <c r="AY187" s="88"/>
      <c r="AZ187" s="84"/>
      <c r="BA187" s="85"/>
      <c r="BB187" s="85"/>
      <c r="BC187" s="82"/>
      <c r="BD187" s="85"/>
      <c r="BE187" s="82"/>
      <c r="BF187" s="88"/>
      <c r="BG187" s="75"/>
      <c r="BH187" s="76"/>
      <c r="BI187" s="77"/>
      <c r="BJ187" s="76"/>
      <c r="BK187" s="77"/>
      <c r="BL187" s="76"/>
      <c r="BM187" s="77"/>
      <c r="BN187" s="76"/>
      <c r="BO187" s="77"/>
      <c r="BP187" s="76"/>
      <c r="BQ187" s="77">
        <v>4</v>
      </c>
      <c r="BR187" s="76">
        <v>2.0326141772838149</v>
      </c>
      <c r="BS187" s="77"/>
      <c r="BT187" s="76"/>
      <c r="BU187" s="77">
        <v>2</v>
      </c>
      <c r="BV187" s="76">
        <v>1.4978476190476191</v>
      </c>
      <c r="BW187" s="77">
        <v>4</v>
      </c>
      <c r="BX187" s="76">
        <v>8.0280270416666717</v>
      </c>
      <c r="BY187" s="77">
        <f t="shared" si="35"/>
        <v>694.77763364686962</v>
      </c>
      <c r="BZ187" s="78">
        <f t="shared" si="36"/>
        <v>2.0326141772838149</v>
      </c>
      <c r="CA187" s="79">
        <f t="shared" si="34"/>
        <v>9.5258746607142903</v>
      </c>
      <c r="CB187" s="60">
        <f t="shared" si="37"/>
        <v>706.3361224848677</v>
      </c>
      <c r="CO187" t="s">
        <v>297</v>
      </c>
      <c r="CP187">
        <v>1963</v>
      </c>
      <c r="CQ187">
        <v>4</v>
      </c>
      <c r="CR187">
        <v>3</v>
      </c>
      <c r="CS187">
        <v>0.15629999999999999</v>
      </c>
      <c r="CT187">
        <v>48</v>
      </c>
      <c r="CV187">
        <f t="shared" si="48"/>
        <v>0</v>
      </c>
      <c r="CW187" t="e">
        <f>#REF!-CR187</f>
        <v>#REF!</v>
      </c>
      <c r="CY187">
        <f t="shared" si="49"/>
        <v>0</v>
      </c>
    </row>
    <row r="188" spans="1:103" ht="18" customHeight="1" x14ac:dyDescent="0.3">
      <c r="A188" s="61">
        <f t="shared" si="44"/>
        <v>177</v>
      </c>
      <c r="B188" s="80" t="s">
        <v>298</v>
      </c>
      <c r="C188" s="81">
        <v>1962</v>
      </c>
      <c r="D188" s="81">
        <v>5</v>
      </c>
      <c r="E188" s="81">
        <v>3</v>
      </c>
      <c r="F188" s="81">
        <v>60</v>
      </c>
      <c r="G188" s="81">
        <v>2561.4</v>
      </c>
      <c r="H188" s="65">
        <v>6.31</v>
      </c>
      <c r="I188" s="65"/>
      <c r="J188" s="65">
        <f t="shared" si="46"/>
        <v>193.94920799999997</v>
      </c>
      <c r="K188" s="64">
        <f t="shared" si="45"/>
        <v>184.93056982799996</v>
      </c>
      <c r="L188" s="65">
        <v>6.31</v>
      </c>
      <c r="M188" s="65"/>
      <c r="N188" s="65">
        <f t="shared" si="47"/>
        <v>14.002942747376157</v>
      </c>
      <c r="O188" s="64">
        <f t="shared" si="41"/>
        <v>13.351805909623165</v>
      </c>
      <c r="P188" s="78"/>
      <c r="Q188" s="82"/>
      <c r="R188" s="83"/>
      <c r="S188" s="78"/>
      <c r="T188" s="82"/>
      <c r="U188" s="78"/>
      <c r="V188" s="82"/>
      <c r="W188" s="78"/>
      <c r="X188" s="82"/>
      <c r="Y188" s="84"/>
      <c r="Z188" s="82"/>
      <c r="AA188" s="78"/>
      <c r="AB188" s="85"/>
      <c r="AC188" s="82"/>
      <c r="AD188" s="78"/>
      <c r="AE188" s="82"/>
      <c r="AF188" s="78"/>
      <c r="AG188" s="82"/>
      <c r="AH188" s="78"/>
      <c r="AI188" s="79"/>
      <c r="AJ188" s="78"/>
      <c r="AK188" s="82"/>
      <c r="AL188" s="78"/>
      <c r="AM188" s="82"/>
      <c r="AN188" s="78"/>
      <c r="AO188" s="82"/>
      <c r="AP188" s="78"/>
      <c r="AQ188" s="82"/>
      <c r="AR188" s="86">
        <v>8</v>
      </c>
      <c r="AS188" s="87">
        <v>7.8546709357486986</v>
      </c>
      <c r="AT188" s="84"/>
      <c r="AU188" s="88"/>
      <c r="AV188" s="88"/>
      <c r="AW188" s="78"/>
      <c r="AX188" s="82"/>
      <c r="AY188" s="88"/>
      <c r="AZ188" s="84"/>
      <c r="BA188" s="85"/>
      <c r="BB188" s="85"/>
      <c r="BC188" s="82"/>
      <c r="BD188" s="85"/>
      <c r="BE188" s="82"/>
      <c r="BF188" s="88">
        <v>13.129071640220477</v>
      </c>
      <c r="BG188" s="75"/>
      <c r="BH188" s="76"/>
      <c r="BI188" s="77"/>
      <c r="BJ188" s="76"/>
      <c r="BK188" s="77"/>
      <c r="BL188" s="76"/>
      <c r="BM188" s="77">
        <v>4.0000000000000001E-3</v>
      </c>
      <c r="BN188" s="76">
        <v>2.6858083320000001</v>
      </c>
      <c r="BO188" s="77"/>
      <c r="BP188" s="76"/>
      <c r="BQ188" s="77">
        <v>9</v>
      </c>
      <c r="BR188" s="76">
        <v>5.4639223270024333</v>
      </c>
      <c r="BS188" s="77"/>
      <c r="BT188" s="76"/>
      <c r="BU188" s="77">
        <v>2</v>
      </c>
      <c r="BV188" s="76">
        <v>2.12738</v>
      </c>
      <c r="BW188" s="77">
        <v>5</v>
      </c>
      <c r="BX188" s="76">
        <v>8.3224061807862597</v>
      </c>
      <c r="BY188" s="77">
        <f t="shared" si="35"/>
        <v>20.983742575969174</v>
      </c>
      <c r="BZ188" s="78">
        <f t="shared" si="36"/>
        <v>8.149730659002433</v>
      </c>
      <c r="CA188" s="79">
        <f t="shared" si="34"/>
        <v>10.44978618078626</v>
      </c>
      <c r="CB188" s="60">
        <f t="shared" si="37"/>
        <v>39.583259415757865</v>
      </c>
      <c r="CO188" t="s">
        <v>298</v>
      </c>
      <c r="CP188">
        <v>1962</v>
      </c>
      <c r="CQ188">
        <v>5</v>
      </c>
      <c r="CR188">
        <v>3</v>
      </c>
      <c r="CS188">
        <v>0.23400000000000001</v>
      </c>
      <c r="CT188">
        <v>60</v>
      </c>
      <c r="CV188">
        <f t="shared" si="48"/>
        <v>0</v>
      </c>
      <c r="CW188" t="e">
        <f>#REF!-CR188</f>
        <v>#REF!</v>
      </c>
      <c r="CY188">
        <f t="shared" si="49"/>
        <v>0</v>
      </c>
    </row>
    <row r="189" spans="1:103" ht="18.75" customHeight="1" x14ac:dyDescent="0.3">
      <c r="A189" s="61">
        <f t="shared" si="44"/>
        <v>178</v>
      </c>
      <c r="B189" s="80" t="s">
        <v>299</v>
      </c>
      <c r="C189" s="81">
        <v>1959</v>
      </c>
      <c r="D189" s="81">
        <v>5</v>
      </c>
      <c r="E189" s="81">
        <v>3</v>
      </c>
      <c r="F189" s="81">
        <v>60</v>
      </c>
      <c r="G189" s="81">
        <v>2543.1999999999998</v>
      </c>
      <c r="H189" s="65">
        <v>6.31</v>
      </c>
      <c r="I189" s="65"/>
      <c r="J189" s="65">
        <f t="shared" si="46"/>
        <v>192.57110399999999</v>
      </c>
      <c r="K189" s="64">
        <f t="shared" si="45"/>
        <v>183.616547664</v>
      </c>
      <c r="L189" s="65">
        <v>6.31</v>
      </c>
      <c r="M189" s="65"/>
      <c r="N189" s="65">
        <f t="shared" si="47"/>
        <v>13.903444989118078</v>
      </c>
      <c r="O189" s="64">
        <f t="shared" si="41"/>
        <v>13.256934797124089</v>
      </c>
      <c r="P189" s="78"/>
      <c r="Q189" s="82"/>
      <c r="R189" s="83"/>
      <c r="S189" s="78"/>
      <c r="T189" s="82"/>
      <c r="U189" s="78"/>
      <c r="V189" s="82"/>
      <c r="W189" s="78"/>
      <c r="X189" s="82"/>
      <c r="Y189" s="84"/>
      <c r="Z189" s="82"/>
      <c r="AA189" s="78"/>
      <c r="AB189" s="85"/>
      <c r="AC189" s="82"/>
      <c r="AD189" s="78"/>
      <c r="AE189" s="82"/>
      <c r="AF189" s="78"/>
      <c r="AG189" s="82"/>
      <c r="AH189" s="78"/>
      <c r="AI189" s="79"/>
      <c r="AJ189" s="78"/>
      <c r="AK189" s="82"/>
      <c r="AL189" s="78"/>
      <c r="AM189" s="82"/>
      <c r="AN189" s="78"/>
      <c r="AO189" s="82"/>
      <c r="AP189" s="78"/>
      <c r="AQ189" s="82"/>
      <c r="AR189" s="86"/>
      <c r="AS189" s="87"/>
      <c r="AT189" s="84"/>
      <c r="AU189" s="88"/>
      <c r="AV189" s="88"/>
      <c r="AW189" s="78"/>
      <c r="AX189" s="82"/>
      <c r="AY189" s="88"/>
      <c r="AZ189" s="84"/>
      <c r="BA189" s="85"/>
      <c r="BB189" s="85"/>
      <c r="BC189" s="82"/>
      <c r="BD189" s="85"/>
      <c r="BE189" s="82"/>
      <c r="BF189" s="88">
        <v>1.3688663937476699</v>
      </c>
      <c r="BG189" s="75"/>
      <c r="BH189" s="76"/>
      <c r="BI189" s="77"/>
      <c r="BJ189" s="76"/>
      <c r="BK189" s="77"/>
      <c r="BL189" s="76"/>
      <c r="BM189" s="77"/>
      <c r="BN189" s="76"/>
      <c r="BO189" s="77"/>
      <c r="BP189" s="76"/>
      <c r="BQ189" s="77">
        <v>16</v>
      </c>
      <c r="BR189" s="76">
        <v>10.047127287551652</v>
      </c>
      <c r="BS189" s="77"/>
      <c r="BT189" s="76"/>
      <c r="BU189" s="77">
        <v>4</v>
      </c>
      <c r="BV189" s="76">
        <v>4.3076664833759599</v>
      </c>
      <c r="BW189" s="77">
        <v>1</v>
      </c>
      <c r="BX189" s="76">
        <v>1.49260444444444</v>
      </c>
      <c r="BY189" s="77">
        <f t="shared" si="35"/>
        <v>1.3688663937476699</v>
      </c>
      <c r="BZ189" s="78">
        <f t="shared" si="36"/>
        <v>10.047127287551652</v>
      </c>
      <c r="CA189" s="79">
        <f t="shared" si="34"/>
        <v>5.8002709278203994</v>
      </c>
      <c r="CB189" s="60">
        <f t="shared" si="37"/>
        <v>17.216264609119719</v>
      </c>
      <c r="CO189" t="s">
        <v>299</v>
      </c>
      <c r="CP189">
        <v>1959</v>
      </c>
      <c r="CQ189">
        <v>5</v>
      </c>
      <c r="CR189">
        <v>3</v>
      </c>
      <c r="CS189">
        <v>0.24890000000000001</v>
      </c>
      <c r="CT189">
        <v>60</v>
      </c>
      <c r="CV189">
        <f t="shared" si="48"/>
        <v>0</v>
      </c>
      <c r="CW189" t="e">
        <f>#REF!-CR189</f>
        <v>#REF!</v>
      </c>
      <c r="CY189">
        <f t="shared" si="49"/>
        <v>0</v>
      </c>
    </row>
    <row r="190" spans="1:103" ht="18.75" customHeight="1" x14ac:dyDescent="0.3">
      <c r="A190" s="61">
        <f t="shared" si="44"/>
        <v>179</v>
      </c>
      <c r="B190" s="80" t="s">
        <v>300</v>
      </c>
      <c r="C190" s="81">
        <v>1952</v>
      </c>
      <c r="D190" s="81">
        <v>2</v>
      </c>
      <c r="E190" s="81">
        <v>1</v>
      </c>
      <c r="F190" s="81">
        <v>8</v>
      </c>
      <c r="G190" s="81">
        <v>529.20000000000005</v>
      </c>
      <c r="H190" s="65">
        <v>6.31</v>
      </c>
      <c r="I190" s="65"/>
      <c r="J190" s="65">
        <f t="shared" si="46"/>
        <v>40.071023999999994</v>
      </c>
      <c r="K190" s="64">
        <f t="shared" si="45"/>
        <v>38.207721383999996</v>
      </c>
      <c r="L190" s="65">
        <v>6.31</v>
      </c>
      <c r="M190" s="65"/>
      <c r="N190" s="65">
        <f t="shared" si="47"/>
        <v>2.8930886631964796</v>
      </c>
      <c r="O190" s="64">
        <f t="shared" si="41"/>
        <v>2.7585600403578434</v>
      </c>
      <c r="P190" s="78"/>
      <c r="Q190" s="82"/>
      <c r="R190" s="83"/>
      <c r="S190" s="78"/>
      <c r="T190" s="82"/>
      <c r="U190" s="78"/>
      <c r="V190" s="82"/>
      <c r="W190" s="78"/>
      <c r="X190" s="82"/>
      <c r="Y190" s="84"/>
      <c r="Z190" s="82"/>
      <c r="AA190" s="78"/>
      <c r="AB190" s="85"/>
      <c r="AC190" s="82"/>
      <c r="AD190" s="78"/>
      <c r="AE190" s="82"/>
      <c r="AF190" s="78"/>
      <c r="AG190" s="82"/>
      <c r="AH190" s="78">
        <v>3</v>
      </c>
      <c r="AI190" s="79">
        <v>4.2184104539999998</v>
      </c>
      <c r="AJ190" s="78"/>
      <c r="AK190" s="82"/>
      <c r="AL190" s="78"/>
      <c r="AM190" s="82"/>
      <c r="AN190" s="78">
        <v>1</v>
      </c>
      <c r="AO190" s="82">
        <v>0.89300000000000002</v>
      </c>
      <c r="AP190" s="78"/>
      <c r="AQ190" s="82"/>
      <c r="AR190" s="86">
        <v>1</v>
      </c>
      <c r="AS190" s="87">
        <v>0.73847600000000002</v>
      </c>
      <c r="AT190" s="84"/>
      <c r="AU190" s="88"/>
      <c r="AV190" s="88"/>
      <c r="AW190" s="78"/>
      <c r="AX190" s="82"/>
      <c r="AY190" s="88"/>
      <c r="AZ190" s="84"/>
      <c r="BA190" s="85"/>
      <c r="BB190" s="85"/>
      <c r="BC190" s="82"/>
      <c r="BD190" s="85"/>
      <c r="BE190" s="82"/>
      <c r="BF190" s="88">
        <v>1.875</v>
      </c>
      <c r="BG190" s="75"/>
      <c r="BH190" s="76"/>
      <c r="BI190" s="77"/>
      <c r="BJ190" s="76"/>
      <c r="BK190" s="77"/>
      <c r="BL190" s="76"/>
      <c r="BM190" s="77"/>
      <c r="BN190" s="76"/>
      <c r="BO190" s="77"/>
      <c r="BP190" s="76"/>
      <c r="BQ190" s="77">
        <v>9</v>
      </c>
      <c r="BR190" s="76">
        <v>4.411884947831556</v>
      </c>
      <c r="BS190" s="77"/>
      <c r="BT190" s="76"/>
      <c r="BU190" s="77"/>
      <c r="BV190" s="76"/>
      <c r="BW190" s="77"/>
      <c r="BX190" s="76"/>
      <c r="BY190" s="77">
        <f t="shared" si="35"/>
        <v>7.724886454</v>
      </c>
      <c r="BZ190" s="78">
        <f t="shared" si="36"/>
        <v>4.411884947831556</v>
      </c>
      <c r="CA190" s="79">
        <f t="shared" si="34"/>
        <v>0</v>
      </c>
      <c r="CB190" s="60">
        <f t="shared" si="37"/>
        <v>12.136771401831556</v>
      </c>
      <c r="CO190" t="s">
        <v>300</v>
      </c>
      <c r="CP190">
        <v>1952</v>
      </c>
      <c r="CQ190">
        <v>2</v>
      </c>
      <c r="CR190">
        <v>1</v>
      </c>
      <c r="CS190">
        <v>4.5199999999999997E-2</v>
      </c>
      <c r="CT190">
        <v>8</v>
      </c>
      <c r="CV190">
        <f t="shared" si="48"/>
        <v>0</v>
      </c>
      <c r="CW190" t="e">
        <f>#REF!-CR190</f>
        <v>#REF!</v>
      </c>
      <c r="CY190">
        <f t="shared" si="49"/>
        <v>0</v>
      </c>
    </row>
    <row r="191" spans="1:103" ht="18.75" customHeight="1" x14ac:dyDescent="0.3">
      <c r="A191" s="61">
        <f t="shared" si="44"/>
        <v>180</v>
      </c>
      <c r="B191" s="92" t="s">
        <v>301</v>
      </c>
      <c r="C191" s="93">
        <v>1963</v>
      </c>
      <c r="D191" s="93">
        <v>5</v>
      </c>
      <c r="E191" s="93">
        <v>3</v>
      </c>
      <c r="F191" s="93">
        <v>56</v>
      </c>
      <c r="G191" s="93">
        <v>2534.3000000000002</v>
      </c>
      <c r="H191" s="65">
        <v>6.31</v>
      </c>
      <c r="I191" s="65"/>
      <c r="J191" s="65">
        <f t="shared" si="46"/>
        <v>191.89719600000001</v>
      </c>
      <c r="K191" s="64">
        <f t="shared" si="45"/>
        <v>182.973976386</v>
      </c>
      <c r="L191" s="65">
        <v>6.31</v>
      </c>
      <c r="M191" s="65"/>
      <c r="N191" s="65">
        <f t="shared" si="47"/>
        <v>13.854789491947919</v>
      </c>
      <c r="O191" s="64">
        <f t="shared" si="41"/>
        <v>13.21054178057234</v>
      </c>
      <c r="P191" s="78"/>
      <c r="Q191" s="82"/>
      <c r="R191" s="83"/>
      <c r="S191" s="78"/>
      <c r="T191" s="82"/>
      <c r="U191" s="78"/>
      <c r="V191" s="82"/>
      <c r="W191" s="78"/>
      <c r="X191" s="82"/>
      <c r="Y191" s="84"/>
      <c r="Z191" s="82"/>
      <c r="AA191" s="78"/>
      <c r="AB191" s="85"/>
      <c r="AC191" s="82"/>
      <c r="AD191" s="78"/>
      <c r="AE191" s="82"/>
      <c r="AF191" s="78">
        <v>5.0000000000000001E-4</v>
      </c>
      <c r="AG191" s="82">
        <v>0.49981769450000002</v>
      </c>
      <c r="AH191" s="78"/>
      <c r="AI191" s="79"/>
      <c r="AJ191" s="78"/>
      <c r="AK191" s="82"/>
      <c r="AL191" s="78"/>
      <c r="AM191" s="82"/>
      <c r="AN191" s="78"/>
      <c r="AO191" s="82"/>
      <c r="AP191" s="78"/>
      <c r="AQ191" s="82"/>
      <c r="AR191" s="86"/>
      <c r="AS191" s="87"/>
      <c r="AT191" s="84"/>
      <c r="AU191" s="88"/>
      <c r="AV191" s="88"/>
      <c r="AW191" s="78"/>
      <c r="AX191" s="82"/>
      <c r="AY191" s="88"/>
      <c r="AZ191" s="84"/>
      <c r="BA191" s="85"/>
      <c r="BB191" s="85"/>
      <c r="BC191" s="82"/>
      <c r="BD191" s="85"/>
      <c r="BE191" s="82"/>
      <c r="BF191" s="88"/>
      <c r="BG191" s="75"/>
      <c r="BH191" s="76"/>
      <c r="BI191" s="77"/>
      <c r="BJ191" s="76"/>
      <c r="BK191" s="77"/>
      <c r="BL191" s="76"/>
      <c r="BM191" s="77"/>
      <c r="BN191" s="76"/>
      <c r="BO191" s="77"/>
      <c r="BP191" s="76"/>
      <c r="BQ191" s="77">
        <v>22</v>
      </c>
      <c r="BR191" s="76">
        <v>11.361605579456294</v>
      </c>
      <c r="BS191" s="77"/>
      <c r="BT191" s="76"/>
      <c r="BU191" s="77">
        <v>1</v>
      </c>
      <c r="BV191" s="76">
        <v>0.73176235294117598</v>
      </c>
      <c r="BW191" s="77">
        <v>5</v>
      </c>
      <c r="BX191" s="76">
        <v>9.2582346388888919</v>
      </c>
      <c r="BY191" s="77">
        <f t="shared" si="35"/>
        <v>0.49981769450000002</v>
      </c>
      <c r="BZ191" s="78">
        <f t="shared" si="36"/>
        <v>11.361605579456294</v>
      </c>
      <c r="CA191" s="79">
        <f t="shared" si="34"/>
        <v>9.9899969918300684</v>
      </c>
      <c r="CB191" s="60">
        <f t="shared" si="37"/>
        <v>21.851420265786363</v>
      </c>
      <c r="CO191" t="s">
        <v>301</v>
      </c>
      <c r="CP191">
        <v>1963</v>
      </c>
      <c r="CQ191">
        <v>5</v>
      </c>
      <c r="CR191">
        <v>3</v>
      </c>
      <c r="CS191">
        <v>0.23100000000000001</v>
      </c>
      <c r="CT191">
        <v>56</v>
      </c>
      <c r="CV191">
        <f t="shared" si="48"/>
        <v>0</v>
      </c>
      <c r="CW191" t="e">
        <f>#REF!-CR191</f>
        <v>#REF!</v>
      </c>
      <c r="CY191">
        <f t="shared" si="49"/>
        <v>0</v>
      </c>
    </row>
    <row r="192" spans="1:103" ht="18.75" customHeight="1" x14ac:dyDescent="0.3">
      <c r="A192" s="61">
        <f t="shared" si="44"/>
        <v>181</v>
      </c>
      <c r="B192" s="80" t="s">
        <v>302</v>
      </c>
      <c r="C192" s="81">
        <v>1939</v>
      </c>
      <c r="D192" s="81">
        <v>4</v>
      </c>
      <c r="E192" s="81">
        <v>3</v>
      </c>
      <c r="F192" s="81">
        <v>33</v>
      </c>
      <c r="G192" s="81">
        <v>2271.4</v>
      </c>
      <c r="H192" s="65">
        <v>6.31</v>
      </c>
      <c r="I192" s="65"/>
      <c r="J192" s="65">
        <f t="shared" si="46"/>
        <v>171.990408</v>
      </c>
      <c r="K192" s="64">
        <f t="shared" si="45"/>
        <v>163.99285402800001</v>
      </c>
      <c r="L192" s="65">
        <v>6.31</v>
      </c>
      <c r="M192" s="65"/>
      <c r="N192" s="65">
        <f t="shared" si="47"/>
        <v>12.417538907000161</v>
      </c>
      <c r="O192" s="64">
        <f t="shared" si="41"/>
        <v>11.840123347824653</v>
      </c>
      <c r="P192" s="78">
        <v>0.06</v>
      </c>
      <c r="Q192" s="82">
        <v>111.49556</v>
      </c>
      <c r="R192" s="83"/>
      <c r="S192" s="78">
        <v>0.30040000000000006</v>
      </c>
      <c r="T192" s="82">
        <v>111.54303</v>
      </c>
      <c r="U192" s="78"/>
      <c r="V192" s="82"/>
      <c r="W192" s="78"/>
      <c r="X192" s="82"/>
      <c r="Y192" s="84"/>
      <c r="Z192" s="82"/>
      <c r="AA192" s="78"/>
      <c r="AB192" s="85"/>
      <c r="AC192" s="82"/>
      <c r="AD192" s="78"/>
      <c r="AE192" s="82"/>
      <c r="AF192" s="78">
        <v>1E-3</v>
      </c>
      <c r="AG192" s="82">
        <v>1.91476</v>
      </c>
      <c r="AH192" s="78"/>
      <c r="AI192" s="79"/>
      <c r="AJ192" s="78"/>
      <c r="AK192" s="82"/>
      <c r="AL192" s="78"/>
      <c r="AM192" s="82"/>
      <c r="AN192" s="78"/>
      <c r="AO192" s="82"/>
      <c r="AP192" s="78"/>
      <c r="AQ192" s="82"/>
      <c r="AR192" s="86"/>
      <c r="AS192" s="87"/>
      <c r="AT192" s="84"/>
      <c r="AU192" s="88"/>
      <c r="AV192" s="88"/>
      <c r="AW192" s="78"/>
      <c r="AX192" s="82"/>
      <c r="AY192" s="88"/>
      <c r="AZ192" s="84"/>
      <c r="BA192" s="85"/>
      <c r="BB192" s="85"/>
      <c r="BC192" s="82"/>
      <c r="BD192" s="85"/>
      <c r="BE192" s="82"/>
      <c r="BF192" s="88">
        <v>10.176014095902131</v>
      </c>
      <c r="BG192" s="75"/>
      <c r="BH192" s="76"/>
      <c r="BI192" s="77"/>
      <c r="BJ192" s="76"/>
      <c r="BK192" s="77">
        <v>3.0000000000000001E-3</v>
      </c>
      <c r="BL192" s="76">
        <v>3.5038577586207</v>
      </c>
      <c r="BM192" s="77"/>
      <c r="BN192" s="76"/>
      <c r="BO192" s="77">
        <v>3</v>
      </c>
      <c r="BP192" s="76">
        <v>5.4884624999999998</v>
      </c>
      <c r="BQ192" s="77">
        <v>17</v>
      </c>
      <c r="BR192" s="76">
        <v>13.064166208349535</v>
      </c>
      <c r="BS192" s="77"/>
      <c r="BT192" s="76"/>
      <c r="BU192" s="77">
        <v>2</v>
      </c>
      <c r="BV192" s="76">
        <v>1.605427608695652</v>
      </c>
      <c r="BW192" s="77">
        <v>3</v>
      </c>
      <c r="BX192" s="76">
        <v>6.2521738293650797</v>
      </c>
      <c r="BY192" s="77">
        <f t="shared" si="35"/>
        <v>235.12936409590213</v>
      </c>
      <c r="BZ192" s="78">
        <f t="shared" si="36"/>
        <v>22.056486466970235</v>
      </c>
      <c r="CA192" s="79">
        <f t="shared" si="34"/>
        <v>7.8576014380607315</v>
      </c>
      <c r="CB192" s="60">
        <f t="shared" si="37"/>
        <v>265.04345200093309</v>
      </c>
      <c r="CO192" t="s">
        <v>302</v>
      </c>
      <c r="CP192">
        <v>1939</v>
      </c>
      <c r="CQ192">
        <v>4</v>
      </c>
      <c r="CR192">
        <v>3</v>
      </c>
      <c r="CS192">
        <v>0.25230000000000002</v>
      </c>
      <c r="CT192">
        <v>33</v>
      </c>
      <c r="CV192">
        <f t="shared" si="48"/>
        <v>0</v>
      </c>
      <c r="CW192" t="e">
        <f>#REF!-CR192</f>
        <v>#REF!</v>
      </c>
      <c r="CY192">
        <f t="shared" si="49"/>
        <v>0</v>
      </c>
    </row>
    <row r="193" spans="1:103" ht="18" customHeight="1" x14ac:dyDescent="0.3">
      <c r="A193" s="61">
        <f t="shared" si="44"/>
        <v>182</v>
      </c>
      <c r="B193" s="80" t="s">
        <v>303</v>
      </c>
      <c r="C193" s="81">
        <v>1939</v>
      </c>
      <c r="D193" s="81">
        <v>4</v>
      </c>
      <c r="E193" s="81">
        <v>4</v>
      </c>
      <c r="F193" s="81">
        <v>32</v>
      </c>
      <c r="G193" s="81">
        <v>2891.4</v>
      </c>
      <c r="H193" s="65">
        <v>6.31</v>
      </c>
      <c r="I193" s="65"/>
      <c r="J193" s="65">
        <f t="shared" si="46"/>
        <v>218.93680800000001</v>
      </c>
      <c r="K193" s="64">
        <f t="shared" si="45"/>
        <v>208.75624642800003</v>
      </c>
      <c r="L193" s="65">
        <v>6.31</v>
      </c>
      <c r="M193" s="65"/>
      <c r="N193" s="65">
        <f t="shared" si="47"/>
        <v>15.807022979528162</v>
      </c>
      <c r="O193" s="64">
        <f t="shared" si="41"/>
        <v>15.071996410980102</v>
      </c>
      <c r="P193" s="78">
        <v>0.01</v>
      </c>
      <c r="Q193" s="82">
        <v>2.5305170239596499</v>
      </c>
      <c r="R193" s="83">
        <v>1079.5700299999999</v>
      </c>
      <c r="S193" s="78">
        <v>0.47919999999999996</v>
      </c>
      <c r="T193" s="82">
        <v>278.87380608695651</v>
      </c>
      <c r="U193" s="78"/>
      <c r="V193" s="82"/>
      <c r="W193" s="78"/>
      <c r="X193" s="82"/>
      <c r="Y193" s="84"/>
      <c r="Z193" s="82"/>
      <c r="AA193" s="78"/>
      <c r="AB193" s="85"/>
      <c r="AC193" s="82"/>
      <c r="AD193" s="78"/>
      <c r="AE193" s="82"/>
      <c r="AF193" s="78"/>
      <c r="AG193" s="82"/>
      <c r="AH193" s="78">
        <v>1</v>
      </c>
      <c r="AI193" s="79">
        <v>1.406136818</v>
      </c>
      <c r="AJ193" s="78"/>
      <c r="AK193" s="82"/>
      <c r="AL193" s="78"/>
      <c r="AM193" s="82"/>
      <c r="AN193" s="78"/>
      <c r="AO193" s="82"/>
      <c r="AP193" s="78"/>
      <c r="AQ193" s="82"/>
      <c r="AR193" s="86">
        <v>2</v>
      </c>
      <c r="AS193" s="87">
        <v>0.99615180365296696</v>
      </c>
      <c r="AT193" s="84"/>
      <c r="AU193" s="88"/>
      <c r="AV193" s="88"/>
      <c r="AW193" s="78"/>
      <c r="AX193" s="82"/>
      <c r="AY193" s="88"/>
      <c r="AZ193" s="84"/>
      <c r="BA193" s="85"/>
      <c r="BB193" s="85"/>
      <c r="BC193" s="82"/>
      <c r="BD193" s="85"/>
      <c r="BE193" s="82"/>
      <c r="BF193" s="88">
        <v>30.403578851759278</v>
      </c>
      <c r="BG193" s="75"/>
      <c r="BH193" s="76"/>
      <c r="BI193" s="77"/>
      <c r="BJ193" s="76"/>
      <c r="BK193" s="77"/>
      <c r="BL193" s="76"/>
      <c r="BM193" s="77"/>
      <c r="BN193" s="76"/>
      <c r="BO193" s="77">
        <v>2</v>
      </c>
      <c r="BP193" s="76">
        <v>6.0798941176470596</v>
      </c>
      <c r="BQ193" s="77">
        <v>14</v>
      </c>
      <c r="BR193" s="76">
        <v>9.3299569243108582</v>
      </c>
      <c r="BS193" s="77"/>
      <c r="BT193" s="76"/>
      <c r="BU193" s="77">
        <v>5</v>
      </c>
      <c r="BV193" s="76">
        <v>5.6675717406962773</v>
      </c>
      <c r="BW193" s="77">
        <v>2</v>
      </c>
      <c r="BX193" s="76">
        <v>4.62264763888889</v>
      </c>
      <c r="BY193" s="77">
        <f t="shared" si="35"/>
        <v>1393.7802205843284</v>
      </c>
      <c r="BZ193" s="78">
        <f t="shared" si="36"/>
        <v>15.409851041957918</v>
      </c>
      <c r="CA193" s="79">
        <f t="shared" si="34"/>
        <v>10.290219379585167</v>
      </c>
      <c r="CB193" s="60">
        <f t="shared" si="37"/>
        <v>1419.4802910058713</v>
      </c>
      <c r="CO193" t="s">
        <v>303</v>
      </c>
      <c r="CP193">
        <v>1939</v>
      </c>
      <c r="CQ193">
        <v>4</v>
      </c>
      <c r="CR193">
        <v>4</v>
      </c>
      <c r="CS193">
        <v>0.438</v>
      </c>
      <c r="CT193">
        <v>32</v>
      </c>
      <c r="CV193">
        <f t="shared" si="48"/>
        <v>0</v>
      </c>
      <c r="CW193" t="e">
        <f>#REF!-CR193</f>
        <v>#REF!</v>
      </c>
      <c r="CY193">
        <f t="shared" si="49"/>
        <v>0</v>
      </c>
    </row>
    <row r="194" spans="1:103" ht="18.75" customHeight="1" x14ac:dyDescent="0.3">
      <c r="A194" s="61">
        <f t="shared" si="44"/>
        <v>183</v>
      </c>
      <c r="B194" s="80" t="s">
        <v>304</v>
      </c>
      <c r="C194" s="81">
        <v>1962</v>
      </c>
      <c r="D194" s="81">
        <v>4</v>
      </c>
      <c r="E194" s="81">
        <v>3</v>
      </c>
      <c r="F194" s="81">
        <v>48</v>
      </c>
      <c r="G194" s="81">
        <v>2037.3</v>
      </c>
      <c r="H194" s="65">
        <v>6.31</v>
      </c>
      <c r="I194" s="65"/>
      <c r="J194" s="65">
        <f t="shared" si="46"/>
        <v>154.26435599999999</v>
      </c>
      <c r="K194" s="64">
        <f t="shared" si="45"/>
        <v>147.09106344599999</v>
      </c>
      <c r="L194" s="65">
        <v>6.31</v>
      </c>
      <c r="M194" s="65"/>
      <c r="N194" s="65">
        <f t="shared" si="47"/>
        <v>11.137735324131119</v>
      </c>
      <c r="O194" s="64">
        <f t="shared" si="41"/>
        <v>10.619830631559022</v>
      </c>
      <c r="P194" s="78"/>
      <c r="Q194" s="82"/>
      <c r="R194" s="83">
        <v>10.68838</v>
      </c>
      <c r="S194" s="78"/>
      <c r="T194" s="82"/>
      <c r="U194" s="78"/>
      <c r="V194" s="82"/>
      <c r="W194" s="78"/>
      <c r="X194" s="82"/>
      <c r="Y194" s="84"/>
      <c r="Z194" s="82"/>
      <c r="AA194" s="78"/>
      <c r="AB194" s="85"/>
      <c r="AC194" s="82"/>
      <c r="AD194" s="78"/>
      <c r="AE194" s="82"/>
      <c r="AF194" s="78"/>
      <c r="AG194" s="82"/>
      <c r="AH194" s="78"/>
      <c r="AI194" s="79"/>
      <c r="AJ194" s="78"/>
      <c r="AK194" s="82"/>
      <c r="AL194" s="78">
        <v>0.02</v>
      </c>
      <c r="AM194" s="82">
        <v>5.5239816513761397</v>
      </c>
      <c r="AN194" s="78">
        <v>1</v>
      </c>
      <c r="AO194" s="82">
        <v>0.47092937499999998</v>
      </c>
      <c r="AP194" s="78"/>
      <c r="AQ194" s="82"/>
      <c r="AR194" s="86">
        <v>5</v>
      </c>
      <c r="AS194" s="87">
        <v>24.613330868598712</v>
      </c>
      <c r="AT194" s="84"/>
      <c r="AU194" s="88"/>
      <c r="AV194" s="88"/>
      <c r="AW194" s="78">
        <v>1</v>
      </c>
      <c r="AX194" s="82">
        <v>1.0183800000000001</v>
      </c>
      <c r="AY194" s="88"/>
      <c r="AZ194" s="84"/>
      <c r="BA194" s="85"/>
      <c r="BB194" s="85"/>
      <c r="BC194" s="82"/>
      <c r="BD194" s="85"/>
      <c r="BE194" s="82"/>
      <c r="BF194" s="88">
        <v>1.4283478521478541</v>
      </c>
      <c r="BG194" s="75"/>
      <c r="BH194" s="76"/>
      <c r="BI194" s="77"/>
      <c r="BJ194" s="76"/>
      <c r="BK194" s="77">
        <v>1E-3</v>
      </c>
      <c r="BL194" s="76">
        <v>1.0298168000000001</v>
      </c>
      <c r="BM194" s="77"/>
      <c r="BN194" s="76"/>
      <c r="BO194" s="77"/>
      <c r="BP194" s="76"/>
      <c r="BQ194" s="77">
        <v>14</v>
      </c>
      <c r="BR194" s="76">
        <v>9.0988387909572594</v>
      </c>
      <c r="BS194" s="77"/>
      <c r="BT194" s="76"/>
      <c r="BU194" s="77">
        <v>8</v>
      </c>
      <c r="BV194" s="76">
        <v>9.6907511284513781</v>
      </c>
      <c r="BW194" s="77">
        <v>13</v>
      </c>
      <c r="BX194" s="76">
        <v>29.252178420532303</v>
      </c>
      <c r="BY194" s="77">
        <f t="shared" si="35"/>
        <v>43.743349747122707</v>
      </c>
      <c r="BZ194" s="78">
        <f t="shared" si="36"/>
        <v>10.12865559095726</v>
      </c>
      <c r="CA194" s="79">
        <f t="shared" si="34"/>
        <v>38.942929548983685</v>
      </c>
      <c r="CB194" s="60">
        <f t="shared" si="37"/>
        <v>92.814934887063657</v>
      </c>
      <c r="CO194" t="s">
        <v>304</v>
      </c>
      <c r="CP194">
        <v>1962</v>
      </c>
      <c r="CQ194">
        <v>4</v>
      </c>
      <c r="CR194">
        <v>3</v>
      </c>
      <c r="CS194">
        <v>0.1467</v>
      </c>
      <c r="CT194">
        <v>48</v>
      </c>
      <c r="CV194">
        <f t="shared" si="48"/>
        <v>0</v>
      </c>
      <c r="CW194" t="e">
        <f>#REF!-CR194</f>
        <v>#REF!</v>
      </c>
      <c r="CY194">
        <f t="shared" si="49"/>
        <v>0</v>
      </c>
    </row>
    <row r="195" spans="1:103" ht="18.75" customHeight="1" x14ac:dyDescent="0.3">
      <c r="A195" s="61">
        <f t="shared" si="44"/>
        <v>184</v>
      </c>
      <c r="B195" s="80" t="s">
        <v>305</v>
      </c>
      <c r="C195" s="81">
        <v>1972</v>
      </c>
      <c r="D195" s="81">
        <v>5</v>
      </c>
      <c r="E195" s="81">
        <v>4</v>
      </c>
      <c r="F195" s="81">
        <v>60</v>
      </c>
      <c r="G195" s="81">
        <v>2766.2</v>
      </c>
      <c r="H195" s="65">
        <v>6.31</v>
      </c>
      <c r="I195" s="65"/>
      <c r="J195" s="65">
        <f t="shared" si="46"/>
        <v>209.45666399999999</v>
      </c>
      <c r="K195" s="64">
        <f t="shared" si="45"/>
        <v>199.71692912399999</v>
      </c>
      <c r="L195" s="65">
        <v>6.31</v>
      </c>
      <c r="M195" s="65"/>
      <c r="N195" s="65">
        <f t="shared" si="47"/>
        <v>15.122565873269279</v>
      </c>
      <c r="O195" s="64">
        <f t="shared" si="41"/>
        <v>14.419366560162258</v>
      </c>
      <c r="P195" s="78"/>
      <c r="Q195" s="82"/>
      <c r="R195" s="83"/>
      <c r="S195" s="78"/>
      <c r="T195" s="82"/>
      <c r="U195" s="78"/>
      <c r="V195" s="82"/>
      <c r="W195" s="78">
        <v>1.4E-2</v>
      </c>
      <c r="X195" s="82">
        <v>18.270140000000001</v>
      </c>
      <c r="Y195" s="84"/>
      <c r="Z195" s="82"/>
      <c r="AA195" s="78"/>
      <c r="AB195" s="85"/>
      <c r="AC195" s="82"/>
      <c r="AD195" s="78"/>
      <c r="AE195" s="82"/>
      <c r="AF195" s="78"/>
      <c r="AG195" s="82"/>
      <c r="AH195" s="78"/>
      <c r="AI195" s="79"/>
      <c r="AJ195" s="78"/>
      <c r="AK195" s="82"/>
      <c r="AL195" s="78"/>
      <c r="AM195" s="82"/>
      <c r="AN195" s="78">
        <v>1</v>
      </c>
      <c r="AO195" s="82">
        <v>0.25900000000000001</v>
      </c>
      <c r="AP195" s="78"/>
      <c r="AQ195" s="82"/>
      <c r="AR195" s="86">
        <v>2</v>
      </c>
      <c r="AS195" s="87">
        <v>2.133</v>
      </c>
      <c r="AT195" s="84"/>
      <c r="AU195" s="88"/>
      <c r="AV195" s="88"/>
      <c r="AW195" s="78"/>
      <c r="AX195" s="82"/>
      <c r="AY195" s="88"/>
      <c r="AZ195" s="84"/>
      <c r="BA195" s="85"/>
      <c r="BB195" s="85"/>
      <c r="BC195" s="82"/>
      <c r="BD195" s="85"/>
      <c r="BE195" s="82"/>
      <c r="BF195" s="88">
        <v>10.614218669521971</v>
      </c>
      <c r="BG195" s="75"/>
      <c r="BH195" s="76"/>
      <c r="BI195" s="77"/>
      <c r="BJ195" s="76"/>
      <c r="BK195" s="77"/>
      <c r="BL195" s="76"/>
      <c r="BM195" s="77"/>
      <c r="BN195" s="76"/>
      <c r="BO195" s="77"/>
      <c r="BP195" s="76"/>
      <c r="BQ195" s="77">
        <v>5</v>
      </c>
      <c r="BR195" s="76">
        <v>7.057095030673449</v>
      </c>
      <c r="BS195" s="77"/>
      <c r="BT195" s="76"/>
      <c r="BU195" s="77"/>
      <c r="BV195" s="76"/>
      <c r="BW195" s="77">
        <v>3</v>
      </c>
      <c r="BX195" s="76">
        <v>5.62461761792453</v>
      </c>
      <c r="BY195" s="77">
        <f t="shared" si="35"/>
        <v>31.276358669521972</v>
      </c>
      <c r="BZ195" s="78">
        <f t="shared" si="36"/>
        <v>7.057095030673449</v>
      </c>
      <c r="CA195" s="79">
        <f t="shared" si="34"/>
        <v>5.62461761792453</v>
      </c>
      <c r="CB195" s="60">
        <f t="shared" si="37"/>
        <v>43.958071318119949</v>
      </c>
      <c r="CO195" t="s">
        <v>305</v>
      </c>
      <c r="CP195">
        <v>1972</v>
      </c>
      <c r="CQ195">
        <v>5</v>
      </c>
      <c r="CR195">
        <v>4</v>
      </c>
      <c r="CS195">
        <v>0.27900000000000003</v>
      </c>
      <c r="CT195">
        <v>60</v>
      </c>
      <c r="CV195">
        <f t="shared" si="48"/>
        <v>0</v>
      </c>
      <c r="CW195" t="e">
        <f>#REF!-CR195</f>
        <v>#REF!</v>
      </c>
      <c r="CY195">
        <f t="shared" si="49"/>
        <v>0</v>
      </c>
    </row>
    <row r="196" spans="1:103" ht="18.75" customHeight="1" x14ac:dyDescent="0.3">
      <c r="A196" s="61">
        <f t="shared" si="44"/>
        <v>185</v>
      </c>
      <c r="B196" s="80" t="s">
        <v>306</v>
      </c>
      <c r="C196" s="81">
        <v>1971</v>
      </c>
      <c r="D196" s="81">
        <v>5</v>
      </c>
      <c r="E196" s="81">
        <v>8</v>
      </c>
      <c r="F196" s="81">
        <v>119</v>
      </c>
      <c r="G196" s="81">
        <v>5812.5</v>
      </c>
      <c r="H196" s="65">
        <v>6.31</v>
      </c>
      <c r="I196" s="65"/>
      <c r="J196" s="65">
        <f t="shared" si="46"/>
        <v>440.1225</v>
      </c>
      <c r="K196" s="64">
        <f t="shared" si="45"/>
        <v>419.65680374999999</v>
      </c>
      <c r="L196" s="65">
        <v>6.31</v>
      </c>
      <c r="M196" s="65"/>
      <c r="N196" s="65">
        <f t="shared" si="47"/>
        <v>31.776413179949994</v>
      </c>
      <c r="O196" s="64">
        <f t="shared" si="41"/>
        <v>30.29880996708232</v>
      </c>
      <c r="P196" s="78">
        <v>4.3999999999999997E-2</v>
      </c>
      <c r="Q196" s="82">
        <v>32.938114600870833</v>
      </c>
      <c r="R196" s="83"/>
      <c r="S196" s="78"/>
      <c r="T196" s="82"/>
      <c r="U196" s="78"/>
      <c r="V196" s="82"/>
      <c r="W196" s="78"/>
      <c r="X196" s="82"/>
      <c r="Y196" s="84"/>
      <c r="Z196" s="82"/>
      <c r="AA196" s="78"/>
      <c r="AB196" s="85"/>
      <c r="AC196" s="82"/>
      <c r="AD196" s="78"/>
      <c r="AE196" s="82"/>
      <c r="AF196" s="78"/>
      <c r="AG196" s="82"/>
      <c r="AH196" s="78">
        <v>7</v>
      </c>
      <c r="AI196" s="79">
        <v>7.7892736360000008</v>
      </c>
      <c r="AJ196" s="78"/>
      <c r="AK196" s="82"/>
      <c r="AL196" s="78"/>
      <c r="AM196" s="82"/>
      <c r="AN196" s="78"/>
      <c r="AO196" s="82"/>
      <c r="AP196" s="78"/>
      <c r="AQ196" s="82"/>
      <c r="AR196" s="86">
        <v>9</v>
      </c>
      <c r="AS196" s="87">
        <v>14.555688271596864</v>
      </c>
      <c r="AT196" s="84"/>
      <c r="AU196" s="88"/>
      <c r="AV196" s="88"/>
      <c r="AW196" s="78"/>
      <c r="AX196" s="82"/>
      <c r="AY196" s="88"/>
      <c r="AZ196" s="84"/>
      <c r="BA196" s="85"/>
      <c r="BB196" s="85"/>
      <c r="BC196" s="82"/>
      <c r="BD196" s="85">
        <v>3</v>
      </c>
      <c r="BE196" s="82">
        <v>5.3866458000000002</v>
      </c>
      <c r="BF196" s="88">
        <v>10.752231616337543</v>
      </c>
      <c r="BG196" s="75"/>
      <c r="BH196" s="76"/>
      <c r="BI196" s="77"/>
      <c r="BJ196" s="76"/>
      <c r="BK196" s="77">
        <v>1.1000000000000001E-3</v>
      </c>
      <c r="BL196" s="76">
        <v>1.4814168518518491</v>
      </c>
      <c r="BM196" s="77"/>
      <c r="BN196" s="76"/>
      <c r="BO196" s="77"/>
      <c r="BP196" s="76"/>
      <c r="BQ196" s="77">
        <v>14</v>
      </c>
      <c r="BR196" s="76">
        <v>19.66448790975284</v>
      </c>
      <c r="BS196" s="77"/>
      <c r="BT196" s="76"/>
      <c r="BU196" s="77"/>
      <c r="BV196" s="76"/>
      <c r="BW196" s="77">
        <v>9</v>
      </c>
      <c r="BX196" s="76">
        <v>13.592470187389761</v>
      </c>
      <c r="BY196" s="77">
        <f t="shared" si="35"/>
        <v>71.421953924805237</v>
      </c>
      <c r="BZ196" s="78">
        <f t="shared" si="36"/>
        <v>21.14590476160469</v>
      </c>
      <c r="CA196" s="79">
        <f t="shared" si="34"/>
        <v>13.592470187389761</v>
      </c>
      <c r="CB196" s="60">
        <f t="shared" si="37"/>
        <v>106.16032887379968</v>
      </c>
      <c r="CO196" t="s">
        <v>306</v>
      </c>
      <c r="CP196">
        <v>1971</v>
      </c>
      <c r="CQ196">
        <v>5</v>
      </c>
      <c r="CR196">
        <v>8</v>
      </c>
      <c r="CS196">
        <v>0.55200000000000005</v>
      </c>
      <c r="CT196">
        <v>119</v>
      </c>
      <c r="CV196">
        <f t="shared" si="48"/>
        <v>0</v>
      </c>
      <c r="CW196" t="e">
        <f>#REF!-CR196</f>
        <v>#REF!</v>
      </c>
      <c r="CY196">
        <f t="shared" si="49"/>
        <v>0</v>
      </c>
    </row>
    <row r="197" spans="1:103" ht="18.75" customHeight="1" x14ac:dyDescent="0.3">
      <c r="A197" s="61">
        <f t="shared" si="44"/>
        <v>186</v>
      </c>
      <c r="B197" s="80" t="s">
        <v>307</v>
      </c>
      <c r="C197" s="81">
        <v>1972</v>
      </c>
      <c r="D197" s="81">
        <v>5</v>
      </c>
      <c r="E197" s="81">
        <v>4</v>
      </c>
      <c r="F197" s="81">
        <v>60</v>
      </c>
      <c r="G197" s="81">
        <v>2717.5</v>
      </c>
      <c r="H197" s="65">
        <v>6.31</v>
      </c>
      <c r="I197" s="65"/>
      <c r="J197" s="65">
        <f t="shared" si="46"/>
        <v>205.76909999999998</v>
      </c>
      <c r="K197" s="64">
        <f t="shared" si="45"/>
        <v>196.20083684999997</v>
      </c>
      <c r="L197" s="65">
        <v>6.31</v>
      </c>
      <c r="M197" s="65"/>
      <c r="N197" s="65">
        <f t="shared" si="47"/>
        <v>14.856327366281995</v>
      </c>
      <c r="O197" s="64">
        <f t="shared" si="41"/>
        <v>14.165508143749882</v>
      </c>
      <c r="P197" s="78">
        <v>4.1999999999999997E-3</v>
      </c>
      <c r="Q197" s="82">
        <v>0.7414387951807242</v>
      </c>
      <c r="R197" s="83"/>
      <c r="S197" s="78"/>
      <c r="T197" s="82"/>
      <c r="U197" s="78"/>
      <c r="V197" s="82"/>
      <c r="W197" s="78"/>
      <c r="X197" s="82"/>
      <c r="Y197" s="84"/>
      <c r="Z197" s="82"/>
      <c r="AA197" s="78"/>
      <c r="AB197" s="85"/>
      <c r="AC197" s="82"/>
      <c r="AD197" s="78"/>
      <c r="AE197" s="82"/>
      <c r="AF197" s="78"/>
      <c r="AG197" s="82"/>
      <c r="AH197" s="78"/>
      <c r="AI197" s="79"/>
      <c r="AJ197" s="78"/>
      <c r="AK197" s="82"/>
      <c r="AL197" s="78"/>
      <c r="AM197" s="82"/>
      <c r="AN197" s="78"/>
      <c r="AO197" s="82"/>
      <c r="AP197" s="78"/>
      <c r="AQ197" s="82"/>
      <c r="AR197" s="86">
        <v>27</v>
      </c>
      <c r="AS197" s="87">
        <v>8.867185673460714</v>
      </c>
      <c r="AT197" s="84"/>
      <c r="AU197" s="88"/>
      <c r="AV197" s="88"/>
      <c r="AW197" s="78"/>
      <c r="AX197" s="82"/>
      <c r="AY197" s="88"/>
      <c r="AZ197" s="84"/>
      <c r="BA197" s="85"/>
      <c r="BB197" s="85"/>
      <c r="BC197" s="82"/>
      <c r="BD197" s="85"/>
      <c r="BE197" s="82"/>
      <c r="BF197" s="88">
        <v>9.0115732345723991</v>
      </c>
      <c r="BG197" s="75"/>
      <c r="BH197" s="76"/>
      <c r="BI197" s="77"/>
      <c r="BJ197" s="76"/>
      <c r="BK197" s="77"/>
      <c r="BL197" s="76"/>
      <c r="BM197" s="77"/>
      <c r="BN197" s="76"/>
      <c r="BO197" s="77"/>
      <c r="BP197" s="76"/>
      <c r="BQ197" s="77">
        <v>10</v>
      </c>
      <c r="BR197" s="76">
        <v>13.99315835321506</v>
      </c>
      <c r="BS197" s="77"/>
      <c r="BT197" s="76"/>
      <c r="BU197" s="77">
        <v>2</v>
      </c>
      <c r="BV197" s="76">
        <v>1.7104382219999998</v>
      </c>
      <c r="BW197" s="77">
        <v>2</v>
      </c>
      <c r="BX197" s="76">
        <v>4.79285472222222</v>
      </c>
      <c r="BY197" s="77">
        <f t="shared" si="35"/>
        <v>18.620197703213837</v>
      </c>
      <c r="BZ197" s="78">
        <f t="shared" si="36"/>
        <v>13.99315835321506</v>
      </c>
      <c r="CA197" s="79">
        <f t="shared" si="34"/>
        <v>6.5032929442222196</v>
      </c>
      <c r="CB197" s="60">
        <f t="shared" si="37"/>
        <v>39.116649000651115</v>
      </c>
      <c r="CO197" t="s">
        <v>307</v>
      </c>
      <c r="CP197">
        <v>1972</v>
      </c>
      <c r="CQ197">
        <v>5</v>
      </c>
      <c r="CR197">
        <v>4</v>
      </c>
      <c r="CS197">
        <v>0.2792</v>
      </c>
      <c r="CT197">
        <v>60</v>
      </c>
      <c r="CV197">
        <f t="shared" si="48"/>
        <v>0</v>
      </c>
      <c r="CW197" t="e">
        <f>#REF!-CR197</f>
        <v>#REF!</v>
      </c>
      <c r="CY197">
        <f t="shared" si="49"/>
        <v>0</v>
      </c>
    </row>
    <row r="198" spans="1:103" ht="18.75" customHeight="1" x14ac:dyDescent="0.3">
      <c r="A198" s="61">
        <f t="shared" si="44"/>
        <v>187</v>
      </c>
      <c r="B198" s="80" t="s">
        <v>308</v>
      </c>
      <c r="C198" s="81">
        <v>1974</v>
      </c>
      <c r="D198" s="81">
        <v>5</v>
      </c>
      <c r="E198" s="81">
        <v>8</v>
      </c>
      <c r="F198" s="81">
        <v>119</v>
      </c>
      <c r="G198" s="81">
        <v>5704</v>
      </c>
      <c r="H198" s="65">
        <v>6.31</v>
      </c>
      <c r="I198" s="65"/>
      <c r="J198" s="65">
        <f t="shared" si="46"/>
        <v>431.90688</v>
      </c>
      <c r="K198" s="64">
        <f t="shared" si="45"/>
        <v>411.82321008000002</v>
      </c>
      <c r="L198" s="65">
        <v>6.31</v>
      </c>
      <c r="M198" s="65"/>
      <c r="N198" s="65">
        <f t="shared" si="47"/>
        <v>31.1832534672576</v>
      </c>
      <c r="O198" s="64">
        <f t="shared" si="41"/>
        <v>29.733232181030122</v>
      </c>
      <c r="P198" s="78"/>
      <c r="Q198" s="82"/>
      <c r="R198" s="83"/>
      <c r="S198" s="78"/>
      <c r="T198" s="82"/>
      <c r="U198" s="78"/>
      <c r="V198" s="82"/>
      <c r="W198" s="78"/>
      <c r="X198" s="82"/>
      <c r="Y198" s="84"/>
      <c r="Z198" s="82"/>
      <c r="AA198" s="78"/>
      <c r="AB198" s="85"/>
      <c r="AC198" s="82"/>
      <c r="AD198" s="78"/>
      <c r="AE198" s="82"/>
      <c r="AF198" s="78"/>
      <c r="AG198" s="82"/>
      <c r="AH198" s="78">
        <v>6</v>
      </c>
      <c r="AI198" s="79">
        <v>7.0731100621117999</v>
      </c>
      <c r="AJ198" s="78"/>
      <c r="AK198" s="82"/>
      <c r="AL198" s="78"/>
      <c r="AM198" s="82"/>
      <c r="AN198" s="78">
        <v>3</v>
      </c>
      <c r="AO198" s="82">
        <v>6.8474523076923095</v>
      </c>
      <c r="AP198" s="78"/>
      <c r="AQ198" s="82"/>
      <c r="AR198" s="86">
        <v>2</v>
      </c>
      <c r="AS198" s="87">
        <v>0.56703928876216858</v>
      </c>
      <c r="AT198" s="84"/>
      <c r="AU198" s="88"/>
      <c r="AV198" s="88"/>
      <c r="AW198" s="78"/>
      <c r="AX198" s="82"/>
      <c r="AY198" s="88"/>
      <c r="AZ198" s="84"/>
      <c r="BA198" s="85"/>
      <c r="BB198" s="85"/>
      <c r="BC198" s="82"/>
      <c r="BD198" s="85"/>
      <c r="BE198" s="82"/>
      <c r="BF198" s="88">
        <v>84.426376551678885</v>
      </c>
      <c r="BG198" s="75"/>
      <c r="BH198" s="76"/>
      <c r="BI198" s="77"/>
      <c r="BJ198" s="76"/>
      <c r="BK198" s="77">
        <v>0.02</v>
      </c>
      <c r="BL198" s="76">
        <v>22.797757235772401</v>
      </c>
      <c r="BM198" s="77">
        <v>2E-3</v>
      </c>
      <c r="BN198" s="76">
        <v>3.1777505882352997</v>
      </c>
      <c r="BO198" s="77"/>
      <c r="BP198" s="76"/>
      <c r="BQ198" s="77">
        <v>23</v>
      </c>
      <c r="BR198" s="76">
        <v>30.411120788784864</v>
      </c>
      <c r="BS198" s="77"/>
      <c r="BT198" s="76"/>
      <c r="BU198" s="77"/>
      <c r="BV198" s="76"/>
      <c r="BW198" s="77">
        <v>14</v>
      </c>
      <c r="BX198" s="76">
        <v>27.278604841933021</v>
      </c>
      <c r="BY198" s="77">
        <f t="shared" si="35"/>
        <v>98.913978210245162</v>
      </c>
      <c r="BZ198" s="78">
        <f t="shared" si="36"/>
        <v>56.386628612792563</v>
      </c>
      <c r="CA198" s="79">
        <f t="shared" si="34"/>
        <v>27.278604841933021</v>
      </c>
      <c r="CB198" s="60">
        <f t="shared" si="37"/>
        <v>182.57921166497076</v>
      </c>
      <c r="CO198" t="s">
        <v>308</v>
      </c>
      <c r="CP198">
        <v>1974</v>
      </c>
      <c r="CQ198">
        <v>5</v>
      </c>
      <c r="CR198">
        <v>8</v>
      </c>
      <c r="CS198">
        <v>0.56999999999999995</v>
      </c>
      <c r="CT198">
        <v>119</v>
      </c>
      <c r="CV198">
        <f t="shared" si="48"/>
        <v>0</v>
      </c>
      <c r="CW198" t="e">
        <f>#REF!-CR198</f>
        <v>#REF!</v>
      </c>
      <c r="CY198">
        <f t="shared" si="49"/>
        <v>0</v>
      </c>
    </row>
    <row r="199" spans="1:103" ht="18.75" customHeight="1" x14ac:dyDescent="0.3">
      <c r="A199" s="61">
        <f t="shared" si="44"/>
        <v>188</v>
      </c>
      <c r="B199" s="80" t="s">
        <v>309</v>
      </c>
      <c r="C199" s="81">
        <v>1978</v>
      </c>
      <c r="D199" s="81">
        <v>5</v>
      </c>
      <c r="E199" s="81">
        <v>5</v>
      </c>
      <c r="F199" s="81">
        <v>75</v>
      </c>
      <c r="G199" s="81">
        <v>3447.4</v>
      </c>
      <c r="H199" s="65">
        <v>6.31</v>
      </c>
      <c r="I199" s="65"/>
      <c r="J199" s="65">
        <f t="shared" si="46"/>
        <v>261.03712800000005</v>
      </c>
      <c r="K199" s="64">
        <f t="shared" si="45"/>
        <v>248.89890154800005</v>
      </c>
      <c r="L199" s="65">
        <v>6.31</v>
      </c>
      <c r="M199" s="65"/>
      <c r="N199" s="65">
        <f t="shared" si="47"/>
        <v>18.846624825214562</v>
      </c>
      <c r="O199" s="64">
        <f t="shared" si="41"/>
        <v>17.970256770842084</v>
      </c>
      <c r="P199" s="78"/>
      <c r="Q199" s="82"/>
      <c r="R199" s="83"/>
      <c r="S199" s="78">
        <v>2E-3</v>
      </c>
      <c r="T199" s="82">
        <v>2.0360266666666602</v>
      </c>
      <c r="U199" s="78"/>
      <c r="V199" s="82"/>
      <c r="W199" s="78">
        <v>0.10199999999999999</v>
      </c>
      <c r="X199" s="82">
        <v>38.41268475490191</v>
      </c>
      <c r="Y199" s="84"/>
      <c r="Z199" s="82"/>
      <c r="AA199" s="78"/>
      <c r="AB199" s="85"/>
      <c r="AC199" s="82"/>
      <c r="AD199" s="78"/>
      <c r="AE199" s="82"/>
      <c r="AF199" s="78"/>
      <c r="AG199" s="82"/>
      <c r="AH199" s="78"/>
      <c r="AI199" s="79"/>
      <c r="AJ199" s="78"/>
      <c r="AK199" s="82"/>
      <c r="AL199" s="78"/>
      <c r="AM199" s="82"/>
      <c r="AN199" s="78">
        <v>1</v>
      </c>
      <c r="AO199" s="82">
        <v>1.51515076923077</v>
      </c>
      <c r="AP199" s="78"/>
      <c r="AQ199" s="82"/>
      <c r="AR199" s="86">
        <v>4</v>
      </c>
      <c r="AS199" s="87">
        <v>0.71653309420190459</v>
      </c>
      <c r="AT199" s="84"/>
      <c r="AU199" s="88"/>
      <c r="AV199" s="88"/>
      <c r="AW199" s="78"/>
      <c r="AX199" s="82"/>
      <c r="AY199" s="88"/>
      <c r="AZ199" s="84"/>
      <c r="BA199" s="85"/>
      <c r="BB199" s="85"/>
      <c r="BC199" s="82"/>
      <c r="BD199" s="85"/>
      <c r="BE199" s="82"/>
      <c r="BF199" s="88">
        <v>6.1877587341543334</v>
      </c>
      <c r="BG199" s="75">
        <v>5.0000000000000001E-3</v>
      </c>
      <c r="BH199" s="76">
        <v>10.230272039215675</v>
      </c>
      <c r="BI199" s="77"/>
      <c r="BJ199" s="76"/>
      <c r="BK199" s="77"/>
      <c r="BL199" s="76"/>
      <c r="BM199" s="77">
        <v>4.0000000000000001E-3</v>
      </c>
      <c r="BN199" s="76">
        <v>4.7514493939393905</v>
      </c>
      <c r="BO199" s="77"/>
      <c r="BP199" s="76"/>
      <c r="BQ199" s="77">
        <v>30</v>
      </c>
      <c r="BR199" s="76">
        <v>21.408741788159613</v>
      </c>
      <c r="BS199" s="77">
        <v>8.0000000000000002E-3</v>
      </c>
      <c r="BT199" s="76">
        <v>1.0482228059701519</v>
      </c>
      <c r="BU199" s="77"/>
      <c r="BV199" s="76"/>
      <c r="BW199" s="77">
        <v>4</v>
      </c>
      <c r="BX199" s="76">
        <v>10.32027930522222</v>
      </c>
      <c r="BY199" s="77">
        <f t="shared" si="35"/>
        <v>48.868154019155583</v>
      </c>
      <c r="BZ199" s="78">
        <f t="shared" si="36"/>
        <v>36.390463221314675</v>
      </c>
      <c r="CA199" s="79">
        <f t="shared" si="34"/>
        <v>11.368502111192372</v>
      </c>
      <c r="CB199" s="60">
        <f t="shared" si="37"/>
        <v>96.627119351662628</v>
      </c>
      <c r="CO199" t="s">
        <v>309</v>
      </c>
      <c r="CP199">
        <v>1978</v>
      </c>
      <c r="CQ199">
        <v>5</v>
      </c>
      <c r="CR199">
        <v>5</v>
      </c>
      <c r="CS199">
        <v>0.52700000000000002</v>
      </c>
      <c r="CT199">
        <v>75</v>
      </c>
      <c r="CV199">
        <f t="shared" si="48"/>
        <v>0</v>
      </c>
      <c r="CW199" t="e">
        <f>#REF!-CR199</f>
        <v>#REF!</v>
      </c>
      <c r="CY199">
        <f t="shared" si="49"/>
        <v>0</v>
      </c>
    </row>
    <row r="200" spans="1:103" ht="18.75" customHeight="1" x14ac:dyDescent="0.3">
      <c r="A200" s="61">
        <f t="shared" si="44"/>
        <v>189</v>
      </c>
      <c r="B200" s="80" t="s">
        <v>310</v>
      </c>
      <c r="C200" s="81">
        <v>1962</v>
      </c>
      <c r="D200" s="81">
        <v>2</v>
      </c>
      <c r="E200" s="81">
        <v>2</v>
      </c>
      <c r="F200" s="81">
        <v>16</v>
      </c>
      <c r="G200" s="81">
        <v>646.6</v>
      </c>
      <c r="H200" s="65">
        <v>6.31</v>
      </c>
      <c r="I200" s="65"/>
      <c r="J200" s="65">
        <f t="shared" si="46"/>
        <v>48.960551999999993</v>
      </c>
      <c r="K200" s="64">
        <f t="shared" si="45"/>
        <v>46.683886331999993</v>
      </c>
      <c r="L200" s="65">
        <v>6.31</v>
      </c>
      <c r="M200" s="65"/>
      <c r="N200" s="65">
        <f t="shared" si="47"/>
        <v>3.5349038730590392</v>
      </c>
      <c r="O200" s="64">
        <f t="shared" si="41"/>
        <v>3.3705308429617937</v>
      </c>
      <c r="P200" s="78"/>
      <c r="Q200" s="82"/>
      <c r="R200" s="83"/>
      <c r="S200" s="78"/>
      <c r="T200" s="82"/>
      <c r="U200" s="78">
        <v>1.6500000000000001E-2</v>
      </c>
      <c r="V200" s="82">
        <v>52.760326168831227</v>
      </c>
      <c r="W200" s="78"/>
      <c r="X200" s="82"/>
      <c r="Y200" s="84"/>
      <c r="Z200" s="82"/>
      <c r="AA200" s="78"/>
      <c r="AB200" s="85"/>
      <c r="AC200" s="82"/>
      <c r="AD200" s="78"/>
      <c r="AE200" s="82"/>
      <c r="AF200" s="78"/>
      <c r="AG200" s="82"/>
      <c r="AH200" s="78"/>
      <c r="AI200" s="79"/>
      <c r="AJ200" s="78"/>
      <c r="AK200" s="82"/>
      <c r="AL200" s="78"/>
      <c r="AM200" s="82"/>
      <c r="AN200" s="78"/>
      <c r="AO200" s="82"/>
      <c r="AP200" s="78"/>
      <c r="AQ200" s="82"/>
      <c r="AR200" s="86"/>
      <c r="AS200" s="87"/>
      <c r="AT200" s="84"/>
      <c r="AU200" s="88"/>
      <c r="AV200" s="88"/>
      <c r="AW200" s="78"/>
      <c r="AX200" s="82"/>
      <c r="AY200" s="88"/>
      <c r="AZ200" s="84"/>
      <c r="BA200" s="85"/>
      <c r="BB200" s="85"/>
      <c r="BC200" s="82"/>
      <c r="BD200" s="85"/>
      <c r="BE200" s="82"/>
      <c r="BF200" s="88">
        <v>3.1251467924528278</v>
      </c>
      <c r="BG200" s="75"/>
      <c r="BH200" s="76"/>
      <c r="BI200" s="77"/>
      <c r="BJ200" s="76"/>
      <c r="BK200" s="77"/>
      <c r="BL200" s="76"/>
      <c r="BM200" s="77"/>
      <c r="BN200" s="76"/>
      <c r="BO200" s="77"/>
      <c r="BP200" s="76"/>
      <c r="BQ200" s="77">
        <v>11</v>
      </c>
      <c r="BR200" s="76">
        <v>6.1486403880279425</v>
      </c>
      <c r="BS200" s="77"/>
      <c r="BT200" s="76"/>
      <c r="BU200" s="77"/>
      <c r="BV200" s="76"/>
      <c r="BW200" s="77"/>
      <c r="BX200" s="76"/>
      <c r="BY200" s="77">
        <f t="shared" si="35"/>
        <v>55.885472961284052</v>
      </c>
      <c r="BZ200" s="78">
        <f t="shared" si="36"/>
        <v>6.1486403880279425</v>
      </c>
      <c r="CA200" s="79">
        <f t="shared" si="34"/>
        <v>0</v>
      </c>
      <c r="CB200" s="60">
        <f t="shared" si="37"/>
        <v>62.034113349311994</v>
      </c>
      <c r="CO200" t="s">
        <v>311</v>
      </c>
      <c r="CP200" t="s">
        <v>312</v>
      </c>
      <c r="CQ200">
        <v>5</v>
      </c>
      <c r="CR200">
        <v>4</v>
      </c>
      <c r="CS200">
        <v>0.44850000000000001</v>
      </c>
      <c r="CT200">
        <v>60</v>
      </c>
      <c r="CV200">
        <f t="shared" si="48"/>
        <v>-3</v>
      </c>
      <c r="CW200" t="e">
        <f>#REF!-CR200</f>
        <v>#REF!</v>
      </c>
      <c r="CY200">
        <f t="shared" si="49"/>
        <v>-44</v>
      </c>
    </row>
    <row r="201" spans="1:103" ht="18" customHeight="1" x14ac:dyDescent="0.3">
      <c r="A201" s="61">
        <f t="shared" si="44"/>
        <v>190</v>
      </c>
      <c r="B201" s="80" t="s">
        <v>311</v>
      </c>
      <c r="C201" s="81" t="s">
        <v>312</v>
      </c>
      <c r="D201" s="81">
        <v>5</v>
      </c>
      <c r="E201" s="81">
        <v>4</v>
      </c>
      <c r="F201" s="81">
        <v>60</v>
      </c>
      <c r="G201" s="81">
        <v>3239.9</v>
      </c>
      <c r="H201" s="65">
        <v>6.31</v>
      </c>
      <c r="I201" s="65"/>
      <c r="J201" s="65">
        <f t="shared" si="46"/>
        <v>245.32522800000001</v>
      </c>
      <c r="K201" s="64">
        <f t="shared" si="45"/>
        <v>233.91760489800001</v>
      </c>
      <c r="L201" s="65">
        <v>6.31</v>
      </c>
      <c r="M201" s="65"/>
      <c r="N201" s="65">
        <f t="shared" si="47"/>
        <v>17.712241042876556</v>
      </c>
      <c r="O201" s="64">
        <f t="shared" si="41"/>
        <v>16.888621834382796</v>
      </c>
      <c r="P201" s="78"/>
      <c r="Q201" s="82"/>
      <c r="R201" s="83"/>
      <c r="S201" s="78"/>
      <c r="T201" s="82"/>
      <c r="U201" s="78"/>
      <c r="V201" s="82"/>
      <c r="W201" s="78"/>
      <c r="X201" s="82"/>
      <c r="Y201" s="84"/>
      <c r="Z201" s="82"/>
      <c r="AA201" s="78">
        <v>0.44850000000000001</v>
      </c>
      <c r="AB201" s="85">
        <v>4</v>
      </c>
      <c r="AC201" s="82">
        <v>522.98680000000002</v>
      </c>
      <c r="AD201" s="78"/>
      <c r="AE201" s="82"/>
      <c r="AF201" s="78"/>
      <c r="AG201" s="82"/>
      <c r="AH201" s="78"/>
      <c r="AI201" s="79"/>
      <c r="AJ201" s="78"/>
      <c r="AK201" s="82"/>
      <c r="AL201" s="78"/>
      <c r="AM201" s="82"/>
      <c r="AN201" s="78"/>
      <c r="AO201" s="82"/>
      <c r="AP201" s="78"/>
      <c r="AQ201" s="82"/>
      <c r="AR201" s="86"/>
      <c r="AS201" s="87"/>
      <c r="AT201" s="84"/>
      <c r="AU201" s="88"/>
      <c r="AV201" s="88"/>
      <c r="AW201" s="78"/>
      <c r="AX201" s="82"/>
      <c r="AY201" s="88"/>
      <c r="AZ201" s="84"/>
      <c r="BA201" s="85"/>
      <c r="BB201" s="85"/>
      <c r="BC201" s="82"/>
      <c r="BD201" s="85"/>
      <c r="BE201" s="82"/>
      <c r="BF201" s="88">
        <v>47.503160000000001</v>
      </c>
      <c r="BG201" s="75"/>
      <c r="BH201" s="76"/>
      <c r="BI201" s="77"/>
      <c r="BJ201" s="76"/>
      <c r="BK201" s="77"/>
      <c r="BL201" s="76"/>
      <c r="BM201" s="77"/>
      <c r="BN201" s="76"/>
      <c r="BO201" s="77"/>
      <c r="BP201" s="76"/>
      <c r="BQ201" s="77">
        <v>17</v>
      </c>
      <c r="BR201" s="76">
        <v>9.288619124443958</v>
      </c>
      <c r="BS201" s="77">
        <v>0.02</v>
      </c>
      <c r="BT201" s="76">
        <v>10.154492307692299</v>
      </c>
      <c r="BU201" s="77"/>
      <c r="BV201" s="76"/>
      <c r="BW201" s="77">
        <v>15</v>
      </c>
      <c r="BX201" s="76">
        <v>28.116192793222218</v>
      </c>
      <c r="BY201" s="77">
        <f t="shared" si="35"/>
        <v>570.48996</v>
      </c>
      <c r="BZ201" s="78">
        <f t="shared" si="36"/>
        <v>9.288619124443958</v>
      </c>
      <c r="CA201" s="79">
        <f t="shared" si="34"/>
        <v>38.27068510091452</v>
      </c>
      <c r="CB201" s="60">
        <f t="shared" si="37"/>
        <v>618.04926422535846</v>
      </c>
      <c r="CO201" t="s">
        <v>313</v>
      </c>
      <c r="CP201">
        <v>1962</v>
      </c>
      <c r="CQ201">
        <v>2</v>
      </c>
      <c r="CR201">
        <v>2</v>
      </c>
      <c r="CS201">
        <v>4.9500000000000002E-2</v>
      </c>
      <c r="CT201">
        <v>16</v>
      </c>
      <c r="CV201">
        <f t="shared" si="48"/>
        <v>3</v>
      </c>
      <c r="CW201" t="e">
        <f>#REF!-CR201</f>
        <v>#REF!</v>
      </c>
      <c r="CY201">
        <f t="shared" si="49"/>
        <v>44</v>
      </c>
    </row>
    <row r="202" spans="1:103" ht="18.75" customHeight="1" x14ac:dyDescent="0.3">
      <c r="A202" s="61">
        <f t="shared" si="44"/>
        <v>191</v>
      </c>
      <c r="B202" s="80" t="s">
        <v>314</v>
      </c>
      <c r="C202" s="81">
        <v>1982</v>
      </c>
      <c r="D202" s="81">
        <v>9</v>
      </c>
      <c r="E202" s="81">
        <v>10</v>
      </c>
      <c r="F202" s="81">
        <v>357</v>
      </c>
      <c r="G202" s="81">
        <v>17822.900000000001</v>
      </c>
      <c r="H202" s="65">
        <v>6.31</v>
      </c>
      <c r="I202" s="65"/>
      <c r="J202" s="65">
        <f t="shared" si="46"/>
        <v>1349.549988</v>
      </c>
      <c r="K202" s="64">
        <f t="shared" si="45"/>
        <v>1286.7959135579999</v>
      </c>
      <c r="L202" s="65">
        <v>6.31</v>
      </c>
      <c r="M202" s="65"/>
      <c r="N202" s="65">
        <f t="shared" si="47"/>
        <v>97.436186574611753</v>
      </c>
      <c r="O202" s="64">
        <f t="shared" si="41"/>
        <v>92.905403898892303</v>
      </c>
      <c r="P202" s="78"/>
      <c r="Q202" s="82"/>
      <c r="R202" s="83"/>
      <c r="S202" s="78">
        <v>0.01</v>
      </c>
      <c r="T202" s="82">
        <v>11.289910000000001</v>
      </c>
      <c r="U202" s="78"/>
      <c r="V202" s="82"/>
      <c r="W202" s="78"/>
      <c r="X202" s="82"/>
      <c r="Y202" s="84"/>
      <c r="Z202" s="82"/>
      <c r="AA202" s="78">
        <v>1.9861</v>
      </c>
      <c r="AB202" s="85">
        <v>10</v>
      </c>
      <c r="AC202" s="82">
        <v>2034.6616300000001</v>
      </c>
      <c r="AD202" s="78"/>
      <c r="AE202" s="82"/>
      <c r="AF202" s="78">
        <v>5.0000000000000001E-4</v>
      </c>
      <c r="AG202" s="82">
        <v>0.41158999999999996</v>
      </c>
      <c r="AH202" s="78"/>
      <c r="AI202" s="79"/>
      <c r="AJ202" s="78"/>
      <c r="AK202" s="82"/>
      <c r="AL202" s="78"/>
      <c r="AM202" s="82"/>
      <c r="AN202" s="78">
        <v>9</v>
      </c>
      <c r="AO202" s="82">
        <v>22.017880789680525</v>
      </c>
      <c r="AP202" s="78"/>
      <c r="AQ202" s="82"/>
      <c r="AR202" s="86">
        <v>77</v>
      </c>
      <c r="AS202" s="87">
        <v>113.727300889536</v>
      </c>
      <c r="AT202" s="84"/>
      <c r="AU202" s="88"/>
      <c r="AV202" s="88"/>
      <c r="AW202" s="78"/>
      <c r="AX202" s="82"/>
      <c r="AY202" s="88"/>
      <c r="AZ202" s="84"/>
      <c r="BA202" s="85"/>
      <c r="BB202" s="85"/>
      <c r="BC202" s="82"/>
      <c r="BD202" s="85"/>
      <c r="BE202" s="82"/>
      <c r="BF202" s="88">
        <v>21.962543390294691</v>
      </c>
      <c r="BG202" s="75">
        <v>1E-3</v>
      </c>
      <c r="BH202" s="76">
        <v>1.67960124223602</v>
      </c>
      <c r="BI202" s="77">
        <v>2.5000000000000001E-3</v>
      </c>
      <c r="BJ202" s="76">
        <v>3.0115402777777751</v>
      </c>
      <c r="BK202" s="77">
        <v>1.1699999999999999E-2</v>
      </c>
      <c r="BL202" s="76">
        <v>14.719709272164154</v>
      </c>
      <c r="BM202" s="77">
        <v>2.8000000000000004E-2</v>
      </c>
      <c r="BN202" s="76">
        <v>37.554004354221185</v>
      </c>
      <c r="BO202" s="77">
        <v>3</v>
      </c>
      <c r="BP202" s="76">
        <v>9.1167379477124193</v>
      </c>
      <c r="BQ202" s="77">
        <v>83</v>
      </c>
      <c r="BR202" s="76">
        <v>90.604359561560756</v>
      </c>
      <c r="BS202" s="77"/>
      <c r="BT202" s="76"/>
      <c r="BU202" s="77">
        <v>6</v>
      </c>
      <c r="BV202" s="76">
        <v>5.3999881939887953</v>
      </c>
      <c r="BW202" s="77">
        <v>12</v>
      </c>
      <c r="BX202" s="76">
        <v>21.577827947493329</v>
      </c>
      <c r="BY202" s="77">
        <f t="shared" si="35"/>
        <v>2204.0708550695113</v>
      </c>
      <c r="BZ202" s="78">
        <f t="shared" si="36"/>
        <v>156.68595265567231</v>
      </c>
      <c r="CA202" s="79">
        <f t="shared" ref="CA202:CA223" si="50">BT202+BV202+BX202</f>
        <v>26.977816141482123</v>
      </c>
      <c r="CB202" s="60">
        <f t="shared" si="37"/>
        <v>2387.7346238666655</v>
      </c>
      <c r="CO202" t="s">
        <v>315</v>
      </c>
      <c r="CP202">
        <v>1982</v>
      </c>
      <c r="CQ202">
        <v>9</v>
      </c>
      <c r="CR202">
        <v>10</v>
      </c>
      <c r="CS202">
        <v>1.9861</v>
      </c>
      <c r="CT202">
        <v>357</v>
      </c>
      <c r="CV202">
        <f t="shared" si="48"/>
        <v>0</v>
      </c>
      <c r="CW202" t="e">
        <f>#REF!-CR202</f>
        <v>#REF!</v>
      </c>
      <c r="CY202">
        <f t="shared" si="49"/>
        <v>0</v>
      </c>
    </row>
    <row r="203" spans="1:103" ht="18.75" customHeight="1" x14ac:dyDescent="0.3">
      <c r="A203" s="61">
        <f t="shared" si="44"/>
        <v>192</v>
      </c>
      <c r="B203" s="80" t="s">
        <v>316</v>
      </c>
      <c r="C203" s="81">
        <v>1994</v>
      </c>
      <c r="D203" s="81">
        <v>9</v>
      </c>
      <c r="E203" s="81">
        <v>1</v>
      </c>
      <c r="F203" s="81">
        <v>36</v>
      </c>
      <c r="G203" s="81">
        <v>2394.5</v>
      </c>
      <c r="H203" s="65">
        <v>6.31</v>
      </c>
      <c r="I203" s="65"/>
      <c r="J203" s="65">
        <f t="shared" si="46"/>
        <v>181.31153999999998</v>
      </c>
      <c r="K203" s="64">
        <f t="shared" si="45"/>
        <v>172.88055338999999</v>
      </c>
      <c r="L203" s="65">
        <v>6.31</v>
      </c>
      <c r="M203" s="65"/>
      <c r="N203" s="65">
        <f t="shared" si="47"/>
        <v>13.090515502690799</v>
      </c>
      <c r="O203" s="64">
        <f t="shared" si="41"/>
        <v>12.481806531815677</v>
      </c>
      <c r="P203" s="78"/>
      <c r="Q203" s="82"/>
      <c r="R203" s="83"/>
      <c r="S203" s="78"/>
      <c r="T203" s="82"/>
      <c r="U203" s="78"/>
      <c r="V203" s="82"/>
      <c r="W203" s="78">
        <v>1.7999999999999999E-2</v>
      </c>
      <c r="X203" s="82">
        <v>12.47680894736842</v>
      </c>
      <c r="Y203" s="84"/>
      <c r="Z203" s="82"/>
      <c r="AA203" s="78"/>
      <c r="AB203" s="85"/>
      <c r="AC203" s="82"/>
      <c r="AD203" s="78"/>
      <c r="AE203" s="82"/>
      <c r="AF203" s="78"/>
      <c r="AG203" s="82"/>
      <c r="AH203" s="78"/>
      <c r="AI203" s="79"/>
      <c r="AJ203" s="78"/>
      <c r="AK203" s="82"/>
      <c r="AL203" s="78"/>
      <c r="AM203" s="82"/>
      <c r="AN203" s="78"/>
      <c r="AO203" s="82"/>
      <c r="AP203" s="78"/>
      <c r="AQ203" s="82"/>
      <c r="AR203" s="86"/>
      <c r="AS203" s="87"/>
      <c r="AT203" s="84"/>
      <c r="AU203" s="88"/>
      <c r="AV203" s="88"/>
      <c r="AW203" s="78"/>
      <c r="AX203" s="82"/>
      <c r="AY203" s="88"/>
      <c r="AZ203" s="84"/>
      <c r="BA203" s="85"/>
      <c r="BB203" s="85"/>
      <c r="BC203" s="82"/>
      <c r="BD203" s="85"/>
      <c r="BE203" s="82"/>
      <c r="BF203" s="88">
        <v>0.22700972972973002</v>
      </c>
      <c r="BG203" s="75"/>
      <c r="BH203" s="76"/>
      <c r="BI203" s="77"/>
      <c r="BJ203" s="76"/>
      <c r="BK203" s="77">
        <v>5.0000000000000001E-3</v>
      </c>
      <c r="BL203" s="76">
        <v>6.73371296296295</v>
      </c>
      <c r="BM203" s="77">
        <v>4.0000000000000001E-3</v>
      </c>
      <c r="BN203" s="76">
        <v>4.7274288372093194</v>
      </c>
      <c r="BO203" s="77"/>
      <c r="BP203" s="76"/>
      <c r="BQ203" s="77">
        <v>39</v>
      </c>
      <c r="BR203" s="76">
        <v>39.709120398067405</v>
      </c>
      <c r="BS203" s="77"/>
      <c r="BT203" s="76"/>
      <c r="BU203" s="77">
        <v>1</v>
      </c>
      <c r="BV203" s="76">
        <v>1.3853562500000001</v>
      </c>
      <c r="BW203" s="77">
        <v>3</v>
      </c>
      <c r="BX203" s="76">
        <v>6.2109277052469096</v>
      </c>
      <c r="BY203" s="77">
        <f t="shared" ref="BY203:BY223" si="51">Q203+R203+T203+V203+X203+Z203+AC203+AE203+AG203+AI203+AK203+AM203+AO203+AQ203+AS203+AT203+AU203+AV203+AX203+AY203+BC203+BE203+BF203</f>
        <v>12.70381867709815</v>
      </c>
      <c r="BZ203" s="78">
        <f t="shared" ref="BZ203:BZ223" si="52">BH203+BJ203+BL203+BN203+BP203+BR203</f>
        <v>51.170262198239676</v>
      </c>
      <c r="CA203" s="79">
        <f t="shared" si="50"/>
        <v>7.5962839552469097</v>
      </c>
      <c r="CB203" s="60">
        <f t="shared" ref="CB203:CB223" si="53">BY203+BZ203+CA203</f>
        <v>71.470364830584728</v>
      </c>
      <c r="CO203" t="s">
        <v>316</v>
      </c>
      <c r="CP203">
        <v>1994</v>
      </c>
      <c r="CQ203">
        <v>9</v>
      </c>
      <c r="CR203">
        <v>1</v>
      </c>
      <c r="CS203">
        <v>0.28889999999999999</v>
      </c>
      <c r="CT203">
        <v>36</v>
      </c>
      <c r="CV203">
        <f t="shared" si="48"/>
        <v>0</v>
      </c>
      <c r="CW203" t="e">
        <f>#REF!-CR203</f>
        <v>#REF!</v>
      </c>
      <c r="CY203">
        <f t="shared" si="49"/>
        <v>0</v>
      </c>
    </row>
    <row r="204" spans="1:103" ht="18.75" customHeight="1" x14ac:dyDescent="0.3">
      <c r="A204" s="61">
        <f t="shared" ref="A204:A223" si="54">A203+1</f>
        <v>193</v>
      </c>
      <c r="B204" s="80" t="s">
        <v>317</v>
      </c>
      <c r="C204" s="81" t="s">
        <v>318</v>
      </c>
      <c r="D204" s="81" t="s">
        <v>319</v>
      </c>
      <c r="E204" s="81">
        <v>6</v>
      </c>
      <c r="F204" s="81">
        <v>152</v>
      </c>
      <c r="G204" s="81">
        <v>11797.2</v>
      </c>
      <c r="H204" s="65">
        <v>6.31</v>
      </c>
      <c r="I204" s="65"/>
      <c r="J204" s="65">
        <f t="shared" ref="J204:J223" si="55">G204*H204*12/1000</f>
        <v>893.28398399999992</v>
      </c>
      <c r="K204" s="64">
        <f t="shared" si="45"/>
        <v>851.74627874399994</v>
      </c>
      <c r="L204" s="65">
        <v>6.31</v>
      </c>
      <c r="M204" s="65"/>
      <c r="N204" s="65">
        <f t="shared" ref="N204:N223" si="56">K204*L204*12/1000</f>
        <v>64.494228226495679</v>
      </c>
      <c r="O204" s="64">
        <f t="shared" si="41"/>
        <v>61.49524661396363</v>
      </c>
      <c r="P204" s="78"/>
      <c r="Q204" s="82"/>
      <c r="R204" s="83"/>
      <c r="S204" s="78"/>
      <c r="T204" s="82"/>
      <c r="U204" s="78"/>
      <c r="V204" s="82"/>
      <c r="W204" s="78"/>
      <c r="X204" s="82"/>
      <c r="Y204" s="84"/>
      <c r="Z204" s="82"/>
      <c r="AA204" s="78"/>
      <c r="AB204" s="85"/>
      <c r="AC204" s="82"/>
      <c r="AD204" s="78"/>
      <c r="AE204" s="82"/>
      <c r="AF204" s="78">
        <v>3.9499999999999995E-3</v>
      </c>
      <c r="AG204" s="82">
        <v>5.9970686167</v>
      </c>
      <c r="AH204" s="78"/>
      <c r="AI204" s="79"/>
      <c r="AJ204" s="78"/>
      <c r="AK204" s="82"/>
      <c r="AL204" s="78"/>
      <c r="AM204" s="82"/>
      <c r="AN204" s="78">
        <v>3</v>
      </c>
      <c r="AO204" s="82">
        <v>5.7432859829059835</v>
      </c>
      <c r="AP204" s="78"/>
      <c r="AQ204" s="82"/>
      <c r="AR204" s="86">
        <v>5</v>
      </c>
      <c r="AS204" s="87">
        <v>12.874224398891473</v>
      </c>
      <c r="AT204" s="84"/>
      <c r="AU204" s="88"/>
      <c r="AV204" s="88"/>
      <c r="AW204" s="78"/>
      <c r="AX204" s="82"/>
      <c r="AY204" s="88"/>
      <c r="AZ204" s="84"/>
      <c r="BA204" s="85"/>
      <c r="BB204" s="85"/>
      <c r="BC204" s="82"/>
      <c r="BD204" s="85">
        <v>12</v>
      </c>
      <c r="BE204" s="82">
        <v>4.3349944477611899</v>
      </c>
      <c r="BF204" s="88">
        <v>20.183457352854735</v>
      </c>
      <c r="BG204" s="75"/>
      <c r="BH204" s="76"/>
      <c r="BI204" s="77"/>
      <c r="BJ204" s="76"/>
      <c r="BK204" s="77">
        <v>6.0000000000000001E-3</v>
      </c>
      <c r="BL204" s="76">
        <v>7.4947056083285624</v>
      </c>
      <c r="BM204" s="77">
        <v>1E-3</v>
      </c>
      <c r="BN204" s="76">
        <v>0.85589809523809501</v>
      </c>
      <c r="BO204" s="77">
        <v>2</v>
      </c>
      <c r="BP204" s="76">
        <v>5.7159377777777802</v>
      </c>
      <c r="BQ204" s="77">
        <v>146</v>
      </c>
      <c r="BR204" s="76">
        <v>118.53031512983594</v>
      </c>
      <c r="BS204" s="77"/>
      <c r="BT204" s="76"/>
      <c r="BU204" s="77">
        <v>13</v>
      </c>
      <c r="BV204" s="76">
        <v>10.495440257641398</v>
      </c>
      <c r="BW204" s="77">
        <v>9</v>
      </c>
      <c r="BX204" s="76">
        <v>16.710399242924531</v>
      </c>
      <c r="BY204" s="77">
        <f t="shared" si="51"/>
        <v>49.133030799113385</v>
      </c>
      <c r="BZ204" s="78">
        <f t="shared" si="52"/>
        <v>132.59685661118039</v>
      </c>
      <c r="CA204" s="79">
        <f t="shared" si="50"/>
        <v>27.205839500565929</v>
      </c>
      <c r="CB204" s="60">
        <f t="shared" si="53"/>
        <v>208.9357269108597</v>
      </c>
      <c r="CO204" t="s">
        <v>317</v>
      </c>
      <c r="CP204" t="s">
        <v>318</v>
      </c>
      <c r="CQ204" t="s">
        <v>320</v>
      </c>
      <c r="CR204">
        <v>6</v>
      </c>
      <c r="CS204">
        <v>1.6890000000000001</v>
      </c>
      <c r="CT204">
        <v>152</v>
      </c>
      <c r="CW204" t="e">
        <f>#REF!-CR204</f>
        <v>#REF!</v>
      </c>
      <c r="CY204">
        <f t="shared" ref="CY204:CY223" si="57">F204-CT204</f>
        <v>0</v>
      </c>
    </row>
    <row r="205" spans="1:103" ht="18.75" customHeight="1" x14ac:dyDescent="0.3">
      <c r="A205" s="61">
        <f t="shared" si="54"/>
        <v>194</v>
      </c>
      <c r="B205" s="80" t="s">
        <v>321</v>
      </c>
      <c r="C205" s="81" t="s">
        <v>322</v>
      </c>
      <c r="D205" s="81">
        <v>8</v>
      </c>
      <c r="E205" s="81">
        <v>2</v>
      </c>
      <c r="F205" s="81">
        <v>48</v>
      </c>
      <c r="G205" s="81">
        <v>2978.7</v>
      </c>
      <c r="H205" s="65">
        <v>6.31</v>
      </c>
      <c r="I205" s="65"/>
      <c r="J205" s="65">
        <f t="shared" si="55"/>
        <v>225.54716399999998</v>
      </c>
      <c r="K205" s="64">
        <f t="shared" si="45"/>
        <v>215.05922087399998</v>
      </c>
      <c r="L205" s="65">
        <v>6.31</v>
      </c>
      <c r="M205" s="65"/>
      <c r="N205" s="65">
        <f t="shared" si="56"/>
        <v>16.284284204579279</v>
      </c>
      <c r="O205" s="64">
        <f t="shared" si="41"/>
        <v>15.527064989066343</v>
      </c>
      <c r="P205" s="78"/>
      <c r="Q205" s="82"/>
      <c r="R205" s="83"/>
      <c r="S205" s="78"/>
      <c r="T205" s="82"/>
      <c r="U205" s="78"/>
      <c r="V205" s="82"/>
      <c r="W205" s="78"/>
      <c r="X205" s="82"/>
      <c r="Y205" s="84"/>
      <c r="Z205" s="82"/>
      <c r="AA205" s="78"/>
      <c r="AB205" s="85"/>
      <c r="AC205" s="82"/>
      <c r="AD205" s="78"/>
      <c r="AE205" s="82"/>
      <c r="AF205" s="78"/>
      <c r="AG205" s="82"/>
      <c r="AH205" s="78"/>
      <c r="AI205" s="79"/>
      <c r="AJ205" s="78"/>
      <c r="AK205" s="82"/>
      <c r="AL205" s="78"/>
      <c r="AM205" s="82"/>
      <c r="AN205" s="78"/>
      <c r="AO205" s="82"/>
      <c r="AP205" s="78"/>
      <c r="AQ205" s="82"/>
      <c r="AR205" s="86">
        <v>1</v>
      </c>
      <c r="AS205" s="87">
        <v>0.99099999999999999</v>
      </c>
      <c r="AT205" s="84"/>
      <c r="AU205" s="88"/>
      <c r="AV205" s="88"/>
      <c r="AW205" s="78"/>
      <c r="AX205" s="82"/>
      <c r="AY205" s="88"/>
      <c r="AZ205" s="84"/>
      <c r="BA205" s="85"/>
      <c r="BB205" s="85"/>
      <c r="BC205" s="82"/>
      <c r="BD205" s="85"/>
      <c r="BE205" s="82"/>
      <c r="BF205" s="88">
        <v>22.951967249999999</v>
      </c>
      <c r="BG205" s="75"/>
      <c r="BH205" s="76"/>
      <c r="BI205" s="77"/>
      <c r="BJ205" s="76"/>
      <c r="BK205" s="77">
        <v>2E-3</v>
      </c>
      <c r="BL205" s="76">
        <v>2.2162967777777798</v>
      </c>
      <c r="BM205" s="77">
        <v>2E-3</v>
      </c>
      <c r="BN205" s="76">
        <v>2.3540000000000001</v>
      </c>
      <c r="BO205" s="77"/>
      <c r="BP205" s="76"/>
      <c r="BQ205" s="77">
        <v>14</v>
      </c>
      <c r="BR205" s="76">
        <v>14.25493892519159</v>
      </c>
      <c r="BS205" s="77">
        <v>1.4999999999999999E-2</v>
      </c>
      <c r="BT205" s="76">
        <v>2.3479999999999999</v>
      </c>
      <c r="BU205" s="77">
        <v>2</v>
      </c>
      <c r="BV205" s="76">
        <v>1.851472352941177</v>
      </c>
      <c r="BW205" s="77">
        <v>1</v>
      </c>
      <c r="BX205" s="76">
        <v>2.0462150000000001</v>
      </c>
      <c r="BY205" s="77">
        <f t="shared" si="51"/>
        <v>23.942967249999999</v>
      </c>
      <c r="BZ205" s="78">
        <f t="shared" si="52"/>
        <v>18.825235702969369</v>
      </c>
      <c r="CA205" s="79">
        <f t="shared" si="50"/>
        <v>6.2456873529411769</v>
      </c>
      <c r="CB205" s="60">
        <f t="shared" si="53"/>
        <v>49.013890305910543</v>
      </c>
      <c r="CO205" t="s">
        <v>323</v>
      </c>
      <c r="CP205" t="s">
        <v>322</v>
      </c>
      <c r="CQ205">
        <v>8</v>
      </c>
      <c r="CR205">
        <v>2</v>
      </c>
      <c r="CS205">
        <v>0.52100000000000002</v>
      </c>
      <c r="CT205">
        <v>48</v>
      </c>
      <c r="CV205">
        <f t="shared" ref="CV205:CV223" si="58">D205-CQ205</f>
        <v>0</v>
      </c>
      <c r="CW205" t="e">
        <f>#REF!-CR205</f>
        <v>#REF!</v>
      </c>
      <c r="CY205">
        <f t="shared" si="57"/>
        <v>0</v>
      </c>
    </row>
    <row r="206" spans="1:103" ht="18.75" customHeight="1" x14ac:dyDescent="0.3">
      <c r="A206" s="61">
        <f t="shared" si="54"/>
        <v>195</v>
      </c>
      <c r="B206" s="80" t="s">
        <v>324</v>
      </c>
      <c r="C206" s="81" t="s">
        <v>322</v>
      </c>
      <c r="D206" s="81">
        <v>5</v>
      </c>
      <c r="E206" s="81">
        <v>6</v>
      </c>
      <c r="F206" s="81">
        <v>90</v>
      </c>
      <c r="G206" s="81">
        <v>4452.3999999999996</v>
      </c>
      <c r="H206" s="65">
        <v>6.31</v>
      </c>
      <c r="I206" s="65"/>
      <c r="J206" s="65">
        <f t="shared" si="55"/>
        <v>337.13572799999997</v>
      </c>
      <c r="K206" s="64">
        <f t="shared" si="45"/>
        <v>321.45891664799996</v>
      </c>
      <c r="L206" s="65">
        <v>6.31</v>
      </c>
      <c r="M206" s="65"/>
      <c r="N206" s="65">
        <f t="shared" si="56"/>
        <v>24.340869168586558</v>
      </c>
      <c r="O206" s="64">
        <f t="shared" ref="O206:O223" si="59">N206*0.9535</f>
        <v>23.209018752247282</v>
      </c>
      <c r="P206" s="78">
        <v>1.9000000000000003E-2</v>
      </c>
      <c r="Q206" s="82">
        <v>4.9950000000000001</v>
      </c>
      <c r="R206" s="83"/>
      <c r="S206" s="78">
        <v>1.2E-2</v>
      </c>
      <c r="T206" s="82">
        <v>20.793511304347799</v>
      </c>
      <c r="U206" s="78"/>
      <c r="V206" s="82"/>
      <c r="W206" s="78">
        <v>2.1999999999999999E-2</v>
      </c>
      <c r="X206" s="82">
        <v>10.396982291021667</v>
      </c>
      <c r="Y206" s="84"/>
      <c r="Z206" s="82"/>
      <c r="AA206" s="78"/>
      <c r="AB206" s="85"/>
      <c r="AC206" s="82"/>
      <c r="AD206" s="78"/>
      <c r="AE206" s="82"/>
      <c r="AF206" s="78"/>
      <c r="AG206" s="82"/>
      <c r="AH206" s="78"/>
      <c r="AI206" s="79"/>
      <c r="AJ206" s="78"/>
      <c r="AK206" s="82"/>
      <c r="AL206" s="78"/>
      <c r="AM206" s="82"/>
      <c r="AN206" s="78"/>
      <c r="AO206" s="82"/>
      <c r="AP206" s="78"/>
      <c r="AQ206" s="82"/>
      <c r="AR206" s="86">
        <v>3</v>
      </c>
      <c r="AS206" s="87">
        <v>2.8969999999999998</v>
      </c>
      <c r="AT206" s="84"/>
      <c r="AU206" s="88"/>
      <c r="AV206" s="88"/>
      <c r="AW206" s="78"/>
      <c r="AX206" s="82"/>
      <c r="AY206" s="88"/>
      <c r="AZ206" s="84"/>
      <c r="BA206" s="85"/>
      <c r="BB206" s="85"/>
      <c r="BC206" s="82"/>
      <c r="BD206" s="85"/>
      <c r="BE206" s="82"/>
      <c r="BF206" s="88">
        <v>66.957680596116631</v>
      </c>
      <c r="BG206" s="75"/>
      <c r="BH206" s="76"/>
      <c r="BI206" s="77"/>
      <c r="BJ206" s="76"/>
      <c r="BK206" s="77">
        <v>1.5E-3</v>
      </c>
      <c r="BL206" s="76">
        <v>1.6602200000000003</v>
      </c>
      <c r="BM206" s="77"/>
      <c r="BN206" s="76"/>
      <c r="BO206" s="77"/>
      <c r="BP206" s="76"/>
      <c r="BQ206" s="77">
        <v>8</v>
      </c>
      <c r="BR206" s="76">
        <v>9.8395388853522014</v>
      </c>
      <c r="BS206" s="77">
        <v>1.4999999999999999E-2</v>
      </c>
      <c r="BT206" s="76">
        <v>2.5995236999999998</v>
      </c>
      <c r="BU206" s="77">
        <v>3</v>
      </c>
      <c r="BV206" s="76">
        <v>2.8817599999999999</v>
      </c>
      <c r="BW206" s="77">
        <v>5</v>
      </c>
      <c r="BX206" s="76">
        <v>10.166808249999999</v>
      </c>
      <c r="BY206" s="77">
        <f t="shared" si="51"/>
        <v>106.0401741914861</v>
      </c>
      <c r="BZ206" s="78">
        <f t="shared" si="52"/>
        <v>11.499758885352202</v>
      </c>
      <c r="CA206" s="79">
        <f t="shared" si="50"/>
        <v>15.648091949999998</v>
      </c>
      <c r="CB206" s="60">
        <f t="shared" si="53"/>
        <v>133.18802502683832</v>
      </c>
      <c r="CO206" t="s">
        <v>325</v>
      </c>
      <c r="CP206" t="s">
        <v>322</v>
      </c>
      <c r="CQ206">
        <v>5</v>
      </c>
      <c r="CR206">
        <v>6</v>
      </c>
      <c r="CS206">
        <v>0.51439999999999997</v>
      </c>
      <c r="CT206">
        <v>90</v>
      </c>
      <c r="CV206">
        <f t="shared" si="58"/>
        <v>0</v>
      </c>
      <c r="CW206" t="e">
        <f>#REF!-CR206</f>
        <v>#REF!</v>
      </c>
      <c r="CY206">
        <f t="shared" si="57"/>
        <v>0</v>
      </c>
    </row>
    <row r="207" spans="1:103" ht="18.75" customHeight="1" x14ac:dyDescent="0.3">
      <c r="A207" s="61">
        <f t="shared" si="54"/>
        <v>196</v>
      </c>
      <c r="B207" s="80" t="s">
        <v>326</v>
      </c>
      <c r="C207" s="81">
        <v>1975</v>
      </c>
      <c r="D207" s="81">
        <v>5</v>
      </c>
      <c r="E207" s="81">
        <v>6</v>
      </c>
      <c r="F207" s="81">
        <v>90</v>
      </c>
      <c r="G207" s="81">
        <v>4396.8999999999996</v>
      </c>
      <c r="H207" s="65">
        <v>6.31</v>
      </c>
      <c r="I207" s="65"/>
      <c r="J207" s="65">
        <f t="shared" si="55"/>
        <v>332.93326799999994</v>
      </c>
      <c r="K207" s="64">
        <f t="shared" si="45"/>
        <v>317.45187103799992</v>
      </c>
      <c r="L207" s="65">
        <v>6.31</v>
      </c>
      <c r="M207" s="65"/>
      <c r="N207" s="65">
        <f t="shared" si="56"/>
        <v>24.037455674997354</v>
      </c>
      <c r="O207" s="64">
        <f t="shared" si="59"/>
        <v>22.919713986109976</v>
      </c>
      <c r="P207" s="78"/>
      <c r="Q207" s="82"/>
      <c r="R207" s="83"/>
      <c r="S207" s="78">
        <v>1E-3</v>
      </c>
      <c r="T207" s="82">
        <v>0.79</v>
      </c>
      <c r="U207" s="78"/>
      <c r="V207" s="82"/>
      <c r="W207" s="78">
        <v>3.1E-2</v>
      </c>
      <c r="X207" s="82">
        <v>10.525484581801472</v>
      </c>
      <c r="Y207" s="84"/>
      <c r="Z207" s="82"/>
      <c r="AA207" s="78"/>
      <c r="AB207" s="85"/>
      <c r="AC207" s="82"/>
      <c r="AD207" s="78"/>
      <c r="AE207" s="82"/>
      <c r="AF207" s="78"/>
      <c r="AG207" s="82"/>
      <c r="AH207" s="78"/>
      <c r="AI207" s="79"/>
      <c r="AJ207" s="78"/>
      <c r="AK207" s="82"/>
      <c r="AL207" s="78"/>
      <c r="AM207" s="82"/>
      <c r="AN207" s="78"/>
      <c r="AO207" s="82"/>
      <c r="AP207" s="78"/>
      <c r="AQ207" s="82"/>
      <c r="AR207" s="86">
        <v>5</v>
      </c>
      <c r="AS207" s="87">
        <v>3.5797582333057325</v>
      </c>
      <c r="AT207" s="84"/>
      <c r="AU207" s="88"/>
      <c r="AV207" s="88"/>
      <c r="AW207" s="78"/>
      <c r="AX207" s="82"/>
      <c r="AY207" s="88"/>
      <c r="AZ207" s="84"/>
      <c r="BA207" s="85"/>
      <c r="BB207" s="85"/>
      <c r="BC207" s="82"/>
      <c r="BD207" s="85"/>
      <c r="BE207" s="82"/>
      <c r="BF207" s="88">
        <v>0.48501754385965001</v>
      </c>
      <c r="BG207" s="75"/>
      <c r="BH207" s="76"/>
      <c r="BI207" s="77">
        <v>8.199999999999999E-3</v>
      </c>
      <c r="BJ207" s="76">
        <v>8.2286711999999991</v>
      </c>
      <c r="BK207" s="77">
        <v>8.0000000000000002E-3</v>
      </c>
      <c r="BL207" s="76">
        <v>8.2973920000000003</v>
      </c>
      <c r="BM207" s="77">
        <v>4.5000000000000005E-3</v>
      </c>
      <c r="BN207" s="76">
        <v>7.0145060446009202</v>
      </c>
      <c r="BO207" s="77"/>
      <c r="BP207" s="76"/>
      <c r="BQ207" s="77">
        <v>12</v>
      </c>
      <c r="BR207" s="76">
        <v>13.03863975299608</v>
      </c>
      <c r="BS207" s="77"/>
      <c r="BT207" s="76"/>
      <c r="BU207" s="77"/>
      <c r="BV207" s="76"/>
      <c r="BW207" s="77">
        <v>8</v>
      </c>
      <c r="BX207" s="76">
        <v>15.280366136012383</v>
      </c>
      <c r="BY207" s="77">
        <f t="shared" si="51"/>
        <v>15.380260358966853</v>
      </c>
      <c r="BZ207" s="78">
        <f t="shared" si="52"/>
        <v>36.579208997597</v>
      </c>
      <c r="CA207" s="79">
        <f t="shared" si="50"/>
        <v>15.280366136012383</v>
      </c>
      <c r="CB207" s="60">
        <f t="shared" si="53"/>
        <v>67.239835492576233</v>
      </c>
      <c r="CO207" t="s">
        <v>327</v>
      </c>
      <c r="CP207">
        <v>1975</v>
      </c>
      <c r="CQ207">
        <v>5</v>
      </c>
      <c r="CR207">
        <v>6</v>
      </c>
      <c r="CS207">
        <v>0.44900000000000001</v>
      </c>
      <c r="CT207">
        <v>90</v>
      </c>
      <c r="CV207">
        <f t="shared" si="58"/>
        <v>0</v>
      </c>
      <c r="CW207" t="e">
        <f>#REF!-CR207</f>
        <v>#REF!</v>
      </c>
      <c r="CY207">
        <f t="shared" si="57"/>
        <v>0</v>
      </c>
    </row>
    <row r="208" spans="1:103" ht="18.75" customHeight="1" x14ac:dyDescent="0.3">
      <c r="A208" s="61">
        <f t="shared" si="54"/>
        <v>197</v>
      </c>
      <c r="B208" s="80" t="s">
        <v>328</v>
      </c>
      <c r="C208" s="81">
        <v>1973</v>
      </c>
      <c r="D208" s="81">
        <v>5</v>
      </c>
      <c r="E208" s="81">
        <v>8</v>
      </c>
      <c r="F208" s="81">
        <v>129</v>
      </c>
      <c r="G208" s="81">
        <v>6373.9</v>
      </c>
      <c r="H208" s="65">
        <v>6.31</v>
      </c>
      <c r="I208" s="65"/>
      <c r="J208" s="65">
        <f t="shared" si="55"/>
        <v>482.63170799999995</v>
      </c>
      <c r="K208" s="64">
        <f t="shared" si="45"/>
        <v>460.18933357799995</v>
      </c>
      <c r="L208" s="65">
        <v>6.31</v>
      </c>
      <c r="M208" s="65"/>
      <c r="N208" s="65">
        <f t="shared" si="56"/>
        <v>34.845536338526159</v>
      </c>
      <c r="O208" s="64">
        <f t="shared" si="59"/>
        <v>33.225218898784696</v>
      </c>
      <c r="P208" s="78">
        <v>4.0000000000000001E-3</v>
      </c>
      <c r="Q208" s="82">
        <v>1.52316917452336</v>
      </c>
      <c r="R208" s="83"/>
      <c r="S208" s="78"/>
      <c r="T208" s="82"/>
      <c r="U208" s="78"/>
      <c r="V208" s="82"/>
      <c r="W208" s="78"/>
      <c r="X208" s="82"/>
      <c r="Y208" s="84"/>
      <c r="Z208" s="82"/>
      <c r="AA208" s="78"/>
      <c r="AB208" s="85"/>
      <c r="AC208" s="82"/>
      <c r="AD208" s="78"/>
      <c r="AE208" s="82"/>
      <c r="AF208" s="78">
        <v>5.0000000000000001E-4</v>
      </c>
      <c r="AG208" s="82">
        <v>0.41158999999999996</v>
      </c>
      <c r="AH208" s="78"/>
      <c r="AI208" s="79"/>
      <c r="AJ208" s="78"/>
      <c r="AK208" s="82"/>
      <c r="AL208" s="78"/>
      <c r="AM208" s="82"/>
      <c r="AN208" s="78"/>
      <c r="AO208" s="82"/>
      <c r="AP208" s="78"/>
      <c r="AQ208" s="82"/>
      <c r="AR208" s="86">
        <v>6</v>
      </c>
      <c r="AS208" s="87">
        <v>4.9621451631688007</v>
      </c>
      <c r="AT208" s="84"/>
      <c r="AU208" s="88"/>
      <c r="AV208" s="88"/>
      <c r="AW208" s="78"/>
      <c r="AX208" s="82"/>
      <c r="AY208" s="88"/>
      <c r="AZ208" s="84"/>
      <c r="BA208" s="85"/>
      <c r="BB208" s="85"/>
      <c r="BC208" s="82"/>
      <c r="BD208" s="85"/>
      <c r="BE208" s="82"/>
      <c r="BF208" s="88">
        <v>7.358581143564356</v>
      </c>
      <c r="BG208" s="75"/>
      <c r="BH208" s="76"/>
      <c r="BI208" s="77">
        <v>6.0000000000000001E-3</v>
      </c>
      <c r="BJ208" s="76">
        <v>5.7772259999999998</v>
      </c>
      <c r="BK208" s="77">
        <v>6.0000000000000001E-3</v>
      </c>
      <c r="BL208" s="76">
        <v>7.4304651761517597</v>
      </c>
      <c r="BM208" s="77"/>
      <c r="BN208" s="76"/>
      <c r="BO208" s="77"/>
      <c r="BP208" s="76"/>
      <c r="BQ208" s="77">
        <v>37</v>
      </c>
      <c r="BR208" s="76">
        <v>36.740121288552388</v>
      </c>
      <c r="BS208" s="77">
        <v>4.0000000000000001E-3</v>
      </c>
      <c r="BT208" s="76">
        <v>0.52411140298507597</v>
      </c>
      <c r="BU208" s="77"/>
      <c r="BV208" s="76"/>
      <c r="BW208" s="77">
        <v>9</v>
      </c>
      <c r="BX208" s="76">
        <v>16.430655915543579</v>
      </c>
      <c r="BY208" s="77">
        <f t="shared" si="51"/>
        <v>14.255485481256517</v>
      </c>
      <c r="BZ208" s="78">
        <f t="shared" si="52"/>
        <v>49.947812464704143</v>
      </c>
      <c r="CA208" s="79">
        <f t="shared" si="50"/>
        <v>16.954767318528653</v>
      </c>
      <c r="CB208" s="60">
        <f t="shared" si="53"/>
        <v>81.158065264489309</v>
      </c>
      <c r="CO208" t="s">
        <v>329</v>
      </c>
      <c r="CP208">
        <v>1973</v>
      </c>
      <c r="CQ208">
        <v>5</v>
      </c>
      <c r="CR208">
        <v>8</v>
      </c>
      <c r="CS208">
        <v>0.65200000000000002</v>
      </c>
      <c r="CT208">
        <v>129</v>
      </c>
      <c r="CV208">
        <f t="shared" si="58"/>
        <v>0</v>
      </c>
      <c r="CW208" t="e">
        <f>#REF!-CR208</f>
        <v>#REF!</v>
      </c>
      <c r="CY208">
        <f t="shared" si="57"/>
        <v>0</v>
      </c>
    </row>
    <row r="209" spans="1:103" ht="18.75" customHeight="1" x14ac:dyDescent="0.3">
      <c r="A209" s="61">
        <f t="shared" si="54"/>
        <v>198</v>
      </c>
      <c r="B209" s="80" t="s">
        <v>330</v>
      </c>
      <c r="C209" s="81">
        <v>1975</v>
      </c>
      <c r="D209" s="81">
        <v>5</v>
      </c>
      <c r="E209" s="81">
        <v>4</v>
      </c>
      <c r="F209" s="81">
        <v>60</v>
      </c>
      <c r="G209" s="81">
        <v>2722.6</v>
      </c>
      <c r="H209" s="65">
        <v>6.31</v>
      </c>
      <c r="I209" s="65"/>
      <c r="J209" s="65">
        <f t="shared" si="55"/>
        <v>206.155272</v>
      </c>
      <c r="K209" s="64">
        <f t="shared" si="45"/>
        <v>196.569051852</v>
      </c>
      <c r="L209" s="65">
        <v>6.31</v>
      </c>
      <c r="M209" s="65"/>
      <c r="N209" s="65">
        <f t="shared" si="56"/>
        <v>14.884208606233438</v>
      </c>
      <c r="O209" s="64">
        <f t="shared" si="59"/>
        <v>14.192092906043584</v>
      </c>
      <c r="P209" s="78"/>
      <c r="Q209" s="82"/>
      <c r="R209" s="83"/>
      <c r="S209" s="78"/>
      <c r="T209" s="82"/>
      <c r="U209" s="78"/>
      <c r="V209" s="82"/>
      <c r="W209" s="78">
        <v>0.38900000000000001</v>
      </c>
      <c r="X209" s="82">
        <v>137.01020721277976</v>
      </c>
      <c r="Y209" s="84"/>
      <c r="Z209" s="82"/>
      <c r="AA209" s="78"/>
      <c r="AB209" s="85"/>
      <c r="AC209" s="82"/>
      <c r="AD209" s="78"/>
      <c r="AE209" s="82"/>
      <c r="AF209" s="78"/>
      <c r="AG209" s="82"/>
      <c r="AH209" s="78"/>
      <c r="AI209" s="79"/>
      <c r="AJ209" s="78"/>
      <c r="AK209" s="82"/>
      <c r="AL209" s="78"/>
      <c r="AM209" s="82"/>
      <c r="AN209" s="78"/>
      <c r="AO209" s="82"/>
      <c r="AP209" s="78"/>
      <c r="AQ209" s="82"/>
      <c r="AR209" s="86">
        <v>20</v>
      </c>
      <c r="AS209" s="87">
        <v>8.6564837802485251</v>
      </c>
      <c r="AT209" s="84"/>
      <c r="AU209" s="88"/>
      <c r="AV209" s="88"/>
      <c r="AW209" s="78"/>
      <c r="AX209" s="82"/>
      <c r="AY209" s="88"/>
      <c r="AZ209" s="84"/>
      <c r="BA209" s="85"/>
      <c r="BB209" s="85"/>
      <c r="BC209" s="82"/>
      <c r="BD209" s="85"/>
      <c r="BE209" s="82"/>
      <c r="BF209" s="88">
        <v>52.893084592901886</v>
      </c>
      <c r="BG209" s="75"/>
      <c r="BH209" s="76"/>
      <c r="BI209" s="77"/>
      <c r="BJ209" s="76"/>
      <c r="BK209" s="77">
        <v>4.0000000000000001E-3</v>
      </c>
      <c r="BL209" s="76">
        <v>4.52031653116532</v>
      </c>
      <c r="BM209" s="77">
        <v>1E-3</v>
      </c>
      <c r="BN209" s="76">
        <v>1.26230507042253</v>
      </c>
      <c r="BO209" s="77">
        <v>1</v>
      </c>
      <c r="BP209" s="76">
        <v>3.2188220000000003</v>
      </c>
      <c r="BQ209" s="77">
        <v>6</v>
      </c>
      <c r="BR209" s="76">
        <v>8.1753630680909595</v>
      </c>
      <c r="BS209" s="77"/>
      <c r="BT209" s="76"/>
      <c r="BU209" s="77">
        <v>2</v>
      </c>
      <c r="BV209" s="76">
        <v>1.7705148979591838</v>
      </c>
      <c r="BW209" s="77">
        <v>8</v>
      </c>
      <c r="BX209" s="76">
        <v>15.144457627286549</v>
      </c>
      <c r="BY209" s="77">
        <f t="shared" si="51"/>
        <v>198.55977558593017</v>
      </c>
      <c r="BZ209" s="78">
        <f t="shared" si="52"/>
        <v>17.176806669678811</v>
      </c>
      <c r="CA209" s="79">
        <f t="shared" si="50"/>
        <v>16.914972525245734</v>
      </c>
      <c r="CB209" s="60">
        <f t="shared" si="53"/>
        <v>232.65155478085472</v>
      </c>
      <c r="CO209" t="s">
        <v>331</v>
      </c>
      <c r="CP209">
        <v>1975</v>
      </c>
      <c r="CQ209">
        <v>5</v>
      </c>
      <c r="CR209">
        <v>4</v>
      </c>
      <c r="CS209">
        <v>0.27400000000000002</v>
      </c>
      <c r="CT209">
        <v>60</v>
      </c>
      <c r="CV209">
        <f t="shared" si="58"/>
        <v>0</v>
      </c>
      <c r="CW209" t="e">
        <f>#REF!-CR209</f>
        <v>#REF!</v>
      </c>
      <c r="CY209">
        <f t="shared" si="57"/>
        <v>0</v>
      </c>
    </row>
    <row r="210" spans="1:103" ht="18.75" customHeight="1" x14ac:dyDescent="0.3">
      <c r="A210" s="61">
        <f t="shared" si="54"/>
        <v>199</v>
      </c>
      <c r="B210" s="80" t="s">
        <v>332</v>
      </c>
      <c r="C210" s="81">
        <v>1972</v>
      </c>
      <c r="D210" s="81">
        <v>5</v>
      </c>
      <c r="E210" s="81">
        <v>6</v>
      </c>
      <c r="F210" s="81">
        <v>90</v>
      </c>
      <c r="G210" s="81">
        <v>4534.7</v>
      </c>
      <c r="H210" s="65">
        <v>6.31</v>
      </c>
      <c r="I210" s="65"/>
      <c r="J210" s="65">
        <f t="shared" si="55"/>
        <v>343.36748399999999</v>
      </c>
      <c r="K210" s="64">
        <f t="shared" si="45"/>
        <v>327.400895994</v>
      </c>
      <c r="L210" s="65">
        <v>6.31</v>
      </c>
      <c r="M210" s="65"/>
      <c r="N210" s="65">
        <f t="shared" si="56"/>
        <v>24.790795844665677</v>
      </c>
      <c r="O210" s="64">
        <f t="shared" si="59"/>
        <v>23.638023837888724</v>
      </c>
      <c r="P210" s="78">
        <v>3.8000000000000006E-2</v>
      </c>
      <c r="Q210" s="82">
        <v>8.9269999999999996</v>
      </c>
      <c r="R210" s="83"/>
      <c r="S210" s="78"/>
      <c r="T210" s="82"/>
      <c r="U210" s="78">
        <v>6.0000000000000001E-3</v>
      </c>
      <c r="V210" s="82">
        <v>8.465323999999999</v>
      </c>
      <c r="W210" s="78">
        <v>0.34899999999999998</v>
      </c>
      <c r="X210" s="82">
        <v>120.96005061175028</v>
      </c>
      <c r="Y210" s="84"/>
      <c r="Z210" s="82"/>
      <c r="AA210" s="78"/>
      <c r="AB210" s="85"/>
      <c r="AC210" s="82"/>
      <c r="AD210" s="78"/>
      <c r="AE210" s="82"/>
      <c r="AF210" s="78"/>
      <c r="AG210" s="82"/>
      <c r="AH210" s="78"/>
      <c r="AI210" s="79"/>
      <c r="AJ210" s="78"/>
      <c r="AK210" s="82"/>
      <c r="AL210" s="78"/>
      <c r="AM210" s="82"/>
      <c r="AN210" s="78">
        <v>1</v>
      </c>
      <c r="AO210" s="82">
        <v>0.22891388235294099</v>
      </c>
      <c r="AP210" s="78"/>
      <c r="AQ210" s="82"/>
      <c r="AR210" s="86">
        <v>78</v>
      </c>
      <c r="AS210" s="87">
        <v>34.040714097418721</v>
      </c>
      <c r="AT210" s="84"/>
      <c r="AU210" s="88"/>
      <c r="AV210" s="88"/>
      <c r="AW210" s="78"/>
      <c r="AX210" s="82"/>
      <c r="AY210" s="88"/>
      <c r="AZ210" s="84"/>
      <c r="BA210" s="85"/>
      <c r="BB210" s="85"/>
      <c r="BC210" s="82"/>
      <c r="BD210" s="85"/>
      <c r="BE210" s="82"/>
      <c r="BF210" s="88">
        <v>6.5441636955286384</v>
      </c>
      <c r="BG210" s="75"/>
      <c r="BH210" s="76"/>
      <c r="BI210" s="77">
        <v>3.0000000000000001E-3</v>
      </c>
      <c r="BJ210" s="76">
        <v>3.7992696000000001</v>
      </c>
      <c r="BK210" s="77">
        <v>2.7000000000000001E-3</v>
      </c>
      <c r="BL210" s="76">
        <v>3.0512136585365912</v>
      </c>
      <c r="BM210" s="77">
        <v>3.0000000000000001E-3</v>
      </c>
      <c r="BN210" s="76">
        <v>3.2534473015873</v>
      </c>
      <c r="BO210" s="77">
        <v>1</v>
      </c>
      <c r="BP210" s="76">
        <v>3.0399470588235298</v>
      </c>
      <c r="BQ210" s="77">
        <v>16</v>
      </c>
      <c r="BR210" s="76">
        <v>13.84536772091721</v>
      </c>
      <c r="BS210" s="77"/>
      <c r="BT210" s="76"/>
      <c r="BU210" s="77">
        <v>7</v>
      </c>
      <c r="BV210" s="76">
        <v>7.8507473249299728</v>
      </c>
      <c r="BW210" s="77">
        <v>8</v>
      </c>
      <c r="BX210" s="76">
        <v>17.814884427476191</v>
      </c>
      <c r="BY210" s="77">
        <f t="shared" si="51"/>
        <v>179.16616628705054</v>
      </c>
      <c r="BZ210" s="78">
        <f t="shared" si="52"/>
        <v>26.989245339864631</v>
      </c>
      <c r="CA210" s="79">
        <f t="shared" si="50"/>
        <v>25.665631752406163</v>
      </c>
      <c r="CB210" s="60">
        <f t="shared" si="53"/>
        <v>231.82104337932134</v>
      </c>
      <c r="CO210" t="s">
        <v>333</v>
      </c>
      <c r="CP210">
        <v>1972</v>
      </c>
      <c r="CQ210">
        <v>5</v>
      </c>
      <c r="CR210">
        <v>6</v>
      </c>
      <c r="CS210">
        <v>0.4234</v>
      </c>
      <c r="CT210">
        <v>90</v>
      </c>
      <c r="CV210">
        <f t="shared" si="58"/>
        <v>0</v>
      </c>
      <c r="CW210" t="e">
        <f>#REF!-CR210</f>
        <v>#REF!</v>
      </c>
      <c r="CY210">
        <f t="shared" si="57"/>
        <v>0</v>
      </c>
    </row>
    <row r="211" spans="1:103" ht="18.75" customHeight="1" x14ac:dyDescent="0.3">
      <c r="A211" s="61">
        <f t="shared" si="54"/>
        <v>200</v>
      </c>
      <c r="B211" s="80" t="s">
        <v>334</v>
      </c>
      <c r="C211" s="81">
        <v>1976</v>
      </c>
      <c r="D211" s="81">
        <v>5</v>
      </c>
      <c r="E211" s="81">
        <v>5</v>
      </c>
      <c r="F211" s="81">
        <v>76</v>
      </c>
      <c r="G211" s="81">
        <v>4706.3</v>
      </c>
      <c r="H211" s="65">
        <v>6.31</v>
      </c>
      <c r="I211" s="65"/>
      <c r="J211" s="65">
        <f t="shared" si="55"/>
        <v>356.36103600000001</v>
      </c>
      <c r="K211" s="64">
        <f t="shared" si="45"/>
        <v>339.79024782600004</v>
      </c>
      <c r="L211" s="65">
        <v>6.31</v>
      </c>
      <c r="M211" s="65"/>
      <c r="N211" s="65">
        <f t="shared" si="56"/>
        <v>25.728917565384723</v>
      </c>
      <c r="O211" s="64">
        <f t="shared" si="59"/>
        <v>24.532522898594333</v>
      </c>
      <c r="P211" s="78"/>
      <c r="Q211" s="82"/>
      <c r="R211" s="83"/>
      <c r="S211" s="78">
        <v>3.62E-3</v>
      </c>
      <c r="T211" s="82">
        <v>5.6763398113207559</v>
      </c>
      <c r="U211" s="78"/>
      <c r="V211" s="82"/>
      <c r="W211" s="78"/>
      <c r="X211" s="82"/>
      <c r="Y211" s="84"/>
      <c r="Z211" s="82"/>
      <c r="AA211" s="78"/>
      <c r="AB211" s="85"/>
      <c r="AC211" s="82"/>
      <c r="AD211" s="78"/>
      <c r="AE211" s="82"/>
      <c r="AF211" s="78"/>
      <c r="AG211" s="82"/>
      <c r="AH211" s="78">
        <v>4</v>
      </c>
      <c r="AI211" s="79">
        <v>4.7467843478260798</v>
      </c>
      <c r="AJ211" s="78"/>
      <c r="AK211" s="82"/>
      <c r="AL211" s="78"/>
      <c r="AM211" s="82"/>
      <c r="AN211" s="78">
        <v>1</v>
      </c>
      <c r="AO211" s="82">
        <v>1.51515076923077</v>
      </c>
      <c r="AP211" s="78"/>
      <c r="AQ211" s="82"/>
      <c r="AR211" s="86">
        <v>1</v>
      </c>
      <c r="AS211" s="87">
        <v>0.31469623762376203</v>
      </c>
      <c r="AT211" s="84"/>
      <c r="AU211" s="88"/>
      <c r="AV211" s="88"/>
      <c r="AW211" s="78"/>
      <c r="AX211" s="82"/>
      <c r="AY211" s="88"/>
      <c r="AZ211" s="84"/>
      <c r="BA211" s="85"/>
      <c r="BB211" s="85"/>
      <c r="BC211" s="82"/>
      <c r="BD211" s="85"/>
      <c r="BE211" s="82"/>
      <c r="BF211" s="88">
        <v>21.87527</v>
      </c>
      <c r="BG211" s="75"/>
      <c r="BH211" s="76"/>
      <c r="BI211" s="77"/>
      <c r="BJ211" s="76"/>
      <c r="BK211" s="77"/>
      <c r="BL211" s="76"/>
      <c r="BM211" s="77"/>
      <c r="BN211" s="76"/>
      <c r="BO211" s="77"/>
      <c r="BP211" s="76"/>
      <c r="BQ211" s="77">
        <v>17</v>
      </c>
      <c r="BR211" s="76">
        <v>7.6584211879021886</v>
      </c>
      <c r="BS211" s="77"/>
      <c r="BT211" s="76"/>
      <c r="BU211" s="77"/>
      <c r="BV211" s="76"/>
      <c r="BW211" s="77">
        <v>2</v>
      </c>
      <c r="BX211" s="76">
        <v>3.316773</v>
      </c>
      <c r="BY211" s="77">
        <f t="shared" si="51"/>
        <v>34.128241166001366</v>
      </c>
      <c r="BZ211" s="78">
        <f t="shared" si="52"/>
        <v>7.6584211879021886</v>
      </c>
      <c r="CA211" s="79">
        <f t="shared" si="50"/>
        <v>3.316773</v>
      </c>
      <c r="CB211" s="60">
        <f t="shared" si="53"/>
        <v>45.103435353903549</v>
      </c>
      <c r="CO211" t="s">
        <v>334</v>
      </c>
      <c r="CP211">
        <v>1976</v>
      </c>
      <c r="CQ211">
        <v>5</v>
      </c>
      <c r="CR211">
        <v>5</v>
      </c>
      <c r="CS211">
        <v>0.38350000000000001</v>
      </c>
      <c r="CT211">
        <v>76</v>
      </c>
      <c r="CV211">
        <f t="shared" si="58"/>
        <v>0</v>
      </c>
      <c r="CW211" t="e">
        <f>#REF!-CR211</f>
        <v>#REF!</v>
      </c>
      <c r="CY211">
        <f t="shared" si="57"/>
        <v>0</v>
      </c>
    </row>
    <row r="212" spans="1:103" ht="18.75" customHeight="1" x14ac:dyDescent="0.3">
      <c r="A212" s="61">
        <f t="shared" si="54"/>
        <v>201</v>
      </c>
      <c r="B212" s="80" t="s">
        <v>335</v>
      </c>
      <c r="C212" s="81">
        <v>1971</v>
      </c>
      <c r="D212" s="81">
        <v>5</v>
      </c>
      <c r="E212" s="81">
        <v>4</v>
      </c>
      <c r="F212" s="81">
        <v>60</v>
      </c>
      <c r="G212" s="81">
        <v>2693.4</v>
      </c>
      <c r="H212" s="65">
        <v>6.31</v>
      </c>
      <c r="I212" s="65"/>
      <c r="J212" s="65">
        <f t="shared" si="55"/>
        <v>203.94424799999999</v>
      </c>
      <c r="K212" s="64">
        <f t="shared" si="45"/>
        <v>194.46084046799999</v>
      </c>
      <c r="L212" s="65">
        <v>6.31</v>
      </c>
      <c r="M212" s="65"/>
      <c r="N212" s="65">
        <f t="shared" si="56"/>
        <v>14.724574840236958</v>
      </c>
      <c r="O212" s="64">
        <f t="shared" si="59"/>
        <v>14.039882110165939</v>
      </c>
      <c r="P212" s="78"/>
      <c r="Q212" s="82"/>
      <c r="R212" s="83"/>
      <c r="S212" s="78">
        <v>6.0000000000000001E-3</v>
      </c>
      <c r="T212" s="82">
        <v>5.330430215827338</v>
      </c>
      <c r="U212" s="78"/>
      <c r="V212" s="82"/>
      <c r="W212" s="78"/>
      <c r="X212" s="82"/>
      <c r="Y212" s="84"/>
      <c r="Z212" s="82"/>
      <c r="AA212" s="78"/>
      <c r="AB212" s="85"/>
      <c r="AC212" s="82"/>
      <c r="AD212" s="78"/>
      <c r="AE212" s="82"/>
      <c r="AF212" s="78"/>
      <c r="AG212" s="82"/>
      <c r="AH212" s="78">
        <v>9</v>
      </c>
      <c r="AI212" s="79">
        <v>11.598395108695641</v>
      </c>
      <c r="AJ212" s="78"/>
      <c r="AK212" s="82"/>
      <c r="AL212" s="78">
        <v>4.0000000000000001E-3</v>
      </c>
      <c r="AM212" s="82">
        <v>2.9583499999999998</v>
      </c>
      <c r="AN212" s="78">
        <v>1</v>
      </c>
      <c r="AO212" s="82">
        <v>2.7862200000000001</v>
      </c>
      <c r="AP212" s="78"/>
      <c r="AQ212" s="82"/>
      <c r="AR212" s="86">
        <v>1</v>
      </c>
      <c r="AS212" s="87">
        <v>0.42128494845360803</v>
      </c>
      <c r="AT212" s="84"/>
      <c r="AU212" s="88"/>
      <c r="AV212" s="88"/>
      <c r="AW212" s="78"/>
      <c r="AX212" s="82"/>
      <c r="AY212" s="88"/>
      <c r="AZ212" s="84"/>
      <c r="BA212" s="85"/>
      <c r="BB212" s="85"/>
      <c r="BC212" s="82"/>
      <c r="BD212" s="85"/>
      <c r="BE212" s="82"/>
      <c r="BF212" s="88">
        <v>9.0856000675843092</v>
      </c>
      <c r="BG212" s="75"/>
      <c r="BH212" s="76"/>
      <c r="BI212" s="77">
        <v>6.0000000000000001E-3</v>
      </c>
      <c r="BJ212" s="76">
        <v>7.3151513131313202</v>
      </c>
      <c r="BK212" s="77"/>
      <c r="BL212" s="76"/>
      <c r="BM212" s="77">
        <v>2E-3</v>
      </c>
      <c r="BN212" s="76">
        <v>2.8649448168498228</v>
      </c>
      <c r="BO212" s="77"/>
      <c r="BP212" s="76"/>
      <c r="BQ212" s="77">
        <v>7</v>
      </c>
      <c r="BR212" s="76">
        <v>9.0453507420237322</v>
      </c>
      <c r="BS212" s="77"/>
      <c r="BT212" s="76"/>
      <c r="BU212" s="77"/>
      <c r="BV212" s="76"/>
      <c r="BW212" s="77">
        <v>7</v>
      </c>
      <c r="BX212" s="76">
        <v>12.728221864222219</v>
      </c>
      <c r="BY212" s="77">
        <f t="shared" si="51"/>
        <v>32.180280340560898</v>
      </c>
      <c r="BZ212" s="78">
        <f t="shared" si="52"/>
        <v>19.225446872004873</v>
      </c>
      <c r="CA212" s="79">
        <f t="shared" si="50"/>
        <v>12.728221864222219</v>
      </c>
      <c r="CB212" s="60">
        <f t="shared" si="53"/>
        <v>64.133949076787985</v>
      </c>
      <c r="CO212" t="s">
        <v>335</v>
      </c>
      <c r="CP212">
        <v>1971</v>
      </c>
      <c r="CQ212">
        <v>5</v>
      </c>
      <c r="CR212">
        <v>4</v>
      </c>
      <c r="CS212">
        <v>0.28299999999999997</v>
      </c>
      <c r="CT212">
        <v>60</v>
      </c>
      <c r="CV212">
        <f t="shared" si="58"/>
        <v>0</v>
      </c>
      <c r="CW212" t="e">
        <f>#REF!-CR212</f>
        <v>#REF!</v>
      </c>
      <c r="CY212">
        <f t="shared" si="57"/>
        <v>0</v>
      </c>
    </row>
    <row r="213" spans="1:103" ht="18.75" customHeight="1" x14ac:dyDescent="0.3">
      <c r="A213" s="61">
        <f t="shared" si="54"/>
        <v>202</v>
      </c>
      <c r="B213" s="80" t="s">
        <v>336</v>
      </c>
      <c r="C213" s="81">
        <v>1972</v>
      </c>
      <c r="D213" s="81">
        <v>5</v>
      </c>
      <c r="E213" s="81">
        <v>2</v>
      </c>
      <c r="F213" s="81">
        <v>25</v>
      </c>
      <c r="G213" s="81">
        <v>1635.3</v>
      </c>
      <c r="H213" s="65">
        <v>6.31</v>
      </c>
      <c r="I213" s="65"/>
      <c r="J213" s="65">
        <f t="shared" si="55"/>
        <v>123.82491599999999</v>
      </c>
      <c r="K213" s="64">
        <f t="shared" si="45"/>
        <v>118.06705740599999</v>
      </c>
      <c r="L213" s="65">
        <v>6.31</v>
      </c>
      <c r="M213" s="65"/>
      <c r="N213" s="65">
        <f t="shared" si="56"/>
        <v>8.940037586782319</v>
      </c>
      <c r="O213" s="64">
        <f t="shared" si="59"/>
        <v>8.5243258389969405</v>
      </c>
      <c r="P213" s="78"/>
      <c r="Q213" s="82"/>
      <c r="R213" s="83"/>
      <c r="S213" s="78">
        <v>3.7400000000000003E-2</v>
      </c>
      <c r="T213" s="82">
        <v>5.6027899999999997</v>
      </c>
      <c r="U213" s="78"/>
      <c r="V213" s="82"/>
      <c r="W213" s="78"/>
      <c r="X213" s="82"/>
      <c r="Y213" s="84"/>
      <c r="Z213" s="82"/>
      <c r="AA213" s="78"/>
      <c r="AB213" s="85"/>
      <c r="AC213" s="82"/>
      <c r="AD213" s="78"/>
      <c r="AE213" s="82"/>
      <c r="AF213" s="78"/>
      <c r="AG213" s="82"/>
      <c r="AH213" s="78"/>
      <c r="AI213" s="79"/>
      <c r="AJ213" s="78"/>
      <c r="AK213" s="82"/>
      <c r="AL213" s="78">
        <v>1.1000000000000001E-3</v>
      </c>
      <c r="AM213" s="82">
        <v>5.1777699999999998</v>
      </c>
      <c r="AN213" s="78"/>
      <c r="AO213" s="82"/>
      <c r="AP213" s="78"/>
      <c r="AQ213" s="82"/>
      <c r="AR213" s="86"/>
      <c r="AS213" s="87"/>
      <c r="AT213" s="84"/>
      <c r="AU213" s="88"/>
      <c r="AV213" s="88"/>
      <c r="AW213" s="78"/>
      <c r="AX213" s="82"/>
      <c r="AY213" s="88"/>
      <c r="AZ213" s="84"/>
      <c r="BA213" s="85"/>
      <c r="BB213" s="85"/>
      <c r="BC213" s="82"/>
      <c r="BD213" s="85"/>
      <c r="BE213" s="82"/>
      <c r="BF213" s="88"/>
      <c r="BG213" s="75"/>
      <c r="BH213" s="76"/>
      <c r="BI213" s="77"/>
      <c r="BJ213" s="76"/>
      <c r="BK213" s="77"/>
      <c r="BL213" s="76"/>
      <c r="BM213" s="77"/>
      <c r="BN213" s="76"/>
      <c r="BO213" s="77"/>
      <c r="BP213" s="76"/>
      <c r="BQ213" s="77">
        <v>7</v>
      </c>
      <c r="BR213" s="76">
        <v>10.678506985989239</v>
      </c>
      <c r="BS213" s="77"/>
      <c r="BT213" s="76"/>
      <c r="BU213" s="77"/>
      <c r="BV213" s="76"/>
      <c r="BW213" s="77">
        <v>1</v>
      </c>
      <c r="BX213" s="76">
        <v>2.9079159722222201</v>
      </c>
      <c r="BY213" s="77">
        <f t="shared" si="51"/>
        <v>10.780559999999999</v>
      </c>
      <c r="BZ213" s="78">
        <f t="shared" si="52"/>
        <v>10.678506985989239</v>
      </c>
      <c r="CA213" s="79">
        <f t="shared" si="50"/>
        <v>2.9079159722222201</v>
      </c>
      <c r="CB213" s="60">
        <f t="shared" si="53"/>
        <v>24.366982958211459</v>
      </c>
      <c r="CO213" t="s">
        <v>336</v>
      </c>
      <c r="CP213">
        <v>1972</v>
      </c>
      <c r="CQ213">
        <v>5</v>
      </c>
      <c r="CR213">
        <v>2</v>
      </c>
      <c r="CS213">
        <v>0.14480000000000001</v>
      </c>
      <c r="CT213">
        <v>25</v>
      </c>
      <c r="CV213">
        <f t="shared" si="58"/>
        <v>0</v>
      </c>
      <c r="CW213" t="e">
        <f>#REF!-CR213</f>
        <v>#REF!</v>
      </c>
      <c r="CY213">
        <f t="shared" si="57"/>
        <v>0</v>
      </c>
    </row>
    <row r="214" spans="1:103" ht="18.75" customHeight="1" x14ac:dyDescent="0.3">
      <c r="A214" s="61">
        <f t="shared" si="54"/>
        <v>203</v>
      </c>
      <c r="B214" s="80" t="s">
        <v>337</v>
      </c>
      <c r="C214" s="81">
        <v>1971</v>
      </c>
      <c r="D214" s="81">
        <v>5</v>
      </c>
      <c r="E214" s="81">
        <v>6</v>
      </c>
      <c r="F214" s="81">
        <v>92</v>
      </c>
      <c r="G214" s="81">
        <v>4718.1000000000004</v>
      </c>
      <c r="H214" s="65">
        <v>6.31</v>
      </c>
      <c r="I214" s="65"/>
      <c r="J214" s="65">
        <f t="shared" si="55"/>
        <v>357.25453199999998</v>
      </c>
      <c r="K214" s="64">
        <f t="shared" ref="K214:K223" si="60">J214*0.9535</f>
        <v>340.64219626199997</v>
      </c>
      <c r="L214" s="65">
        <v>6.31</v>
      </c>
      <c r="M214" s="65"/>
      <c r="N214" s="65">
        <f t="shared" si="56"/>
        <v>25.793427100958638</v>
      </c>
      <c r="O214" s="64">
        <f t="shared" si="59"/>
        <v>24.59403274076406</v>
      </c>
      <c r="P214" s="78">
        <v>1E-3</v>
      </c>
      <c r="Q214" s="82">
        <v>9.5000000000000001E-2</v>
      </c>
      <c r="R214" s="83"/>
      <c r="S214" s="78">
        <v>5.1400000000000001E-2</v>
      </c>
      <c r="T214" s="82">
        <v>6.3277900000000002</v>
      </c>
      <c r="U214" s="78"/>
      <c r="V214" s="82"/>
      <c r="W214" s="78"/>
      <c r="X214" s="82"/>
      <c r="Y214" s="84"/>
      <c r="Z214" s="82"/>
      <c r="AA214" s="78"/>
      <c r="AB214" s="85"/>
      <c r="AC214" s="82"/>
      <c r="AD214" s="78"/>
      <c r="AE214" s="82"/>
      <c r="AF214" s="78"/>
      <c r="AG214" s="82"/>
      <c r="AH214" s="78"/>
      <c r="AI214" s="79"/>
      <c r="AJ214" s="78"/>
      <c r="AK214" s="82"/>
      <c r="AL214" s="78"/>
      <c r="AM214" s="82"/>
      <c r="AN214" s="78"/>
      <c r="AO214" s="82"/>
      <c r="AP214" s="78"/>
      <c r="AQ214" s="82"/>
      <c r="AR214" s="86">
        <v>6</v>
      </c>
      <c r="AS214" s="87">
        <v>3.4828008735315068</v>
      </c>
      <c r="AT214" s="84"/>
      <c r="AU214" s="88"/>
      <c r="AV214" s="88"/>
      <c r="AW214" s="78"/>
      <c r="AX214" s="82"/>
      <c r="AY214" s="88"/>
      <c r="AZ214" s="84"/>
      <c r="BA214" s="85"/>
      <c r="BB214" s="85"/>
      <c r="BC214" s="82"/>
      <c r="BD214" s="85"/>
      <c r="BE214" s="82"/>
      <c r="BF214" s="88">
        <v>17.008581084633001</v>
      </c>
      <c r="BG214" s="75"/>
      <c r="BH214" s="76"/>
      <c r="BI214" s="77"/>
      <c r="BJ214" s="76"/>
      <c r="BK214" s="77"/>
      <c r="BL214" s="76"/>
      <c r="BM214" s="77">
        <v>7.000000000000001E-3</v>
      </c>
      <c r="BN214" s="76">
        <v>9.2689656812309096</v>
      </c>
      <c r="BO214" s="77"/>
      <c r="BP214" s="76"/>
      <c r="BQ214" s="77">
        <v>26</v>
      </c>
      <c r="BR214" s="76">
        <v>20.774309947474425</v>
      </c>
      <c r="BS214" s="77"/>
      <c r="BT214" s="76"/>
      <c r="BU214" s="77">
        <v>1</v>
      </c>
      <c r="BV214" s="76">
        <v>0.70143822199999994</v>
      </c>
      <c r="BW214" s="77">
        <v>21</v>
      </c>
      <c r="BX214" s="76">
        <v>44.811668712839555</v>
      </c>
      <c r="BY214" s="77">
        <f t="shared" si="51"/>
        <v>26.914171958164509</v>
      </c>
      <c r="BZ214" s="78">
        <f t="shared" si="52"/>
        <v>30.043275628705334</v>
      </c>
      <c r="CA214" s="79">
        <f t="shared" si="50"/>
        <v>45.513106934839556</v>
      </c>
      <c r="CB214" s="60">
        <f t="shared" si="53"/>
        <v>102.4705545217094</v>
      </c>
      <c r="CO214" t="s">
        <v>337</v>
      </c>
      <c r="CP214">
        <v>1971</v>
      </c>
      <c r="CQ214">
        <v>5</v>
      </c>
      <c r="CR214">
        <v>6</v>
      </c>
      <c r="CS214">
        <v>0.45639999999999997</v>
      </c>
      <c r="CT214">
        <v>92</v>
      </c>
      <c r="CV214">
        <f t="shared" si="58"/>
        <v>0</v>
      </c>
      <c r="CW214" t="e">
        <f>#REF!-CR214</f>
        <v>#REF!</v>
      </c>
      <c r="CY214">
        <f t="shared" si="57"/>
        <v>0</v>
      </c>
    </row>
    <row r="215" spans="1:103" ht="18.75" customHeight="1" x14ac:dyDescent="0.3">
      <c r="A215" s="61">
        <f t="shared" si="54"/>
        <v>204</v>
      </c>
      <c r="B215" s="80" t="s">
        <v>338</v>
      </c>
      <c r="C215" s="81">
        <v>1972</v>
      </c>
      <c r="D215" s="81">
        <v>5</v>
      </c>
      <c r="E215" s="81">
        <v>4</v>
      </c>
      <c r="F215" s="81">
        <v>66</v>
      </c>
      <c r="G215" s="81">
        <v>3355.2</v>
      </c>
      <c r="H215" s="65">
        <v>6.31</v>
      </c>
      <c r="I215" s="65"/>
      <c r="J215" s="65">
        <f t="shared" si="55"/>
        <v>254.05574399999998</v>
      </c>
      <c r="K215" s="64">
        <f t="shared" si="60"/>
        <v>242.24215190399997</v>
      </c>
      <c r="L215" s="65">
        <v>6.31</v>
      </c>
      <c r="M215" s="65"/>
      <c r="N215" s="65">
        <f t="shared" si="56"/>
        <v>18.342575742170876</v>
      </c>
      <c r="O215" s="64">
        <f t="shared" si="59"/>
        <v>17.48964597015993</v>
      </c>
      <c r="P215" s="78">
        <v>4.0000000000000001E-3</v>
      </c>
      <c r="Q215" s="82">
        <v>1.38944222222222</v>
      </c>
      <c r="R215" s="83"/>
      <c r="S215" s="78"/>
      <c r="T215" s="82"/>
      <c r="U215" s="78"/>
      <c r="V215" s="82"/>
      <c r="W215" s="78"/>
      <c r="X215" s="82"/>
      <c r="Y215" s="84"/>
      <c r="Z215" s="82"/>
      <c r="AA215" s="78"/>
      <c r="AB215" s="85"/>
      <c r="AC215" s="82"/>
      <c r="AD215" s="78"/>
      <c r="AE215" s="82"/>
      <c r="AF215" s="78"/>
      <c r="AG215" s="82"/>
      <c r="AH215" s="78"/>
      <c r="AI215" s="79"/>
      <c r="AJ215" s="78"/>
      <c r="AK215" s="82"/>
      <c r="AL215" s="78"/>
      <c r="AM215" s="82"/>
      <c r="AN215" s="78">
        <v>1</v>
      </c>
      <c r="AO215" s="82">
        <v>3.2823651162790601</v>
      </c>
      <c r="AP215" s="78"/>
      <c r="AQ215" s="82"/>
      <c r="AR215" s="86"/>
      <c r="AS215" s="87"/>
      <c r="AT215" s="84"/>
      <c r="AU215" s="88"/>
      <c r="AV215" s="88"/>
      <c r="AW215" s="78"/>
      <c r="AX215" s="82"/>
      <c r="AY215" s="88"/>
      <c r="AZ215" s="84"/>
      <c r="BA215" s="85"/>
      <c r="BB215" s="85"/>
      <c r="BC215" s="82"/>
      <c r="BD215" s="85"/>
      <c r="BE215" s="82"/>
      <c r="BF215" s="88">
        <v>2.6090287499999998</v>
      </c>
      <c r="BG215" s="75"/>
      <c r="BH215" s="76"/>
      <c r="BI215" s="77">
        <v>3.5000000000000001E-3</v>
      </c>
      <c r="BJ215" s="76">
        <v>4.2161563888888853</v>
      </c>
      <c r="BK215" s="77"/>
      <c r="BL215" s="76"/>
      <c r="BM215" s="77"/>
      <c r="BN215" s="76"/>
      <c r="BO215" s="77"/>
      <c r="BP215" s="76"/>
      <c r="BQ215" s="77">
        <v>18</v>
      </c>
      <c r="BR215" s="76">
        <v>21.073578014800447</v>
      </c>
      <c r="BS215" s="77"/>
      <c r="BT215" s="76"/>
      <c r="BU215" s="77">
        <v>1</v>
      </c>
      <c r="BV215" s="76">
        <v>1.373</v>
      </c>
      <c r="BW215" s="77">
        <v>12</v>
      </c>
      <c r="BX215" s="76">
        <v>23.363236313131331</v>
      </c>
      <c r="BY215" s="77">
        <f t="shared" si="51"/>
        <v>7.2808360885012799</v>
      </c>
      <c r="BZ215" s="78">
        <f t="shared" si="52"/>
        <v>25.28973440368933</v>
      </c>
      <c r="CA215" s="79">
        <f t="shared" si="50"/>
        <v>24.736236313131332</v>
      </c>
      <c r="CB215" s="60">
        <f t="shared" si="53"/>
        <v>57.306806805321941</v>
      </c>
      <c r="CO215" t="s">
        <v>338</v>
      </c>
      <c r="CP215">
        <v>1972</v>
      </c>
      <c r="CQ215">
        <v>5</v>
      </c>
      <c r="CR215">
        <v>4</v>
      </c>
      <c r="CS215">
        <v>0.30280000000000001</v>
      </c>
      <c r="CT215">
        <v>66</v>
      </c>
      <c r="CV215">
        <f t="shared" si="58"/>
        <v>0</v>
      </c>
      <c r="CW215" t="e">
        <f>#REF!-CR215</f>
        <v>#REF!</v>
      </c>
      <c r="CY215">
        <f t="shared" si="57"/>
        <v>0</v>
      </c>
    </row>
    <row r="216" spans="1:103" ht="18.75" customHeight="1" x14ac:dyDescent="0.3">
      <c r="A216" s="61">
        <f t="shared" si="54"/>
        <v>205</v>
      </c>
      <c r="B216" s="80" t="s">
        <v>339</v>
      </c>
      <c r="C216" s="81">
        <v>1974</v>
      </c>
      <c r="D216" s="81">
        <v>5</v>
      </c>
      <c r="E216" s="81">
        <v>6</v>
      </c>
      <c r="F216" s="81">
        <v>99</v>
      </c>
      <c r="G216" s="81">
        <v>4505.1000000000004</v>
      </c>
      <c r="H216" s="65">
        <v>6.31</v>
      </c>
      <c r="I216" s="65"/>
      <c r="J216" s="65">
        <f t="shared" si="55"/>
        <v>341.126172</v>
      </c>
      <c r="K216" s="64">
        <f t="shared" si="60"/>
        <v>325.26380500200003</v>
      </c>
      <c r="L216" s="65">
        <v>6.31</v>
      </c>
      <c r="M216" s="65"/>
      <c r="N216" s="65">
        <f t="shared" si="56"/>
        <v>24.628975314751443</v>
      </c>
      <c r="O216" s="64">
        <f t="shared" si="59"/>
        <v>23.4837279626155</v>
      </c>
      <c r="P216" s="78"/>
      <c r="Q216" s="82"/>
      <c r="R216" s="83"/>
      <c r="S216" s="78"/>
      <c r="T216" s="82"/>
      <c r="U216" s="78"/>
      <c r="V216" s="82"/>
      <c r="W216" s="78"/>
      <c r="X216" s="82"/>
      <c r="Y216" s="84"/>
      <c r="Z216" s="82"/>
      <c r="AA216" s="78"/>
      <c r="AB216" s="85"/>
      <c r="AC216" s="82"/>
      <c r="AD216" s="78"/>
      <c r="AE216" s="82"/>
      <c r="AF216" s="78"/>
      <c r="AG216" s="82"/>
      <c r="AH216" s="78"/>
      <c r="AI216" s="79"/>
      <c r="AJ216" s="78"/>
      <c r="AK216" s="82"/>
      <c r="AL216" s="78"/>
      <c r="AM216" s="82"/>
      <c r="AN216" s="78"/>
      <c r="AO216" s="82"/>
      <c r="AP216" s="78"/>
      <c r="AQ216" s="82"/>
      <c r="AR216" s="86">
        <v>1</v>
      </c>
      <c r="AS216" s="87">
        <v>0.84256989690721606</v>
      </c>
      <c r="AT216" s="84"/>
      <c r="AU216" s="88"/>
      <c r="AV216" s="88"/>
      <c r="AW216" s="78"/>
      <c r="AX216" s="82"/>
      <c r="AY216" s="88"/>
      <c r="AZ216" s="84"/>
      <c r="BA216" s="85"/>
      <c r="BB216" s="85"/>
      <c r="BC216" s="82"/>
      <c r="BD216" s="85"/>
      <c r="BE216" s="82"/>
      <c r="BF216" s="88">
        <v>15.788544219614698</v>
      </c>
      <c r="BG216" s="75"/>
      <c r="BH216" s="76"/>
      <c r="BI216" s="77"/>
      <c r="BJ216" s="76"/>
      <c r="BK216" s="77">
        <v>1.35E-2</v>
      </c>
      <c r="BL216" s="76">
        <v>16.202863291925446</v>
      </c>
      <c r="BM216" s="77">
        <v>4.5000000000000005E-3</v>
      </c>
      <c r="BN216" s="76">
        <v>6.7803107264957356</v>
      </c>
      <c r="BO216" s="77">
        <v>1</v>
      </c>
      <c r="BP216" s="76">
        <v>1.8121400000000001</v>
      </c>
      <c r="BQ216" s="77">
        <v>24</v>
      </c>
      <c r="BR216" s="76">
        <v>28.959630547689606</v>
      </c>
      <c r="BS216" s="77"/>
      <c r="BT216" s="76"/>
      <c r="BU216" s="77">
        <v>1</v>
      </c>
      <c r="BV216" s="76">
        <v>0.73176235294117598</v>
      </c>
      <c r="BW216" s="77">
        <v>7</v>
      </c>
      <c r="BX216" s="76">
        <v>14.596063549382709</v>
      </c>
      <c r="BY216" s="77">
        <f t="shared" si="51"/>
        <v>16.631114116521914</v>
      </c>
      <c r="BZ216" s="78">
        <f t="shared" si="52"/>
        <v>53.754944566110787</v>
      </c>
      <c r="CA216" s="79">
        <f t="shared" si="50"/>
        <v>15.327825902323886</v>
      </c>
      <c r="CB216" s="60">
        <f t="shared" si="53"/>
        <v>85.713884584956574</v>
      </c>
      <c r="CO216" t="s">
        <v>339</v>
      </c>
      <c r="CP216">
        <v>1974</v>
      </c>
      <c r="CQ216">
        <v>5</v>
      </c>
      <c r="CR216">
        <v>6</v>
      </c>
      <c r="CS216">
        <v>0.3785</v>
      </c>
      <c r="CT216">
        <v>99</v>
      </c>
      <c r="CV216">
        <f t="shared" si="58"/>
        <v>0</v>
      </c>
      <c r="CW216" t="e">
        <f>#REF!-CR216</f>
        <v>#REF!</v>
      </c>
      <c r="CY216">
        <f t="shared" si="57"/>
        <v>0</v>
      </c>
    </row>
    <row r="217" spans="1:103" ht="18.75" customHeight="1" x14ac:dyDescent="0.3">
      <c r="A217" s="61">
        <f t="shared" si="54"/>
        <v>206</v>
      </c>
      <c r="B217" s="96" t="s">
        <v>340</v>
      </c>
      <c r="C217" s="97">
        <v>1977</v>
      </c>
      <c r="D217" s="97">
        <v>5</v>
      </c>
      <c r="E217" s="97">
        <v>6</v>
      </c>
      <c r="F217" s="97">
        <v>89</v>
      </c>
      <c r="G217" s="97">
        <v>4902.7</v>
      </c>
      <c r="H217" s="65">
        <v>6.31</v>
      </c>
      <c r="I217" s="65"/>
      <c r="J217" s="65">
        <f t="shared" si="55"/>
        <v>371.23244399999999</v>
      </c>
      <c r="K217" s="64">
        <f t="shared" si="60"/>
        <v>353.97013535399998</v>
      </c>
      <c r="L217" s="65">
        <v>6.31</v>
      </c>
      <c r="M217" s="65"/>
      <c r="N217" s="65">
        <f t="shared" si="56"/>
        <v>26.802618649004874</v>
      </c>
      <c r="O217" s="64">
        <f t="shared" si="59"/>
        <v>25.556296881826146</v>
      </c>
      <c r="P217" s="78"/>
      <c r="Q217" s="82"/>
      <c r="R217" s="83"/>
      <c r="S217" s="78">
        <v>0.155</v>
      </c>
      <c r="T217" s="82">
        <v>310.66507999999999</v>
      </c>
      <c r="U217" s="78"/>
      <c r="V217" s="82"/>
      <c r="W217" s="78"/>
      <c r="X217" s="82"/>
      <c r="Y217" s="84"/>
      <c r="Z217" s="82"/>
      <c r="AA217" s="78"/>
      <c r="AB217" s="85"/>
      <c r="AC217" s="82"/>
      <c r="AD217" s="78"/>
      <c r="AE217" s="82"/>
      <c r="AF217" s="78"/>
      <c r="AG217" s="82"/>
      <c r="AH217" s="78"/>
      <c r="AI217" s="79"/>
      <c r="AJ217" s="78"/>
      <c r="AK217" s="82"/>
      <c r="AL217" s="78"/>
      <c r="AM217" s="82"/>
      <c r="AN217" s="78">
        <v>1</v>
      </c>
      <c r="AO217" s="82">
        <v>0.57406999999999997</v>
      </c>
      <c r="AP217" s="78"/>
      <c r="AQ217" s="82"/>
      <c r="AR217" s="86">
        <v>6</v>
      </c>
      <c r="AS217" s="87">
        <v>5.6098013490086034</v>
      </c>
      <c r="AT217" s="84"/>
      <c r="AU217" s="88"/>
      <c r="AV217" s="88"/>
      <c r="AW217" s="78"/>
      <c r="AX217" s="82"/>
      <c r="AY217" s="88"/>
      <c r="AZ217" s="84"/>
      <c r="BA217" s="85"/>
      <c r="BB217" s="85"/>
      <c r="BC217" s="82"/>
      <c r="BD217" s="85"/>
      <c r="BE217" s="82"/>
      <c r="BF217" s="88">
        <v>1.5755941354903942</v>
      </c>
      <c r="BG217" s="75"/>
      <c r="BH217" s="76"/>
      <c r="BI217" s="77"/>
      <c r="BJ217" s="76"/>
      <c r="BK217" s="77">
        <v>5.7999999999999996E-3</v>
      </c>
      <c r="BL217" s="76">
        <v>7.7385479629629623</v>
      </c>
      <c r="BM217" s="77">
        <v>1E-3</v>
      </c>
      <c r="BN217" s="76">
        <v>1.54165111111111</v>
      </c>
      <c r="BO217" s="77"/>
      <c r="BP217" s="76"/>
      <c r="BQ217" s="77">
        <v>14</v>
      </c>
      <c r="BR217" s="76">
        <v>18.461929173662689</v>
      </c>
      <c r="BS217" s="77"/>
      <c r="BT217" s="76"/>
      <c r="BU217" s="77"/>
      <c r="BV217" s="76"/>
      <c r="BW217" s="77">
        <v>2</v>
      </c>
      <c r="BX217" s="76">
        <v>4.9180966569767399</v>
      </c>
      <c r="BY217" s="77">
        <f t="shared" si="51"/>
        <v>318.42454548449899</v>
      </c>
      <c r="BZ217" s="78">
        <f t="shared" si="52"/>
        <v>27.742128247736762</v>
      </c>
      <c r="CA217" s="79">
        <f t="shared" si="50"/>
        <v>4.9180966569767399</v>
      </c>
      <c r="CB217" s="60">
        <f t="shared" si="53"/>
        <v>351.08477038921251</v>
      </c>
      <c r="CO217" t="s">
        <v>340</v>
      </c>
      <c r="CP217">
        <v>1977</v>
      </c>
      <c r="CQ217">
        <v>5</v>
      </c>
      <c r="CR217">
        <v>6</v>
      </c>
      <c r="CS217">
        <v>0.6784</v>
      </c>
      <c r="CT217">
        <v>89</v>
      </c>
      <c r="CV217">
        <f t="shared" si="58"/>
        <v>0</v>
      </c>
      <c r="CW217" t="e">
        <f>#REF!-CR217</f>
        <v>#REF!</v>
      </c>
      <c r="CY217">
        <f t="shared" si="57"/>
        <v>0</v>
      </c>
    </row>
    <row r="218" spans="1:103" ht="18.75" customHeight="1" x14ac:dyDescent="0.3">
      <c r="A218" s="61">
        <f t="shared" si="54"/>
        <v>207</v>
      </c>
      <c r="B218" s="80" t="s">
        <v>341</v>
      </c>
      <c r="C218" s="81">
        <v>1961</v>
      </c>
      <c r="D218" s="81">
        <v>3</v>
      </c>
      <c r="E218" s="81">
        <v>2</v>
      </c>
      <c r="F218" s="81">
        <v>18</v>
      </c>
      <c r="G218" s="81">
        <v>764.4</v>
      </c>
      <c r="H218" s="65">
        <v>6.31</v>
      </c>
      <c r="I218" s="65"/>
      <c r="J218" s="65">
        <f t="shared" si="55"/>
        <v>57.880367999999997</v>
      </c>
      <c r="K218" s="64">
        <f t="shared" si="60"/>
        <v>55.188930888000002</v>
      </c>
      <c r="L218" s="65">
        <v>6.31</v>
      </c>
      <c r="M218" s="65"/>
      <c r="N218" s="65">
        <f t="shared" si="56"/>
        <v>4.1789058468393598</v>
      </c>
      <c r="O218" s="64">
        <f t="shared" si="59"/>
        <v>3.9845867249613298</v>
      </c>
      <c r="P218" s="78"/>
      <c r="Q218" s="82"/>
      <c r="R218" s="83">
        <v>340.58917000000002</v>
      </c>
      <c r="S218" s="78"/>
      <c r="T218" s="82"/>
      <c r="U218" s="78"/>
      <c r="V218" s="82"/>
      <c r="W218" s="78"/>
      <c r="X218" s="82"/>
      <c r="Y218" s="84"/>
      <c r="Z218" s="82"/>
      <c r="AA218" s="78"/>
      <c r="AB218" s="85"/>
      <c r="AC218" s="82"/>
      <c r="AD218" s="78"/>
      <c r="AE218" s="82"/>
      <c r="AF218" s="78"/>
      <c r="AG218" s="82"/>
      <c r="AH218" s="78"/>
      <c r="AI218" s="79"/>
      <c r="AJ218" s="78"/>
      <c r="AK218" s="82"/>
      <c r="AL218" s="78"/>
      <c r="AM218" s="82"/>
      <c r="AN218" s="78"/>
      <c r="AO218" s="82"/>
      <c r="AP218" s="78"/>
      <c r="AQ218" s="82"/>
      <c r="AR218" s="86">
        <v>8</v>
      </c>
      <c r="AS218" s="87">
        <v>2.563397704918033</v>
      </c>
      <c r="AT218" s="84"/>
      <c r="AU218" s="88"/>
      <c r="AV218" s="88"/>
      <c r="AW218" s="78"/>
      <c r="AX218" s="82"/>
      <c r="AY218" s="88"/>
      <c r="AZ218" s="84"/>
      <c r="BA218" s="85"/>
      <c r="BB218" s="85"/>
      <c r="BC218" s="82"/>
      <c r="BD218" s="85"/>
      <c r="BE218" s="82"/>
      <c r="BF218" s="88">
        <v>6.9517373750000004</v>
      </c>
      <c r="BG218" s="75"/>
      <c r="BH218" s="76"/>
      <c r="BI218" s="77"/>
      <c r="BJ218" s="76"/>
      <c r="BK218" s="77">
        <v>5.0000000000000001E-4</v>
      </c>
      <c r="BL218" s="76">
        <v>0.56503956639566499</v>
      </c>
      <c r="BM218" s="77">
        <v>2.5000000000000001E-3</v>
      </c>
      <c r="BN218" s="76">
        <v>3.8541277777777747</v>
      </c>
      <c r="BO218" s="77"/>
      <c r="BP218" s="76"/>
      <c r="BQ218" s="77">
        <v>10</v>
      </c>
      <c r="BR218" s="76">
        <v>9.3121788472125751</v>
      </c>
      <c r="BS218" s="77"/>
      <c r="BT218" s="76"/>
      <c r="BU218" s="77">
        <v>1</v>
      </c>
      <c r="BV218" s="76">
        <v>0.73176235294117598</v>
      </c>
      <c r="BW218" s="77">
        <v>3</v>
      </c>
      <c r="BX218" s="76">
        <v>6.3394765736434104</v>
      </c>
      <c r="BY218" s="77">
        <f t="shared" si="51"/>
        <v>350.10430507991805</v>
      </c>
      <c r="BZ218" s="78">
        <f t="shared" si="52"/>
        <v>13.731346191386015</v>
      </c>
      <c r="CA218" s="79">
        <f t="shared" si="50"/>
        <v>7.0712389265845861</v>
      </c>
      <c r="CB218" s="60">
        <f t="shared" si="53"/>
        <v>370.90689019788869</v>
      </c>
      <c r="CO218" t="s">
        <v>341</v>
      </c>
      <c r="CP218">
        <v>1961</v>
      </c>
      <c r="CQ218">
        <v>3</v>
      </c>
      <c r="CR218">
        <v>2</v>
      </c>
      <c r="CS218">
        <v>7.6999999999999999E-2</v>
      </c>
      <c r="CT218">
        <v>18</v>
      </c>
      <c r="CV218">
        <f t="shared" si="58"/>
        <v>0</v>
      </c>
      <c r="CW218" t="e">
        <f>#REF!-CR218</f>
        <v>#REF!</v>
      </c>
      <c r="CY218">
        <f t="shared" si="57"/>
        <v>0</v>
      </c>
    </row>
    <row r="219" spans="1:103" ht="18.75" customHeight="1" x14ac:dyDescent="0.3">
      <c r="A219" s="61">
        <f t="shared" si="54"/>
        <v>208</v>
      </c>
      <c r="B219" s="80" t="s">
        <v>342</v>
      </c>
      <c r="C219" s="81">
        <v>1977</v>
      </c>
      <c r="D219" s="81">
        <v>5</v>
      </c>
      <c r="E219" s="81">
        <v>6</v>
      </c>
      <c r="F219" s="81">
        <v>90</v>
      </c>
      <c r="G219" s="81">
        <v>4891.3999999999996</v>
      </c>
      <c r="H219" s="65">
        <v>6.31</v>
      </c>
      <c r="I219" s="65"/>
      <c r="J219" s="65">
        <f t="shared" si="55"/>
        <v>370.37680799999998</v>
      </c>
      <c r="K219" s="64">
        <f t="shared" si="60"/>
        <v>353.15428642799998</v>
      </c>
      <c r="L219" s="65">
        <v>6.31</v>
      </c>
      <c r="M219" s="65"/>
      <c r="N219" s="65">
        <f t="shared" si="56"/>
        <v>26.740842568328151</v>
      </c>
      <c r="O219" s="64">
        <f t="shared" si="59"/>
        <v>25.497393388900893</v>
      </c>
      <c r="P219" s="78">
        <v>1E-3</v>
      </c>
      <c r="Q219" s="82">
        <v>0.66344999999999998</v>
      </c>
      <c r="R219" s="83"/>
      <c r="S219" s="78"/>
      <c r="T219" s="82"/>
      <c r="U219" s="78"/>
      <c r="V219" s="82"/>
      <c r="W219" s="78"/>
      <c r="X219" s="82"/>
      <c r="Y219" s="84"/>
      <c r="Z219" s="82"/>
      <c r="AA219" s="78"/>
      <c r="AB219" s="85"/>
      <c r="AC219" s="82"/>
      <c r="AD219" s="78"/>
      <c r="AE219" s="82"/>
      <c r="AF219" s="78"/>
      <c r="AG219" s="82"/>
      <c r="AH219" s="78"/>
      <c r="AI219" s="79"/>
      <c r="AJ219" s="78"/>
      <c r="AK219" s="82"/>
      <c r="AL219" s="78"/>
      <c r="AM219" s="82"/>
      <c r="AN219" s="78"/>
      <c r="AO219" s="82"/>
      <c r="AP219" s="78"/>
      <c r="AQ219" s="82"/>
      <c r="AR219" s="86">
        <v>17</v>
      </c>
      <c r="AS219" s="87">
        <v>9.4068665052513705</v>
      </c>
      <c r="AT219" s="84"/>
      <c r="AU219" s="88"/>
      <c r="AV219" s="88"/>
      <c r="AW219" s="78"/>
      <c r="AX219" s="82"/>
      <c r="AY219" s="88"/>
      <c r="AZ219" s="84"/>
      <c r="BA219" s="85"/>
      <c r="BB219" s="85"/>
      <c r="BC219" s="82"/>
      <c r="BD219" s="85"/>
      <c r="BE219" s="82"/>
      <c r="BF219" s="88">
        <v>2.3664525820272995</v>
      </c>
      <c r="BG219" s="75"/>
      <c r="BH219" s="76"/>
      <c r="BI219" s="77">
        <v>3.0000000000000001E-3</v>
      </c>
      <c r="BJ219" s="76">
        <v>4.4034463636363501</v>
      </c>
      <c r="BK219" s="77">
        <v>3.5000000000000001E-3</v>
      </c>
      <c r="BL219" s="76">
        <v>3.7773712962962951</v>
      </c>
      <c r="BM219" s="77"/>
      <c r="BN219" s="76"/>
      <c r="BO219" s="77"/>
      <c r="BP219" s="76"/>
      <c r="BQ219" s="77">
        <v>13</v>
      </c>
      <c r="BR219" s="76">
        <v>18.399033230622702</v>
      </c>
      <c r="BS219" s="77"/>
      <c r="BT219" s="76"/>
      <c r="BU219" s="77"/>
      <c r="BV219" s="76"/>
      <c r="BW219" s="77">
        <v>7</v>
      </c>
      <c r="BX219" s="76">
        <v>13.089228867945319</v>
      </c>
      <c r="BY219" s="77">
        <f t="shared" si="51"/>
        <v>12.43676908727867</v>
      </c>
      <c r="BZ219" s="78">
        <f t="shared" si="52"/>
        <v>26.579850890555349</v>
      </c>
      <c r="CA219" s="79">
        <f t="shared" si="50"/>
        <v>13.089228867945319</v>
      </c>
      <c r="CB219" s="60">
        <f t="shared" si="53"/>
        <v>52.105848845779335</v>
      </c>
      <c r="CO219" t="s">
        <v>342</v>
      </c>
      <c r="CP219">
        <v>1977</v>
      </c>
      <c r="CQ219">
        <v>5</v>
      </c>
      <c r="CR219">
        <v>6</v>
      </c>
      <c r="CS219">
        <v>0.67700000000000005</v>
      </c>
      <c r="CT219">
        <v>90</v>
      </c>
      <c r="CV219">
        <f t="shared" si="58"/>
        <v>0</v>
      </c>
      <c r="CW219" t="e">
        <f>#REF!-CR219</f>
        <v>#REF!</v>
      </c>
      <c r="CY219">
        <f t="shared" si="57"/>
        <v>0</v>
      </c>
    </row>
    <row r="220" spans="1:103" ht="18.75" customHeight="1" x14ac:dyDescent="0.3">
      <c r="A220" s="61">
        <f t="shared" si="54"/>
        <v>209</v>
      </c>
      <c r="B220" s="80" t="s">
        <v>343</v>
      </c>
      <c r="C220" s="81" t="s">
        <v>203</v>
      </c>
      <c r="D220" s="81">
        <v>5</v>
      </c>
      <c r="E220" s="81">
        <v>4</v>
      </c>
      <c r="F220" s="81">
        <v>80</v>
      </c>
      <c r="G220" s="81">
        <v>3564.9</v>
      </c>
      <c r="H220" s="65">
        <v>6.31</v>
      </c>
      <c r="I220" s="65"/>
      <c r="J220" s="65">
        <f t="shared" si="55"/>
        <v>269.93422800000002</v>
      </c>
      <c r="K220" s="64">
        <f t="shared" si="60"/>
        <v>257.38228639800002</v>
      </c>
      <c r="L220" s="65">
        <v>6.31</v>
      </c>
      <c r="M220" s="65"/>
      <c r="N220" s="65">
        <f t="shared" si="56"/>
        <v>19.488986726056559</v>
      </c>
      <c r="O220" s="64">
        <f t="shared" si="59"/>
        <v>18.582748843294929</v>
      </c>
      <c r="P220" s="78">
        <v>0.01</v>
      </c>
      <c r="Q220" s="82">
        <v>8.0873454281567501</v>
      </c>
      <c r="R220" s="83"/>
      <c r="S220" s="78"/>
      <c r="T220" s="82"/>
      <c r="U220" s="78"/>
      <c r="V220" s="82"/>
      <c r="W220" s="78"/>
      <c r="X220" s="82"/>
      <c r="Y220" s="84"/>
      <c r="Z220" s="82"/>
      <c r="AA220" s="78"/>
      <c r="AB220" s="85"/>
      <c r="AC220" s="82"/>
      <c r="AD220" s="78"/>
      <c r="AE220" s="82"/>
      <c r="AF220" s="78">
        <v>2E-3</v>
      </c>
      <c r="AG220" s="82">
        <v>3.6152480000000002</v>
      </c>
      <c r="AH220" s="78"/>
      <c r="AI220" s="79"/>
      <c r="AJ220" s="78"/>
      <c r="AK220" s="82"/>
      <c r="AL220" s="78"/>
      <c r="AM220" s="82"/>
      <c r="AN220" s="78">
        <v>1</v>
      </c>
      <c r="AO220" s="82">
        <v>0.89300000000000002</v>
      </c>
      <c r="AP220" s="78"/>
      <c r="AQ220" s="82"/>
      <c r="AR220" s="86">
        <v>7</v>
      </c>
      <c r="AS220" s="87">
        <v>26.829580136986301</v>
      </c>
      <c r="AT220" s="84"/>
      <c r="AU220" s="88"/>
      <c r="AV220" s="88"/>
      <c r="AW220" s="78"/>
      <c r="AX220" s="82"/>
      <c r="AY220" s="88"/>
      <c r="AZ220" s="84"/>
      <c r="BA220" s="85"/>
      <c r="BB220" s="85"/>
      <c r="BC220" s="82"/>
      <c r="BD220" s="7"/>
      <c r="BE220" s="89"/>
      <c r="BF220" s="90">
        <v>113.44545981419049</v>
      </c>
      <c r="BG220" s="75">
        <v>1.4E-2</v>
      </c>
      <c r="BH220" s="76">
        <v>15.956078327838823</v>
      </c>
      <c r="BI220" s="77"/>
      <c r="BJ220" s="76"/>
      <c r="BK220" s="77"/>
      <c r="BL220" s="76"/>
      <c r="BM220" s="77"/>
      <c r="BN220" s="76"/>
      <c r="BO220" s="77"/>
      <c r="BP220" s="76"/>
      <c r="BQ220" s="77">
        <v>40</v>
      </c>
      <c r="BR220" s="76">
        <v>21.860225097144376</v>
      </c>
      <c r="BS220" s="77"/>
      <c r="BT220" s="76"/>
      <c r="BU220" s="77">
        <v>1</v>
      </c>
      <c r="BV220" s="76">
        <v>1.3489831292517001</v>
      </c>
      <c r="BW220" s="77">
        <v>1</v>
      </c>
      <c r="BX220" s="76">
        <v>1.8857729999999999</v>
      </c>
      <c r="BY220" s="77">
        <f t="shared" si="51"/>
        <v>152.87063337933353</v>
      </c>
      <c r="BZ220" s="78">
        <f t="shared" si="52"/>
        <v>37.816303424983197</v>
      </c>
      <c r="CA220" s="79">
        <f t="shared" si="50"/>
        <v>3.2347561292517</v>
      </c>
      <c r="CB220" s="60">
        <f t="shared" si="53"/>
        <v>193.92169293356844</v>
      </c>
      <c r="CO220" t="s">
        <v>343</v>
      </c>
      <c r="CP220" t="s">
        <v>203</v>
      </c>
      <c r="CQ220">
        <v>5</v>
      </c>
      <c r="CR220">
        <v>4</v>
      </c>
      <c r="CS220">
        <v>0.27989999999999998</v>
      </c>
      <c r="CT220">
        <v>80</v>
      </c>
      <c r="CV220">
        <f t="shared" si="58"/>
        <v>0</v>
      </c>
      <c r="CW220" t="e">
        <f>#REF!-CR220</f>
        <v>#REF!</v>
      </c>
      <c r="CY220">
        <f t="shared" si="57"/>
        <v>0</v>
      </c>
    </row>
    <row r="221" spans="1:103" ht="18.75" customHeight="1" x14ac:dyDescent="0.3">
      <c r="A221" s="61">
        <f t="shared" si="54"/>
        <v>210</v>
      </c>
      <c r="B221" s="80" t="s">
        <v>344</v>
      </c>
      <c r="C221" s="81">
        <v>1972</v>
      </c>
      <c r="D221" s="81">
        <v>5</v>
      </c>
      <c r="E221" s="81">
        <v>8</v>
      </c>
      <c r="F221" s="81">
        <v>119</v>
      </c>
      <c r="G221" s="81">
        <v>5789.6</v>
      </c>
      <c r="H221" s="65">
        <v>6.31</v>
      </c>
      <c r="I221" s="65"/>
      <c r="J221" s="65">
        <f t="shared" si="55"/>
        <v>438.38851199999999</v>
      </c>
      <c r="K221" s="64">
        <f t="shared" si="60"/>
        <v>418.00344619200001</v>
      </c>
      <c r="L221" s="65">
        <v>6.31</v>
      </c>
      <c r="M221" s="65"/>
      <c r="N221" s="65">
        <f t="shared" si="56"/>
        <v>31.651220945658235</v>
      </c>
      <c r="O221" s="64">
        <f t="shared" si="59"/>
        <v>30.179439171685129</v>
      </c>
      <c r="P221" s="78">
        <v>0.02</v>
      </c>
      <c r="Q221" s="82">
        <v>18.510415384615381</v>
      </c>
      <c r="R221" s="83"/>
      <c r="S221" s="78"/>
      <c r="T221" s="82"/>
      <c r="U221" s="78"/>
      <c r="V221" s="82"/>
      <c r="W221" s="78"/>
      <c r="X221" s="82"/>
      <c r="Y221" s="84"/>
      <c r="Z221" s="82"/>
      <c r="AA221" s="78"/>
      <c r="AB221" s="85"/>
      <c r="AC221" s="82"/>
      <c r="AD221" s="78"/>
      <c r="AE221" s="82"/>
      <c r="AF221" s="78"/>
      <c r="AG221" s="82"/>
      <c r="AH221" s="78"/>
      <c r="AI221" s="79"/>
      <c r="AJ221" s="78"/>
      <c r="AK221" s="82"/>
      <c r="AL221" s="78"/>
      <c r="AM221" s="82"/>
      <c r="AN221" s="78"/>
      <c r="AO221" s="82"/>
      <c r="AP221" s="78"/>
      <c r="AQ221" s="82"/>
      <c r="AR221" s="86">
        <v>5</v>
      </c>
      <c r="AS221" s="87">
        <v>1.4263166792411466</v>
      </c>
      <c r="AT221" s="84"/>
      <c r="AU221" s="88"/>
      <c r="AV221" s="88"/>
      <c r="AW221" s="78"/>
      <c r="AX221" s="82"/>
      <c r="AY221" s="88"/>
      <c r="AZ221" s="84"/>
      <c r="BA221" s="85"/>
      <c r="BB221" s="85"/>
      <c r="BC221" s="82"/>
      <c r="BD221" s="85"/>
      <c r="BE221" s="82"/>
      <c r="BF221" s="88">
        <v>26.317689467231929</v>
      </c>
      <c r="BG221" s="75"/>
      <c r="BH221" s="76"/>
      <c r="BI221" s="77">
        <v>1.5E-3</v>
      </c>
      <c r="BJ221" s="76">
        <v>1.8996348000000001</v>
      </c>
      <c r="BK221" s="77">
        <v>9.0000000000000011E-3</v>
      </c>
      <c r="BL221" s="76">
        <v>10.788045714285721</v>
      </c>
      <c r="BM221" s="77">
        <v>2.5000000000000001E-3</v>
      </c>
      <c r="BN221" s="76">
        <v>3.6139957692307751</v>
      </c>
      <c r="BO221" s="77"/>
      <c r="BP221" s="76"/>
      <c r="BQ221" s="77">
        <v>43</v>
      </c>
      <c r="BR221" s="76">
        <v>43.91066167834083</v>
      </c>
      <c r="BS221" s="77"/>
      <c r="BT221" s="76"/>
      <c r="BU221" s="77"/>
      <c r="BV221" s="76"/>
      <c r="BW221" s="77">
        <v>7</v>
      </c>
      <c r="BX221" s="76">
        <v>12.979698751555549</v>
      </c>
      <c r="BY221" s="77">
        <f t="shared" si="51"/>
        <v>46.254421531088454</v>
      </c>
      <c r="BZ221" s="78">
        <f t="shared" si="52"/>
        <v>60.21233796185733</v>
      </c>
      <c r="CA221" s="79">
        <f t="shared" si="50"/>
        <v>12.979698751555549</v>
      </c>
      <c r="CB221" s="60">
        <f t="shared" si="53"/>
        <v>119.44645824450133</v>
      </c>
      <c r="CO221" t="s">
        <v>344</v>
      </c>
      <c r="CP221">
        <v>1972</v>
      </c>
      <c r="CQ221">
        <v>5</v>
      </c>
      <c r="CR221">
        <v>8</v>
      </c>
      <c r="CS221">
        <v>0.66400000000000003</v>
      </c>
      <c r="CT221">
        <v>119</v>
      </c>
      <c r="CV221">
        <f t="shared" si="58"/>
        <v>0</v>
      </c>
      <c r="CW221" t="e">
        <f>#REF!-CR221</f>
        <v>#REF!</v>
      </c>
      <c r="CY221">
        <f t="shared" si="57"/>
        <v>0</v>
      </c>
    </row>
    <row r="222" spans="1:103" ht="18.75" customHeight="1" x14ac:dyDescent="0.3">
      <c r="A222" s="61">
        <f t="shared" si="54"/>
        <v>211</v>
      </c>
      <c r="B222" s="80" t="s">
        <v>345</v>
      </c>
      <c r="C222" s="81">
        <v>1971</v>
      </c>
      <c r="D222" s="81">
        <v>5</v>
      </c>
      <c r="E222" s="81">
        <v>6</v>
      </c>
      <c r="F222" s="81">
        <v>90</v>
      </c>
      <c r="G222" s="81">
        <v>4430.2</v>
      </c>
      <c r="H222" s="65">
        <v>6.31</v>
      </c>
      <c r="I222" s="65"/>
      <c r="J222" s="65">
        <f t="shared" si="55"/>
        <v>335.45474399999995</v>
      </c>
      <c r="K222" s="64">
        <f t="shared" si="60"/>
        <v>319.85609840399997</v>
      </c>
      <c r="L222" s="65">
        <v>6.31</v>
      </c>
      <c r="M222" s="65"/>
      <c r="N222" s="65">
        <f t="shared" si="56"/>
        <v>24.219503771150872</v>
      </c>
      <c r="O222" s="64">
        <f t="shared" si="59"/>
        <v>23.093296845792356</v>
      </c>
      <c r="P222" s="78"/>
      <c r="Q222" s="82"/>
      <c r="R222" s="83"/>
      <c r="S222" s="78">
        <v>7.9000000000000001E-2</v>
      </c>
      <c r="T222" s="82">
        <v>18.157</v>
      </c>
      <c r="U222" s="78"/>
      <c r="V222" s="82"/>
      <c r="W222" s="78"/>
      <c r="X222" s="82"/>
      <c r="Y222" s="84"/>
      <c r="Z222" s="82"/>
      <c r="AA222" s="78"/>
      <c r="AB222" s="85"/>
      <c r="AC222" s="82"/>
      <c r="AD222" s="78"/>
      <c r="AE222" s="82"/>
      <c r="AF222" s="78"/>
      <c r="AG222" s="82"/>
      <c r="AH222" s="78">
        <v>5</v>
      </c>
      <c r="AI222" s="79">
        <v>3.3260000000000001</v>
      </c>
      <c r="AJ222" s="78"/>
      <c r="AK222" s="82"/>
      <c r="AL222" s="78"/>
      <c r="AM222" s="82"/>
      <c r="AN222" s="78"/>
      <c r="AO222" s="82"/>
      <c r="AP222" s="78"/>
      <c r="AQ222" s="82"/>
      <c r="AR222" s="86">
        <v>10</v>
      </c>
      <c r="AS222" s="87">
        <v>9.3762821537769767</v>
      </c>
      <c r="AT222" s="84"/>
      <c r="AU222" s="88"/>
      <c r="AV222" s="88"/>
      <c r="AW222" s="78"/>
      <c r="AX222" s="82"/>
      <c r="AY222" s="88"/>
      <c r="AZ222" s="84"/>
      <c r="BA222" s="85"/>
      <c r="BB222" s="85"/>
      <c r="BC222" s="82"/>
      <c r="BD222" s="85"/>
      <c r="BE222" s="82"/>
      <c r="BF222" s="88">
        <v>6.9368040859283679</v>
      </c>
      <c r="BG222" s="75"/>
      <c r="BH222" s="76"/>
      <c r="BI222" s="77">
        <v>1.55E-2</v>
      </c>
      <c r="BJ222" s="76">
        <v>18.544710722222213</v>
      </c>
      <c r="BK222" s="77">
        <v>6.5000000000000006E-3</v>
      </c>
      <c r="BL222" s="76">
        <v>6.8691186991869957</v>
      </c>
      <c r="BM222" s="77"/>
      <c r="BN222" s="76"/>
      <c r="BO222" s="77">
        <v>2</v>
      </c>
      <c r="BP222" s="76">
        <v>7.4392537254901967</v>
      </c>
      <c r="BQ222" s="77">
        <v>49</v>
      </c>
      <c r="BR222" s="76">
        <v>39.721594268370943</v>
      </c>
      <c r="BS222" s="77"/>
      <c r="BT222" s="76"/>
      <c r="BU222" s="77"/>
      <c r="BV222" s="76"/>
      <c r="BW222" s="77">
        <v>4</v>
      </c>
      <c r="BX222" s="76">
        <v>6.4316997321428602</v>
      </c>
      <c r="BY222" s="77">
        <f t="shared" si="51"/>
        <v>37.796086239705346</v>
      </c>
      <c r="BZ222" s="78">
        <f t="shared" si="52"/>
        <v>72.574677415270344</v>
      </c>
      <c r="CA222" s="79">
        <f t="shared" si="50"/>
        <v>6.4316997321428602</v>
      </c>
      <c r="CB222" s="60">
        <f t="shared" si="53"/>
        <v>116.80246338711855</v>
      </c>
      <c r="CO222" t="s">
        <v>345</v>
      </c>
      <c r="CP222">
        <v>1971</v>
      </c>
      <c r="CQ222">
        <v>5</v>
      </c>
      <c r="CR222">
        <v>6</v>
      </c>
      <c r="CS222">
        <v>0.41909999999999997</v>
      </c>
      <c r="CT222">
        <v>90</v>
      </c>
      <c r="CV222">
        <f t="shared" si="58"/>
        <v>0</v>
      </c>
      <c r="CW222" t="e">
        <f>#REF!-CR222</f>
        <v>#REF!</v>
      </c>
      <c r="CY222">
        <f t="shared" si="57"/>
        <v>0</v>
      </c>
    </row>
    <row r="223" spans="1:103" ht="18" customHeight="1" thickBot="1" x14ac:dyDescent="0.35">
      <c r="A223" s="61">
        <f t="shared" si="54"/>
        <v>212</v>
      </c>
      <c r="B223" s="96" t="s">
        <v>346</v>
      </c>
      <c r="C223" s="97">
        <v>1967</v>
      </c>
      <c r="D223" s="97">
        <v>5</v>
      </c>
      <c r="E223" s="97">
        <v>4</v>
      </c>
      <c r="F223" s="97">
        <v>80</v>
      </c>
      <c r="G223" s="97">
        <v>3540.2</v>
      </c>
      <c r="H223" s="65">
        <v>6.31</v>
      </c>
      <c r="I223" s="98"/>
      <c r="J223" s="65">
        <f t="shared" si="55"/>
        <v>268.06394399999994</v>
      </c>
      <c r="K223" s="64">
        <f t="shared" si="60"/>
        <v>255.59897060399993</v>
      </c>
      <c r="L223" s="65">
        <v>6.31</v>
      </c>
      <c r="M223" s="98"/>
      <c r="N223" s="65">
        <f t="shared" si="56"/>
        <v>19.353954054134878</v>
      </c>
      <c r="O223" s="64">
        <f t="shared" si="59"/>
        <v>18.453995190617608</v>
      </c>
      <c r="P223" s="99">
        <v>1.2E-2</v>
      </c>
      <c r="Q223" s="100">
        <v>2.9101499999999998</v>
      </c>
      <c r="R223" s="101"/>
      <c r="S223" s="99"/>
      <c r="T223" s="100"/>
      <c r="U223" s="99">
        <v>5.0000000000000001E-4</v>
      </c>
      <c r="V223" s="100">
        <v>0.27958</v>
      </c>
      <c r="W223" s="99">
        <v>0.20799999999999999</v>
      </c>
      <c r="X223" s="100">
        <v>70.271505499403418</v>
      </c>
      <c r="Y223" s="102"/>
      <c r="Z223" s="100"/>
      <c r="AA223" s="99"/>
      <c r="AB223" s="103"/>
      <c r="AC223" s="100"/>
      <c r="AD223" s="99"/>
      <c r="AE223" s="100"/>
      <c r="AF223" s="99"/>
      <c r="AG223" s="100"/>
      <c r="AH223" s="99"/>
      <c r="AI223" s="104"/>
      <c r="AJ223" s="99"/>
      <c r="AK223" s="100"/>
      <c r="AL223" s="99"/>
      <c r="AM223" s="100"/>
      <c r="AN223" s="99"/>
      <c r="AO223" s="100"/>
      <c r="AP223" s="99"/>
      <c r="AQ223" s="100"/>
      <c r="AR223" s="105">
        <v>6</v>
      </c>
      <c r="AS223" s="106">
        <v>4.7730167808218997</v>
      </c>
      <c r="AT223" s="102"/>
      <c r="AU223" s="107"/>
      <c r="AV223" s="107"/>
      <c r="AW223" s="99"/>
      <c r="AX223" s="100"/>
      <c r="AY223" s="107"/>
      <c r="AZ223" s="102"/>
      <c r="BA223" s="103"/>
      <c r="BB223" s="103"/>
      <c r="BC223" s="100"/>
      <c r="BD223" s="103"/>
      <c r="BE223" s="100"/>
      <c r="BF223" s="107">
        <v>23.526555621129251</v>
      </c>
      <c r="BG223" s="108">
        <v>2.5000000000000001E-3</v>
      </c>
      <c r="BH223" s="109">
        <v>5.5471634999999999</v>
      </c>
      <c r="BI223" s="110"/>
      <c r="BJ223" s="109"/>
      <c r="BK223" s="110">
        <v>2E-3</v>
      </c>
      <c r="BL223" s="109">
        <v>2.0596336000000002</v>
      </c>
      <c r="BM223" s="110"/>
      <c r="BN223" s="109"/>
      <c r="BO223" s="110"/>
      <c r="BP223" s="109"/>
      <c r="BQ223" s="110">
        <v>28</v>
      </c>
      <c r="BR223" s="109">
        <v>19.633397420653257</v>
      </c>
      <c r="BS223" s="110"/>
      <c r="BT223" s="109"/>
      <c r="BU223" s="110"/>
      <c r="BV223" s="109"/>
      <c r="BW223" s="110">
        <v>8</v>
      </c>
      <c r="BX223" s="109">
        <v>19.280506763888884</v>
      </c>
      <c r="BY223" s="77">
        <f t="shared" si="51"/>
        <v>101.76080790135457</v>
      </c>
      <c r="BZ223" s="78">
        <f t="shared" si="52"/>
        <v>27.240194520653255</v>
      </c>
      <c r="CA223" s="79">
        <f t="shared" si="50"/>
        <v>19.280506763888884</v>
      </c>
      <c r="CB223" s="60">
        <f t="shared" si="53"/>
        <v>148.28150918589671</v>
      </c>
      <c r="CO223" t="s">
        <v>346</v>
      </c>
      <c r="CP223">
        <v>1967</v>
      </c>
      <c r="CQ223">
        <v>5</v>
      </c>
      <c r="CR223">
        <v>4</v>
      </c>
      <c r="CS223">
        <v>0.23519999999999999</v>
      </c>
      <c r="CT223">
        <v>80</v>
      </c>
      <c r="CV223">
        <f t="shared" si="58"/>
        <v>0</v>
      </c>
      <c r="CW223" t="e">
        <f>#REF!-CR223</f>
        <v>#REF!</v>
      </c>
      <c r="CY223">
        <f t="shared" si="57"/>
        <v>0</v>
      </c>
    </row>
    <row r="224" spans="1:103" ht="30" customHeight="1" thickBot="1" x14ac:dyDescent="0.35">
      <c r="A224" s="160" t="s">
        <v>347</v>
      </c>
      <c r="B224" s="161"/>
      <c r="C224" s="111"/>
      <c r="D224" s="112"/>
      <c r="E224" s="112">
        <f>SUM(E10:E223)</f>
        <v>777</v>
      </c>
      <c r="F224" s="112">
        <f>SUM(F10:F223)</f>
        <v>13419</v>
      </c>
      <c r="G224" s="113">
        <f>SUM(G10:G223)</f>
        <v>695149.70000000019</v>
      </c>
      <c r="H224" s="115"/>
      <c r="I224" s="115"/>
      <c r="J224" s="115"/>
      <c r="K224" s="114"/>
      <c r="L224" s="115"/>
      <c r="M224" s="115"/>
      <c r="N224" s="115"/>
      <c r="O224" s="114"/>
      <c r="P224" s="115">
        <f>SUM(P10:P223)</f>
        <v>0.9943500000000004</v>
      </c>
      <c r="Q224" s="116">
        <f t="shared" ref="Q224:CB224" si="61">SUM(Q10:Q223)</f>
        <v>1196.5415165209915</v>
      </c>
      <c r="R224" s="117">
        <f t="shared" si="61"/>
        <v>11378.224205000002</v>
      </c>
      <c r="S224" s="115">
        <f t="shared" si="61"/>
        <v>15.315599999999996</v>
      </c>
      <c r="T224" s="116">
        <f t="shared" si="61"/>
        <v>9775.9055193750009</v>
      </c>
      <c r="U224" s="115">
        <f t="shared" si="61"/>
        <v>0.91252800000000012</v>
      </c>
      <c r="V224" s="116">
        <f t="shared" si="61"/>
        <v>1193.1063548378377</v>
      </c>
      <c r="W224" s="115">
        <f t="shared" si="61"/>
        <v>3.8588999999999993</v>
      </c>
      <c r="X224" s="116">
        <f t="shared" si="61"/>
        <v>1444.9215099999999</v>
      </c>
      <c r="Y224" s="115">
        <f t="shared" si="61"/>
        <v>11</v>
      </c>
      <c r="Z224" s="116">
        <f t="shared" si="61"/>
        <v>79.292909999999978</v>
      </c>
      <c r="AA224" s="115">
        <f t="shared" si="61"/>
        <v>4.4878999999999998</v>
      </c>
      <c r="AB224" s="118">
        <f t="shared" si="61"/>
        <v>50</v>
      </c>
      <c r="AC224" s="116">
        <f t="shared" si="61"/>
        <v>5742.9281300000002</v>
      </c>
      <c r="AD224" s="115">
        <f t="shared" si="61"/>
        <v>0</v>
      </c>
      <c r="AE224" s="116">
        <f t="shared" si="61"/>
        <v>0</v>
      </c>
      <c r="AF224" s="115">
        <f t="shared" si="61"/>
        <v>3.0730000000000007E-2</v>
      </c>
      <c r="AG224" s="116">
        <f t="shared" si="61"/>
        <v>34.971820000970006</v>
      </c>
      <c r="AH224" s="115">
        <f t="shared" si="61"/>
        <v>360</v>
      </c>
      <c r="AI224" s="118">
        <f t="shared" si="61"/>
        <v>481.514369988</v>
      </c>
      <c r="AJ224" s="115">
        <f t="shared" si="61"/>
        <v>0</v>
      </c>
      <c r="AK224" s="116">
        <f t="shared" si="61"/>
        <v>0</v>
      </c>
      <c r="AL224" s="115">
        <f t="shared" si="61"/>
        <v>4.6419999999999996E-2</v>
      </c>
      <c r="AM224" s="116">
        <f t="shared" si="61"/>
        <v>43.406709999999997</v>
      </c>
      <c r="AN224" s="115">
        <f t="shared" si="61"/>
        <v>156</v>
      </c>
      <c r="AO224" s="116">
        <f t="shared" si="61"/>
        <v>343.1416461538463</v>
      </c>
      <c r="AP224" s="115">
        <f t="shared" si="61"/>
        <v>3</v>
      </c>
      <c r="AQ224" s="116">
        <f t="shared" si="61"/>
        <v>40.027000000000001</v>
      </c>
      <c r="AR224" s="115">
        <f t="shared" si="61"/>
        <v>1127</v>
      </c>
      <c r="AS224" s="116">
        <f t="shared" si="61"/>
        <v>1044.7738234637334</v>
      </c>
      <c r="AT224" s="115">
        <f t="shared" si="61"/>
        <v>5.7190000000000003</v>
      </c>
      <c r="AU224" s="114">
        <f t="shared" si="61"/>
        <v>0</v>
      </c>
      <c r="AV224" s="119">
        <f t="shared" si="61"/>
        <v>0</v>
      </c>
      <c r="AW224" s="115">
        <f t="shared" si="61"/>
        <v>71</v>
      </c>
      <c r="AX224" s="116">
        <f t="shared" si="61"/>
        <v>794.80404999999996</v>
      </c>
      <c r="AY224" s="119">
        <f t="shared" si="61"/>
        <v>76.84948</v>
      </c>
      <c r="AZ224" s="115">
        <f t="shared" si="61"/>
        <v>1.7220000000000002</v>
      </c>
      <c r="BA224" s="120"/>
      <c r="BB224" s="120"/>
      <c r="BC224" s="116">
        <f t="shared" si="61"/>
        <v>1330.1226900000011</v>
      </c>
      <c r="BD224" s="115">
        <f t="shared" si="61"/>
        <v>257</v>
      </c>
      <c r="BE224" s="116">
        <f t="shared" si="61"/>
        <v>102.16163817014919</v>
      </c>
      <c r="BF224" s="119">
        <f t="shared" si="61"/>
        <v>5157.3532258778723</v>
      </c>
      <c r="BG224" s="115">
        <f t="shared" si="61"/>
        <v>0.36740000000000012</v>
      </c>
      <c r="BH224" s="116">
        <f t="shared" si="61"/>
        <v>558.39737149999974</v>
      </c>
      <c r="BI224" s="115">
        <f t="shared" si="61"/>
        <v>0.30170000000000013</v>
      </c>
      <c r="BJ224" s="116">
        <f t="shared" si="61"/>
        <v>383.41327069999994</v>
      </c>
      <c r="BK224" s="115">
        <f t="shared" si="61"/>
        <v>0.71899999999999997</v>
      </c>
      <c r="BL224" s="116">
        <f t="shared" si="61"/>
        <v>888.23229799999967</v>
      </c>
      <c r="BM224" s="115">
        <f t="shared" si="61"/>
        <v>0.70274999999999999</v>
      </c>
      <c r="BN224" s="116">
        <f t="shared" si="61"/>
        <v>843.79578724950591</v>
      </c>
      <c r="BO224" s="115">
        <f t="shared" si="61"/>
        <v>100</v>
      </c>
      <c r="BP224" s="116">
        <f t="shared" si="61"/>
        <v>255.69023100000004</v>
      </c>
      <c r="BQ224" s="115">
        <f t="shared" si="61"/>
        <v>4210</v>
      </c>
      <c r="BR224" s="116">
        <f t="shared" si="61"/>
        <v>3619.2029803043306</v>
      </c>
      <c r="BS224" s="115">
        <f t="shared" si="61"/>
        <v>1.3019999999999998</v>
      </c>
      <c r="BT224" s="116">
        <f t="shared" si="61"/>
        <v>465.88020604090019</v>
      </c>
      <c r="BU224" s="115">
        <f t="shared" si="61"/>
        <v>509</v>
      </c>
      <c r="BV224" s="116">
        <f t="shared" si="61"/>
        <v>536.33214998999983</v>
      </c>
      <c r="BW224" s="115">
        <f t="shared" si="61"/>
        <v>1161</v>
      </c>
      <c r="BX224" s="116">
        <f t="shared" si="61"/>
        <v>2276.5269387563608</v>
      </c>
      <c r="BY224" s="119">
        <f t="shared" si="61"/>
        <v>40265.765599388396</v>
      </c>
      <c r="BZ224" s="119">
        <f t="shared" si="61"/>
        <v>6548.7319387538337</v>
      </c>
      <c r="CA224" s="119">
        <f t="shared" si="61"/>
        <v>3278.7392947872618</v>
      </c>
      <c r="CB224" s="114">
        <f t="shared" si="61"/>
        <v>50093.236832929513</v>
      </c>
      <c r="CD224" s="121"/>
    </row>
    <row r="225" spans="55:70" x14ac:dyDescent="0.3">
      <c r="BQ225" s="121"/>
      <c r="BR225" s="121"/>
    </row>
    <row r="229" spans="55:70" x14ac:dyDescent="0.3">
      <c r="BC229">
        <f>1490-210</f>
        <v>1280</v>
      </c>
      <c r="BD229">
        <f>1124.294-324.648</f>
        <v>799.64600000000007</v>
      </c>
    </row>
  </sheetData>
  <autoFilter ref="A9:CB224" xr:uid="{00000000-0009-0000-0000-000000000000}"/>
  <mergeCells count="53">
    <mergeCell ref="A4:G4"/>
    <mergeCell ref="A5:A8"/>
    <mergeCell ref="B5:B8"/>
    <mergeCell ref="C5:C8"/>
    <mergeCell ref="D5:D8"/>
    <mergeCell ref="F5:F8"/>
    <mergeCell ref="G5:G8"/>
    <mergeCell ref="AH5:AI7"/>
    <mergeCell ref="H5:I5"/>
    <mergeCell ref="J5:K5"/>
    <mergeCell ref="P5:Q7"/>
    <mergeCell ref="R5:R7"/>
    <mergeCell ref="S5:T7"/>
    <mergeCell ref="U5:V7"/>
    <mergeCell ref="W5:X7"/>
    <mergeCell ref="Y5:Z7"/>
    <mergeCell ref="AA5:AC7"/>
    <mergeCell ref="AD5:AE7"/>
    <mergeCell ref="AF5:AG7"/>
    <mergeCell ref="BD5:BE7"/>
    <mergeCell ref="AJ5:AK7"/>
    <mergeCell ref="AL5:AM7"/>
    <mergeCell ref="AN5:AO7"/>
    <mergeCell ref="AP5:AQ7"/>
    <mergeCell ref="AR5:AS7"/>
    <mergeCell ref="AT5:AT7"/>
    <mergeCell ref="AU5:AU7"/>
    <mergeCell ref="AV5:AV7"/>
    <mergeCell ref="AW5:AX7"/>
    <mergeCell ref="AY5:AY7"/>
    <mergeCell ref="AZ5:BC7"/>
    <mergeCell ref="CA5:CA7"/>
    <mergeCell ref="CB5:CB7"/>
    <mergeCell ref="J6:J7"/>
    <mergeCell ref="K6:K7"/>
    <mergeCell ref="BQ5:BR7"/>
    <mergeCell ref="BS5:BT7"/>
    <mergeCell ref="BU5:BV7"/>
    <mergeCell ref="BW5:BX7"/>
    <mergeCell ref="BY5:BY7"/>
    <mergeCell ref="BZ5:BZ7"/>
    <mergeCell ref="BF5:BF7"/>
    <mergeCell ref="BG5:BH7"/>
    <mergeCell ref="BI5:BJ7"/>
    <mergeCell ref="BK5:BL7"/>
    <mergeCell ref="BM5:BN7"/>
    <mergeCell ref="BO5:BP7"/>
    <mergeCell ref="A224:B224"/>
    <mergeCell ref="E5:E8"/>
    <mergeCell ref="L5:M5"/>
    <mergeCell ref="N5:O5"/>
    <mergeCell ref="N6:N7"/>
    <mergeCell ref="O6:O7"/>
  </mergeCells>
  <phoneticPr fontId="16" type="noConversion"/>
  <dataValidations count="1">
    <dataValidation type="custom" allowBlank="1" showInputMessage="1" showErrorMessage="1" errorTitle="Ошибка!" error="Округлите до целых!" sqref="JR65498:JR65534 TN65498:TN65534 ADJ65498:ADJ65534 ANF65498:ANF65534 AXB65498:AXB65534 BGX65498:BGX65534 BQT65498:BQT65534 CAP65498:CAP65534 CKL65498:CKL65534 CUH65498:CUH65534 DED65498:DED65534 DNZ65498:DNZ65534 DXV65498:DXV65534 EHR65498:EHR65534 ERN65498:ERN65534 FBJ65498:FBJ65534 FLF65498:FLF65534 FVB65498:FVB65534 GEX65498:GEX65534 GOT65498:GOT65534 GYP65498:GYP65534 HIL65498:HIL65534 HSH65498:HSH65534 ICD65498:ICD65534 ILZ65498:ILZ65534 IVV65498:IVV65534 JFR65498:JFR65534 JPN65498:JPN65534 JZJ65498:JZJ65534 KJF65498:KJF65534 KTB65498:KTB65534 LCX65498:LCX65534 LMT65498:LMT65534 LWP65498:LWP65534 MGL65498:MGL65534 MQH65498:MQH65534 NAD65498:NAD65534 NJZ65498:NJZ65534 NTV65498:NTV65534 ODR65498:ODR65534 ONN65498:ONN65534 OXJ65498:OXJ65534 PHF65498:PHF65534 PRB65498:PRB65534 QAX65498:QAX65534 QKT65498:QKT65534 QUP65498:QUP65534 REL65498:REL65534 ROH65498:ROH65534 RYD65498:RYD65534 SHZ65498:SHZ65534 SRV65498:SRV65534 TBR65498:TBR65534 TLN65498:TLN65534 TVJ65498:TVJ65534 UFF65498:UFF65534 UPB65498:UPB65534 UYX65498:UYX65534 VIT65498:VIT65534 VSP65498:VSP65534 WCL65498:WCL65534 WMH65498:WMH65534 WWD65498:WWD65534 JR131034:JR131070 TN131034:TN131070 ADJ131034:ADJ131070 ANF131034:ANF131070 AXB131034:AXB131070 BGX131034:BGX131070 BQT131034:BQT131070 CAP131034:CAP131070 CKL131034:CKL131070 CUH131034:CUH131070 DED131034:DED131070 DNZ131034:DNZ131070 DXV131034:DXV131070 EHR131034:EHR131070 ERN131034:ERN131070 FBJ131034:FBJ131070 FLF131034:FLF131070 FVB131034:FVB131070 GEX131034:GEX131070 GOT131034:GOT131070 GYP131034:GYP131070 HIL131034:HIL131070 HSH131034:HSH131070 ICD131034:ICD131070 ILZ131034:ILZ131070 IVV131034:IVV131070 JFR131034:JFR131070 JPN131034:JPN131070 JZJ131034:JZJ131070 KJF131034:KJF131070 KTB131034:KTB131070 LCX131034:LCX131070 LMT131034:LMT131070 LWP131034:LWP131070 MGL131034:MGL131070 MQH131034:MQH131070 NAD131034:NAD131070 NJZ131034:NJZ131070 NTV131034:NTV131070 ODR131034:ODR131070 ONN131034:ONN131070 OXJ131034:OXJ131070 PHF131034:PHF131070 PRB131034:PRB131070 QAX131034:QAX131070 QKT131034:QKT131070 QUP131034:QUP131070 REL131034:REL131070 ROH131034:ROH131070 RYD131034:RYD131070 SHZ131034:SHZ131070 SRV131034:SRV131070 TBR131034:TBR131070 TLN131034:TLN131070 TVJ131034:TVJ131070 UFF131034:UFF131070 UPB131034:UPB131070 UYX131034:UYX131070 VIT131034:VIT131070 VSP131034:VSP131070 WCL131034:WCL131070 WMH131034:WMH131070 WWD131034:WWD131070 JR196570:JR196606 TN196570:TN196606 ADJ196570:ADJ196606 ANF196570:ANF196606 AXB196570:AXB196606 BGX196570:BGX196606 BQT196570:BQT196606 CAP196570:CAP196606 CKL196570:CKL196606 CUH196570:CUH196606 DED196570:DED196606 DNZ196570:DNZ196606 DXV196570:DXV196606 EHR196570:EHR196606 ERN196570:ERN196606 FBJ196570:FBJ196606 FLF196570:FLF196606 FVB196570:FVB196606 GEX196570:GEX196606 GOT196570:GOT196606 GYP196570:GYP196606 HIL196570:HIL196606 HSH196570:HSH196606 ICD196570:ICD196606 ILZ196570:ILZ196606 IVV196570:IVV196606 JFR196570:JFR196606 JPN196570:JPN196606 JZJ196570:JZJ196606 KJF196570:KJF196606 KTB196570:KTB196606 LCX196570:LCX196606 LMT196570:LMT196606 LWP196570:LWP196606 MGL196570:MGL196606 MQH196570:MQH196606 NAD196570:NAD196606 NJZ196570:NJZ196606 NTV196570:NTV196606 ODR196570:ODR196606 ONN196570:ONN196606 OXJ196570:OXJ196606 PHF196570:PHF196606 PRB196570:PRB196606 QAX196570:QAX196606 QKT196570:QKT196606 QUP196570:QUP196606 REL196570:REL196606 ROH196570:ROH196606 RYD196570:RYD196606 SHZ196570:SHZ196606 SRV196570:SRV196606 TBR196570:TBR196606 TLN196570:TLN196606 TVJ196570:TVJ196606 UFF196570:UFF196606 UPB196570:UPB196606 UYX196570:UYX196606 VIT196570:VIT196606 VSP196570:VSP196606 WCL196570:WCL196606 WMH196570:WMH196606 WWD196570:WWD196606 JR262106:JR262142 TN262106:TN262142 ADJ262106:ADJ262142 ANF262106:ANF262142 AXB262106:AXB262142 BGX262106:BGX262142 BQT262106:BQT262142 CAP262106:CAP262142 CKL262106:CKL262142 CUH262106:CUH262142 DED262106:DED262142 DNZ262106:DNZ262142 DXV262106:DXV262142 EHR262106:EHR262142 ERN262106:ERN262142 FBJ262106:FBJ262142 FLF262106:FLF262142 FVB262106:FVB262142 GEX262106:GEX262142 GOT262106:GOT262142 GYP262106:GYP262142 HIL262106:HIL262142 HSH262106:HSH262142 ICD262106:ICD262142 ILZ262106:ILZ262142 IVV262106:IVV262142 JFR262106:JFR262142 JPN262106:JPN262142 JZJ262106:JZJ262142 KJF262106:KJF262142 KTB262106:KTB262142 LCX262106:LCX262142 LMT262106:LMT262142 LWP262106:LWP262142 MGL262106:MGL262142 MQH262106:MQH262142 NAD262106:NAD262142 NJZ262106:NJZ262142 NTV262106:NTV262142 ODR262106:ODR262142 ONN262106:ONN262142 OXJ262106:OXJ262142 PHF262106:PHF262142 PRB262106:PRB262142 QAX262106:QAX262142 QKT262106:QKT262142 QUP262106:QUP262142 REL262106:REL262142 ROH262106:ROH262142 RYD262106:RYD262142 SHZ262106:SHZ262142 SRV262106:SRV262142 TBR262106:TBR262142 TLN262106:TLN262142 TVJ262106:TVJ262142 UFF262106:UFF262142 UPB262106:UPB262142 UYX262106:UYX262142 VIT262106:VIT262142 VSP262106:VSP262142 WCL262106:WCL262142 WMH262106:WMH262142 WWD262106:WWD262142 JR327642:JR327678 TN327642:TN327678 ADJ327642:ADJ327678 ANF327642:ANF327678 AXB327642:AXB327678 BGX327642:BGX327678 BQT327642:BQT327678 CAP327642:CAP327678 CKL327642:CKL327678 CUH327642:CUH327678 DED327642:DED327678 DNZ327642:DNZ327678 DXV327642:DXV327678 EHR327642:EHR327678 ERN327642:ERN327678 FBJ327642:FBJ327678 FLF327642:FLF327678 FVB327642:FVB327678 GEX327642:GEX327678 GOT327642:GOT327678 GYP327642:GYP327678 HIL327642:HIL327678 HSH327642:HSH327678 ICD327642:ICD327678 ILZ327642:ILZ327678 IVV327642:IVV327678 JFR327642:JFR327678 JPN327642:JPN327678 JZJ327642:JZJ327678 KJF327642:KJF327678 KTB327642:KTB327678 LCX327642:LCX327678 LMT327642:LMT327678 LWP327642:LWP327678 MGL327642:MGL327678 MQH327642:MQH327678 NAD327642:NAD327678 NJZ327642:NJZ327678 NTV327642:NTV327678 ODR327642:ODR327678 ONN327642:ONN327678 OXJ327642:OXJ327678 PHF327642:PHF327678 PRB327642:PRB327678 QAX327642:QAX327678 QKT327642:QKT327678 QUP327642:QUP327678 REL327642:REL327678 ROH327642:ROH327678 RYD327642:RYD327678 SHZ327642:SHZ327678 SRV327642:SRV327678 TBR327642:TBR327678 TLN327642:TLN327678 TVJ327642:TVJ327678 UFF327642:UFF327678 UPB327642:UPB327678 UYX327642:UYX327678 VIT327642:VIT327678 VSP327642:VSP327678 WCL327642:WCL327678 WMH327642:WMH327678 WWD327642:WWD327678 JR393178:JR393214 TN393178:TN393214 ADJ393178:ADJ393214 ANF393178:ANF393214 AXB393178:AXB393214 BGX393178:BGX393214 BQT393178:BQT393214 CAP393178:CAP393214 CKL393178:CKL393214 CUH393178:CUH393214 DED393178:DED393214 DNZ393178:DNZ393214 DXV393178:DXV393214 EHR393178:EHR393214 ERN393178:ERN393214 FBJ393178:FBJ393214 FLF393178:FLF393214 FVB393178:FVB393214 GEX393178:GEX393214 GOT393178:GOT393214 GYP393178:GYP393214 HIL393178:HIL393214 HSH393178:HSH393214 ICD393178:ICD393214 ILZ393178:ILZ393214 IVV393178:IVV393214 JFR393178:JFR393214 JPN393178:JPN393214 JZJ393178:JZJ393214 KJF393178:KJF393214 KTB393178:KTB393214 LCX393178:LCX393214 LMT393178:LMT393214 LWP393178:LWP393214 MGL393178:MGL393214 MQH393178:MQH393214 NAD393178:NAD393214 NJZ393178:NJZ393214 NTV393178:NTV393214 ODR393178:ODR393214 ONN393178:ONN393214 OXJ393178:OXJ393214 PHF393178:PHF393214 PRB393178:PRB393214 QAX393178:QAX393214 QKT393178:QKT393214 QUP393178:QUP393214 REL393178:REL393214 ROH393178:ROH393214 RYD393178:RYD393214 SHZ393178:SHZ393214 SRV393178:SRV393214 TBR393178:TBR393214 TLN393178:TLN393214 TVJ393178:TVJ393214 UFF393178:UFF393214 UPB393178:UPB393214 UYX393178:UYX393214 VIT393178:VIT393214 VSP393178:VSP393214 WCL393178:WCL393214 WMH393178:WMH393214 WWD393178:WWD393214 JR458714:JR458750 TN458714:TN458750 ADJ458714:ADJ458750 ANF458714:ANF458750 AXB458714:AXB458750 BGX458714:BGX458750 BQT458714:BQT458750 CAP458714:CAP458750 CKL458714:CKL458750 CUH458714:CUH458750 DED458714:DED458750 DNZ458714:DNZ458750 DXV458714:DXV458750 EHR458714:EHR458750 ERN458714:ERN458750 FBJ458714:FBJ458750 FLF458714:FLF458750 FVB458714:FVB458750 GEX458714:GEX458750 GOT458714:GOT458750 GYP458714:GYP458750 HIL458714:HIL458750 HSH458714:HSH458750 ICD458714:ICD458750 ILZ458714:ILZ458750 IVV458714:IVV458750 JFR458714:JFR458750 JPN458714:JPN458750 JZJ458714:JZJ458750 KJF458714:KJF458750 KTB458714:KTB458750 LCX458714:LCX458750 LMT458714:LMT458750 LWP458714:LWP458750 MGL458714:MGL458750 MQH458714:MQH458750 NAD458714:NAD458750 NJZ458714:NJZ458750 NTV458714:NTV458750 ODR458714:ODR458750 ONN458714:ONN458750 OXJ458714:OXJ458750 PHF458714:PHF458750 PRB458714:PRB458750 QAX458714:QAX458750 QKT458714:QKT458750 QUP458714:QUP458750 REL458714:REL458750 ROH458714:ROH458750 RYD458714:RYD458750 SHZ458714:SHZ458750 SRV458714:SRV458750 TBR458714:TBR458750 TLN458714:TLN458750 TVJ458714:TVJ458750 UFF458714:UFF458750 UPB458714:UPB458750 UYX458714:UYX458750 VIT458714:VIT458750 VSP458714:VSP458750 WCL458714:WCL458750 WMH458714:WMH458750 WWD458714:WWD458750 JR524250:JR524286 TN524250:TN524286 ADJ524250:ADJ524286 ANF524250:ANF524286 AXB524250:AXB524286 BGX524250:BGX524286 BQT524250:BQT524286 CAP524250:CAP524286 CKL524250:CKL524286 CUH524250:CUH524286 DED524250:DED524286 DNZ524250:DNZ524286 DXV524250:DXV524286 EHR524250:EHR524286 ERN524250:ERN524286 FBJ524250:FBJ524286 FLF524250:FLF524286 FVB524250:FVB524286 GEX524250:GEX524286 GOT524250:GOT524286 GYP524250:GYP524286 HIL524250:HIL524286 HSH524250:HSH524286 ICD524250:ICD524286 ILZ524250:ILZ524286 IVV524250:IVV524286 JFR524250:JFR524286 JPN524250:JPN524286 JZJ524250:JZJ524286 KJF524250:KJF524286 KTB524250:KTB524286 LCX524250:LCX524286 LMT524250:LMT524286 LWP524250:LWP524286 MGL524250:MGL524286 MQH524250:MQH524286 NAD524250:NAD524286 NJZ524250:NJZ524286 NTV524250:NTV524286 ODR524250:ODR524286 ONN524250:ONN524286 OXJ524250:OXJ524286 PHF524250:PHF524286 PRB524250:PRB524286 QAX524250:QAX524286 QKT524250:QKT524286 QUP524250:QUP524286 REL524250:REL524286 ROH524250:ROH524286 RYD524250:RYD524286 SHZ524250:SHZ524286 SRV524250:SRV524286 TBR524250:TBR524286 TLN524250:TLN524286 TVJ524250:TVJ524286 UFF524250:UFF524286 UPB524250:UPB524286 UYX524250:UYX524286 VIT524250:VIT524286 VSP524250:VSP524286 WCL524250:WCL524286 WMH524250:WMH524286 WWD524250:WWD524286 JR589786:JR589822 TN589786:TN589822 ADJ589786:ADJ589822 ANF589786:ANF589822 AXB589786:AXB589822 BGX589786:BGX589822 BQT589786:BQT589822 CAP589786:CAP589822 CKL589786:CKL589822 CUH589786:CUH589822 DED589786:DED589822 DNZ589786:DNZ589822 DXV589786:DXV589822 EHR589786:EHR589822 ERN589786:ERN589822 FBJ589786:FBJ589822 FLF589786:FLF589822 FVB589786:FVB589822 GEX589786:GEX589822 GOT589786:GOT589822 GYP589786:GYP589822 HIL589786:HIL589822 HSH589786:HSH589822 ICD589786:ICD589822 ILZ589786:ILZ589822 IVV589786:IVV589822 JFR589786:JFR589822 JPN589786:JPN589822 JZJ589786:JZJ589822 KJF589786:KJF589822 KTB589786:KTB589822 LCX589786:LCX589822 LMT589786:LMT589822 LWP589786:LWP589822 MGL589786:MGL589822 MQH589786:MQH589822 NAD589786:NAD589822 NJZ589786:NJZ589822 NTV589786:NTV589822 ODR589786:ODR589822 ONN589786:ONN589822 OXJ589786:OXJ589822 PHF589786:PHF589822 PRB589786:PRB589822 QAX589786:QAX589822 QKT589786:QKT589822 QUP589786:QUP589822 REL589786:REL589822 ROH589786:ROH589822 RYD589786:RYD589822 SHZ589786:SHZ589822 SRV589786:SRV589822 TBR589786:TBR589822 TLN589786:TLN589822 TVJ589786:TVJ589822 UFF589786:UFF589822 UPB589786:UPB589822 UYX589786:UYX589822 VIT589786:VIT589822 VSP589786:VSP589822 WCL589786:WCL589822 WMH589786:WMH589822 WWD589786:WWD589822 JR655322:JR655358 TN655322:TN655358 ADJ655322:ADJ655358 ANF655322:ANF655358 AXB655322:AXB655358 BGX655322:BGX655358 BQT655322:BQT655358 CAP655322:CAP655358 CKL655322:CKL655358 CUH655322:CUH655358 DED655322:DED655358 DNZ655322:DNZ655358 DXV655322:DXV655358 EHR655322:EHR655358 ERN655322:ERN655358 FBJ655322:FBJ655358 FLF655322:FLF655358 FVB655322:FVB655358 GEX655322:GEX655358 GOT655322:GOT655358 GYP655322:GYP655358 HIL655322:HIL655358 HSH655322:HSH655358 ICD655322:ICD655358 ILZ655322:ILZ655358 IVV655322:IVV655358 JFR655322:JFR655358 JPN655322:JPN655358 JZJ655322:JZJ655358 KJF655322:KJF655358 KTB655322:KTB655358 LCX655322:LCX655358 LMT655322:LMT655358 LWP655322:LWP655358 MGL655322:MGL655358 MQH655322:MQH655358 NAD655322:NAD655358 NJZ655322:NJZ655358 NTV655322:NTV655358 ODR655322:ODR655358 ONN655322:ONN655358 OXJ655322:OXJ655358 PHF655322:PHF655358 PRB655322:PRB655358 QAX655322:QAX655358 QKT655322:QKT655358 QUP655322:QUP655358 REL655322:REL655358 ROH655322:ROH655358 RYD655322:RYD655358 SHZ655322:SHZ655358 SRV655322:SRV655358 TBR655322:TBR655358 TLN655322:TLN655358 TVJ655322:TVJ655358 UFF655322:UFF655358 UPB655322:UPB655358 UYX655322:UYX655358 VIT655322:VIT655358 VSP655322:VSP655358 WCL655322:WCL655358 WMH655322:WMH655358 WWD655322:WWD655358 JR720858:JR720894 TN720858:TN720894 ADJ720858:ADJ720894 ANF720858:ANF720894 AXB720858:AXB720894 BGX720858:BGX720894 BQT720858:BQT720894 CAP720858:CAP720894 CKL720858:CKL720894 CUH720858:CUH720894 DED720858:DED720894 DNZ720858:DNZ720894 DXV720858:DXV720894 EHR720858:EHR720894 ERN720858:ERN720894 FBJ720858:FBJ720894 FLF720858:FLF720894 FVB720858:FVB720894 GEX720858:GEX720894 GOT720858:GOT720894 GYP720858:GYP720894 HIL720858:HIL720894 HSH720858:HSH720894 ICD720858:ICD720894 ILZ720858:ILZ720894 IVV720858:IVV720894 JFR720858:JFR720894 JPN720858:JPN720894 JZJ720858:JZJ720894 KJF720858:KJF720894 KTB720858:KTB720894 LCX720858:LCX720894 LMT720858:LMT720894 LWP720858:LWP720894 MGL720858:MGL720894 MQH720858:MQH720894 NAD720858:NAD720894 NJZ720858:NJZ720894 NTV720858:NTV720894 ODR720858:ODR720894 ONN720858:ONN720894 OXJ720858:OXJ720894 PHF720858:PHF720894 PRB720858:PRB720894 QAX720858:QAX720894 QKT720858:QKT720894 QUP720858:QUP720894 REL720858:REL720894 ROH720858:ROH720894 RYD720858:RYD720894 SHZ720858:SHZ720894 SRV720858:SRV720894 TBR720858:TBR720894 TLN720858:TLN720894 TVJ720858:TVJ720894 UFF720858:UFF720894 UPB720858:UPB720894 UYX720858:UYX720894 VIT720858:VIT720894 VSP720858:VSP720894 WCL720858:WCL720894 WMH720858:WMH720894 WWD720858:WWD720894 JR786394:JR786430 TN786394:TN786430 ADJ786394:ADJ786430 ANF786394:ANF786430 AXB786394:AXB786430 BGX786394:BGX786430 BQT786394:BQT786430 CAP786394:CAP786430 CKL786394:CKL786430 CUH786394:CUH786430 DED786394:DED786430 DNZ786394:DNZ786430 DXV786394:DXV786430 EHR786394:EHR786430 ERN786394:ERN786430 FBJ786394:FBJ786430 FLF786394:FLF786430 FVB786394:FVB786430 GEX786394:GEX786430 GOT786394:GOT786430 GYP786394:GYP786430 HIL786394:HIL786430 HSH786394:HSH786430 ICD786394:ICD786430 ILZ786394:ILZ786430 IVV786394:IVV786430 JFR786394:JFR786430 JPN786394:JPN786430 JZJ786394:JZJ786430 KJF786394:KJF786430 KTB786394:KTB786430 LCX786394:LCX786430 LMT786394:LMT786430 LWP786394:LWP786430 MGL786394:MGL786430 MQH786394:MQH786430 NAD786394:NAD786430 NJZ786394:NJZ786430 NTV786394:NTV786430 ODR786394:ODR786430 ONN786394:ONN786430 OXJ786394:OXJ786430 PHF786394:PHF786430 PRB786394:PRB786430 QAX786394:QAX786430 QKT786394:QKT786430 QUP786394:QUP786430 REL786394:REL786430 ROH786394:ROH786430 RYD786394:RYD786430 SHZ786394:SHZ786430 SRV786394:SRV786430 TBR786394:TBR786430 TLN786394:TLN786430 TVJ786394:TVJ786430 UFF786394:UFF786430 UPB786394:UPB786430 UYX786394:UYX786430 VIT786394:VIT786430 VSP786394:VSP786430 WCL786394:WCL786430 WMH786394:WMH786430 WWD786394:WWD786430 JR851930:JR851966 TN851930:TN851966 ADJ851930:ADJ851966 ANF851930:ANF851966 AXB851930:AXB851966 BGX851930:BGX851966 BQT851930:BQT851966 CAP851930:CAP851966 CKL851930:CKL851966 CUH851930:CUH851966 DED851930:DED851966 DNZ851930:DNZ851966 DXV851930:DXV851966 EHR851930:EHR851966 ERN851930:ERN851966 FBJ851930:FBJ851966 FLF851930:FLF851966 FVB851930:FVB851966 GEX851930:GEX851966 GOT851930:GOT851966 GYP851930:GYP851966 HIL851930:HIL851966 HSH851930:HSH851966 ICD851930:ICD851966 ILZ851930:ILZ851966 IVV851930:IVV851966 JFR851930:JFR851966 JPN851930:JPN851966 JZJ851930:JZJ851966 KJF851930:KJF851966 KTB851930:KTB851966 LCX851930:LCX851966 LMT851930:LMT851966 LWP851930:LWP851966 MGL851930:MGL851966 MQH851930:MQH851966 NAD851930:NAD851966 NJZ851930:NJZ851966 NTV851930:NTV851966 ODR851930:ODR851966 ONN851930:ONN851966 OXJ851930:OXJ851966 PHF851930:PHF851966 PRB851930:PRB851966 QAX851930:QAX851966 QKT851930:QKT851966 QUP851930:QUP851966 REL851930:REL851966 ROH851930:ROH851966 RYD851930:RYD851966 SHZ851930:SHZ851966 SRV851930:SRV851966 TBR851930:TBR851966 TLN851930:TLN851966 TVJ851930:TVJ851966 UFF851930:UFF851966 UPB851930:UPB851966 UYX851930:UYX851966 VIT851930:VIT851966 VSP851930:VSP851966 WCL851930:WCL851966 WMH851930:WMH851966 WWD851930:WWD851966 JR917466:JR917502 TN917466:TN917502 ADJ917466:ADJ917502 ANF917466:ANF917502 AXB917466:AXB917502 BGX917466:BGX917502 BQT917466:BQT917502 CAP917466:CAP917502 CKL917466:CKL917502 CUH917466:CUH917502 DED917466:DED917502 DNZ917466:DNZ917502 DXV917466:DXV917502 EHR917466:EHR917502 ERN917466:ERN917502 FBJ917466:FBJ917502 FLF917466:FLF917502 FVB917466:FVB917502 GEX917466:GEX917502 GOT917466:GOT917502 GYP917466:GYP917502 HIL917466:HIL917502 HSH917466:HSH917502 ICD917466:ICD917502 ILZ917466:ILZ917502 IVV917466:IVV917502 JFR917466:JFR917502 JPN917466:JPN917502 JZJ917466:JZJ917502 KJF917466:KJF917502 KTB917466:KTB917502 LCX917466:LCX917502 LMT917466:LMT917502 LWP917466:LWP917502 MGL917466:MGL917502 MQH917466:MQH917502 NAD917466:NAD917502 NJZ917466:NJZ917502 NTV917466:NTV917502 ODR917466:ODR917502 ONN917466:ONN917502 OXJ917466:OXJ917502 PHF917466:PHF917502 PRB917466:PRB917502 QAX917466:QAX917502 QKT917466:QKT917502 QUP917466:QUP917502 REL917466:REL917502 ROH917466:ROH917502 RYD917466:RYD917502 SHZ917466:SHZ917502 SRV917466:SRV917502 TBR917466:TBR917502 TLN917466:TLN917502 TVJ917466:TVJ917502 UFF917466:UFF917502 UPB917466:UPB917502 UYX917466:UYX917502 VIT917466:VIT917502 VSP917466:VSP917502 WCL917466:WCL917502 WMH917466:WMH917502 WWD917466:WWD917502 JR983002:JR983038 TN983002:TN983038 ADJ983002:ADJ983038 ANF983002:ANF983038 AXB983002:AXB983038 BGX983002:BGX983038 BQT983002:BQT983038 CAP983002:CAP983038 CKL983002:CKL983038 CUH983002:CUH983038 DED983002:DED983038 DNZ983002:DNZ983038 DXV983002:DXV983038 EHR983002:EHR983038 ERN983002:ERN983038 FBJ983002:FBJ983038 FLF983002:FLF983038 FVB983002:FVB983038 GEX983002:GEX983038 GOT983002:GOT983038 GYP983002:GYP983038 HIL983002:HIL983038 HSH983002:HSH983038 ICD983002:ICD983038 ILZ983002:ILZ983038 IVV983002:IVV983038 JFR983002:JFR983038 JPN983002:JPN983038 JZJ983002:JZJ983038 KJF983002:KJF983038 KTB983002:KTB983038 LCX983002:LCX983038 LMT983002:LMT983038 LWP983002:LWP983038 MGL983002:MGL983038 MQH983002:MQH983038 NAD983002:NAD983038 NJZ983002:NJZ983038 NTV983002:NTV983038 ODR983002:ODR983038 ONN983002:ONN983038 OXJ983002:OXJ983038 PHF983002:PHF983038 PRB983002:PRB983038 QAX983002:QAX983038 QKT983002:QKT983038 QUP983002:QUP983038 REL983002:REL983038 ROH983002:ROH983038 RYD983002:RYD983038 SHZ983002:SHZ983038 SRV983002:SRV983038 TBR983002:TBR983038 TLN983002:TLN983038 TVJ983002:TVJ983038 UFF983002:UFF983038 UPB983002:UPB983038 UYX983002:UYX983038 VIT983002:VIT983038 VSP983002:VSP983038 WCL983002:WCL983038 WMH983002:WMH983038 WWD983002:WWD983038" xr:uid="{44C0B014-41A0-470F-8DA9-590B4B4C2297}">
      <formula1>MOD(JR65498,1)&lt;0.00001</formula1>
    </dataValidation>
  </dataValidations>
  <pageMargins left="0.35433070866141736" right="0.35433070866141736" top="0.19685039370078741" bottom="0.19685039370078741" header="0" footer="0"/>
  <pageSetup paperSize="9" fitToHeight="2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9C9F8-93CD-4BEC-8A86-FD51E97EF5B7}">
  <sheetPr>
    <tabColor rgb="FF9900FF"/>
  </sheetPr>
  <dimension ref="A1:CD233"/>
  <sheetViews>
    <sheetView tabSelected="1" zoomScale="84" zoomScaleNormal="84" workbookViewId="0">
      <pane xSplit="7" ySplit="8" topLeftCell="BF126" activePane="bottomRight" state="frozen"/>
      <selection pane="topRight" activeCell="Q1" sqref="Q1"/>
      <selection pane="bottomLeft" activeCell="A9" sqref="A9"/>
      <selection pane="bottomRight" activeCell="BM20" sqref="BM20"/>
    </sheetView>
  </sheetViews>
  <sheetFormatPr defaultRowHeight="14.4" x14ac:dyDescent="0.3"/>
  <cols>
    <col min="1" max="1" width="5.5546875" customWidth="1"/>
    <col min="2" max="2" width="29.44140625" customWidth="1"/>
    <col min="3" max="3" width="12.44140625" hidden="1" customWidth="1"/>
    <col min="4" max="5" width="7.44140625" customWidth="1"/>
    <col min="6" max="6" width="10.6640625" hidden="1" customWidth="1"/>
    <col min="7" max="7" width="13.109375" hidden="1" customWidth="1"/>
    <col min="8" max="8" width="8" hidden="1" customWidth="1"/>
    <col min="9" max="9" width="8.44140625" hidden="1" customWidth="1"/>
    <col min="10" max="11" width="14.5546875" hidden="1" customWidth="1"/>
    <col min="12" max="13" width="8" hidden="1" customWidth="1"/>
    <col min="14" max="14" width="14.5546875" hidden="1" customWidth="1"/>
    <col min="15" max="15" width="16.21875" customWidth="1"/>
    <col min="16" max="16" width="14.5546875" hidden="1" customWidth="1"/>
    <col min="17" max="18" width="14.5546875" customWidth="1"/>
    <col min="19" max="19" width="15.77734375" customWidth="1"/>
    <col min="20" max="21" width="14.5546875" customWidth="1"/>
    <col min="22" max="22" width="16.21875" customWidth="1"/>
    <col min="23" max="58" width="14.5546875" customWidth="1"/>
    <col min="59" max="77" width="16.109375" customWidth="1"/>
    <col min="78" max="79" width="14.5546875" customWidth="1"/>
    <col min="80" max="80" width="19.109375" customWidth="1"/>
    <col min="81" max="81" width="9.109375" customWidth="1"/>
    <col min="82" max="82" width="12" customWidth="1"/>
    <col min="83" max="91" width="8.88671875" customWidth="1"/>
    <col min="239" max="239" width="5.5546875" customWidth="1"/>
    <col min="240" max="240" width="29.44140625" customWidth="1"/>
    <col min="241" max="251" width="0" hidden="1" customWidth="1"/>
    <col min="252" max="252" width="14" customWidth="1"/>
    <col min="253" max="253" width="12.88671875" customWidth="1"/>
    <col min="254" max="254" width="13.88671875" customWidth="1"/>
    <col min="255" max="255" width="15" customWidth="1"/>
    <col min="256" max="256" width="12.88671875" customWidth="1"/>
    <col min="257" max="257" width="11.6640625" customWidth="1"/>
    <col min="258" max="258" width="13.88671875" customWidth="1"/>
    <col min="259" max="259" width="10.109375" customWidth="1"/>
    <col min="260" max="260" width="11.88671875" customWidth="1"/>
    <col min="261" max="261" width="10.44140625" customWidth="1"/>
    <col min="262" max="262" width="10.6640625" customWidth="1"/>
    <col min="263" max="263" width="11" customWidth="1"/>
    <col min="264" max="264" width="9.88671875" customWidth="1"/>
    <col min="265" max="265" width="12.88671875" customWidth="1"/>
    <col min="266" max="266" width="13" customWidth="1"/>
    <col min="267" max="267" width="15" customWidth="1"/>
    <col min="268" max="268" width="11.44140625" customWidth="1"/>
    <col min="269" max="269" width="12" customWidth="1"/>
    <col min="270" max="270" width="11.44140625" customWidth="1"/>
    <col min="271" max="271" width="13.33203125" customWidth="1"/>
    <col min="272" max="272" width="13.109375" customWidth="1"/>
    <col min="273" max="273" width="13" customWidth="1"/>
    <col min="274" max="274" width="14.6640625" customWidth="1"/>
    <col min="275" max="277" width="9.109375" customWidth="1"/>
    <col min="278" max="278" width="10.5546875" customWidth="1"/>
    <col min="279" max="280" width="9.44140625" customWidth="1"/>
    <col min="281" max="281" width="9.33203125" customWidth="1"/>
    <col min="282" max="282" width="9" customWidth="1"/>
    <col min="283" max="283" width="8.6640625" customWidth="1"/>
    <col min="284" max="284" width="9.44140625" customWidth="1"/>
    <col min="285" max="285" width="7.44140625" customWidth="1"/>
    <col min="286" max="286" width="8.33203125" customWidth="1"/>
    <col min="287" max="287" width="8" customWidth="1"/>
    <col min="288" max="288" width="11.44140625" customWidth="1"/>
    <col min="289" max="289" width="7.44140625" customWidth="1"/>
    <col min="290" max="290" width="12.109375" customWidth="1"/>
    <col min="291" max="291" width="9.6640625" customWidth="1"/>
    <col min="292" max="292" width="13.109375" customWidth="1"/>
    <col min="293" max="293" width="7.44140625" customWidth="1"/>
    <col min="294" max="294" width="20.6640625" customWidth="1"/>
    <col min="295" max="295" width="0.44140625" customWidth="1"/>
    <col min="296" max="296" width="13.33203125" customWidth="1"/>
    <col min="297" max="297" width="7.33203125" customWidth="1"/>
    <col min="298" max="298" width="13.109375" customWidth="1"/>
    <col min="495" max="495" width="5.5546875" customWidth="1"/>
    <col min="496" max="496" width="29.44140625" customWidth="1"/>
    <col min="497" max="507" width="0" hidden="1" customWidth="1"/>
    <col min="508" max="508" width="14" customWidth="1"/>
    <col min="509" max="509" width="12.88671875" customWidth="1"/>
    <col min="510" max="510" width="13.88671875" customWidth="1"/>
    <col min="511" max="511" width="15" customWidth="1"/>
    <col min="512" max="512" width="12.88671875" customWidth="1"/>
    <col min="513" max="513" width="11.6640625" customWidth="1"/>
    <col min="514" max="514" width="13.88671875" customWidth="1"/>
    <col min="515" max="515" width="10.109375" customWidth="1"/>
    <col min="516" max="516" width="11.88671875" customWidth="1"/>
    <col min="517" max="517" width="10.44140625" customWidth="1"/>
    <col min="518" max="518" width="10.6640625" customWidth="1"/>
    <col min="519" max="519" width="11" customWidth="1"/>
    <col min="520" max="520" width="9.88671875" customWidth="1"/>
    <col min="521" max="521" width="12.88671875" customWidth="1"/>
    <col min="522" max="522" width="13" customWidth="1"/>
    <col min="523" max="523" width="15" customWidth="1"/>
    <col min="524" max="524" width="11.44140625" customWidth="1"/>
    <col min="525" max="525" width="12" customWidth="1"/>
    <col min="526" max="526" width="11.44140625" customWidth="1"/>
    <col min="527" max="527" width="13.33203125" customWidth="1"/>
    <col min="528" max="528" width="13.109375" customWidth="1"/>
    <col min="529" max="529" width="13" customWidth="1"/>
    <col min="530" max="530" width="14.6640625" customWidth="1"/>
    <col min="531" max="533" width="9.109375" customWidth="1"/>
    <col min="534" max="534" width="10.5546875" customWidth="1"/>
    <col min="535" max="536" width="9.44140625" customWidth="1"/>
    <col min="537" max="537" width="9.33203125" customWidth="1"/>
    <col min="538" max="538" width="9" customWidth="1"/>
    <col min="539" max="539" width="8.6640625" customWidth="1"/>
    <col min="540" max="540" width="9.44140625" customWidth="1"/>
    <col min="541" max="541" width="7.44140625" customWidth="1"/>
    <col min="542" max="542" width="8.33203125" customWidth="1"/>
    <col min="543" max="543" width="8" customWidth="1"/>
    <col min="544" max="544" width="11.44140625" customWidth="1"/>
    <col min="545" max="545" width="7.44140625" customWidth="1"/>
    <col min="546" max="546" width="12.109375" customWidth="1"/>
    <col min="547" max="547" width="9.6640625" customWidth="1"/>
    <col min="548" max="548" width="13.109375" customWidth="1"/>
    <col min="549" max="549" width="7.44140625" customWidth="1"/>
    <col min="550" max="550" width="20.6640625" customWidth="1"/>
    <col min="551" max="551" width="0.44140625" customWidth="1"/>
    <col min="552" max="552" width="13.33203125" customWidth="1"/>
    <col min="553" max="553" width="7.33203125" customWidth="1"/>
    <col min="554" max="554" width="13.109375" customWidth="1"/>
    <col min="751" max="751" width="5.5546875" customWidth="1"/>
    <col min="752" max="752" width="29.44140625" customWidth="1"/>
    <col min="753" max="763" width="0" hidden="1" customWidth="1"/>
    <col min="764" max="764" width="14" customWidth="1"/>
    <col min="765" max="765" width="12.88671875" customWidth="1"/>
    <col min="766" max="766" width="13.88671875" customWidth="1"/>
    <col min="767" max="767" width="15" customWidth="1"/>
    <col min="768" max="768" width="12.88671875" customWidth="1"/>
    <col min="769" max="769" width="11.6640625" customWidth="1"/>
    <col min="770" max="770" width="13.88671875" customWidth="1"/>
    <col min="771" max="771" width="10.109375" customWidth="1"/>
    <col min="772" max="772" width="11.88671875" customWidth="1"/>
    <col min="773" max="773" width="10.44140625" customWidth="1"/>
    <col min="774" max="774" width="10.6640625" customWidth="1"/>
    <col min="775" max="775" width="11" customWidth="1"/>
    <col min="776" max="776" width="9.88671875" customWidth="1"/>
    <col min="777" max="777" width="12.88671875" customWidth="1"/>
    <col min="778" max="778" width="13" customWidth="1"/>
    <col min="779" max="779" width="15" customWidth="1"/>
    <col min="780" max="780" width="11.44140625" customWidth="1"/>
    <col min="781" max="781" width="12" customWidth="1"/>
    <col min="782" max="782" width="11.44140625" customWidth="1"/>
    <col min="783" max="783" width="13.33203125" customWidth="1"/>
    <col min="784" max="784" width="13.109375" customWidth="1"/>
    <col min="785" max="785" width="13" customWidth="1"/>
    <col min="786" max="786" width="14.6640625" customWidth="1"/>
    <col min="787" max="789" width="9.109375" customWidth="1"/>
    <col min="790" max="790" width="10.5546875" customWidth="1"/>
    <col min="791" max="792" width="9.44140625" customWidth="1"/>
    <col min="793" max="793" width="9.33203125" customWidth="1"/>
    <col min="794" max="794" width="9" customWidth="1"/>
    <col min="795" max="795" width="8.6640625" customWidth="1"/>
    <col min="796" max="796" width="9.44140625" customWidth="1"/>
    <col min="797" max="797" width="7.44140625" customWidth="1"/>
    <col min="798" max="798" width="8.33203125" customWidth="1"/>
    <col min="799" max="799" width="8" customWidth="1"/>
    <col min="800" max="800" width="11.44140625" customWidth="1"/>
    <col min="801" max="801" width="7.44140625" customWidth="1"/>
    <col min="802" max="802" width="12.109375" customWidth="1"/>
    <col min="803" max="803" width="9.6640625" customWidth="1"/>
    <col min="804" max="804" width="13.109375" customWidth="1"/>
    <col min="805" max="805" width="7.44140625" customWidth="1"/>
    <col min="806" max="806" width="20.6640625" customWidth="1"/>
    <col min="807" max="807" width="0.44140625" customWidth="1"/>
    <col min="808" max="808" width="13.33203125" customWidth="1"/>
    <col min="809" max="809" width="7.33203125" customWidth="1"/>
    <col min="810" max="810" width="13.109375" customWidth="1"/>
    <col min="1007" max="1007" width="5.5546875" customWidth="1"/>
    <col min="1008" max="1008" width="29.44140625" customWidth="1"/>
    <col min="1009" max="1019" width="0" hidden="1" customWidth="1"/>
    <col min="1020" max="1020" width="14" customWidth="1"/>
    <col min="1021" max="1021" width="12.88671875" customWidth="1"/>
    <col min="1022" max="1022" width="13.88671875" customWidth="1"/>
    <col min="1023" max="1023" width="15" customWidth="1"/>
    <col min="1024" max="1024" width="12.88671875" customWidth="1"/>
    <col min="1025" max="1025" width="11.6640625" customWidth="1"/>
    <col min="1026" max="1026" width="13.88671875" customWidth="1"/>
    <col min="1027" max="1027" width="10.109375" customWidth="1"/>
    <col min="1028" max="1028" width="11.88671875" customWidth="1"/>
    <col min="1029" max="1029" width="10.44140625" customWidth="1"/>
    <col min="1030" max="1030" width="10.6640625" customWidth="1"/>
    <col min="1031" max="1031" width="11" customWidth="1"/>
    <col min="1032" max="1032" width="9.88671875" customWidth="1"/>
    <col min="1033" max="1033" width="12.88671875" customWidth="1"/>
    <col min="1034" max="1034" width="13" customWidth="1"/>
    <col min="1035" max="1035" width="15" customWidth="1"/>
    <col min="1036" max="1036" width="11.44140625" customWidth="1"/>
    <col min="1037" max="1037" width="12" customWidth="1"/>
    <col min="1038" max="1038" width="11.44140625" customWidth="1"/>
    <col min="1039" max="1039" width="13.33203125" customWidth="1"/>
    <col min="1040" max="1040" width="13.109375" customWidth="1"/>
    <col min="1041" max="1041" width="13" customWidth="1"/>
    <col min="1042" max="1042" width="14.6640625" customWidth="1"/>
    <col min="1043" max="1045" width="9.109375" customWidth="1"/>
    <col min="1046" max="1046" width="10.5546875" customWidth="1"/>
    <col min="1047" max="1048" width="9.44140625" customWidth="1"/>
    <col min="1049" max="1049" width="9.33203125" customWidth="1"/>
    <col min="1050" max="1050" width="9" customWidth="1"/>
    <col min="1051" max="1051" width="8.6640625" customWidth="1"/>
    <col min="1052" max="1052" width="9.44140625" customWidth="1"/>
    <col min="1053" max="1053" width="7.44140625" customWidth="1"/>
    <col min="1054" max="1054" width="8.33203125" customWidth="1"/>
    <col min="1055" max="1055" width="8" customWidth="1"/>
    <col min="1056" max="1056" width="11.44140625" customWidth="1"/>
    <col min="1057" max="1057" width="7.44140625" customWidth="1"/>
    <col min="1058" max="1058" width="12.109375" customWidth="1"/>
    <col min="1059" max="1059" width="9.6640625" customWidth="1"/>
    <col min="1060" max="1060" width="13.109375" customWidth="1"/>
    <col min="1061" max="1061" width="7.44140625" customWidth="1"/>
    <col min="1062" max="1062" width="20.6640625" customWidth="1"/>
    <col min="1063" max="1063" width="0.44140625" customWidth="1"/>
    <col min="1064" max="1064" width="13.33203125" customWidth="1"/>
    <col min="1065" max="1065" width="7.33203125" customWidth="1"/>
    <col min="1066" max="1066" width="13.109375" customWidth="1"/>
    <col min="1263" max="1263" width="5.5546875" customWidth="1"/>
    <col min="1264" max="1264" width="29.44140625" customWidth="1"/>
    <col min="1265" max="1275" width="0" hidden="1" customWidth="1"/>
    <col min="1276" max="1276" width="14" customWidth="1"/>
    <col min="1277" max="1277" width="12.88671875" customWidth="1"/>
    <col min="1278" max="1278" width="13.88671875" customWidth="1"/>
    <col min="1279" max="1279" width="15" customWidth="1"/>
    <col min="1280" max="1280" width="12.88671875" customWidth="1"/>
    <col min="1281" max="1281" width="11.6640625" customWidth="1"/>
    <col min="1282" max="1282" width="13.88671875" customWidth="1"/>
    <col min="1283" max="1283" width="10.109375" customWidth="1"/>
    <col min="1284" max="1284" width="11.88671875" customWidth="1"/>
    <col min="1285" max="1285" width="10.44140625" customWidth="1"/>
    <col min="1286" max="1286" width="10.6640625" customWidth="1"/>
    <col min="1287" max="1287" width="11" customWidth="1"/>
    <col min="1288" max="1288" width="9.88671875" customWidth="1"/>
    <col min="1289" max="1289" width="12.88671875" customWidth="1"/>
    <col min="1290" max="1290" width="13" customWidth="1"/>
    <col min="1291" max="1291" width="15" customWidth="1"/>
    <col min="1292" max="1292" width="11.44140625" customWidth="1"/>
    <col min="1293" max="1293" width="12" customWidth="1"/>
    <col min="1294" max="1294" width="11.44140625" customWidth="1"/>
    <col min="1295" max="1295" width="13.33203125" customWidth="1"/>
    <col min="1296" max="1296" width="13.109375" customWidth="1"/>
    <col min="1297" max="1297" width="13" customWidth="1"/>
    <col min="1298" max="1298" width="14.6640625" customWidth="1"/>
    <col min="1299" max="1301" width="9.109375" customWidth="1"/>
    <col min="1302" max="1302" width="10.5546875" customWidth="1"/>
    <col min="1303" max="1304" width="9.44140625" customWidth="1"/>
    <col min="1305" max="1305" width="9.33203125" customWidth="1"/>
    <col min="1306" max="1306" width="9" customWidth="1"/>
    <col min="1307" max="1307" width="8.6640625" customWidth="1"/>
    <col min="1308" max="1308" width="9.44140625" customWidth="1"/>
    <col min="1309" max="1309" width="7.44140625" customWidth="1"/>
    <col min="1310" max="1310" width="8.33203125" customWidth="1"/>
    <col min="1311" max="1311" width="8" customWidth="1"/>
    <col min="1312" max="1312" width="11.44140625" customWidth="1"/>
    <col min="1313" max="1313" width="7.44140625" customWidth="1"/>
    <col min="1314" max="1314" width="12.109375" customWidth="1"/>
    <col min="1315" max="1315" width="9.6640625" customWidth="1"/>
    <col min="1316" max="1316" width="13.109375" customWidth="1"/>
    <col min="1317" max="1317" width="7.44140625" customWidth="1"/>
    <col min="1318" max="1318" width="20.6640625" customWidth="1"/>
    <col min="1319" max="1319" width="0.44140625" customWidth="1"/>
    <col min="1320" max="1320" width="13.33203125" customWidth="1"/>
    <col min="1321" max="1321" width="7.33203125" customWidth="1"/>
    <col min="1322" max="1322" width="13.109375" customWidth="1"/>
    <col min="1519" max="1519" width="5.5546875" customWidth="1"/>
    <col min="1520" max="1520" width="29.44140625" customWidth="1"/>
    <col min="1521" max="1531" width="0" hidden="1" customWidth="1"/>
    <col min="1532" max="1532" width="14" customWidth="1"/>
    <col min="1533" max="1533" width="12.88671875" customWidth="1"/>
    <col min="1534" max="1534" width="13.88671875" customWidth="1"/>
    <col min="1535" max="1535" width="15" customWidth="1"/>
    <col min="1536" max="1536" width="12.88671875" customWidth="1"/>
    <col min="1537" max="1537" width="11.6640625" customWidth="1"/>
    <col min="1538" max="1538" width="13.88671875" customWidth="1"/>
    <col min="1539" max="1539" width="10.109375" customWidth="1"/>
    <col min="1540" max="1540" width="11.88671875" customWidth="1"/>
    <col min="1541" max="1541" width="10.44140625" customWidth="1"/>
    <col min="1542" max="1542" width="10.6640625" customWidth="1"/>
    <col min="1543" max="1543" width="11" customWidth="1"/>
    <col min="1544" max="1544" width="9.88671875" customWidth="1"/>
    <col min="1545" max="1545" width="12.88671875" customWidth="1"/>
    <col min="1546" max="1546" width="13" customWidth="1"/>
    <col min="1547" max="1547" width="15" customWidth="1"/>
    <col min="1548" max="1548" width="11.44140625" customWidth="1"/>
    <col min="1549" max="1549" width="12" customWidth="1"/>
    <col min="1550" max="1550" width="11.44140625" customWidth="1"/>
    <col min="1551" max="1551" width="13.33203125" customWidth="1"/>
    <col min="1552" max="1552" width="13.109375" customWidth="1"/>
    <col min="1553" max="1553" width="13" customWidth="1"/>
    <col min="1554" max="1554" width="14.6640625" customWidth="1"/>
    <col min="1555" max="1557" width="9.109375" customWidth="1"/>
    <col min="1558" max="1558" width="10.5546875" customWidth="1"/>
    <col min="1559" max="1560" width="9.44140625" customWidth="1"/>
    <col min="1561" max="1561" width="9.33203125" customWidth="1"/>
    <col min="1562" max="1562" width="9" customWidth="1"/>
    <col min="1563" max="1563" width="8.6640625" customWidth="1"/>
    <col min="1564" max="1564" width="9.44140625" customWidth="1"/>
    <col min="1565" max="1565" width="7.44140625" customWidth="1"/>
    <col min="1566" max="1566" width="8.33203125" customWidth="1"/>
    <col min="1567" max="1567" width="8" customWidth="1"/>
    <col min="1568" max="1568" width="11.44140625" customWidth="1"/>
    <col min="1569" max="1569" width="7.44140625" customWidth="1"/>
    <col min="1570" max="1570" width="12.109375" customWidth="1"/>
    <col min="1571" max="1571" width="9.6640625" customWidth="1"/>
    <col min="1572" max="1572" width="13.109375" customWidth="1"/>
    <col min="1573" max="1573" width="7.44140625" customWidth="1"/>
    <col min="1574" max="1574" width="20.6640625" customWidth="1"/>
    <col min="1575" max="1575" width="0.44140625" customWidth="1"/>
    <col min="1576" max="1576" width="13.33203125" customWidth="1"/>
    <col min="1577" max="1577" width="7.33203125" customWidth="1"/>
    <col min="1578" max="1578" width="13.109375" customWidth="1"/>
    <col min="1775" max="1775" width="5.5546875" customWidth="1"/>
    <col min="1776" max="1776" width="29.44140625" customWidth="1"/>
    <col min="1777" max="1787" width="0" hidden="1" customWidth="1"/>
    <col min="1788" max="1788" width="14" customWidth="1"/>
    <col min="1789" max="1789" width="12.88671875" customWidth="1"/>
    <col min="1790" max="1790" width="13.88671875" customWidth="1"/>
    <col min="1791" max="1791" width="15" customWidth="1"/>
    <col min="1792" max="1792" width="12.88671875" customWidth="1"/>
    <col min="1793" max="1793" width="11.6640625" customWidth="1"/>
    <col min="1794" max="1794" width="13.88671875" customWidth="1"/>
    <col min="1795" max="1795" width="10.109375" customWidth="1"/>
    <col min="1796" max="1796" width="11.88671875" customWidth="1"/>
    <col min="1797" max="1797" width="10.44140625" customWidth="1"/>
    <col min="1798" max="1798" width="10.6640625" customWidth="1"/>
    <col min="1799" max="1799" width="11" customWidth="1"/>
    <col min="1800" max="1800" width="9.88671875" customWidth="1"/>
    <col min="1801" max="1801" width="12.88671875" customWidth="1"/>
    <col min="1802" max="1802" width="13" customWidth="1"/>
    <col min="1803" max="1803" width="15" customWidth="1"/>
    <col min="1804" max="1804" width="11.44140625" customWidth="1"/>
    <col min="1805" max="1805" width="12" customWidth="1"/>
    <col min="1806" max="1806" width="11.44140625" customWidth="1"/>
    <col min="1807" max="1807" width="13.33203125" customWidth="1"/>
    <col min="1808" max="1808" width="13.109375" customWidth="1"/>
    <col min="1809" max="1809" width="13" customWidth="1"/>
    <col min="1810" max="1810" width="14.6640625" customWidth="1"/>
    <col min="1811" max="1813" width="9.109375" customWidth="1"/>
    <col min="1814" max="1814" width="10.5546875" customWidth="1"/>
    <col min="1815" max="1816" width="9.44140625" customWidth="1"/>
    <col min="1817" max="1817" width="9.33203125" customWidth="1"/>
    <col min="1818" max="1818" width="9" customWidth="1"/>
    <col min="1819" max="1819" width="8.6640625" customWidth="1"/>
    <col min="1820" max="1820" width="9.44140625" customWidth="1"/>
    <col min="1821" max="1821" width="7.44140625" customWidth="1"/>
    <col min="1822" max="1822" width="8.33203125" customWidth="1"/>
    <col min="1823" max="1823" width="8" customWidth="1"/>
    <col min="1824" max="1824" width="11.44140625" customWidth="1"/>
    <col min="1825" max="1825" width="7.44140625" customWidth="1"/>
    <col min="1826" max="1826" width="12.109375" customWidth="1"/>
    <col min="1827" max="1827" width="9.6640625" customWidth="1"/>
    <col min="1828" max="1828" width="13.109375" customWidth="1"/>
    <col min="1829" max="1829" width="7.44140625" customWidth="1"/>
    <col min="1830" max="1830" width="20.6640625" customWidth="1"/>
    <col min="1831" max="1831" width="0.44140625" customWidth="1"/>
    <col min="1832" max="1832" width="13.33203125" customWidth="1"/>
    <col min="1833" max="1833" width="7.33203125" customWidth="1"/>
    <col min="1834" max="1834" width="13.109375" customWidth="1"/>
    <col min="2031" max="2031" width="5.5546875" customWidth="1"/>
    <col min="2032" max="2032" width="29.44140625" customWidth="1"/>
    <col min="2033" max="2043" width="0" hidden="1" customWidth="1"/>
    <col min="2044" max="2044" width="14" customWidth="1"/>
    <col min="2045" max="2045" width="12.88671875" customWidth="1"/>
    <col min="2046" max="2046" width="13.88671875" customWidth="1"/>
    <col min="2047" max="2047" width="15" customWidth="1"/>
    <col min="2048" max="2048" width="12.88671875" customWidth="1"/>
    <col min="2049" max="2049" width="11.6640625" customWidth="1"/>
    <col min="2050" max="2050" width="13.88671875" customWidth="1"/>
    <col min="2051" max="2051" width="10.109375" customWidth="1"/>
    <col min="2052" max="2052" width="11.88671875" customWidth="1"/>
    <col min="2053" max="2053" width="10.44140625" customWidth="1"/>
    <col min="2054" max="2054" width="10.6640625" customWidth="1"/>
    <col min="2055" max="2055" width="11" customWidth="1"/>
    <col min="2056" max="2056" width="9.88671875" customWidth="1"/>
    <col min="2057" max="2057" width="12.88671875" customWidth="1"/>
    <col min="2058" max="2058" width="13" customWidth="1"/>
    <col min="2059" max="2059" width="15" customWidth="1"/>
    <col min="2060" max="2060" width="11.44140625" customWidth="1"/>
    <col min="2061" max="2061" width="12" customWidth="1"/>
    <col min="2062" max="2062" width="11.44140625" customWidth="1"/>
    <col min="2063" max="2063" width="13.33203125" customWidth="1"/>
    <col min="2064" max="2064" width="13.109375" customWidth="1"/>
    <col min="2065" max="2065" width="13" customWidth="1"/>
    <col min="2066" max="2066" width="14.6640625" customWidth="1"/>
    <col min="2067" max="2069" width="9.109375" customWidth="1"/>
    <col min="2070" max="2070" width="10.5546875" customWidth="1"/>
    <col min="2071" max="2072" width="9.44140625" customWidth="1"/>
    <col min="2073" max="2073" width="9.33203125" customWidth="1"/>
    <col min="2074" max="2074" width="9" customWidth="1"/>
    <col min="2075" max="2075" width="8.6640625" customWidth="1"/>
    <col min="2076" max="2076" width="9.44140625" customWidth="1"/>
    <col min="2077" max="2077" width="7.44140625" customWidth="1"/>
    <col min="2078" max="2078" width="8.33203125" customWidth="1"/>
    <col min="2079" max="2079" width="8" customWidth="1"/>
    <col min="2080" max="2080" width="11.44140625" customWidth="1"/>
    <col min="2081" max="2081" width="7.44140625" customWidth="1"/>
    <col min="2082" max="2082" width="12.109375" customWidth="1"/>
    <col min="2083" max="2083" width="9.6640625" customWidth="1"/>
    <col min="2084" max="2084" width="13.109375" customWidth="1"/>
    <col min="2085" max="2085" width="7.44140625" customWidth="1"/>
    <col min="2086" max="2086" width="20.6640625" customWidth="1"/>
    <col min="2087" max="2087" width="0.44140625" customWidth="1"/>
    <col min="2088" max="2088" width="13.33203125" customWidth="1"/>
    <col min="2089" max="2089" width="7.33203125" customWidth="1"/>
    <col min="2090" max="2090" width="13.109375" customWidth="1"/>
    <col min="2287" max="2287" width="5.5546875" customWidth="1"/>
    <col min="2288" max="2288" width="29.44140625" customWidth="1"/>
    <col min="2289" max="2299" width="0" hidden="1" customWidth="1"/>
    <col min="2300" max="2300" width="14" customWidth="1"/>
    <col min="2301" max="2301" width="12.88671875" customWidth="1"/>
    <col min="2302" max="2302" width="13.88671875" customWidth="1"/>
    <col min="2303" max="2303" width="15" customWidth="1"/>
    <col min="2304" max="2304" width="12.88671875" customWidth="1"/>
    <col min="2305" max="2305" width="11.6640625" customWidth="1"/>
    <col min="2306" max="2306" width="13.88671875" customWidth="1"/>
    <col min="2307" max="2307" width="10.109375" customWidth="1"/>
    <col min="2308" max="2308" width="11.88671875" customWidth="1"/>
    <col min="2309" max="2309" width="10.44140625" customWidth="1"/>
    <col min="2310" max="2310" width="10.6640625" customWidth="1"/>
    <col min="2311" max="2311" width="11" customWidth="1"/>
    <col min="2312" max="2312" width="9.88671875" customWidth="1"/>
    <col min="2313" max="2313" width="12.88671875" customWidth="1"/>
    <col min="2314" max="2314" width="13" customWidth="1"/>
    <col min="2315" max="2315" width="15" customWidth="1"/>
    <col min="2316" max="2316" width="11.44140625" customWidth="1"/>
    <col min="2317" max="2317" width="12" customWidth="1"/>
    <col min="2318" max="2318" width="11.44140625" customWidth="1"/>
    <col min="2319" max="2319" width="13.33203125" customWidth="1"/>
    <col min="2320" max="2320" width="13.109375" customWidth="1"/>
    <col min="2321" max="2321" width="13" customWidth="1"/>
    <col min="2322" max="2322" width="14.6640625" customWidth="1"/>
    <col min="2323" max="2325" width="9.109375" customWidth="1"/>
    <col min="2326" max="2326" width="10.5546875" customWidth="1"/>
    <col min="2327" max="2328" width="9.44140625" customWidth="1"/>
    <col min="2329" max="2329" width="9.33203125" customWidth="1"/>
    <col min="2330" max="2330" width="9" customWidth="1"/>
    <col min="2331" max="2331" width="8.6640625" customWidth="1"/>
    <col min="2332" max="2332" width="9.44140625" customWidth="1"/>
    <col min="2333" max="2333" width="7.44140625" customWidth="1"/>
    <col min="2334" max="2334" width="8.33203125" customWidth="1"/>
    <col min="2335" max="2335" width="8" customWidth="1"/>
    <col min="2336" max="2336" width="11.44140625" customWidth="1"/>
    <col min="2337" max="2337" width="7.44140625" customWidth="1"/>
    <col min="2338" max="2338" width="12.109375" customWidth="1"/>
    <col min="2339" max="2339" width="9.6640625" customWidth="1"/>
    <col min="2340" max="2340" width="13.109375" customWidth="1"/>
    <col min="2341" max="2341" width="7.44140625" customWidth="1"/>
    <col min="2342" max="2342" width="20.6640625" customWidth="1"/>
    <col min="2343" max="2343" width="0.44140625" customWidth="1"/>
    <col min="2344" max="2344" width="13.33203125" customWidth="1"/>
    <col min="2345" max="2345" width="7.33203125" customWidth="1"/>
    <col min="2346" max="2346" width="13.109375" customWidth="1"/>
    <col min="2543" max="2543" width="5.5546875" customWidth="1"/>
    <col min="2544" max="2544" width="29.44140625" customWidth="1"/>
    <col min="2545" max="2555" width="0" hidden="1" customWidth="1"/>
    <col min="2556" max="2556" width="14" customWidth="1"/>
    <col min="2557" max="2557" width="12.88671875" customWidth="1"/>
    <col min="2558" max="2558" width="13.88671875" customWidth="1"/>
    <col min="2559" max="2559" width="15" customWidth="1"/>
    <col min="2560" max="2560" width="12.88671875" customWidth="1"/>
    <col min="2561" max="2561" width="11.6640625" customWidth="1"/>
    <col min="2562" max="2562" width="13.88671875" customWidth="1"/>
    <col min="2563" max="2563" width="10.109375" customWidth="1"/>
    <col min="2564" max="2564" width="11.88671875" customWidth="1"/>
    <col min="2565" max="2565" width="10.44140625" customWidth="1"/>
    <col min="2566" max="2566" width="10.6640625" customWidth="1"/>
    <col min="2567" max="2567" width="11" customWidth="1"/>
    <col min="2568" max="2568" width="9.88671875" customWidth="1"/>
    <col min="2569" max="2569" width="12.88671875" customWidth="1"/>
    <col min="2570" max="2570" width="13" customWidth="1"/>
    <col min="2571" max="2571" width="15" customWidth="1"/>
    <col min="2572" max="2572" width="11.44140625" customWidth="1"/>
    <col min="2573" max="2573" width="12" customWidth="1"/>
    <col min="2574" max="2574" width="11.44140625" customWidth="1"/>
    <col min="2575" max="2575" width="13.33203125" customWidth="1"/>
    <col min="2576" max="2576" width="13.109375" customWidth="1"/>
    <col min="2577" max="2577" width="13" customWidth="1"/>
    <col min="2578" max="2578" width="14.6640625" customWidth="1"/>
    <col min="2579" max="2581" width="9.109375" customWidth="1"/>
    <col min="2582" max="2582" width="10.5546875" customWidth="1"/>
    <col min="2583" max="2584" width="9.44140625" customWidth="1"/>
    <col min="2585" max="2585" width="9.33203125" customWidth="1"/>
    <col min="2586" max="2586" width="9" customWidth="1"/>
    <col min="2587" max="2587" width="8.6640625" customWidth="1"/>
    <col min="2588" max="2588" width="9.44140625" customWidth="1"/>
    <col min="2589" max="2589" width="7.44140625" customWidth="1"/>
    <col min="2590" max="2590" width="8.33203125" customWidth="1"/>
    <col min="2591" max="2591" width="8" customWidth="1"/>
    <col min="2592" max="2592" width="11.44140625" customWidth="1"/>
    <col min="2593" max="2593" width="7.44140625" customWidth="1"/>
    <col min="2594" max="2594" width="12.109375" customWidth="1"/>
    <col min="2595" max="2595" width="9.6640625" customWidth="1"/>
    <col min="2596" max="2596" width="13.109375" customWidth="1"/>
    <col min="2597" max="2597" width="7.44140625" customWidth="1"/>
    <col min="2598" max="2598" width="20.6640625" customWidth="1"/>
    <col min="2599" max="2599" width="0.44140625" customWidth="1"/>
    <col min="2600" max="2600" width="13.33203125" customWidth="1"/>
    <col min="2601" max="2601" width="7.33203125" customWidth="1"/>
    <col min="2602" max="2602" width="13.109375" customWidth="1"/>
    <col min="2799" max="2799" width="5.5546875" customWidth="1"/>
    <col min="2800" max="2800" width="29.44140625" customWidth="1"/>
    <col min="2801" max="2811" width="0" hidden="1" customWidth="1"/>
    <col min="2812" max="2812" width="14" customWidth="1"/>
    <col min="2813" max="2813" width="12.88671875" customWidth="1"/>
    <col min="2814" max="2814" width="13.88671875" customWidth="1"/>
    <col min="2815" max="2815" width="15" customWidth="1"/>
    <col min="2816" max="2816" width="12.88671875" customWidth="1"/>
    <col min="2817" max="2817" width="11.6640625" customWidth="1"/>
    <col min="2818" max="2818" width="13.88671875" customWidth="1"/>
    <col min="2819" max="2819" width="10.109375" customWidth="1"/>
    <col min="2820" max="2820" width="11.88671875" customWidth="1"/>
    <col min="2821" max="2821" width="10.44140625" customWidth="1"/>
    <col min="2822" max="2822" width="10.6640625" customWidth="1"/>
    <col min="2823" max="2823" width="11" customWidth="1"/>
    <col min="2824" max="2824" width="9.88671875" customWidth="1"/>
    <col min="2825" max="2825" width="12.88671875" customWidth="1"/>
    <col min="2826" max="2826" width="13" customWidth="1"/>
    <col min="2827" max="2827" width="15" customWidth="1"/>
    <col min="2828" max="2828" width="11.44140625" customWidth="1"/>
    <col min="2829" max="2829" width="12" customWidth="1"/>
    <col min="2830" max="2830" width="11.44140625" customWidth="1"/>
    <col min="2831" max="2831" width="13.33203125" customWidth="1"/>
    <col min="2832" max="2832" width="13.109375" customWidth="1"/>
    <col min="2833" max="2833" width="13" customWidth="1"/>
    <col min="2834" max="2834" width="14.6640625" customWidth="1"/>
    <col min="2835" max="2837" width="9.109375" customWidth="1"/>
    <col min="2838" max="2838" width="10.5546875" customWidth="1"/>
    <col min="2839" max="2840" width="9.44140625" customWidth="1"/>
    <col min="2841" max="2841" width="9.33203125" customWidth="1"/>
    <col min="2842" max="2842" width="9" customWidth="1"/>
    <col min="2843" max="2843" width="8.6640625" customWidth="1"/>
    <col min="2844" max="2844" width="9.44140625" customWidth="1"/>
    <col min="2845" max="2845" width="7.44140625" customWidth="1"/>
    <col min="2846" max="2846" width="8.33203125" customWidth="1"/>
    <col min="2847" max="2847" width="8" customWidth="1"/>
    <col min="2848" max="2848" width="11.44140625" customWidth="1"/>
    <col min="2849" max="2849" width="7.44140625" customWidth="1"/>
    <col min="2850" max="2850" width="12.109375" customWidth="1"/>
    <col min="2851" max="2851" width="9.6640625" customWidth="1"/>
    <col min="2852" max="2852" width="13.109375" customWidth="1"/>
    <col min="2853" max="2853" width="7.44140625" customWidth="1"/>
    <col min="2854" max="2854" width="20.6640625" customWidth="1"/>
    <col min="2855" max="2855" width="0.44140625" customWidth="1"/>
    <col min="2856" max="2856" width="13.33203125" customWidth="1"/>
    <col min="2857" max="2857" width="7.33203125" customWidth="1"/>
    <col min="2858" max="2858" width="13.109375" customWidth="1"/>
    <col min="3055" max="3055" width="5.5546875" customWidth="1"/>
    <col min="3056" max="3056" width="29.44140625" customWidth="1"/>
    <col min="3057" max="3067" width="0" hidden="1" customWidth="1"/>
    <col min="3068" max="3068" width="14" customWidth="1"/>
    <col min="3069" max="3069" width="12.88671875" customWidth="1"/>
    <col min="3070" max="3070" width="13.88671875" customWidth="1"/>
    <col min="3071" max="3071" width="15" customWidth="1"/>
    <col min="3072" max="3072" width="12.88671875" customWidth="1"/>
    <col min="3073" max="3073" width="11.6640625" customWidth="1"/>
    <col min="3074" max="3074" width="13.88671875" customWidth="1"/>
    <col min="3075" max="3075" width="10.109375" customWidth="1"/>
    <col min="3076" max="3076" width="11.88671875" customWidth="1"/>
    <col min="3077" max="3077" width="10.44140625" customWidth="1"/>
    <col min="3078" max="3078" width="10.6640625" customWidth="1"/>
    <col min="3079" max="3079" width="11" customWidth="1"/>
    <col min="3080" max="3080" width="9.88671875" customWidth="1"/>
    <col min="3081" max="3081" width="12.88671875" customWidth="1"/>
    <col min="3082" max="3082" width="13" customWidth="1"/>
    <col min="3083" max="3083" width="15" customWidth="1"/>
    <col min="3084" max="3084" width="11.44140625" customWidth="1"/>
    <col min="3085" max="3085" width="12" customWidth="1"/>
    <col min="3086" max="3086" width="11.44140625" customWidth="1"/>
    <col min="3087" max="3087" width="13.33203125" customWidth="1"/>
    <col min="3088" max="3088" width="13.109375" customWidth="1"/>
    <col min="3089" max="3089" width="13" customWidth="1"/>
    <col min="3090" max="3090" width="14.6640625" customWidth="1"/>
    <col min="3091" max="3093" width="9.109375" customWidth="1"/>
    <col min="3094" max="3094" width="10.5546875" customWidth="1"/>
    <col min="3095" max="3096" width="9.44140625" customWidth="1"/>
    <col min="3097" max="3097" width="9.33203125" customWidth="1"/>
    <col min="3098" max="3098" width="9" customWidth="1"/>
    <col min="3099" max="3099" width="8.6640625" customWidth="1"/>
    <col min="3100" max="3100" width="9.44140625" customWidth="1"/>
    <col min="3101" max="3101" width="7.44140625" customWidth="1"/>
    <col min="3102" max="3102" width="8.33203125" customWidth="1"/>
    <col min="3103" max="3103" width="8" customWidth="1"/>
    <col min="3104" max="3104" width="11.44140625" customWidth="1"/>
    <col min="3105" max="3105" width="7.44140625" customWidth="1"/>
    <col min="3106" max="3106" width="12.109375" customWidth="1"/>
    <col min="3107" max="3107" width="9.6640625" customWidth="1"/>
    <col min="3108" max="3108" width="13.109375" customWidth="1"/>
    <col min="3109" max="3109" width="7.44140625" customWidth="1"/>
    <col min="3110" max="3110" width="20.6640625" customWidth="1"/>
    <col min="3111" max="3111" width="0.44140625" customWidth="1"/>
    <col min="3112" max="3112" width="13.33203125" customWidth="1"/>
    <col min="3113" max="3113" width="7.33203125" customWidth="1"/>
    <col min="3114" max="3114" width="13.109375" customWidth="1"/>
    <col min="3311" max="3311" width="5.5546875" customWidth="1"/>
    <col min="3312" max="3312" width="29.44140625" customWidth="1"/>
    <col min="3313" max="3323" width="0" hidden="1" customWidth="1"/>
    <col min="3324" max="3324" width="14" customWidth="1"/>
    <col min="3325" max="3325" width="12.88671875" customWidth="1"/>
    <col min="3326" max="3326" width="13.88671875" customWidth="1"/>
    <col min="3327" max="3327" width="15" customWidth="1"/>
    <col min="3328" max="3328" width="12.88671875" customWidth="1"/>
    <col min="3329" max="3329" width="11.6640625" customWidth="1"/>
    <col min="3330" max="3330" width="13.88671875" customWidth="1"/>
    <col min="3331" max="3331" width="10.109375" customWidth="1"/>
    <col min="3332" max="3332" width="11.88671875" customWidth="1"/>
    <col min="3333" max="3333" width="10.44140625" customWidth="1"/>
    <col min="3334" max="3334" width="10.6640625" customWidth="1"/>
    <col min="3335" max="3335" width="11" customWidth="1"/>
    <col min="3336" max="3336" width="9.88671875" customWidth="1"/>
    <col min="3337" max="3337" width="12.88671875" customWidth="1"/>
    <col min="3338" max="3338" width="13" customWidth="1"/>
    <col min="3339" max="3339" width="15" customWidth="1"/>
    <col min="3340" max="3340" width="11.44140625" customWidth="1"/>
    <col min="3341" max="3341" width="12" customWidth="1"/>
    <col min="3342" max="3342" width="11.44140625" customWidth="1"/>
    <col min="3343" max="3343" width="13.33203125" customWidth="1"/>
    <col min="3344" max="3344" width="13.109375" customWidth="1"/>
    <col min="3345" max="3345" width="13" customWidth="1"/>
    <col min="3346" max="3346" width="14.6640625" customWidth="1"/>
    <col min="3347" max="3349" width="9.109375" customWidth="1"/>
    <col min="3350" max="3350" width="10.5546875" customWidth="1"/>
    <col min="3351" max="3352" width="9.44140625" customWidth="1"/>
    <col min="3353" max="3353" width="9.33203125" customWidth="1"/>
    <col min="3354" max="3354" width="9" customWidth="1"/>
    <col min="3355" max="3355" width="8.6640625" customWidth="1"/>
    <col min="3356" max="3356" width="9.44140625" customWidth="1"/>
    <col min="3357" max="3357" width="7.44140625" customWidth="1"/>
    <col min="3358" max="3358" width="8.33203125" customWidth="1"/>
    <col min="3359" max="3359" width="8" customWidth="1"/>
    <col min="3360" max="3360" width="11.44140625" customWidth="1"/>
    <col min="3361" max="3361" width="7.44140625" customWidth="1"/>
    <col min="3362" max="3362" width="12.109375" customWidth="1"/>
    <col min="3363" max="3363" width="9.6640625" customWidth="1"/>
    <col min="3364" max="3364" width="13.109375" customWidth="1"/>
    <col min="3365" max="3365" width="7.44140625" customWidth="1"/>
    <col min="3366" max="3366" width="20.6640625" customWidth="1"/>
    <col min="3367" max="3367" width="0.44140625" customWidth="1"/>
    <col min="3368" max="3368" width="13.33203125" customWidth="1"/>
    <col min="3369" max="3369" width="7.33203125" customWidth="1"/>
    <col min="3370" max="3370" width="13.109375" customWidth="1"/>
    <col min="3567" max="3567" width="5.5546875" customWidth="1"/>
    <col min="3568" max="3568" width="29.44140625" customWidth="1"/>
    <col min="3569" max="3579" width="0" hidden="1" customWidth="1"/>
    <col min="3580" max="3580" width="14" customWidth="1"/>
    <col min="3581" max="3581" width="12.88671875" customWidth="1"/>
    <col min="3582" max="3582" width="13.88671875" customWidth="1"/>
    <col min="3583" max="3583" width="15" customWidth="1"/>
    <col min="3584" max="3584" width="12.88671875" customWidth="1"/>
    <col min="3585" max="3585" width="11.6640625" customWidth="1"/>
    <col min="3586" max="3586" width="13.88671875" customWidth="1"/>
    <col min="3587" max="3587" width="10.109375" customWidth="1"/>
    <col min="3588" max="3588" width="11.88671875" customWidth="1"/>
    <col min="3589" max="3589" width="10.44140625" customWidth="1"/>
    <col min="3590" max="3590" width="10.6640625" customWidth="1"/>
    <col min="3591" max="3591" width="11" customWidth="1"/>
    <col min="3592" max="3592" width="9.88671875" customWidth="1"/>
    <col min="3593" max="3593" width="12.88671875" customWidth="1"/>
    <col min="3594" max="3594" width="13" customWidth="1"/>
    <col min="3595" max="3595" width="15" customWidth="1"/>
    <col min="3596" max="3596" width="11.44140625" customWidth="1"/>
    <col min="3597" max="3597" width="12" customWidth="1"/>
    <col min="3598" max="3598" width="11.44140625" customWidth="1"/>
    <col min="3599" max="3599" width="13.33203125" customWidth="1"/>
    <col min="3600" max="3600" width="13.109375" customWidth="1"/>
    <col min="3601" max="3601" width="13" customWidth="1"/>
    <col min="3602" max="3602" width="14.6640625" customWidth="1"/>
    <col min="3603" max="3605" width="9.109375" customWidth="1"/>
    <col min="3606" max="3606" width="10.5546875" customWidth="1"/>
    <col min="3607" max="3608" width="9.44140625" customWidth="1"/>
    <col min="3609" max="3609" width="9.33203125" customWidth="1"/>
    <col min="3610" max="3610" width="9" customWidth="1"/>
    <col min="3611" max="3611" width="8.6640625" customWidth="1"/>
    <col min="3612" max="3612" width="9.44140625" customWidth="1"/>
    <col min="3613" max="3613" width="7.44140625" customWidth="1"/>
    <col min="3614" max="3614" width="8.33203125" customWidth="1"/>
    <col min="3615" max="3615" width="8" customWidth="1"/>
    <col min="3616" max="3616" width="11.44140625" customWidth="1"/>
    <col min="3617" max="3617" width="7.44140625" customWidth="1"/>
    <col min="3618" max="3618" width="12.109375" customWidth="1"/>
    <col min="3619" max="3619" width="9.6640625" customWidth="1"/>
    <col min="3620" max="3620" width="13.109375" customWidth="1"/>
    <col min="3621" max="3621" width="7.44140625" customWidth="1"/>
    <col min="3622" max="3622" width="20.6640625" customWidth="1"/>
    <col min="3623" max="3623" width="0.44140625" customWidth="1"/>
    <col min="3624" max="3624" width="13.33203125" customWidth="1"/>
    <col min="3625" max="3625" width="7.33203125" customWidth="1"/>
    <col min="3626" max="3626" width="13.109375" customWidth="1"/>
    <col min="3823" max="3823" width="5.5546875" customWidth="1"/>
    <col min="3824" max="3824" width="29.44140625" customWidth="1"/>
    <col min="3825" max="3835" width="0" hidden="1" customWidth="1"/>
    <col min="3836" max="3836" width="14" customWidth="1"/>
    <col min="3837" max="3837" width="12.88671875" customWidth="1"/>
    <col min="3838" max="3838" width="13.88671875" customWidth="1"/>
    <col min="3839" max="3839" width="15" customWidth="1"/>
    <col min="3840" max="3840" width="12.88671875" customWidth="1"/>
    <col min="3841" max="3841" width="11.6640625" customWidth="1"/>
    <col min="3842" max="3842" width="13.88671875" customWidth="1"/>
    <col min="3843" max="3843" width="10.109375" customWidth="1"/>
    <col min="3844" max="3844" width="11.88671875" customWidth="1"/>
    <col min="3845" max="3845" width="10.44140625" customWidth="1"/>
    <col min="3846" max="3846" width="10.6640625" customWidth="1"/>
    <col min="3847" max="3847" width="11" customWidth="1"/>
    <col min="3848" max="3848" width="9.88671875" customWidth="1"/>
    <col min="3849" max="3849" width="12.88671875" customWidth="1"/>
    <col min="3850" max="3850" width="13" customWidth="1"/>
    <col min="3851" max="3851" width="15" customWidth="1"/>
    <col min="3852" max="3852" width="11.44140625" customWidth="1"/>
    <col min="3853" max="3853" width="12" customWidth="1"/>
    <col min="3854" max="3854" width="11.44140625" customWidth="1"/>
    <col min="3855" max="3855" width="13.33203125" customWidth="1"/>
    <col min="3856" max="3856" width="13.109375" customWidth="1"/>
    <col min="3857" max="3857" width="13" customWidth="1"/>
    <col min="3858" max="3858" width="14.6640625" customWidth="1"/>
    <col min="3859" max="3861" width="9.109375" customWidth="1"/>
    <col min="3862" max="3862" width="10.5546875" customWidth="1"/>
    <col min="3863" max="3864" width="9.44140625" customWidth="1"/>
    <col min="3865" max="3865" width="9.33203125" customWidth="1"/>
    <col min="3866" max="3866" width="9" customWidth="1"/>
    <col min="3867" max="3867" width="8.6640625" customWidth="1"/>
    <col min="3868" max="3868" width="9.44140625" customWidth="1"/>
    <col min="3869" max="3869" width="7.44140625" customWidth="1"/>
    <col min="3870" max="3870" width="8.33203125" customWidth="1"/>
    <col min="3871" max="3871" width="8" customWidth="1"/>
    <col min="3872" max="3872" width="11.44140625" customWidth="1"/>
    <col min="3873" max="3873" width="7.44140625" customWidth="1"/>
    <col min="3874" max="3874" width="12.109375" customWidth="1"/>
    <col min="3875" max="3875" width="9.6640625" customWidth="1"/>
    <col min="3876" max="3876" width="13.109375" customWidth="1"/>
    <col min="3877" max="3877" width="7.44140625" customWidth="1"/>
    <col min="3878" max="3878" width="20.6640625" customWidth="1"/>
    <col min="3879" max="3879" width="0.44140625" customWidth="1"/>
    <col min="3880" max="3880" width="13.33203125" customWidth="1"/>
    <col min="3881" max="3881" width="7.33203125" customWidth="1"/>
    <col min="3882" max="3882" width="13.109375" customWidth="1"/>
    <col min="4079" max="4079" width="5.5546875" customWidth="1"/>
    <col min="4080" max="4080" width="29.44140625" customWidth="1"/>
    <col min="4081" max="4091" width="0" hidden="1" customWidth="1"/>
    <col min="4092" max="4092" width="14" customWidth="1"/>
    <col min="4093" max="4093" width="12.88671875" customWidth="1"/>
    <col min="4094" max="4094" width="13.88671875" customWidth="1"/>
    <col min="4095" max="4095" width="15" customWidth="1"/>
    <col min="4096" max="4096" width="12.88671875" customWidth="1"/>
    <col min="4097" max="4097" width="11.6640625" customWidth="1"/>
    <col min="4098" max="4098" width="13.88671875" customWidth="1"/>
    <col min="4099" max="4099" width="10.109375" customWidth="1"/>
    <col min="4100" max="4100" width="11.88671875" customWidth="1"/>
    <col min="4101" max="4101" width="10.44140625" customWidth="1"/>
    <col min="4102" max="4102" width="10.6640625" customWidth="1"/>
    <col min="4103" max="4103" width="11" customWidth="1"/>
    <col min="4104" max="4104" width="9.88671875" customWidth="1"/>
    <col min="4105" max="4105" width="12.88671875" customWidth="1"/>
    <col min="4106" max="4106" width="13" customWidth="1"/>
    <col min="4107" max="4107" width="15" customWidth="1"/>
    <col min="4108" max="4108" width="11.44140625" customWidth="1"/>
    <col min="4109" max="4109" width="12" customWidth="1"/>
    <col min="4110" max="4110" width="11.44140625" customWidth="1"/>
    <col min="4111" max="4111" width="13.33203125" customWidth="1"/>
    <col min="4112" max="4112" width="13.109375" customWidth="1"/>
    <col min="4113" max="4113" width="13" customWidth="1"/>
    <col min="4114" max="4114" width="14.6640625" customWidth="1"/>
    <col min="4115" max="4117" width="9.109375" customWidth="1"/>
    <col min="4118" max="4118" width="10.5546875" customWidth="1"/>
    <col min="4119" max="4120" width="9.44140625" customWidth="1"/>
    <col min="4121" max="4121" width="9.33203125" customWidth="1"/>
    <col min="4122" max="4122" width="9" customWidth="1"/>
    <col min="4123" max="4123" width="8.6640625" customWidth="1"/>
    <col min="4124" max="4124" width="9.44140625" customWidth="1"/>
    <col min="4125" max="4125" width="7.44140625" customWidth="1"/>
    <col min="4126" max="4126" width="8.33203125" customWidth="1"/>
    <col min="4127" max="4127" width="8" customWidth="1"/>
    <col min="4128" max="4128" width="11.44140625" customWidth="1"/>
    <col min="4129" max="4129" width="7.44140625" customWidth="1"/>
    <col min="4130" max="4130" width="12.109375" customWidth="1"/>
    <col min="4131" max="4131" width="9.6640625" customWidth="1"/>
    <col min="4132" max="4132" width="13.109375" customWidth="1"/>
    <col min="4133" max="4133" width="7.44140625" customWidth="1"/>
    <col min="4134" max="4134" width="20.6640625" customWidth="1"/>
    <col min="4135" max="4135" width="0.44140625" customWidth="1"/>
    <col min="4136" max="4136" width="13.33203125" customWidth="1"/>
    <col min="4137" max="4137" width="7.33203125" customWidth="1"/>
    <col min="4138" max="4138" width="13.109375" customWidth="1"/>
    <col min="4335" max="4335" width="5.5546875" customWidth="1"/>
    <col min="4336" max="4336" width="29.44140625" customWidth="1"/>
    <col min="4337" max="4347" width="0" hidden="1" customWidth="1"/>
    <col min="4348" max="4348" width="14" customWidth="1"/>
    <col min="4349" max="4349" width="12.88671875" customWidth="1"/>
    <col min="4350" max="4350" width="13.88671875" customWidth="1"/>
    <col min="4351" max="4351" width="15" customWidth="1"/>
    <col min="4352" max="4352" width="12.88671875" customWidth="1"/>
    <col min="4353" max="4353" width="11.6640625" customWidth="1"/>
    <col min="4354" max="4354" width="13.88671875" customWidth="1"/>
    <col min="4355" max="4355" width="10.109375" customWidth="1"/>
    <col min="4356" max="4356" width="11.88671875" customWidth="1"/>
    <col min="4357" max="4357" width="10.44140625" customWidth="1"/>
    <col min="4358" max="4358" width="10.6640625" customWidth="1"/>
    <col min="4359" max="4359" width="11" customWidth="1"/>
    <col min="4360" max="4360" width="9.88671875" customWidth="1"/>
    <col min="4361" max="4361" width="12.88671875" customWidth="1"/>
    <col min="4362" max="4362" width="13" customWidth="1"/>
    <col min="4363" max="4363" width="15" customWidth="1"/>
    <col min="4364" max="4364" width="11.44140625" customWidth="1"/>
    <col min="4365" max="4365" width="12" customWidth="1"/>
    <col min="4366" max="4366" width="11.44140625" customWidth="1"/>
    <col min="4367" max="4367" width="13.33203125" customWidth="1"/>
    <col min="4368" max="4368" width="13.109375" customWidth="1"/>
    <col min="4369" max="4369" width="13" customWidth="1"/>
    <col min="4370" max="4370" width="14.6640625" customWidth="1"/>
    <col min="4371" max="4373" width="9.109375" customWidth="1"/>
    <col min="4374" max="4374" width="10.5546875" customWidth="1"/>
    <col min="4375" max="4376" width="9.44140625" customWidth="1"/>
    <col min="4377" max="4377" width="9.33203125" customWidth="1"/>
    <col min="4378" max="4378" width="9" customWidth="1"/>
    <col min="4379" max="4379" width="8.6640625" customWidth="1"/>
    <col min="4380" max="4380" width="9.44140625" customWidth="1"/>
    <col min="4381" max="4381" width="7.44140625" customWidth="1"/>
    <col min="4382" max="4382" width="8.33203125" customWidth="1"/>
    <col min="4383" max="4383" width="8" customWidth="1"/>
    <col min="4384" max="4384" width="11.44140625" customWidth="1"/>
    <col min="4385" max="4385" width="7.44140625" customWidth="1"/>
    <col min="4386" max="4386" width="12.109375" customWidth="1"/>
    <col min="4387" max="4387" width="9.6640625" customWidth="1"/>
    <col min="4388" max="4388" width="13.109375" customWidth="1"/>
    <col min="4389" max="4389" width="7.44140625" customWidth="1"/>
    <col min="4390" max="4390" width="20.6640625" customWidth="1"/>
    <col min="4391" max="4391" width="0.44140625" customWidth="1"/>
    <col min="4392" max="4392" width="13.33203125" customWidth="1"/>
    <col min="4393" max="4393" width="7.33203125" customWidth="1"/>
    <col min="4394" max="4394" width="13.109375" customWidth="1"/>
    <col min="4591" max="4591" width="5.5546875" customWidth="1"/>
    <col min="4592" max="4592" width="29.44140625" customWidth="1"/>
    <col min="4593" max="4603" width="0" hidden="1" customWidth="1"/>
    <col min="4604" max="4604" width="14" customWidth="1"/>
    <col min="4605" max="4605" width="12.88671875" customWidth="1"/>
    <col min="4606" max="4606" width="13.88671875" customWidth="1"/>
    <col min="4607" max="4607" width="15" customWidth="1"/>
    <col min="4608" max="4608" width="12.88671875" customWidth="1"/>
    <col min="4609" max="4609" width="11.6640625" customWidth="1"/>
    <col min="4610" max="4610" width="13.88671875" customWidth="1"/>
    <col min="4611" max="4611" width="10.109375" customWidth="1"/>
    <col min="4612" max="4612" width="11.88671875" customWidth="1"/>
    <col min="4613" max="4613" width="10.44140625" customWidth="1"/>
    <col min="4614" max="4614" width="10.6640625" customWidth="1"/>
    <col min="4615" max="4615" width="11" customWidth="1"/>
    <col min="4616" max="4616" width="9.88671875" customWidth="1"/>
    <col min="4617" max="4617" width="12.88671875" customWidth="1"/>
    <col min="4618" max="4618" width="13" customWidth="1"/>
    <col min="4619" max="4619" width="15" customWidth="1"/>
    <col min="4620" max="4620" width="11.44140625" customWidth="1"/>
    <col min="4621" max="4621" width="12" customWidth="1"/>
    <col min="4622" max="4622" width="11.44140625" customWidth="1"/>
    <col min="4623" max="4623" width="13.33203125" customWidth="1"/>
    <col min="4624" max="4624" width="13.109375" customWidth="1"/>
    <col min="4625" max="4625" width="13" customWidth="1"/>
    <col min="4626" max="4626" width="14.6640625" customWidth="1"/>
    <col min="4627" max="4629" width="9.109375" customWidth="1"/>
    <col min="4630" max="4630" width="10.5546875" customWidth="1"/>
    <col min="4631" max="4632" width="9.44140625" customWidth="1"/>
    <col min="4633" max="4633" width="9.33203125" customWidth="1"/>
    <col min="4634" max="4634" width="9" customWidth="1"/>
    <col min="4635" max="4635" width="8.6640625" customWidth="1"/>
    <col min="4636" max="4636" width="9.44140625" customWidth="1"/>
    <col min="4637" max="4637" width="7.44140625" customWidth="1"/>
    <col min="4638" max="4638" width="8.33203125" customWidth="1"/>
    <col min="4639" max="4639" width="8" customWidth="1"/>
    <col min="4640" max="4640" width="11.44140625" customWidth="1"/>
    <col min="4641" max="4641" width="7.44140625" customWidth="1"/>
    <col min="4642" max="4642" width="12.109375" customWidth="1"/>
    <col min="4643" max="4643" width="9.6640625" customWidth="1"/>
    <col min="4644" max="4644" width="13.109375" customWidth="1"/>
    <col min="4645" max="4645" width="7.44140625" customWidth="1"/>
    <col min="4646" max="4646" width="20.6640625" customWidth="1"/>
    <col min="4647" max="4647" width="0.44140625" customWidth="1"/>
    <col min="4648" max="4648" width="13.33203125" customWidth="1"/>
    <col min="4649" max="4649" width="7.33203125" customWidth="1"/>
    <col min="4650" max="4650" width="13.109375" customWidth="1"/>
    <col min="4847" max="4847" width="5.5546875" customWidth="1"/>
    <col min="4848" max="4848" width="29.44140625" customWidth="1"/>
    <col min="4849" max="4859" width="0" hidden="1" customWidth="1"/>
    <col min="4860" max="4860" width="14" customWidth="1"/>
    <col min="4861" max="4861" width="12.88671875" customWidth="1"/>
    <col min="4862" max="4862" width="13.88671875" customWidth="1"/>
    <col min="4863" max="4863" width="15" customWidth="1"/>
    <col min="4864" max="4864" width="12.88671875" customWidth="1"/>
    <col min="4865" max="4865" width="11.6640625" customWidth="1"/>
    <col min="4866" max="4866" width="13.88671875" customWidth="1"/>
    <col min="4867" max="4867" width="10.109375" customWidth="1"/>
    <col min="4868" max="4868" width="11.88671875" customWidth="1"/>
    <col min="4869" max="4869" width="10.44140625" customWidth="1"/>
    <col min="4870" max="4870" width="10.6640625" customWidth="1"/>
    <col min="4871" max="4871" width="11" customWidth="1"/>
    <col min="4872" max="4872" width="9.88671875" customWidth="1"/>
    <col min="4873" max="4873" width="12.88671875" customWidth="1"/>
    <col min="4874" max="4874" width="13" customWidth="1"/>
    <col min="4875" max="4875" width="15" customWidth="1"/>
    <col min="4876" max="4876" width="11.44140625" customWidth="1"/>
    <col min="4877" max="4877" width="12" customWidth="1"/>
    <col min="4878" max="4878" width="11.44140625" customWidth="1"/>
    <col min="4879" max="4879" width="13.33203125" customWidth="1"/>
    <col min="4880" max="4880" width="13.109375" customWidth="1"/>
    <col min="4881" max="4881" width="13" customWidth="1"/>
    <col min="4882" max="4882" width="14.6640625" customWidth="1"/>
    <col min="4883" max="4885" width="9.109375" customWidth="1"/>
    <col min="4886" max="4886" width="10.5546875" customWidth="1"/>
    <col min="4887" max="4888" width="9.44140625" customWidth="1"/>
    <col min="4889" max="4889" width="9.33203125" customWidth="1"/>
    <col min="4890" max="4890" width="9" customWidth="1"/>
    <col min="4891" max="4891" width="8.6640625" customWidth="1"/>
    <col min="4892" max="4892" width="9.44140625" customWidth="1"/>
    <col min="4893" max="4893" width="7.44140625" customWidth="1"/>
    <col min="4894" max="4894" width="8.33203125" customWidth="1"/>
    <col min="4895" max="4895" width="8" customWidth="1"/>
    <col min="4896" max="4896" width="11.44140625" customWidth="1"/>
    <col min="4897" max="4897" width="7.44140625" customWidth="1"/>
    <col min="4898" max="4898" width="12.109375" customWidth="1"/>
    <col min="4899" max="4899" width="9.6640625" customWidth="1"/>
    <col min="4900" max="4900" width="13.109375" customWidth="1"/>
    <col min="4901" max="4901" width="7.44140625" customWidth="1"/>
    <col min="4902" max="4902" width="20.6640625" customWidth="1"/>
    <col min="4903" max="4903" width="0.44140625" customWidth="1"/>
    <col min="4904" max="4904" width="13.33203125" customWidth="1"/>
    <col min="4905" max="4905" width="7.33203125" customWidth="1"/>
    <col min="4906" max="4906" width="13.109375" customWidth="1"/>
    <col min="5103" max="5103" width="5.5546875" customWidth="1"/>
    <col min="5104" max="5104" width="29.44140625" customWidth="1"/>
    <col min="5105" max="5115" width="0" hidden="1" customWidth="1"/>
    <col min="5116" max="5116" width="14" customWidth="1"/>
    <col min="5117" max="5117" width="12.88671875" customWidth="1"/>
    <col min="5118" max="5118" width="13.88671875" customWidth="1"/>
    <col min="5119" max="5119" width="15" customWidth="1"/>
    <col min="5120" max="5120" width="12.88671875" customWidth="1"/>
    <col min="5121" max="5121" width="11.6640625" customWidth="1"/>
    <col min="5122" max="5122" width="13.88671875" customWidth="1"/>
    <col min="5123" max="5123" width="10.109375" customWidth="1"/>
    <col min="5124" max="5124" width="11.88671875" customWidth="1"/>
    <col min="5125" max="5125" width="10.44140625" customWidth="1"/>
    <col min="5126" max="5126" width="10.6640625" customWidth="1"/>
    <col min="5127" max="5127" width="11" customWidth="1"/>
    <col min="5128" max="5128" width="9.88671875" customWidth="1"/>
    <col min="5129" max="5129" width="12.88671875" customWidth="1"/>
    <col min="5130" max="5130" width="13" customWidth="1"/>
    <col min="5131" max="5131" width="15" customWidth="1"/>
    <col min="5132" max="5132" width="11.44140625" customWidth="1"/>
    <col min="5133" max="5133" width="12" customWidth="1"/>
    <col min="5134" max="5134" width="11.44140625" customWidth="1"/>
    <col min="5135" max="5135" width="13.33203125" customWidth="1"/>
    <col min="5136" max="5136" width="13.109375" customWidth="1"/>
    <col min="5137" max="5137" width="13" customWidth="1"/>
    <col min="5138" max="5138" width="14.6640625" customWidth="1"/>
    <col min="5139" max="5141" width="9.109375" customWidth="1"/>
    <col min="5142" max="5142" width="10.5546875" customWidth="1"/>
    <col min="5143" max="5144" width="9.44140625" customWidth="1"/>
    <col min="5145" max="5145" width="9.33203125" customWidth="1"/>
    <col min="5146" max="5146" width="9" customWidth="1"/>
    <col min="5147" max="5147" width="8.6640625" customWidth="1"/>
    <col min="5148" max="5148" width="9.44140625" customWidth="1"/>
    <col min="5149" max="5149" width="7.44140625" customWidth="1"/>
    <col min="5150" max="5150" width="8.33203125" customWidth="1"/>
    <col min="5151" max="5151" width="8" customWidth="1"/>
    <col min="5152" max="5152" width="11.44140625" customWidth="1"/>
    <col min="5153" max="5153" width="7.44140625" customWidth="1"/>
    <col min="5154" max="5154" width="12.109375" customWidth="1"/>
    <col min="5155" max="5155" width="9.6640625" customWidth="1"/>
    <col min="5156" max="5156" width="13.109375" customWidth="1"/>
    <col min="5157" max="5157" width="7.44140625" customWidth="1"/>
    <col min="5158" max="5158" width="20.6640625" customWidth="1"/>
    <col min="5159" max="5159" width="0.44140625" customWidth="1"/>
    <col min="5160" max="5160" width="13.33203125" customWidth="1"/>
    <col min="5161" max="5161" width="7.33203125" customWidth="1"/>
    <col min="5162" max="5162" width="13.109375" customWidth="1"/>
    <col min="5359" max="5359" width="5.5546875" customWidth="1"/>
    <col min="5360" max="5360" width="29.44140625" customWidth="1"/>
    <col min="5361" max="5371" width="0" hidden="1" customWidth="1"/>
    <col min="5372" max="5372" width="14" customWidth="1"/>
    <col min="5373" max="5373" width="12.88671875" customWidth="1"/>
    <col min="5374" max="5374" width="13.88671875" customWidth="1"/>
    <col min="5375" max="5375" width="15" customWidth="1"/>
    <col min="5376" max="5376" width="12.88671875" customWidth="1"/>
    <col min="5377" max="5377" width="11.6640625" customWidth="1"/>
    <col min="5378" max="5378" width="13.88671875" customWidth="1"/>
    <col min="5379" max="5379" width="10.109375" customWidth="1"/>
    <col min="5380" max="5380" width="11.88671875" customWidth="1"/>
    <col min="5381" max="5381" width="10.44140625" customWidth="1"/>
    <col min="5382" max="5382" width="10.6640625" customWidth="1"/>
    <col min="5383" max="5383" width="11" customWidth="1"/>
    <col min="5384" max="5384" width="9.88671875" customWidth="1"/>
    <col min="5385" max="5385" width="12.88671875" customWidth="1"/>
    <col min="5386" max="5386" width="13" customWidth="1"/>
    <col min="5387" max="5387" width="15" customWidth="1"/>
    <col min="5388" max="5388" width="11.44140625" customWidth="1"/>
    <col min="5389" max="5389" width="12" customWidth="1"/>
    <col min="5390" max="5390" width="11.44140625" customWidth="1"/>
    <col min="5391" max="5391" width="13.33203125" customWidth="1"/>
    <col min="5392" max="5392" width="13.109375" customWidth="1"/>
    <col min="5393" max="5393" width="13" customWidth="1"/>
    <col min="5394" max="5394" width="14.6640625" customWidth="1"/>
    <col min="5395" max="5397" width="9.109375" customWidth="1"/>
    <col min="5398" max="5398" width="10.5546875" customWidth="1"/>
    <col min="5399" max="5400" width="9.44140625" customWidth="1"/>
    <col min="5401" max="5401" width="9.33203125" customWidth="1"/>
    <col min="5402" max="5402" width="9" customWidth="1"/>
    <col min="5403" max="5403" width="8.6640625" customWidth="1"/>
    <col min="5404" max="5404" width="9.44140625" customWidth="1"/>
    <col min="5405" max="5405" width="7.44140625" customWidth="1"/>
    <col min="5406" max="5406" width="8.33203125" customWidth="1"/>
    <col min="5407" max="5407" width="8" customWidth="1"/>
    <col min="5408" max="5408" width="11.44140625" customWidth="1"/>
    <col min="5409" max="5409" width="7.44140625" customWidth="1"/>
    <col min="5410" max="5410" width="12.109375" customWidth="1"/>
    <col min="5411" max="5411" width="9.6640625" customWidth="1"/>
    <col min="5412" max="5412" width="13.109375" customWidth="1"/>
    <col min="5413" max="5413" width="7.44140625" customWidth="1"/>
    <col min="5414" max="5414" width="20.6640625" customWidth="1"/>
    <col min="5415" max="5415" width="0.44140625" customWidth="1"/>
    <col min="5416" max="5416" width="13.33203125" customWidth="1"/>
    <col min="5417" max="5417" width="7.33203125" customWidth="1"/>
    <col min="5418" max="5418" width="13.109375" customWidth="1"/>
    <col min="5615" max="5615" width="5.5546875" customWidth="1"/>
    <col min="5616" max="5616" width="29.44140625" customWidth="1"/>
    <col min="5617" max="5627" width="0" hidden="1" customWidth="1"/>
    <col min="5628" max="5628" width="14" customWidth="1"/>
    <col min="5629" max="5629" width="12.88671875" customWidth="1"/>
    <col min="5630" max="5630" width="13.88671875" customWidth="1"/>
    <col min="5631" max="5631" width="15" customWidth="1"/>
    <col min="5632" max="5632" width="12.88671875" customWidth="1"/>
    <col min="5633" max="5633" width="11.6640625" customWidth="1"/>
    <col min="5634" max="5634" width="13.88671875" customWidth="1"/>
    <col min="5635" max="5635" width="10.109375" customWidth="1"/>
    <col min="5636" max="5636" width="11.88671875" customWidth="1"/>
    <col min="5637" max="5637" width="10.44140625" customWidth="1"/>
    <col min="5638" max="5638" width="10.6640625" customWidth="1"/>
    <col min="5639" max="5639" width="11" customWidth="1"/>
    <col min="5640" max="5640" width="9.88671875" customWidth="1"/>
    <col min="5641" max="5641" width="12.88671875" customWidth="1"/>
    <col min="5642" max="5642" width="13" customWidth="1"/>
    <col min="5643" max="5643" width="15" customWidth="1"/>
    <col min="5644" max="5644" width="11.44140625" customWidth="1"/>
    <col min="5645" max="5645" width="12" customWidth="1"/>
    <col min="5646" max="5646" width="11.44140625" customWidth="1"/>
    <col min="5647" max="5647" width="13.33203125" customWidth="1"/>
    <col min="5648" max="5648" width="13.109375" customWidth="1"/>
    <col min="5649" max="5649" width="13" customWidth="1"/>
    <col min="5650" max="5650" width="14.6640625" customWidth="1"/>
    <col min="5651" max="5653" width="9.109375" customWidth="1"/>
    <col min="5654" max="5654" width="10.5546875" customWidth="1"/>
    <col min="5655" max="5656" width="9.44140625" customWidth="1"/>
    <col min="5657" max="5657" width="9.33203125" customWidth="1"/>
    <col min="5658" max="5658" width="9" customWidth="1"/>
    <col min="5659" max="5659" width="8.6640625" customWidth="1"/>
    <col min="5660" max="5660" width="9.44140625" customWidth="1"/>
    <col min="5661" max="5661" width="7.44140625" customWidth="1"/>
    <col min="5662" max="5662" width="8.33203125" customWidth="1"/>
    <col min="5663" max="5663" width="8" customWidth="1"/>
    <col min="5664" max="5664" width="11.44140625" customWidth="1"/>
    <col min="5665" max="5665" width="7.44140625" customWidth="1"/>
    <col min="5666" max="5666" width="12.109375" customWidth="1"/>
    <col min="5667" max="5667" width="9.6640625" customWidth="1"/>
    <col min="5668" max="5668" width="13.109375" customWidth="1"/>
    <col min="5669" max="5669" width="7.44140625" customWidth="1"/>
    <col min="5670" max="5670" width="20.6640625" customWidth="1"/>
    <col min="5671" max="5671" width="0.44140625" customWidth="1"/>
    <col min="5672" max="5672" width="13.33203125" customWidth="1"/>
    <col min="5673" max="5673" width="7.33203125" customWidth="1"/>
    <col min="5674" max="5674" width="13.109375" customWidth="1"/>
    <col min="5871" max="5871" width="5.5546875" customWidth="1"/>
    <col min="5872" max="5872" width="29.44140625" customWidth="1"/>
    <col min="5873" max="5883" width="0" hidden="1" customWidth="1"/>
    <col min="5884" max="5884" width="14" customWidth="1"/>
    <col min="5885" max="5885" width="12.88671875" customWidth="1"/>
    <col min="5886" max="5886" width="13.88671875" customWidth="1"/>
    <col min="5887" max="5887" width="15" customWidth="1"/>
    <col min="5888" max="5888" width="12.88671875" customWidth="1"/>
    <col min="5889" max="5889" width="11.6640625" customWidth="1"/>
    <col min="5890" max="5890" width="13.88671875" customWidth="1"/>
    <col min="5891" max="5891" width="10.109375" customWidth="1"/>
    <col min="5892" max="5892" width="11.88671875" customWidth="1"/>
    <col min="5893" max="5893" width="10.44140625" customWidth="1"/>
    <col min="5894" max="5894" width="10.6640625" customWidth="1"/>
    <col min="5895" max="5895" width="11" customWidth="1"/>
    <col min="5896" max="5896" width="9.88671875" customWidth="1"/>
    <col min="5897" max="5897" width="12.88671875" customWidth="1"/>
    <col min="5898" max="5898" width="13" customWidth="1"/>
    <col min="5899" max="5899" width="15" customWidth="1"/>
    <col min="5900" max="5900" width="11.44140625" customWidth="1"/>
    <col min="5901" max="5901" width="12" customWidth="1"/>
    <col min="5902" max="5902" width="11.44140625" customWidth="1"/>
    <col min="5903" max="5903" width="13.33203125" customWidth="1"/>
    <col min="5904" max="5904" width="13.109375" customWidth="1"/>
    <col min="5905" max="5905" width="13" customWidth="1"/>
    <col min="5906" max="5906" width="14.6640625" customWidth="1"/>
    <col min="5907" max="5909" width="9.109375" customWidth="1"/>
    <col min="5910" max="5910" width="10.5546875" customWidth="1"/>
    <col min="5911" max="5912" width="9.44140625" customWidth="1"/>
    <col min="5913" max="5913" width="9.33203125" customWidth="1"/>
    <col min="5914" max="5914" width="9" customWidth="1"/>
    <col min="5915" max="5915" width="8.6640625" customWidth="1"/>
    <col min="5916" max="5916" width="9.44140625" customWidth="1"/>
    <col min="5917" max="5917" width="7.44140625" customWidth="1"/>
    <col min="5918" max="5918" width="8.33203125" customWidth="1"/>
    <col min="5919" max="5919" width="8" customWidth="1"/>
    <col min="5920" max="5920" width="11.44140625" customWidth="1"/>
    <col min="5921" max="5921" width="7.44140625" customWidth="1"/>
    <col min="5922" max="5922" width="12.109375" customWidth="1"/>
    <col min="5923" max="5923" width="9.6640625" customWidth="1"/>
    <col min="5924" max="5924" width="13.109375" customWidth="1"/>
    <col min="5925" max="5925" width="7.44140625" customWidth="1"/>
    <col min="5926" max="5926" width="20.6640625" customWidth="1"/>
    <col min="5927" max="5927" width="0.44140625" customWidth="1"/>
    <col min="5928" max="5928" width="13.33203125" customWidth="1"/>
    <col min="5929" max="5929" width="7.33203125" customWidth="1"/>
    <col min="5930" max="5930" width="13.109375" customWidth="1"/>
    <col min="6127" max="6127" width="5.5546875" customWidth="1"/>
    <col min="6128" max="6128" width="29.44140625" customWidth="1"/>
    <col min="6129" max="6139" width="0" hidden="1" customWidth="1"/>
    <col min="6140" max="6140" width="14" customWidth="1"/>
    <col min="6141" max="6141" width="12.88671875" customWidth="1"/>
    <col min="6142" max="6142" width="13.88671875" customWidth="1"/>
    <col min="6143" max="6143" width="15" customWidth="1"/>
    <col min="6144" max="6144" width="12.88671875" customWidth="1"/>
    <col min="6145" max="6145" width="11.6640625" customWidth="1"/>
    <col min="6146" max="6146" width="13.88671875" customWidth="1"/>
    <col min="6147" max="6147" width="10.109375" customWidth="1"/>
    <col min="6148" max="6148" width="11.88671875" customWidth="1"/>
    <col min="6149" max="6149" width="10.44140625" customWidth="1"/>
    <col min="6150" max="6150" width="10.6640625" customWidth="1"/>
    <col min="6151" max="6151" width="11" customWidth="1"/>
    <col min="6152" max="6152" width="9.88671875" customWidth="1"/>
    <col min="6153" max="6153" width="12.88671875" customWidth="1"/>
    <col min="6154" max="6154" width="13" customWidth="1"/>
    <col min="6155" max="6155" width="15" customWidth="1"/>
    <col min="6156" max="6156" width="11.44140625" customWidth="1"/>
    <col min="6157" max="6157" width="12" customWidth="1"/>
    <col min="6158" max="6158" width="11.44140625" customWidth="1"/>
    <col min="6159" max="6159" width="13.33203125" customWidth="1"/>
    <col min="6160" max="6160" width="13.109375" customWidth="1"/>
    <col min="6161" max="6161" width="13" customWidth="1"/>
    <col min="6162" max="6162" width="14.6640625" customWidth="1"/>
    <col min="6163" max="6165" width="9.109375" customWidth="1"/>
    <col min="6166" max="6166" width="10.5546875" customWidth="1"/>
    <col min="6167" max="6168" width="9.44140625" customWidth="1"/>
    <col min="6169" max="6169" width="9.33203125" customWidth="1"/>
    <col min="6170" max="6170" width="9" customWidth="1"/>
    <col min="6171" max="6171" width="8.6640625" customWidth="1"/>
    <col min="6172" max="6172" width="9.44140625" customWidth="1"/>
    <col min="6173" max="6173" width="7.44140625" customWidth="1"/>
    <col min="6174" max="6174" width="8.33203125" customWidth="1"/>
    <col min="6175" max="6175" width="8" customWidth="1"/>
    <col min="6176" max="6176" width="11.44140625" customWidth="1"/>
    <col min="6177" max="6177" width="7.44140625" customWidth="1"/>
    <col min="6178" max="6178" width="12.109375" customWidth="1"/>
    <col min="6179" max="6179" width="9.6640625" customWidth="1"/>
    <col min="6180" max="6180" width="13.109375" customWidth="1"/>
    <col min="6181" max="6181" width="7.44140625" customWidth="1"/>
    <col min="6182" max="6182" width="20.6640625" customWidth="1"/>
    <col min="6183" max="6183" width="0.44140625" customWidth="1"/>
    <col min="6184" max="6184" width="13.33203125" customWidth="1"/>
    <col min="6185" max="6185" width="7.33203125" customWidth="1"/>
    <col min="6186" max="6186" width="13.109375" customWidth="1"/>
    <col min="6383" max="6383" width="5.5546875" customWidth="1"/>
    <col min="6384" max="6384" width="29.44140625" customWidth="1"/>
    <col min="6385" max="6395" width="0" hidden="1" customWidth="1"/>
    <col min="6396" max="6396" width="14" customWidth="1"/>
    <col min="6397" max="6397" width="12.88671875" customWidth="1"/>
    <col min="6398" max="6398" width="13.88671875" customWidth="1"/>
    <col min="6399" max="6399" width="15" customWidth="1"/>
    <col min="6400" max="6400" width="12.88671875" customWidth="1"/>
    <col min="6401" max="6401" width="11.6640625" customWidth="1"/>
    <col min="6402" max="6402" width="13.88671875" customWidth="1"/>
    <col min="6403" max="6403" width="10.109375" customWidth="1"/>
    <col min="6404" max="6404" width="11.88671875" customWidth="1"/>
    <col min="6405" max="6405" width="10.44140625" customWidth="1"/>
    <col min="6406" max="6406" width="10.6640625" customWidth="1"/>
    <col min="6407" max="6407" width="11" customWidth="1"/>
    <col min="6408" max="6408" width="9.88671875" customWidth="1"/>
    <col min="6409" max="6409" width="12.88671875" customWidth="1"/>
    <col min="6410" max="6410" width="13" customWidth="1"/>
    <col min="6411" max="6411" width="15" customWidth="1"/>
    <col min="6412" max="6412" width="11.44140625" customWidth="1"/>
    <col min="6413" max="6413" width="12" customWidth="1"/>
    <col min="6414" max="6414" width="11.44140625" customWidth="1"/>
    <col min="6415" max="6415" width="13.33203125" customWidth="1"/>
    <col min="6416" max="6416" width="13.109375" customWidth="1"/>
    <col min="6417" max="6417" width="13" customWidth="1"/>
    <col min="6418" max="6418" width="14.6640625" customWidth="1"/>
    <col min="6419" max="6421" width="9.109375" customWidth="1"/>
    <col min="6422" max="6422" width="10.5546875" customWidth="1"/>
    <col min="6423" max="6424" width="9.44140625" customWidth="1"/>
    <col min="6425" max="6425" width="9.33203125" customWidth="1"/>
    <col min="6426" max="6426" width="9" customWidth="1"/>
    <col min="6427" max="6427" width="8.6640625" customWidth="1"/>
    <col min="6428" max="6428" width="9.44140625" customWidth="1"/>
    <col min="6429" max="6429" width="7.44140625" customWidth="1"/>
    <col min="6430" max="6430" width="8.33203125" customWidth="1"/>
    <col min="6431" max="6431" width="8" customWidth="1"/>
    <col min="6432" max="6432" width="11.44140625" customWidth="1"/>
    <col min="6433" max="6433" width="7.44140625" customWidth="1"/>
    <col min="6434" max="6434" width="12.109375" customWidth="1"/>
    <col min="6435" max="6435" width="9.6640625" customWidth="1"/>
    <col min="6436" max="6436" width="13.109375" customWidth="1"/>
    <col min="6437" max="6437" width="7.44140625" customWidth="1"/>
    <col min="6438" max="6438" width="20.6640625" customWidth="1"/>
    <col min="6439" max="6439" width="0.44140625" customWidth="1"/>
    <col min="6440" max="6440" width="13.33203125" customWidth="1"/>
    <col min="6441" max="6441" width="7.33203125" customWidth="1"/>
    <col min="6442" max="6442" width="13.109375" customWidth="1"/>
    <col min="6639" max="6639" width="5.5546875" customWidth="1"/>
    <col min="6640" max="6640" width="29.44140625" customWidth="1"/>
    <col min="6641" max="6651" width="0" hidden="1" customWidth="1"/>
    <col min="6652" max="6652" width="14" customWidth="1"/>
    <col min="6653" max="6653" width="12.88671875" customWidth="1"/>
    <col min="6654" max="6654" width="13.88671875" customWidth="1"/>
    <col min="6655" max="6655" width="15" customWidth="1"/>
    <col min="6656" max="6656" width="12.88671875" customWidth="1"/>
    <col min="6657" max="6657" width="11.6640625" customWidth="1"/>
    <col min="6658" max="6658" width="13.88671875" customWidth="1"/>
    <col min="6659" max="6659" width="10.109375" customWidth="1"/>
    <col min="6660" max="6660" width="11.88671875" customWidth="1"/>
    <col min="6661" max="6661" width="10.44140625" customWidth="1"/>
    <col min="6662" max="6662" width="10.6640625" customWidth="1"/>
    <col min="6663" max="6663" width="11" customWidth="1"/>
    <col min="6664" max="6664" width="9.88671875" customWidth="1"/>
    <col min="6665" max="6665" width="12.88671875" customWidth="1"/>
    <col min="6666" max="6666" width="13" customWidth="1"/>
    <col min="6667" max="6667" width="15" customWidth="1"/>
    <col min="6668" max="6668" width="11.44140625" customWidth="1"/>
    <col min="6669" max="6669" width="12" customWidth="1"/>
    <col min="6670" max="6670" width="11.44140625" customWidth="1"/>
    <col min="6671" max="6671" width="13.33203125" customWidth="1"/>
    <col min="6672" max="6672" width="13.109375" customWidth="1"/>
    <col min="6673" max="6673" width="13" customWidth="1"/>
    <col min="6674" max="6674" width="14.6640625" customWidth="1"/>
    <col min="6675" max="6677" width="9.109375" customWidth="1"/>
    <col min="6678" max="6678" width="10.5546875" customWidth="1"/>
    <col min="6679" max="6680" width="9.44140625" customWidth="1"/>
    <col min="6681" max="6681" width="9.33203125" customWidth="1"/>
    <col min="6682" max="6682" width="9" customWidth="1"/>
    <col min="6683" max="6683" width="8.6640625" customWidth="1"/>
    <col min="6684" max="6684" width="9.44140625" customWidth="1"/>
    <col min="6685" max="6685" width="7.44140625" customWidth="1"/>
    <col min="6686" max="6686" width="8.33203125" customWidth="1"/>
    <col min="6687" max="6687" width="8" customWidth="1"/>
    <col min="6688" max="6688" width="11.44140625" customWidth="1"/>
    <col min="6689" max="6689" width="7.44140625" customWidth="1"/>
    <col min="6690" max="6690" width="12.109375" customWidth="1"/>
    <col min="6691" max="6691" width="9.6640625" customWidth="1"/>
    <col min="6692" max="6692" width="13.109375" customWidth="1"/>
    <col min="6693" max="6693" width="7.44140625" customWidth="1"/>
    <col min="6694" max="6694" width="20.6640625" customWidth="1"/>
    <col min="6695" max="6695" width="0.44140625" customWidth="1"/>
    <col min="6696" max="6696" width="13.33203125" customWidth="1"/>
    <col min="6697" max="6697" width="7.33203125" customWidth="1"/>
    <col min="6698" max="6698" width="13.109375" customWidth="1"/>
    <col min="6895" max="6895" width="5.5546875" customWidth="1"/>
    <col min="6896" max="6896" width="29.44140625" customWidth="1"/>
    <col min="6897" max="6907" width="0" hidden="1" customWidth="1"/>
    <col min="6908" max="6908" width="14" customWidth="1"/>
    <col min="6909" max="6909" width="12.88671875" customWidth="1"/>
    <col min="6910" max="6910" width="13.88671875" customWidth="1"/>
    <col min="6911" max="6911" width="15" customWidth="1"/>
    <col min="6912" max="6912" width="12.88671875" customWidth="1"/>
    <col min="6913" max="6913" width="11.6640625" customWidth="1"/>
    <col min="6914" max="6914" width="13.88671875" customWidth="1"/>
    <col min="6915" max="6915" width="10.109375" customWidth="1"/>
    <col min="6916" max="6916" width="11.88671875" customWidth="1"/>
    <col min="6917" max="6917" width="10.44140625" customWidth="1"/>
    <col min="6918" max="6918" width="10.6640625" customWidth="1"/>
    <col min="6919" max="6919" width="11" customWidth="1"/>
    <col min="6920" max="6920" width="9.88671875" customWidth="1"/>
    <col min="6921" max="6921" width="12.88671875" customWidth="1"/>
    <col min="6922" max="6922" width="13" customWidth="1"/>
    <col min="6923" max="6923" width="15" customWidth="1"/>
    <col min="6924" max="6924" width="11.44140625" customWidth="1"/>
    <col min="6925" max="6925" width="12" customWidth="1"/>
    <col min="6926" max="6926" width="11.44140625" customWidth="1"/>
    <col min="6927" max="6927" width="13.33203125" customWidth="1"/>
    <col min="6928" max="6928" width="13.109375" customWidth="1"/>
    <col min="6929" max="6929" width="13" customWidth="1"/>
    <col min="6930" max="6930" width="14.6640625" customWidth="1"/>
    <col min="6931" max="6933" width="9.109375" customWidth="1"/>
    <col min="6934" max="6934" width="10.5546875" customWidth="1"/>
    <col min="6935" max="6936" width="9.44140625" customWidth="1"/>
    <col min="6937" max="6937" width="9.33203125" customWidth="1"/>
    <col min="6938" max="6938" width="9" customWidth="1"/>
    <col min="6939" max="6939" width="8.6640625" customWidth="1"/>
    <col min="6940" max="6940" width="9.44140625" customWidth="1"/>
    <col min="6941" max="6941" width="7.44140625" customWidth="1"/>
    <col min="6942" max="6942" width="8.33203125" customWidth="1"/>
    <col min="6943" max="6943" width="8" customWidth="1"/>
    <col min="6944" max="6944" width="11.44140625" customWidth="1"/>
    <col min="6945" max="6945" width="7.44140625" customWidth="1"/>
    <col min="6946" max="6946" width="12.109375" customWidth="1"/>
    <col min="6947" max="6947" width="9.6640625" customWidth="1"/>
    <col min="6948" max="6948" width="13.109375" customWidth="1"/>
    <col min="6949" max="6949" width="7.44140625" customWidth="1"/>
    <col min="6950" max="6950" width="20.6640625" customWidth="1"/>
    <col min="6951" max="6951" width="0.44140625" customWidth="1"/>
    <col min="6952" max="6952" width="13.33203125" customWidth="1"/>
    <col min="6953" max="6953" width="7.33203125" customWidth="1"/>
    <col min="6954" max="6954" width="13.109375" customWidth="1"/>
    <col min="7151" max="7151" width="5.5546875" customWidth="1"/>
    <col min="7152" max="7152" width="29.44140625" customWidth="1"/>
    <col min="7153" max="7163" width="0" hidden="1" customWidth="1"/>
    <col min="7164" max="7164" width="14" customWidth="1"/>
    <col min="7165" max="7165" width="12.88671875" customWidth="1"/>
    <col min="7166" max="7166" width="13.88671875" customWidth="1"/>
    <col min="7167" max="7167" width="15" customWidth="1"/>
    <col min="7168" max="7168" width="12.88671875" customWidth="1"/>
    <col min="7169" max="7169" width="11.6640625" customWidth="1"/>
    <col min="7170" max="7170" width="13.88671875" customWidth="1"/>
    <col min="7171" max="7171" width="10.109375" customWidth="1"/>
    <col min="7172" max="7172" width="11.88671875" customWidth="1"/>
    <col min="7173" max="7173" width="10.44140625" customWidth="1"/>
    <col min="7174" max="7174" width="10.6640625" customWidth="1"/>
    <col min="7175" max="7175" width="11" customWidth="1"/>
    <col min="7176" max="7176" width="9.88671875" customWidth="1"/>
    <col min="7177" max="7177" width="12.88671875" customWidth="1"/>
    <col min="7178" max="7178" width="13" customWidth="1"/>
    <col min="7179" max="7179" width="15" customWidth="1"/>
    <col min="7180" max="7180" width="11.44140625" customWidth="1"/>
    <col min="7181" max="7181" width="12" customWidth="1"/>
    <col min="7182" max="7182" width="11.44140625" customWidth="1"/>
    <col min="7183" max="7183" width="13.33203125" customWidth="1"/>
    <col min="7184" max="7184" width="13.109375" customWidth="1"/>
    <col min="7185" max="7185" width="13" customWidth="1"/>
    <col min="7186" max="7186" width="14.6640625" customWidth="1"/>
    <col min="7187" max="7189" width="9.109375" customWidth="1"/>
    <col min="7190" max="7190" width="10.5546875" customWidth="1"/>
    <col min="7191" max="7192" width="9.44140625" customWidth="1"/>
    <col min="7193" max="7193" width="9.33203125" customWidth="1"/>
    <col min="7194" max="7194" width="9" customWidth="1"/>
    <col min="7195" max="7195" width="8.6640625" customWidth="1"/>
    <col min="7196" max="7196" width="9.44140625" customWidth="1"/>
    <col min="7197" max="7197" width="7.44140625" customWidth="1"/>
    <col min="7198" max="7198" width="8.33203125" customWidth="1"/>
    <col min="7199" max="7199" width="8" customWidth="1"/>
    <col min="7200" max="7200" width="11.44140625" customWidth="1"/>
    <col min="7201" max="7201" width="7.44140625" customWidth="1"/>
    <col min="7202" max="7202" width="12.109375" customWidth="1"/>
    <col min="7203" max="7203" width="9.6640625" customWidth="1"/>
    <col min="7204" max="7204" width="13.109375" customWidth="1"/>
    <col min="7205" max="7205" width="7.44140625" customWidth="1"/>
    <col min="7206" max="7206" width="20.6640625" customWidth="1"/>
    <col min="7207" max="7207" width="0.44140625" customWidth="1"/>
    <col min="7208" max="7208" width="13.33203125" customWidth="1"/>
    <col min="7209" max="7209" width="7.33203125" customWidth="1"/>
    <col min="7210" max="7210" width="13.109375" customWidth="1"/>
    <col min="7407" max="7407" width="5.5546875" customWidth="1"/>
    <col min="7408" max="7408" width="29.44140625" customWidth="1"/>
    <col min="7409" max="7419" width="0" hidden="1" customWidth="1"/>
    <col min="7420" max="7420" width="14" customWidth="1"/>
    <col min="7421" max="7421" width="12.88671875" customWidth="1"/>
    <col min="7422" max="7422" width="13.88671875" customWidth="1"/>
    <col min="7423" max="7423" width="15" customWidth="1"/>
    <col min="7424" max="7424" width="12.88671875" customWidth="1"/>
    <col min="7425" max="7425" width="11.6640625" customWidth="1"/>
    <col min="7426" max="7426" width="13.88671875" customWidth="1"/>
    <col min="7427" max="7427" width="10.109375" customWidth="1"/>
    <col min="7428" max="7428" width="11.88671875" customWidth="1"/>
    <col min="7429" max="7429" width="10.44140625" customWidth="1"/>
    <col min="7430" max="7430" width="10.6640625" customWidth="1"/>
    <col min="7431" max="7431" width="11" customWidth="1"/>
    <col min="7432" max="7432" width="9.88671875" customWidth="1"/>
    <col min="7433" max="7433" width="12.88671875" customWidth="1"/>
    <col min="7434" max="7434" width="13" customWidth="1"/>
    <col min="7435" max="7435" width="15" customWidth="1"/>
    <col min="7436" max="7436" width="11.44140625" customWidth="1"/>
    <col min="7437" max="7437" width="12" customWidth="1"/>
    <col min="7438" max="7438" width="11.44140625" customWidth="1"/>
    <col min="7439" max="7439" width="13.33203125" customWidth="1"/>
    <col min="7440" max="7440" width="13.109375" customWidth="1"/>
    <col min="7441" max="7441" width="13" customWidth="1"/>
    <col min="7442" max="7442" width="14.6640625" customWidth="1"/>
    <col min="7443" max="7445" width="9.109375" customWidth="1"/>
    <col min="7446" max="7446" width="10.5546875" customWidth="1"/>
    <col min="7447" max="7448" width="9.44140625" customWidth="1"/>
    <col min="7449" max="7449" width="9.33203125" customWidth="1"/>
    <col min="7450" max="7450" width="9" customWidth="1"/>
    <col min="7451" max="7451" width="8.6640625" customWidth="1"/>
    <col min="7452" max="7452" width="9.44140625" customWidth="1"/>
    <col min="7453" max="7453" width="7.44140625" customWidth="1"/>
    <col min="7454" max="7454" width="8.33203125" customWidth="1"/>
    <col min="7455" max="7455" width="8" customWidth="1"/>
    <col min="7456" max="7456" width="11.44140625" customWidth="1"/>
    <col min="7457" max="7457" width="7.44140625" customWidth="1"/>
    <col min="7458" max="7458" width="12.109375" customWidth="1"/>
    <col min="7459" max="7459" width="9.6640625" customWidth="1"/>
    <col min="7460" max="7460" width="13.109375" customWidth="1"/>
    <col min="7461" max="7461" width="7.44140625" customWidth="1"/>
    <col min="7462" max="7462" width="20.6640625" customWidth="1"/>
    <col min="7463" max="7463" width="0.44140625" customWidth="1"/>
    <col min="7464" max="7464" width="13.33203125" customWidth="1"/>
    <col min="7465" max="7465" width="7.33203125" customWidth="1"/>
    <col min="7466" max="7466" width="13.109375" customWidth="1"/>
    <col min="7663" max="7663" width="5.5546875" customWidth="1"/>
    <col min="7664" max="7664" width="29.44140625" customWidth="1"/>
    <col min="7665" max="7675" width="0" hidden="1" customWidth="1"/>
    <col min="7676" max="7676" width="14" customWidth="1"/>
    <col min="7677" max="7677" width="12.88671875" customWidth="1"/>
    <col min="7678" max="7678" width="13.88671875" customWidth="1"/>
    <col min="7679" max="7679" width="15" customWidth="1"/>
    <col min="7680" max="7680" width="12.88671875" customWidth="1"/>
    <col min="7681" max="7681" width="11.6640625" customWidth="1"/>
    <col min="7682" max="7682" width="13.88671875" customWidth="1"/>
    <col min="7683" max="7683" width="10.109375" customWidth="1"/>
    <col min="7684" max="7684" width="11.88671875" customWidth="1"/>
    <col min="7685" max="7685" width="10.44140625" customWidth="1"/>
    <col min="7686" max="7686" width="10.6640625" customWidth="1"/>
    <col min="7687" max="7687" width="11" customWidth="1"/>
    <col min="7688" max="7688" width="9.88671875" customWidth="1"/>
    <col min="7689" max="7689" width="12.88671875" customWidth="1"/>
    <col min="7690" max="7690" width="13" customWidth="1"/>
    <col min="7691" max="7691" width="15" customWidth="1"/>
    <col min="7692" max="7692" width="11.44140625" customWidth="1"/>
    <col min="7693" max="7693" width="12" customWidth="1"/>
    <col min="7694" max="7694" width="11.44140625" customWidth="1"/>
    <col min="7695" max="7695" width="13.33203125" customWidth="1"/>
    <col min="7696" max="7696" width="13.109375" customWidth="1"/>
    <col min="7697" max="7697" width="13" customWidth="1"/>
    <col min="7698" max="7698" width="14.6640625" customWidth="1"/>
    <col min="7699" max="7701" width="9.109375" customWidth="1"/>
    <col min="7702" max="7702" width="10.5546875" customWidth="1"/>
    <col min="7703" max="7704" width="9.44140625" customWidth="1"/>
    <col min="7705" max="7705" width="9.33203125" customWidth="1"/>
    <col min="7706" max="7706" width="9" customWidth="1"/>
    <col min="7707" max="7707" width="8.6640625" customWidth="1"/>
    <col min="7708" max="7708" width="9.44140625" customWidth="1"/>
    <col min="7709" max="7709" width="7.44140625" customWidth="1"/>
    <col min="7710" max="7710" width="8.33203125" customWidth="1"/>
    <col min="7711" max="7711" width="8" customWidth="1"/>
    <col min="7712" max="7712" width="11.44140625" customWidth="1"/>
    <col min="7713" max="7713" width="7.44140625" customWidth="1"/>
    <col min="7714" max="7714" width="12.109375" customWidth="1"/>
    <col min="7715" max="7715" width="9.6640625" customWidth="1"/>
    <col min="7716" max="7716" width="13.109375" customWidth="1"/>
    <col min="7717" max="7717" width="7.44140625" customWidth="1"/>
    <col min="7718" max="7718" width="20.6640625" customWidth="1"/>
    <col min="7719" max="7719" width="0.44140625" customWidth="1"/>
    <col min="7720" max="7720" width="13.33203125" customWidth="1"/>
    <col min="7721" max="7721" width="7.33203125" customWidth="1"/>
    <col min="7722" max="7722" width="13.109375" customWidth="1"/>
    <col min="7919" max="7919" width="5.5546875" customWidth="1"/>
    <col min="7920" max="7920" width="29.44140625" customWidth="1"/>
    <col min="7921" max="7931" width="0" hidden="1" customWidth="1"/>
    <col min="7932" max="7932" width="14" customWidth="1"/>
    <col min="7933" max="7933" width="12.88671875" customWidth="1"/>
    <col min="7934" max="7934" width="13.88671875" customWidth="1"/>
    <col min="7935" max="7935" width="15" customWidth="1"/>
    <col min="7936" max="7936" width="12.88671875" customWidth="1"/>
    <col min="7937" max="7937" width="11.6640625" customWidth="1"/>
    <col min="7938" max="7938" width="13.88671875" customWidth="1"/>
    <col min="7939" max="7939" width="10.109375" customWidth="1"/>
    <col min="7940" max="7940" width="11.88671875" customWidth="1"/>
    <col min="7941" max="7941" width="10.44140625" customWidth="1"/>
    <col min="7942" max="7942" width="10.6640625" customWidth="1"/>
    <col min="7943" max="7943" width="11" customWidth="1"/>
    <col min="7944" max="7944" width="9.88671875" customWidth="1"/>
    <col min="7945" max="7945" width="12.88671875" customWidth="1"/>
    <col min="7946" max="7946" width="13" customWidth="1"/>
    <col min="7947" max="7947" width="15" customWidth="1"/>
    <col min="7948" max="7948" width="11.44140625" customWidth="1"/>
    <col min="7949" max="7949" width="12" customWidth="1"/>
    <col min="7950" max="7950" width="11.44140625" customWidth="1"/>
    <col min="7951" max="7951" width="13.33203125" customWidth="1"/>
    <col min="7952" max="7952" width="13.109375" customWidth="1"/>
    <col min="7953" max="7953" width="13" customWidth="1"/>
    <col min="7954" max="7954" width="14.6640625" customWidth="1"/>
    <col min="7955" max="7957" width="9.109375" customWidth="1"/>
    <col min="7958" max="7958" width="10.5546875" customWidth="1"/>
    <col min="7959" max="7960" width="9.44140625" customWidth="1"/>
    <col min="7961" max="7961" width="9.33203125" customWidth="1"/>
    <col min="7962" max="7962" width="9" customWidth="1"/>
    <col min="7963" max="7963" width="8.6640625" customWidth="1"/>
    <col min="7964" max="7964" width="9.44140625" customWidth="1"/>
    <col min="7965" max="7965" width="7.44140625" customWidth="1"/>
    <col min="7966" max="7966" width="8.33203125" customWidth="1"/>
    <col min="7967" max="7967" width="8" customWidth="1"/>
    <col min="7968" max="7968" width="11.44140625" customWidth="1"/>
    <col min="7969" max="7969" width="7.44140625" customWidth="1"/>
    <col min="7970" max="7970" width="12.109375" customWidth="1"/>
    <col min="7971" max="7971" width="9.6640625" customWidth="1"/>
    <col min="7972" max="7972" width="13.109375" customWidth="1"/>
    <col min="7973" max="7973" width="7.44140625" customWidth="1"/>
    <col min="7974" max="7974" width="20.6640625" customWidth="1"/>
    <col min="7975" max="7975" width="0.44140625" customWidth="1"/>
    <col min="7976" max="7976" width="13.33203125" customWidth="1"/>
    <col min="7977" max="7977" width="7.33203125" customWidth="1"/>
    <col min="7978" max="7978" width="13.109375" customWidth="1"/>
    <col min="8175" max="8175" width="5.5546875" customWidth="1"/>
    <col min="8176" max="8176" width="29.44140625" customWidth="1"/>
    <col min="8177" max="8187" width="0" hidden="1" customWidth="1"/>
    <col min="8188" max="8188" width="14" customWidth="1"/>
    <col min="8189" max="8189" width="12.88671875" customWidth="1"/>
    <col min="8190" max="8190" width="13.88671875" customWidth="1"/>
    <col min="8191" max="8191" width="15" customWidth="1"/>
    <col min="8192" max="8192" width="12.88671875" customWidth="1"/>
    <col min="8193" max="8193" width="11.6640625" customWidth="1"/>
    <col min="8194" max="8194" width="13.88671875" customWidth="1"/>
    <col min="8195" max="8195" width="10.109375" customWidth="1"/>
    <col min="8196" max="8196" width="11.88671875" customWidth="1"/>
    <col min="8197" max="8197" width="10.44140625" customWidth="1"/>
    <col min="8198" max="8198" width="10.6640625" customWidth="1"/>
    <col min="8199" max="8199" width="11" customWidth="1"/>
    <col min="8200" max="8200" width="9.88671875" customWidth="1"/>
    <col min="8201" max="8201" width="12.88671875" customWidth="1"/>
    <col min="8202" max="8202" width="13" customWidth="1"/>
    <col min="8203" max="8203" width="15" customWidth="1"/>
    <col min="8204" max="8204" width="11.44140625" customWidth="1"/>
    <col min="8205" max="8205" width="12" customWidth="1"/>
    <col min="8206" max="8206" width="11.44140625" customWidth="1"/>
    <col min="8207" max="8207" width="13.33203125" customWidth="1"/>
    <col min="8208" max="8208" width="13.109375" customWidth="1"/>
    <col min="8209" max="8209" width="13" customWidth="1"/>
    <col min="8210" max="8210" width="14.6640625" customWidth="1"/>
    <col min="8211" max="8213" width="9.109375" customWidth="1"/>
    <col min="8214" max="8214" width="10.5546875" customWidth="1"/>
    <col min="8215" max="8216" width="9.44140625" customWidth="1"/>
    <col min="8217" max="8217" width="9.33203125" customWidth="1"/>
    <col min="8218" max="8218" width="9" customWidth="1"/>
    <col min="8219" max="8219" width="8.6640625" customWidth="1"/>
    <col min="8220" max="8220" width="9.44140625" customWidth="1"/>
    <col min="8221" max="8221" width="7.44140625" customWidth="1"/>
    <col min="8222" max="8222" width="8.33203125" customWidth="1"/>
    <col min="8223" max="8223" width="8" customWidth="1"/>
    <col min="8224" max="8224" width="11.44140625" customWidth="1"/>
    <col min="8225" max="8225" width="7.44140625" customWidth="1"/>
    <col min="8226" max="8226" width="12.109375" customWidth="1"/>
    <col min="8227" max="8227" width="9.6640625" customWidth="1"/>
    <col min="8228" max="8228" width="13.109375" customWidth="1"/>
    <col min="8229" max="8229" width="7.44140625" customWidth="1"/>
    <col min="8230" max="8230" width="20.6640625" customWidth="1"/>
    <col min="8231" max="8231" width="0.44140625" customWidth="1"/>
    <col min="8232" max="8232" width="13.33203125" customWidth="1"/>
    <col min="8233" max="8233" width="7.33203125" customWidth="1"/>
    <col min="8234" max="8234" width="13.109375" customWidth="1"/>
    <col min="8431" max="8431" width="5.5546875" customWidth="1"/>
    <col min="8432" max="8432" width="29.44140625" customWidth="1"/>
    <col min="8433" max="8443" width="0" hidden="1" customWidth="1"/>
    <col min="8444" max="8444" width="14" customWidth="1"/>
    <col min="8445" max="8445" width="12.88671875" customWidth="1"/>
    <col min="8446" max="8446" width="13.88671875" customWidth="1"/>
    <col min="8447" max="8447" width="15" customWidth="1"/>
    <col min="8448" max="8448" width="12.88671875" customWidth="1"/>
    <col min="8449" max="8449" width="11.6640625" customWidth="1"/>
    <col min="8450" max="8450" width="13.88671875" customWidth="1"/>
    <col min="8451" max="8451" width="10.109375" customWidth="1"/>
    <col min="8452" max="8452" width="11.88671875" customWidth="1"/>
    <col min="8453" max="8453" width="10.44140625" customWidth="1"/>
    <col min="8454" max="8454" width="10.6640625" customWidth="1"/>
    <col min="8455" max="8455" width="11" customWidth="1"/>
    <col min="8456" max="8456" width="9.88671875" customWidth="1"/>
    <col min="8457" max="8457" width="12.88671875" customWidth="1"/>
    <col min="8458" max="8458" width="13" customWidth="1"/>
    <col min="8459" max="8459" width="15" customWidth="1"/>
    <col min="8460" max="8460" width="11.44140625" customWidth="1"/>
    <col min="8461" max="8461" width="12" customWidth="1"/>
    <col min="8462" max="8462" width="11.44140625" customWidth="1"/>
    <col min="8463" max="8463" width="13.33203125" customWidth="1"/>
    <col min="8464" max="8464" width="13.109375" customWidth="1"/>
    <col min="8465" max="8465" width="13" customWidth="1"/>
    <col min="8466" max="8466" width="14.6640625" customWidth="1"/>
    <col min="8467" max="8469" width="9.109375" customWidth="1"/>
    <col min="8470" max="8470" width="10.5546875" customWidth="1"/>
    <col min="8471" max="8472" width="9.44140625" customWidth="1"/>
    <col min="8473" max="8473" width="9.33203125" customWidth="1"/>
    <col min="8474" max="8474" width="9" customWidth="1"/>
    <col min="8475" max="8475" width="8.6640625" customWidth="1"/>
    <col min="8476" max="8476" width="9.44140625" customWidth="1"/>
    <col min="8477" max="8477" width="7.44140625" customWidth="1"/>
    <col min="8478" max="8478" width="8.33203125" customWidth="1"/>
    <col min="8479" max="8479" width="8" customWidth="1"/>
    <col min="8480" max="8480" width="11.44140625" customWidth="1"/>
    <col min="8481" max="8481" width="7.44140625" customWidth="1"/>
    <col min="8482" max="8482" width="12.109375" customWidth="1"/>
    <col min="8483" max="8483" width="9.6640625" customWidth="1"/>
    <col min="8484" max="8484" width="13.109375" customWidth="1"/>
    <col min="8485" max="8485" width="7.44140625" customWidth="1"/>
    <col min="8486" max="8486" width="20.6640625" customWidth="1"/>
    <col min="8487" max="8487" width="0.44140625" customWidth="1"/>
    <col min="8488" max="8488" width="13.33203125" customWidth="1"/>
    <col min="8489" max="8489" width="7.33203125" customWidth="1"/>
    <col min="8490" max="8490" width="13.109375" customWidth="1"/>
    <col min="8687" max="8687" width="5.5546875" customWidth="1"/>
    <col min="8688" max="8688" width="29.44140625" customWidth="1"/>
    <col min="8689" max="8699" width="0" hidden="1" customWidth="1"/>
    <col min="8700" max="8700" width="14" customWidth="1"/>
    <col min="8701" max="8701" width="12.88671875" customWidth="1"/>
    <col min="8702" max="8702" width="13.88671875" customWidth="1"/>
    <col min="8703" max="8703" width="15" customWidth="1"/>
    <col min="8704" max="8704" width="12.88671875" customWidth="1"/>
    <col min="8705" max="8705" width="11.6640625" customWidth="1"/>
    <col min="8706" max="8706" width="13.88671875" customWidth="1"/>
    <col min="8707" max="8707" width="10.109375" customWidth="1"/>
    <col min="8708" max="8708" width="11.88671875" customWidth="1"/>
    <col min="8709" max="8709" width="10.44140625" customWidth="1"/>
    <col min="8710" max="8710" width="10.6640625" customWidth="1"/>
    <col min="8711" max="8711" width="11" customWidth="1"/>
    <col min="8712" max="8712" width="9.88671875" customWidth="1"/>
    <col min="8713" max="8713" width="12.88671875" customWidth="1"/>
    <col min="8714" max="8714" width="13" customWidth="1"/>
    <col min="8715" max="8715" width="15" customWidth="1"/>
    <col min="8716" max="8716" width="11.44140625" customWidth="1"/>
    <col min="8717" max="8717" width="12" customWidth="1"/>
    <col min="8718" max="8718" width="11.44140625" customWidth="1"/>
    <col min="8719" max="8719" width="13.33203125" customWidth="1"/>
    <col min="8720" max="8720" width="13.109375" customWidth="1"/>
    <col min="8721" max="8721" width="13" customWidth="1"/>
    <col min="8722" max="8722" width="14.6640625" customWidth="1"/>
    <col min="8723" max="8725" width="9.109375" customWidth="1"/>
    <col min="8726" max="8726" width="10.5546875" customWidth="1"/>
    <col min="8727" max="8728" width="9.44140625" customWidth="1"/>
    <col min="8729" max="8729" width="9.33203125" customWidth="1"/>
    <col min="8730" max="8730" width="9" customWidth="1"/>
    <col min="8731" max="8731" width="8.6640625" customWidth="1"/>
    <col min="8732" max="8732" width="9.44140625" customWidth="1"/>
    <col min="8733" max="8733" width="7.44140625" customWidth="1"/>
    <col min="8734" max="8734" width="8.33203125" customWidth="1"/>
    <col min="8735" max="8735" width="8" customWidth="1"/>
    <col min="8736" max="8736" width="11.44140625" customWidth="1"/>
    <col min="8737" max="8737" width="7.44140625" customWidth="1"/>
    <col min="8738" max="8738" width="12.109375" customWidth="1"/>
    <col min="8739" max="8739" width="9.6640625" customWidth="1"/>
    <col min="8740" max="8740" width="13.109375" customWidth="1"/>
    <col min="8741" max="8741" width="7.44140625" customWidth="1"/>
    <col min="8742" max="8742" width="20.6640625" customWidth="1"/>
    <col min="8743" max="8743" width="0.44140625" customWidth="1"/>
    <col min="8744" max="8744" width="13.33203125" customWidth="1"/>
    <col min="8745" max="8745" width="7.33203125" customWidth="1"/>
    <col min="8746" max="8746" width="13.109375" customWidth="1"/>
    <col min="8943" max="8943" width="5.5546875" customWidth="1"/>
    <col min="8944" max="8944" width="29.44140625" customWidth="1"/>
    <col min="8945" max="8955" width="0" hidden="1" customWidth="1"/>
    <col min="8956" max="8956" width="14" customWidth="1"/>
    <col min="8957" max="8957" width="12.88671875" customWidth="1"/>
    <col min="8958" max="8958" width="13.88671875" customWidth="1"/>
    <col min="8959" max="8959" width="15" customWidth="1"/>
    <col min="8960" max="8960" width="12.88671875" customWidth="1"/>
    <col min="8961" max="8961" width="11.6640625" customWidth="1"/>
    <col min="8962" max="8962" width="13.88671875" customWidth="1"/>
    <col min="8963" max="8963" width="10.109375" customWidth="1"/>
    <col min="8964" max="8964" width="11.88671875" customWidth="1"/>
    <col min="8965" max="8965" width="10.44140625" customWidth="1"/>
    <col min="8966" max="8966" width="10.6640625" customWidth="1"/>
    <col min="8967" max="8967" width="11" customWidth="1"/>
    <col min="8968" max="8968" width="9.88671875" customWidth="1"/>
    <col min="8969" max="8969" width="12.88671875" customWidth="1"/>
    <col min="8970" max="8970" width="13" customWidth="1"/>
    <col min="8971" max="8971" width="15" customWidth="1"/>
    <col min="8972" max="8972" width="11.44140625" customWidth="1"/>
    <col min="8973" max="8973" width="12" customWidth="1"/>
    <col min="8974" max="8974" width="11.44140625" customWidth="1"/>
    <col min="8975" max="8975" width="13.33203125" customWidth="1"/>
    <col min="8976" max="8976" width="13.109375" customWidth="1"/>
    <col min="8977" max="8977" width="13" customWidth="1"/>
    <col min="8978" max="8978" width="14.6640625" customWidth="1"/>
    <col min="8979" max="8981" width="9.109375" customWidth="1"/>
    <col min="8982" max="8982" width="10.5546875" customWidth="1"/>
    <col min="8983" max="8984" width="9.44140625" customWidth="1"/>
    <col min="8985" max="8985" width="9.33203125" customWidth="1"/>
    <col min="8986" max="8986" width="9" customWidth="1"/>
    <col min="8987" max="8987" width="8.6640625" customWidth="1"/>
    <col min="8988" max="8988" width="9.44140625" customWidth="1"/>
    <col min="8989" max="8989" width="7.44140625" customWidth="1"/>
    <col min="8990" max="8990" width="8.33203125" customWidth="1"/>
    <col min="8991" max="8991" width="8" customWidth="1"/>
    <col min="8992" max="8992" width="11.44140625" customWidth="1"/>
    <col min="8993" max="8993" width="7.44140625" customWidth="1"/>
    <col min="8994" max="8994" width="12.109375" customWidth="1"/>
    <col min="8995" max="8995" width="9.6640625" customWidth="1"/>
    <col min="8996" max="8996" width="13.109375" customWidth="1"/>
    <col min="8997" max="8997" width="7.44140625" customWidth="1"/>
    <col min="8998" max="8998" width="20.6640625" customWidth="1"/>
    <col min="8999" max="8999" width="0.44140625" customWidth="1"/>
    <col min="9000" max="9000" width="13.33203125" customWidth="1"/>
    <col min="9001" max="9001" width="7.33203125" customWidth="1"/>
    <col min="9002" max="9002" width="13.109375" customWidth="1"/>
    <col min="9199" max="9199" width="5.5546875" customWidth="1"/>
    <col min="9200" max="9200" width="29.44140625" customWidth="1"/>
    <col min="9201" max="9211" width="0" hidden="1" customWidth="1"/>
    <col min="9212" max="9212" width="14" customWidth="1"/>
    <col min="9213" max="9213" width="12.88671875" customWidth="1"/>
    <col min="9214" max="9214" width="13.88671875" customWidth="1"/>
    <col min="9215" max="9215" width="15" customWidth="1"/>
    <col min="9216" max="9216" width="12.88671875" customWidth="1"/>
    <col min="9217" max="9217" width="11.6640625" customWidth="1"/>
    <col min="9218" max="9218" width="13.88671875" customWidth="1"/>
    <col min="9219" max="9219" width="10.109375" customWidth="1"/>
    <col min="9220" max="9220" width="11.88671875" customWidth="1"/>
    <col min="9221" max="9221" width="10.44140625" customWidth="1"/>
    <col min="9222" max="9222" width="10.6640625" customWidth="1"/>
    <col min="9223" max="9223" width="11" customWidth="1"/>
    <col min="9224" max="9224" width="9.88671875" customWidth="1"/>
    <col min="9225" max="9225" width="12.88671875" customWidth="1"/>
    <col min="9226" max="9226" width="13" customWidth="1"/>
    <col min="9227" max="9227" width="15" customWidth="1"/>
    <col min="9228" max="9228" width="11.44140625" customWidth="1"/>
    <col min="9229" max="9229" width="12" customWidth="1"/>
    <col min="9230" max="9230" width="11.44140625" customWidth="1"/>
    <col min="9231" max="9231" width="13.33203125" customWidth="1"/>
    <col min="9232" max="9232" width="13.109375" customWidth="1"/>
    <col min="9233" max="9233" width="13" customWidth="1"/>
    <col min="9234" max="9234" width="14.6640625" customWidth="1"/>
    <col min="9235" max="9237" width="9.109375" customWidth="1"/>
    <col min="9238" max="9238" width="10.5546875" customWidth="1"/>
    <col min="9239" max="9240" width="9.44140625" customWidth="1"/>
    <col min="9241" max="9241" width="9.33203125" customWidth="1"/>
    <col min="9242" max="9242" width="9" customWidth="1"/>
    <col min="9243" max="9243" width="8.6640625" customWidth="1"/>
    <col min="9244" max="9244" width="9.44140625" customWidth="1"/>
    <col min="9245" max="9245" width="7.44140625" customWidth="1"/>
    <col min="9246" max="9246" width="8.33203125" customWidth="1"/>
    <col min="9247" max="9247" width="8" customWidth="1"/>
    <col min="9248" max="9248" width="11.44140625" customWidth="1"/>
    <col min="9249" max="9249" width="7.44140625" customWidth="1"/>
    <col min="9250" max="9250" width="12.109375" customWidth="1"/>
    <col min="9251" max="9251" width="9.6640625" customWidth="1"/>
    <col min="9252" max="9252" width="13.109375" customWidth="1"/>
    <col min="9253" max="9253" width="7.44140625" customWidth="1"/>
    <col min="9254" max="9254" width="20.6640625" customWidth="1"/>
    <col min="9255" max="9255" width="0.44140625" customWidth="1"/>
    <col min="9256" max="9256" width="13.33203125" customWidth="1"/>
    <col min="9257" max="9257" width="7.33203125" customWidth="1"/>
    <col min="9258" max="9258" width="13.109375" customWidth="1"/>
    <col min="9455" max="9455" width="5.5546875" customWidth="1"/>
    <col min="9456" max="9456" width="29.44140625" customWidth="1"/>
    <col min="9457" max="9467" width="0" hidden="1" customWidth="1"/>
    <col min="9468" max="9468" width="14" customWidth="1"/>
    <col min="9469" max="9469" width="12.88671875" customWidth="1"/>
    <col min="9470" max="9470" width="13.88671875" customWidth="1"/>
    <col min="9471" max="9471" width="15" customWidth="1"/>
    <col min="9472" max="9472" width="12.88671875" customWidth="1"/>
    <col min="9473" max="9473" width="11.6640625" customWidth="1"/>
    <col min="9474" max="9474" width="13.88671875" customWidth="1"/>
    <col min="9475" max="9475" width="10.109375" customWidth="1"/>
    <col min="9476" max="9476" width="11.88671875" customWidth="1"/>
    <col min="9477" max="9477" width="10.44140625" customWidth="1"/>
    <col min="9478" max="9478" width="10.6640625" customWidth="1"/>
    <col min="9479" max="9479" width="11" customWidth="1"/>
    <col min="9480" max="9480" width="9.88671875" customWidth="1"/>
    <col min="9481" max="9481" width="12.88671875" customWidth="1"/>
    <col min="9482" max="9482" width="13" customWidth="1"/>
    <col min="9483" max="9483" width="15" customWidth="1"/>
    <col min="9484" max="9484" width="11.44140625" customWidth="1"/>
    <col min="9485" max="9485" width="12" customWidth="1"/>
    <col min="9486" max="9486" width="11.44140625" customWidth="1"/>
    <col min="9487" max="9487" width="13.33203125" customWidth="1"/>
    <col min="9488" max="9488" width="13.109375" customWidth="1"/>
    <col min="9489" max="9489" width="13" customWidth="1"/>
    <col min="9490" max="9490" width="14.6640625" customWidth="1"/>
    <col min="9491" max="9493" width="9.109375" customWidth="1"/>
    <col min="9494" max="9494" width="10.5546875" customWidth="1"/>
    <col min="9495" max="9496" width="9.44140625" customWidth="1"/>
    <col min="9497" max="9497" width="9.33203125" customWidth="1"/>
    <col min="9498" max="9498" width="9" customWidth="1"/>
    <col min="9499" max="9499" width="8.6640625" customWidth="1"/>
    <col min="9500" max="9500" width="9.44140625" customWidth="1"/>
    <col min="9501" max="9501" width="7.44140625" customWidth="1"/>
    <col min="9502" max="9502" width="8.33203125" customWidth="1"/>
    <col min="9503" max="9503" width="8" customWidth="1"/>
    <col min="9504" max="9504" width="11.44140625" customWidth="1"/>
    <col min="9505" max="9505" width="7.44140625" customWidth="1"/>
    <col min="9506" max="9506" width="12.109375" customWidth="1"/>
    <col min="9507" max="9507" width="9.6640625" customWidth="1"/>
    <col min="9508" max="9508" width="13.109375" customWidth="1"/>
    <col min="9509" max="9509" width="7.44140625" customWidth="1"/>
    <col min="9510" max="9510" width="20.6640625" customWidth="1"/>
    <col min="9511" max="9511" width="0.44140625" customWidth="1"/>
    <col min="9512" max="9512" width="13.33203125" customWidth="1"/>
    <col min="9513" max="9513" width="7.33203125" customWidth="1"/>
    <col min="9514" max="9514" width="13.109375" customWidth="1"/>
    <col min="9711" max="9711" width="5.5546875" customWidth="1"/>
    <col min="9712" max="9712" width="29.44140625" customWidth="1"/>
    <col min="9713" max="9723" width="0" hidden="1" customWidth="1"/>
    <col min="9724" max="9724" width="14" customWidth="1"/>
    <col min="9725" max="9725" width="12.88671875" customWidth="1"/>
    <col min="9726" max="9726" width="13.88671875" customWidth="1"/>
    <col min="9727" max="9727" width="15" customWidth="1"/>
    <col min="9728" max="9728" width="12.88671875" customWidth="1"/>
    <col min="9729" max="9729" width="11.6640625" customWidth="1"/>
    <col min="9730" max="9730" width="13.88671875" customWidth="1"/>
    <col min="9731" max="9731" width="10.109375" customWidth="1"/>
    <col min="9732" max="9732" width="11.88671875" customWidth="1"/>
    <col min="9733" max="9733" width="10.44140625" customWidth="1"/>
    <col min="9734" max="9734" width="10.6640625" customWidth="1"/>
    <col min="9735" max="9735" width="11" customWidth="1"/>
    <col min="9736" max="9736" width="9.88671875" customWidth="1"/>
    <col min="9737" max="9737" width="12.88671875" customWidth="1"/>
    <col min="9738" max="9738" width="13" customWidth="1"/>
    <col min="9739" max="9739" width="15" customWidth="1"/>
    <col min="9740" max="9740" width="11.44140625" customWidth="1"/>
    <col min="9741" max="9741" width="12" customWidth="1"/>
    <col min="9742" max="9742" width="11.44140625" customWidth="1"/>
    <col min="9743" max="9743" width="13.33203125" customWidth="1"/>
    <col min="9744" max="9744" width="13.109375" customWidth="1"/>
    <col min="9745" max="9745" width="13" customWidth="1"/>
    <col min="9746" max="9746" width="14.6640625" customWidth="1"/>
    <col min="9747" max="9749" width="9.109375" customWidth="1"/>
    <col min="9750" max="9750" width="10.5546875" customWidth="1"/>
    <col min="9751" max="9752" width="9.44140625" customWidth="1"/>
    <col min="9753" max="9753" width="9.33203125" customWidth="1"/>
    <col min="9754" max="9754" width="9" customWidth="1"/>
    <col min="9755" max="9755" width="8.6640625" customWidth="1"/>
    <col min="9756" max="9756" width="9.44140625" customWidth="1"/>
    <col min="9757" max="9757" width="7.44140625" customWidth="1"/>
    <col min="9758" max="9758" width="8.33203125" customWidth="1"/>
    <col min="9759" max="9759" width="8" customWidth="1"/>
    <col min="9760" max="9760" width="11.44140625" customWidth="1"/>
    <col min="9761" max="9761" width="7.44140625" customWidth="1"/>
    <col min="9762" max="9762" width="12.109375" customWidth="1"/>
    <col min="9763" max="9763" width="9.6640625" customWidth="1"/>
    <col min="9764" max="9764" width="13.109375" customWidth="1"/>
    <col min="9765" max="9765" width="7.44140625" customWidth="1"/>
    <col min="9766" max="9766" width="20.6640625" customWidth="1"/>
    <col min="9767" max="9767" width="0.44140625" customWidth="1"/>
    <col min="9768" max="9768" width="13.33203125" customWidth="1"/>
    <col min="9769" max="9769" width="7.33203125" customWidth="1"/>
    <col min="9770" max="9770" width="13.109375" customWidth="1"/>
    <col min="9967" max="9967" width="5.5546875" customWidth="1"/>
    <col min="9968" max="9968" width="29.44140625" customWidth="1"/>
    <col min="9969" max="9979" width="0" hidden="1" customWidth="1"/>
    <col min="9980" max="9980" width="14" customWidth="1"/>
    <col min="9981" max="9981" width="12.88671875" customWidth="1"/>
    <col min="9982" max="9982" width="13.88671875" customWidth="1"/>
    <col min="9983" max="9983" width="15" customWidth="1"/>
    <col min="9984" max="9984" width="12.88671875" customWidth="1"/>
    <col min="9985" max="9985" width="11.6640625" customWidth="1"/>
    <col min="9986" max="9986" width="13.88671875" customWidth="1"/>
    <col min="9987" max="9987" width="10.109375" customWidth="1"/>
    <col min="9988" max="9988" width="11.88671875" customWidth="1"/>
    <col min="9989" max="9989" width="10.44140625" customWidth="1"/>
    <col min="9990" max="9990" width="10.6640625" customWidth="1"/>
    <col min="9991" max="9991" width="11" customWidth="1"/>
    <col min="9992" max="9992" width="9.88671875" customWidth="1"/>
    <col min="9993" max="9993" width="12.88671875" customWidth="1"/>
    <col min="9994" max="9994" width="13" customWidth="1"/>
    <col min="9995" max="9995" width="15" customWidth="1"/>
    <col min="9996" max="9996" width="11.44140625" customWidth="1"/>
    <col min="9997" max="9997" width="12" customWidth="1"/>
    <col min="9998" max="9998" width="11.44140625" customWidth="1"/>
    <col min="9999" max="9999" width="13.33203125" customWidth="1"/>
    <col min="10000" max="10000" width="13.109375" customWidth="1"/>
    <col min="10001" max="10001" width="13" customWidth="1"/>
    <col min="10002" max="10002" width="14.6640625" customWidth="1"/>
    <col min="10003" max="10005" width="9.109375" customWidth="1"/>
    <col min="10006" max="10006" width="10.5546875" customWidth="1"/>
    <col min="10007" max="10008" width="9.44140625" customWidth="1"/>
    <col min="10009" max="10009" width="9.33203125" customWidth="1"/>
    <col min="10010" max="10010" width="9" customWidth="1"/>
    <col min="10011" max="10011" width="8.6640625" customWidth="1"/>
    <col min="10012" max="10012" width="9.44140625" customWidth="1"/>
    <col min="10013" max="10013" width="7.44140625" customWidth="1"/>
    <col min="10014" max="10014" width="8.33203125" customWidth="1"/>
    <col min="10015" max="10015" width="8" customWidth="1"/>
    <col min="10016" max="10016" width="11.44140625" customWidth="1"/>
    <col min="10017" max="10017" width="7.44140625" customWidth="1"/>
    <col min="10018" max="10018" width="12.109375" customWidth="1"/>
    <col min="10019" max="10019" width="9.6640625" customWidth="1"/>
    <col min="10020" max="10020" width="13.109375" customWidth="1"/>
    <col min="10021" max="10021" width="7.44140625" customWidth="1"/>
    <col min="10022" max="10022" width="20.6640625" customWidth="1"/>
    <col min="10023" max="10023" width="0.44140625" customWidth="1"/>
    <col min="10024" max="10024" width="13.33203125" customWidth="1"/>
    <col min="10025" max="10025" width="7.33203125" customWidth="1"/>
    <col min="10026" max="10026" width="13.109375" customWidth="1"/>
    <col min="10223" max="10223" width="5.5546875" customWidth="1"/>
    <col min="10224" max="10224" width="29.44140625" customWidth="1"/>
    <col min="10225" max="10235" width="0" hidden="1" customWidth="1"/>
    <col min="10236" max="10236" width="14" customWidth="1"/>
    <col min="10237" max="10237" width="12.88671875" customWidth="1"/>
    <col min="10238" max="10238" width="13.88671875" customWidth="1"/>
    <col min="10239" max="10239" width="15" customWidth="1"/>
    <col min="10240" max="10240" width="12.88671875" customWidth="1"/>
    <col min="10241" max="10241" width="11.6640625" customWidth="1"/>
    <col min="10242" max="10242" width="13.88671875" customWidth="1"/>
    <col min="10243" max="10243" width="10.109375" customWidth="1"/>
    <col min="10244" max="10244" width="11.88671875" customWidth="1"/>
    <col min="10245" max="10245" width="10.44140625" customWidth="1"/>
    <col min="10246" max="10246" width="10.6640625" customWidth="1"/>
    <col min="10247" max="10247" width="11" customWidth="1"/>
    <col min="10248" max="10248" width="9.88671875" customWidth="1"/>
    <col min="10249" max="10249" width="12.88671875" customWidth="1"/>
    <col min="10250" max="10250" width="13" customWidth="1"/>
    <col min="10251" max="10251" width="15" customWidth="1"/>
    <col min="10252" max="10252" width="11.44140625" customWidth="1"/>
    <col min="10253" max="10253" width="12" customWidth="1"/>
    <col min="10254" max="10254" width="11.44140625" customWidth="1"/>
    <col min="10255" max="10255" width="13.33203125" customWidth="1"/>
    <col min="10256" max="10256" width="13.109375" customWidth="1"/>
    <col min="10257" max="10257" width="13" customWidth="1"/>
    <col min="10258" max="10258" width="14.6640625" customWidth="1"/>
    <col min="10259" max="10261" width="9.109375" customWidth="1"/>
    <col min="10262" max="10262" width="10.5546875" customWidth="1"/>
    <col min="10263" max="10264" width="9.44140625" customWidth="1"/>
    <col min="10265" max="10265" width="9.33203125" customWidth="1"/>
    <col min="10266" max="10266" width="9" customWidth="1"/>
    <col min="10267" max="10267" width="8.6640625" customWidth="1"/>
    <col min="10268" max="10268" width="9.44140625" customWidth="1"/>
    <col min="10269" max="10269" width="7.44140625" customWidth="1"/>
    <col min="10270" max="10270" width="8.33203125" customWidth="1"/>
    <col min="10271" max="10271" width="8" customWidth="1"/>
    <col min="10272" max="10272" width="11.44140625" customWidth="1"/>
    <col min="10273" max="10273" width="7.44140625" customWidth="1"/>
    <col min="10274" max="10274" width="12.109375" customWidth="1"/>
    <col min="10275" max="10275" width="9.6640625" customWidth="1"/>
    <col min="10276" max="10276" width="13.109375" customWidth="1"/>
    <col min="10277" max="10277" width="7.44140625" customWidth="1"/>
    <col min="10278" max="10278" width="20.6640625" customWidth="1"/>
    <col min="10279" max="10279" width="0.44140625" customWidth="1"/>
    <col min="10280" max="10280" width="13.33203125" customWidth="1"/>
    <col min="10281" max="10281" width="7.33203125" customWidth="1"/>
    <col min="10282" max="10282" width="13.109375" customWidth="1"/>
    <col min="10479" max="10479" width="5.5546875" customWidth="1"/>
    <col min="10480" max="10480" width="29.44140625" customWidth="1"/>
    <col min="10481" max="10491" width="0" hidden="1" customWidth="1"/>
    <col min="10492" max="10492" width="14" customWidth="1"/>
    <col min="10493" max="10493" width="12.88671875" customWidth="1"/>
    <col min="10494" max="10494" width="13.88671875" customWidth="1"/>
    <col min="10495" max="10495" width="15" customWidth="1"/>
    <col min="10496" max="10496" width="12.88671875" customWidth="1"/>
    <col min="10497" max="10497" width="11.6640625" customWidth="1"/>
    <col min="10498" max="10498" width="13.88671875" customWidth="1"/>
    <col min="10499" max="10499" width="10.109375" customWidth="1"/>
    <col min="10500" max="10500" width="11.88671875" customWidth="1"/>
    <col min="10501" max="10501" width="10.44140625" customWidth="1"/>
    <col min="10502" max="10502" width="10.6640625" customWidth="1"/>
    <col min="10503" max="10503" width="11" customWidth="1"/>
    <col min="10504" max="10504" width="9.88671875" customWidth="1"/>
    <col min="10505" max="10505" width="12.88671875" customWidth="1"/>
    <col min="10506" max="10506" width="13" customWidth="1"/>
    <col min="10507" max="10507" width="15" customWidth="1"/>
    <col min="10508" max="10508" width="11.44140625" customWidth="1"/>
    <col min="10509" max="10509" width="12" customWidth="1"/>
    <col min="10510" max="10510" width="11.44140625" customWidth="1"/>
    <col min="10511" max="10511" width="13.33203125" customWidth="1"/>
    <col min="10512" max="10512" width="13.109375" customWidth="1"/>
    <col min="10513" max="10513" width="13" customWidth="1"/>
    <col min="10514" max="10514" width="14.6640625" customWidth="1"/>
    <col min="10515" max="10517" width="9.109375" customWidth="1"/>
    <col min="10518" max="10518" width="10.5546875" customWidth="1"/>
    <col min="10519" max="10520" width="9.44140625" customWidth="1"/>
    <col min="10521" max="10521" width="9.33203125" customWidth="1"/>
    <col min="10522" max="10522" width="9" customWidth="1"/>
    <col min="10523" max="10523" width="8.6640625" customWidth="1"/>
    <col min="10524" max="10524" width="9.44140625" customWidth="1"/>
    <col min="10525" max="10525" width="7.44140625" customWidth="1"/>
    <col min="10526" max="10526" width="8.33203125" customWidth="1"/>
    <col min="10527" max="10527" width="8" customWidth="1"/>
    <col min="10528" max="10528" width="11.44140625" customWidth="1"/>
    <col min="10529" max="10529" width="7.44140625" customWidth="1"/>
    <col min="10530" max="10530" width="12.109375" customWidth="1"/>
    <col min="10531" max="10531" width="9.6640625" customWidth="1"/>
    <col min="10532" max="10532" width="13.109375" customWidth="1"/>
    <col min="10533" max="10533" width="7.44140625" customWidth="1"/>
    <col min="10534" max="10534" width="20.6640625" customWidth="1"/>
    <col min="10535" max="10535" width="0.44140625" customWidth="1"/>
    <col min="10536" max="10536" width="13.33203125" customWidth="1"/>
    <col min="10537" max="10537" width="7.33203125" customWidth="1"/>
    <col min="10538" max="10538" width="13.109375" customWidth="1"/>
    <col min="10735" max="10735" width="5.5546875" customWidth="1"/>
    <col min="10736" max="10736" width="29.44140625" customWidth="1"/>
    <col min="10737" max="10747" width="0" hidden="1" customWidth="1"/>
    <col min="10748" max="10748" width="14" customWidth="1"/>
    <col min="10749" max="10749" width="12.88671875" customWidth="1"/>
    <col min="10750" max="10750" width="13.88671875" customWidth="1"/>
    <col min="10751" max="10751" width="15" customWidth="1"/>
    <col min="10752" max="10752" width="12.88671875" customWidth="1"/>
    <col min="10753" max="10753" width="11.6640625" customWidth="1"/>
    <col min="10754" max="10754" width="13.88671875" customWidth="1"/>
    <col min="10755" max="10755" width="10.109375" customWidth="1"/>
    <col min="10756" max="10756" width="11.88671875" customWidth="1"/>
    <col min="10757" max="10757" width="10.44140625" customWidth="1"/>
    <col min="10758" max="10758" width="10.6640625" customWidth="1"/>
    <col min="10759" max="10759" width="11" customWidth="1"/>
    <col min="10760" max="10760" width="9.88671875" customWidth="1"/>
    <col min="10761" max="10761" width="12.88671875" customWidth="1"/>
    <col min="10762" max="10762" width="13" customWidth="1"/>
    <col min="10763" max="10763" width="15" customWidth="1"/>
    <col min="10764" max="10764" width="11.44140625" customWidth="1"/>
    <col min="10765" max="10765" width="12" customWidth="1"/>
    <col min="10766" max="10766" width="11.44140625" customWidth="1"/>
    <col min="10767" max="10767" width="13.33203125" customWidth="1"/>
    <col min="10768" max="10768" width="13.109375" customWidth="1"/>
    <col min="10769" max="10769" width="13" customWidth="1"/>
    <col min="10770" max="10770" width="14.6640625" customWidth="1"/>
    <col min="10771" max="10773" width="9.109375" customWidth="1"/>
    <col min="10774" max="10774" width="10.5546875" customWidth="1"/>
    <col min="10775" max="10776" width="9.44140625" customWidth="1"/>
    <col min="10777" max="10777" width="9.33203125" customWidth="1"/>
    <col min="10778" max="10778" width="9" customWidth="1"/>
    <col min="10779" max="10779" width="8.6640625" customWidth="1"/>
    <col min="10780" max="10780" width="9.44140625" customWidth="1"/>
    <col min="10781" max="10781" width="7.44140625" customWidth="1"/>
    <col min="10782" max="10782" width="8.33203125" customWidth="1"/>
    <col min="10783" max="10783" width="8" customWidth="1"/>
    <col min="10784" max="10784" width="11.44140625" customWidth="1"/>
    <col min="10785" max="10785" width="7.44140625" customWidth="1"/>
    <col min="10786" max="10786" width="12.109375" customWidth="1"/>
    <col min="10787" max="10787" width="9.6640625" customWidth="1"/>
    <col min="10788" max="10788" width="13.109375" customWidth="1"/>
    <col min="10789" max="10789" width="7.44140625" customWidth="1"/>
    <col min="10790" max="10790" width="20.6640625" customWidth="1"/>
    <col min="10791" max="10791" width="0.44140625" customWidth="1"/>
    <col min="10792" max="10792" width="13.33203125" customWidth="1"/>
    <col min="10793" max="10793" width="7.33203125" customWidth="1"/>
    <col min="10794" max="10794" width="13.109375" customWidth="1"/>
    <col min="10991" max="10991" width="5.5546875" customWidth="1"/>
    <col min="10992" max="10992" width="29.44140625" customWidth="1"/>
    <col min="10993" max="11003" width="0" hidden="1" customWidth="1"/>
    <col min="11004" max="11004" width="14" customWidth="1"/>
    <col min="11005" max="11005" width="12.88671875" customWidth="1"/>
    <col min="11006" max="11006" width="13.88671875" customWidth="1"/>
    <col min="11007" max="11007" width="15" customWidth="1"/>
    <col min="11008" max="11008" width="12.88671875" customWidth="1"/>
    <col min="11009" max="11009" width="11.6640625" customWidth="1"/>
    <col min="11010" max="11010" width="13.88671875" customWidth="1"/>
    <col min="11011" max="11011" width="10.109375" customWidth="1"/>
    <col min="11012" max="11012" width="11.88671875" customWidth="1"/>
    <col min="11013" max="11013" width="10.44140625" customWidth="1"/>
    <col min="11014" max="11014" width="10.6640625" customWidth="1"/>
    <col min="11015" max="11015" width="11" customWidth="1"/>
    <col min="11016" max="11016" width="9.88671875" customWidth="1"/>
    <col min="11017" max="11017" width="12.88671875" customWidth="1"/>
    <col min="11018" max="11018" width="13" customWidth="1"/>
    <col min="11019" max="11019" width="15" customWidth="1"/>
    <col min="11020" max="11020" width="11.44140625" customWidth="1"/>
    <col min="11021" max="11021" width="12" customWidth="1"/>
    <col min="11022" max="11022" width="11.44140625" customWidth="1"/>
    <col min="11023" max="11023" width="13.33203125" customWidth="1"/>
    <col min="11024" max="11024" width="13.109375" customWidth="1"/>
    <col min="11025" max="11025" width="13" customWidth="1"/>
    <col min="11026" max="11026" width="14.6640625" customWidth="1"/>
    <col min="11027" max="11029" width="9.109375" customWidth="1"/>
    <col min="11030" max="11030" width="10.5546875" customWidth="1"/>
    <col min="11031" max="11032" width="9.44140625" customWidth="1"/>
    <col min="11033" max="11033" width="9.33203125" customWidth="1"/>
    <col min="11034" max="11034" width="9" customWidth="1"/>
    <col min="11035" max="11035" width="8.6640625" customWidth="1"/>
    <col min="11036" max="11036" width="9.44140625" customWidth="1"/>
    <col min="11037" max="11037" width="7.44140625" customWidth="1"/>
    <col min="11038" max="11038" width="8.33203125" customWidth="1"/>
    <col min="11039" max="11039" width="8" customWidth="1"/>
    <col min="11040" max="11040" width="11.44140625" customWidth="1"/>
    <col min="11041" max="11041" width="7.44140625" customWidth="1"/>
    <col min="11042" max="11042" width="12.109375" customWidth="1"/>
    <col min="11043" max="11043" width="9.6640625" customWidth="1"/>
    <col min="11044" max="11044" width="13.109375" customWidth="1"/>
    <col min="11045" max="11045" width="7.44140625" customWidth="1"/>
    <col min="11046" max="11046" width="20.6640625" customWidth="1"/>
    <col min="11047" max="11047" width="0.44140625" customWidth="1"/>
    <col min="11048" max="11048" width="13.33203125" customWidth="1"/>
    <col min="11049" max="11049" width="7.33203125" customWidth="1"/>
    <col min="11050" max="11050" width="13.109375" customWidth="1"/>
    <col min="11247" max="11247" width="5.5546875" customWidth="1"/>
    <col min="11248" max="11248" width="29.44140625" customWidth="1"/>
    <col min="11249" max="11259" width="0" hidden="1" customWidth="1"/>
    <col min="11260" max="11260" width="14" customWidth="1"/>
    <col min="11261" max="11261" width="12.88671875" customWidth="1"/>
    <col min="11262" max="11262" width="13.88671875" customWidth="1"/>
    <col min="11263" max="11263" width="15" customWidth="1"/>
    <col min="11264" max="11264" width="12.88671875" customWidth="1"/>
    <col min="11265" max="11265" width="11.6640625" customWidth="1"/>
    <col min="11266" max="11266" width="13.88671875" customWidth="1"/>
    <col min="11267" max="11267" width="10.109375" customWidth="1"/>
    <col min="11268" max="11268" width="11.88671875" customWidth="1"/>
    <col min="11269" max="11269" width="10.44140625" customWidth="1"/>
    <col min="11270" max="11270" width="10.6640625" customWidth="1"/>
    <col min="11271" max="11271" width="11" customWidth="1"/>
    <col min="11272" max="11272" width="9.88671875" customWidth="1"/>
    <col min="11273" max="11273" width="12.88671875" customWidth="1"/>
    <col min="11274" max="11274" width="13" customWidth="1"/>
    <col min="11275" max="11275" width="15" customWidth="1"/>
    <col min="11276" max="11276" width="11.44140625" customWidth="1"/>
    <col min="11277" max="11277" width="12" customWidth="1"/>
    <col min="11278" max="11278" width="11.44140625" customWidth="1"/>
    <col min="11279" max="11279" width="13.33203125" customWidth="1"/>
    <col min="11280" max="11280" width="13.109375" customWidth="1"/>
    <col min="11281" max="11281" width="13" customWidth="1"/>
    <col min="11282" max="11282" width="14.6640625" customWidth="1"/>
    <col min="11283" max="11285" width="9.109375" customWidth="1"/>
    <col min="11286" max="11286" width="10.5546875" customWidth="1"/>
    <col min="11287" max="11288" width="9.44140625" customWidth="1"/>
    <col min="11289" max="11289" width="9.33203125" customWidth="1"/>
    <col min="11290" max="11290" width="9" customWidth="1"/>
    <col min="11291" max="11291" width="8.6640625" customWidth="1"/>
    <col min="11292" max="11292" width="9.44140625" customWidth="1"/>
    <col min="11293" max="11293" width="7.44140625" customWidth="1"/>
    <col min="11294" max="11294" width="8.33203125" customWidth="1"/>
    <col min="11295" max="11295" width="8" customWidth="1"/>
    <col min="11296" max="11296" width="11.44140625" customWidth="1"/>
    <col min="11297" max="11297" width="7.44140625" customWidth="1"/>
    <col min="11298" max="11298" width="12.109375" customWidth="1"/>
    <col min="11299" max="11299" width="9.6640625" customWidth="1"/>
    <col min="11300" max="11300" width="13.109375" customWidth="1"/>
    <col min="11301" max="11301" width="7.44140625" customWidth="1"/>
    <col min="11302" max="11302" width="20.6640625" customWidth="1"/>
    <col min="11303" max="11303" width="0.44140625" customWidth="1"/>
    <col min="11304" max="11304" width="13.33203125" customWidth="1"/>
    <col min="11305" max="11305" width="7.33203125" customWidth="1"/>
    <col min="11306" max="11306" width="13.109375" customWidth="1"/>
    <col min="11503" max="11503" width="5.5546875" customWidth="1"/>
    <col min="11504" max="11504" width="29.44140625" customWidth="1"/>
    <col min="11505" max="11515" width="0" hidden="1" customWidth="1"/>
    <col min="11516" max="11516" width="14" customWidth="1"/>
    <col min="11517" max="11517" width="12.88671875" customWidth="1"/>
    <col min="11518" max="11518" width="13.88671875" customWidth="1"/>
    <col min="11519" max="11519" width="15" customWidth="1"/>
    <col min="11520" max="11520" width="12.88671875" customWidth="1"/>
    <col min="11521" max="11521" width="11.6640625" customWidth="1"/>
    <col min="11522" max="11522" width="13.88671875" customWidth="1"/>
    <col min="11523" max="11523" width="10.109375" customWidth="1"/>
    <col min="11524" max="11524" width="11.88671875" customWidth="1"/>
    <col min="11525" max="11525" width="10.44140625" customWidth="1"/>
    <col min="11526" max="11526" width="10.6640625" customWidth="1"/>
    <col min="11527" max="11527" width="11" customWidth="1"/>
    <col min="11528" max="11528" width="9.88671875" customWidth="1"/>
    <col min="11529" max="11529" width="12.88671875" customWidth="1"/>
    <col min="11530" max="11530" width="13" customWidth="1"/>
    <col min="11531" max="11531" width="15" customWidth="1"/>
    <col min="11532" max="11532" width="11.44140625" customWidth="1"/>
    <col min="11533" max="11533" width="12" customWidth="1"/>
    <col min="11534" max="11534" width="11.44140625" customWidth="1"/>
    <col min="11535" max="11535" width="13.33203125" customWidth="1"/>
    <col min="11536" max="11536" width="13.109375" customWidth="1"/>
    <col min="11537" max="11537" width="13" customWidth="1"/>
    <col min="11538" max="11538" width="14.6640625" customWidth="1"/>
    <col min="11539" max="11541" width="9.109375" customWidth="1"/>
    <col min="11542" max="11542" width="10.5546875" customWidth="1"/>
    <col min="11543" max="11544" width="9.44140625" customWidth="1"/>
    <col min="11545" max="11545" width="9.33203125" customWidth="1"/>
    <col min="11546" max="11546" width="9" customWidth="1"/>
    <col min="11547" max="11547" width="8.6640625" customWidth="1"/>
    <col min="11548" max="11548" width="9.44140625" customWidth="1"/>
    <col min="11549" max="11549" width="7.44140625" customWidth="1"/>
    <col min="11550" max="11550" width="8.33203125" customWidth="1"/>
    <col min="11551" max="11551" width="8" customWidth="1"/>
    <col min="11552" max="11552" width="11.44140625" customWidth="1"/>
    <col min="11553" max="11553" width="7.44140625" customWidth="1"/>
    <col min="11554" max="11554" width="12.109375" customWidth="1"/>
    <col min="11555" max="11555" width="9.6640625" customWidth="1"/>
    <col min="11556" max="11556" width="13.109375" customWidth="1"/>
    <col min="11557" max="11557" width="7.44140625" customWidth="1"/>
    <col min="11558" max="11558" width="20.6640625" customWidth="1"/>
    <col min="11559" max="11559" width="0.44140625" customWidth="1"/>
    <col min="11560" max="11560" width="13.33203125" customWidth="1"/>
    <col min="11561" max="11561" width="7.33203125" customWidth="1"/>
    <col min="11562" max="11562" width="13.109375" customWidth="1"/>
    <col min="11759" max="11759" width="5.5546875" customWidth="1"/>
    <col min="11760" max="11760" width="29.44140625" customWidth="1"/>
    <col min="11761" max="11771" width="0" hidden="1" customWidth="1"/>
    <col min="11772" max="11772" width="14" customWidth="1"/>
    <col min="11773" max="11773" width="12.88671875" customWidth="1"/>
    <col min="11774" max="11774" width="13.88671875" customWidth="1"/>
    <col min="11775" max="11775" width="15" customWidth="1"/>
    <col min="11776" max="11776" width="12.88671875" customWidth="1"/>
    <col min="11777" max="11777" width="11.6640625" customWidth="1"/>
    <col min="11778" max="11778" width="13.88671875" customWidth="1"/>
    <col min="11779" max="11779" width="10.109375" customWidth="1"/>
    <col min="11780" max="11780" width="11.88671875" customWidth="1"/>
    <col min="11781" max="11781" width="10.44140625" customWidth="1"/>
    <col min="11782" max="11782" width="10.6640625" customWidth="1"/>
    <col min="11783" max="11783" width="11" customWidth="1"/>
    <col min="11784" max="11784" width="9.88671875" customWidth="1"/>
    <col min="11785" max="11785" width="12.88671875" customWidth="1"/>
    <col min="11786" max="11786" width="13" customWidth="1"/>
    <col min="11787" max="11787" width="15" customWidth="1"/>
    <col min="11788" max="11788" width="11.44140625" customWidth="1"/>
    <col min="11789" max="11789" width="12" customWidth="1"/>
    <col min="11790" max="11790" width="11.44140625" customWidth="1"/>
    <col min="11791" max="11791" width="13.33203125" customWidth="1"/>
    <col min="11792" max="11792" width="13.109375" customWidth="1"/>
    <col min="11793" max="11793" width="13" customWidth="1"/>
    <col min="11794" max="11794" width="14.6640625" customWidth="1"/>
    <col min="11795" max="11797" width="9.109375" customWidth="1"/>
    <col min="11798" max="11798" width="10.5546875" customWidth="1"/>
    <col min="11799" max="11800" width="9.44140625" customWidth="1"/>
    <col min="11801" max="11801" width="9.33203125" customWidth="1"/>
    <col min="11802" max="11802" width="9" customWidth="1"/>
    <col min="11803" max="11803" width="8.6640625" customWidth="1"/>
    <col min="11804" max="11804" width="9.44140625" customWidth="1"/>
    <col min="11805" max="11805" width="7.44140625" customWidth="1"/>
    <col min="11806" max="11806" width="8.33203125" customWidth="1"/>
    <col min="11807" max="11807" width="8" customWidth="1"/>
    <col min="11808" max="11808" width="11.44140625" customWidth="1"/>
    <col min="11809" max="11809" width="7.44140625" customWidth="1"/>
    <col min="11810" max="11810" width="12.109375" customWidth="1"/>
    <col min="11811" max="11811" width="9.6640625" customWidth="1"/>
    <col min="11812" max="11812" width="13.109375" customWidth="1"/>
    <col min="11813" max="11813" width="7.44140625" customWidth="1"/>
    <col min="11814" max="11814" width="20.6640625" customWidth="1"/>
    <col min="11815" max="11815" width="0.44140625" customWidth="1"/>
    <col min="11816" max="11816" width="13.33203125" customWidth="1"/>
    <col min="11817" max="11817" width="7.33203125" customWidth="1"/>
    <col min="11818" max="11818" width="13.109375" customWidth="1"/>
    <col min="12015" max="12015" width="5.5546875" customWidth="1"/>
    <col min="12016" max="12016" width="29.44140625" customWidth="1"/>
    <col min="12017" max="12027" width="0" hidden="1" customWidth="1"/>
    <col min="12028" max="12028" width="14" customWidth="1"/>
    <col min="12029" max="12029" width="12.88671875" customWidth="1"/>
    <col min="12030" max="12030" width="13.88671875" customWidth="1"/>
    <col min="12031" max="12031" width="15" customWidth="1"/>
    <col min="12032" max="12032" width="12.88671875" customWidth="1"/>
    <col min="12033" max="12033" width="11.6640625" customWidth="1"/>
    <col min="12034" max="12034" width="13.88671875" customWidth="1"/>
    <col min="12035" max="12035" width="10.109375" customWidth="1"/>
    <col min="12036" max="12036" width="11.88671875" customWidth="1"/>
    <col min="12037" max="12037" width="10.44140625" customWidth="1"/>
    <col min="12038" max="12038" width="10.6640625" customWidth="1"/>
    <col min="12039" max="12039" width="11" customWidth="1"/>
    <col min="12040" max="12040" width="9.88671875" customWidth="1"/>
    <col min="12041" max="12041" width="12.88671875" customWidth="1"/>
    <col min="12042" max="12042" width="13" customWidth="1"/>
    <col min="12043" max="12043" width="15" customWidth="1"/>
    <col min="12044" max="12044" width="11.44140625" customWidth="1"/>
    <col min="12045" max="12045" width="12" customWidth="1"/>
    <col min="12046" max="12046" width="11.44140625" customWidth="1"/>
    <col min="12047" max="12047" width="13.33203125" customWidth="1"/>
    <col min="12048" max="12048" width="13.109375" customWidth="1"/>
    <col min="12049" max="12049" width="13" customWidth="1"/>
    <col min="12050" max="12050" width="14.6640625" customWidth="1"/>
    <col min="12051" max="12053" width="9.109375" customWidth="1"/>
    <col min="12054" max="12054" width="10.5546875" customWidth="1"/>
    <col min="12055" max="12056" width="9.44140625" customWidth="1"/>
    <col min="12057" max="12057" width="9.33203125" customWidth="1"/>
    <col min="12058" max="12058" width="9" customWidth="1"/>
    <col min="12059" max="12059" width="8.6640625" customWidth="1"/>
    <col min="12060" max="12060" width="9.44140625" customWidth="1"/>
    <col min="12061" max="12061" width="7.44140625" customWidth="1"/>
    <col min="12062" max="12062" width="8.33203125" customWidth="1"/>
    <col min="12063" max="12063" width="8" customWidth="1"/>
    <col min="12064" max="12064" width="11.44140625" customWidth="1"/>
    <col min="12065" max="12065" width="7.44140625" customWidth="1"/>
    <col min="12066" max="12066" width="12.109375" customWidth="1"/>
    <col min="12067" max="12067" width="9.6640625" customWidth="1"/>
    <col min="12068" max="12068" width="13.109375" customWidth="1"/>
    <col min="12069" max="12069" width="7.44140625" customWidth="1"/>
    <col min="12070" max="12070" width="20.6640625" customWidth="1"/>
    <col min="12071" max="12071" width="0.44140625" customWidth="1"/>
    <col min="12072" max="12072" width="13.33203125" customWidth="1"/>
    <col min="12073" max="12073" width="7.33203125" customWidth="1"/>
    <col min="12074" max="12074" width="13.109375" customWidth="1"/>
    <col min="12271" max="12271" width="5.5546875" customWidth="1"/>
    <col min="12272" max="12272" width="29.44140625" customWidth="1"/>
    <col min="12273" max="12283" width="0" hidden="1" customWidth="1"/>
    <col min="12284" max="12284" width="14" customWidth="1"/>
    <col min="12285" max="12285" width="12.88671875" customWidth="1"/>
    <col min="12286" max="12286" width="13.88671875" customWidth="1"/>
    <col min="12287" max="12287" width="15" customWidth="1"/>
    <col min="12288" max="12288" width="12.88671875" customWidth="1"/>
    <col min="12289" max="12289" width="11.6640625" customWidth="1"/>
    <col min="12290" max="12290" width="13.88671875" customWidth="1"/>
    <col min="12291" max="12291" width="10.109375" customWidth="1"/>
    <col min="12292" max="12292" width="11.88671875" customWidth="1"/>
    <col min="12293" max="12293" width="10.44140625" customWidth="1"/>
    <col min="12294" max="12294" width="10.6640625" customWidth="1"/>
    <col min="12295" max="12295" width="11" customWidth="1"/>
    <col min="12296" max="12296" width="9.88671875" customWidth="1"/>
    <col min="12297" max="12297" width="12.88671875" customWidth="1"/>
    <col min="12298" max="12298" width="13" customWidth="1"/>
    <col min="12299" max="12299" width="15" customWidth="1"/>
    <col min="12300" max="12300" width="11.44140625" customWidth="1"/>
    <col min="12301" max="12301" width="12" customWidth="1"/>
    <col min="12302" max="12302" width="11.44140625" customWidth="1"/>
    <col min="12303" max="12303" width="13.33203125" customWidth="1"/>
    <col min="12304" max="12304" width="13.109375" customWidth="1"/>
    <col min="12305" max="12305" width="13" customWidth="1"/>
    <col min="12306" max="12306" width="14.6640625" customWidth="1"/>
    <col min="12307" max="12309" width="9.109375" customWidth="1"/>
    <col min="12310" max="12310" width="10.5546875" customWidth="1"/>
    <col min="12311" max="12312" width="9.44140625" customWidth="1"/>
    <col min="12313" max="12313" width="9.33203125" customWidth="1"/>
    <col min="12314" max="12314" width="9" customWidth="1"/>
    <col min="12315" max="12315" width="8.6640625" customWidth="1"/>
    <col min="12316" max="12316" width="9.44140625" customWidth="1"/>
    <col min="12317" max="12317" width="7.44140625" customWidth="1"/>
    <col min="12318" max="12318" width="8.33203125" customWidth="1"/>
    <col min="12319" max="12319" width="8" customWidth="1"/>
    <col min="12320" max="12320" width="11.44140625" customWidth="1"/>
    <col min="12321" max="12321" width="7.44140625" customWidth="1"/>
    <col min="12322" max="12322" width="12.109375" customWidth="1"/>
    <col min="12323" max="12323" width="9.6640625" customWidth="1"/>
    <col min="12324" max="12324" width="13.109375" customWidth="1"/>
    <col min="12325" max="12325" width="7.44140625" customWidth="1"/>
    <col min="12326" max="12326" width="20.6640625" customWidth="1"/>
    <col min="12327" max="12327" width="0.44140625" customWidth="1"/>
    <col min="12328" max="12328" width="13.33203125" customWidth="1"/>
    <col min="12329" max="12329" width="7.33203125" customWidth="1"/>
    <col min="12330" max="12330" width="13.109375" customWidth="1"/>
    <col min="12527" max="12527" width="5.5546875" customWidth="1"/>
    <col min="12528" max="12528" width="29.44140625" customWidth="1"/>
    <col min="12529" max="12539" width="0" hidden="1" customWidth="1"/>
    <col min="12540" max="12540" width="14" customWidth="1"/>
    <col min="12541" max="12541" width="12.88671875" customWidth="1"/>
    <col min="12542" max="12542" width="13.88671875" customWidth="1"/>
    <col min="12543" max="12543" width="15" customWidth="1"/>
    <col min="12544" max="12544" width="12.88671875" customWidth="1"/>
    <col min="12545" max="12545" width="11.6640625" customWidth="1"/>
    <col min="12546" max="12546" width="13.88671875" customWidth="1"/>
    <col min="12547" max="12547" width="10.109375" customWidth="1"/>
    <col min="12548" max="12548" width="11.88671875" customWidth="1"/>
    <col min="12549" max="12549" width="10.44140625" customWidth="1"/>
    <col min="12550" max="12550" width="10.6640625" customWidth="1"/>
    <col min="12551" max="12551" width="11" customWidth="1"/>
    <col min="12552" max="12552" width="9.88671875" customWidth="1"/>
    <col min="12553" max="12553" width="12.88671875" customWidth="1"/>
    <col min="12554" max="12554" width="13" customWidth="1"/>
    <col min="12555" max="12555" width="15" customWidth="1"/>
    <col min="12556" max="12556" width="11.44140625" customWidth="1"/>
    <col min="12557" max="12557" width="12" customWidth="1"/>
    <col min="12558" max="12558" width="11.44140625" customWidth="1"/>
    <col min="12559" max="12559" width="13.33203125" customWidth="1"/>
    <col min="12560" max="12560" width="13.109375" customWidth="1"/>
    <col min="12561" max="12561" width="13" customWidth="1"/>
    <col min="12562" max="12562" width="14.6640625" customWidth="1"/>
    <col min="12563" max="12565" width="9.109375" customWidth="1"/>
    <col min="12566" max="12566" width="10.5546875" customWidth="1"/>
    <col min="12567" max="12568" width="9.44140625" customWidth="1"/>
    <col min="12569" max="12569" width="9.33203125" customWidth="1"/>
    <col min="12570" max="12570" width="9" customWidth="1"/>
    <col min="12571" max="12571" width="8.6640625" customWidth="1"/>
    <col min="12572" max="12572" width="9.44140625" customWidth="1"/>
    <col min="12573" max="12573" width="7.44140625" customWidth="1"/>
    <col min="12574" max="12574" width="8.33203125" customWidth="1"/>
    <col min="12575" max="12575" width="8" customWidth="1"/>
    <col min="12576" max="12576" width="11.44140625" customWidth="1"/>
    <col min="12577" max="12577" width="7.44140625" customWidth="1"/>
    <col min="12578" max="12578" width="12.109375" customWidth="1"/>
    <col min="12579" max="12579" width="9.6640625" customWidth="1"/>
    <col min="12580" max="12580" width="13.109375" customWidth="1"/>
    <col min="12581" max="12581" width="7.44140625" customWidth="1"/>
    <col min="12582" max="12582" width="20.6640625" customWidth="1"/>
    <col min="12583" max="12583" width="0.44140625" customWidth="1"/>
    <col min="12584" max="12584" width="13.33203125" customWidth="1"/>
    <col min="12585" max="12585" width="7.33203125" customWidth="1"/>
    <col min="12586" max="12586" width="13.109375" customWidth="1"/>
    <col min="12783" max="12783" width="5.5546875" customWidth="1"/>
    <col min="12784" max="12784" width="29.44140625" customWidth="1"/>
    <col min="12785" max="12795" width="0" hidden="1" customWidth="1"/>
    <col min="12796" max="12796" width="14" customWidth="1"/>
    <col min="12797" max="12797" width="12.88671875" customWidth="1"/>
    <col min="12798" max="12798" width="13.88671875" customWidth="1"/>
    <col min="12799" max="12799" width="15" customWidth="1"/>
    <col min="12800" max="12800" width="12.88671875" customWidth="1"/>
    <col min="12801" max="12801" width="11.6640625" customWidth="1"/>
    <col min="12802" max="12802" width="13.88671875" customWidth="1"/>
    <col min="12803" max="12803" width="10.109375" customWidth="1"/>
    <col min="12804" max="12804" width="11.88671875" customWidth="1"/>
    <col min="12805" max="12805" width="10.44140625" customWidth="1"/>
    <col min="12806" max="12806" width="10.6640625" customWidth="1"/>
    <col min="12807" max="12807" width="11" customWidth="1"/>
    <col min="12808" max="12808" width="9.88671875" customWidth="1"/>
    <col min="12809" max="12809" width="12.88671875" customWidth="1"/>
    <col min="12810" max="12810" width="13" customWidth="1"/>
    <col min="12811" max="12811" width="15" customWidth="1"/>
    <col min="12812" max="12812" width="11.44140625" customWidth="1"/>
    <col min="12813" max="12813" width="12" customWidth="1"/>
    <col min="12814" max="12814" width="11.44140625" customWidth="1"/>
    <col min="12815" max="12815" width="13.33203125" customWidth="1"/>
    <col min="12816" max="12816" width="13.109375" customWidth="1"/>
    <col min="12817" max="12817" width="13" customWidth="1"/>
    <col min="12818" max="12818" width="14.6640625" customWidth="1"/>
    <col min="12819" max="12821" width="9.109375" customWidth="1"/>
    <col min="12822" max="12822" width="10.5546875" customWidth="1"/>
    <col min="12823" max="12824" width="9.44140625" customWidth="1"/>
    <col min="12825" max="12825" width="9.33203125" customWidth="1"/>
    <col min="12826" max="12826" width="9" customWidth="1"/>
    <col min="12827" max="12827" width="8.6640625" customWidth="1"/>
    <col min="12828" max="12828" width="9.44140625" customWidth="1"/>
    <col min="12829" max="12829" width="7.44140625" customWidth="1"/>
    <col min="12830" max="12830" width="8.33203125" customWidth="1"/>
    <col min="12831" max="12831" width="8" customWidth="1"/>
    <col min="12832" max="12832" width="11.44140625" customWidth="1"/>
    <col min="12833" max="12833" width="7.44140625" customWidth="1"/>
    <col min="12834" max="12834" width="12.109375" customWidth="1"/>
    <col min="12835" max="12835" width="9.6640625" customWidth="1"/>
    <col min="12836" max="12836" width="13.109375" customWidth="1"/>
    <col min="12837" max="12837" width="7.44140625" customWidth="1"/>
    <col min="12838" max="12838" width="20.6640625" customWidth="1"/>
    <col min="12839" max="12839" width="0.44140625" customWidth="1"/>
    <col min="12840" max="12840" width="13.33203125" customWidth="1"/>
    <col min="12841" max="12841" width="7.33203125" customWidth="1"/>
    <col min="12842" max="12842" width="13.109375" customWidth="1"/>
    <col min="13039" max="13039" width="5.5546875" customWidth="1"/>
    <col min="13040" max="13040" width="29.44140625" customWidth="1"/>
    <col min="13041" max="13051" width="0" hidden="1" customWidth="1"/>
    <col min="13052" max="13052" width="14" customWidth="1"/>
    <col min="13053" max="13053" width="12.88671875" customWidth="1"/>
    <col min="13054" max="13054" width="13.88671875" customWidth="1"/>
    <col min="13055" max="13055" width="15" customWidth="1"/>
    <col min="13056" max="13056" width="12.88671875" customWidth="1"/>
    <col min="13057" max="13057" width="11.6640625" customWidth="1"/>
    <col min="13058" max="13058" width="13.88671875" customWidth="1"/>
    <col min="13059" max="13059" width="10.109375" customWidth="1"/>
    <col min="13060" max="13060" width="11.88671875" customWidth="1"/>
    <col min="13061" max="13061" width="10.44140625" customWidth="1"/>
    <col min="13062" max="13062" width="10.6640625" customWidth="1"/>
    <col min="13063" max="13063" width="11" customWidth="1"/>
    <col min="13064" max="13064" width="9.88671875" customWidth="1"/>
    <col min="13065" max="13065" width="12.88671875" customWidth="1"/>
    <col min="13066" max="13066" width="13" customWidth="1"/>
    <col min="13067" max="13067" width="15" customWidth="1"/>
    <col min="13068" max="13068" width="11.44140625" customWidth="1"/>
    <col min="13069" max="13069" width="12" customWidth="1"/>
    <col min="13070" max="13070" width="11.44140625" customWidth="1"/>
    <col min="13071" max="13071" width="13.33203125" customWidth="1"/>
    <col min="13072" max="13072" width="13.109375" customWidth="1"/>
    <col min="13073" max="13073" width="13" customWidth="1"/>
    <col min="13074" max="13074" width="14.6640625" customWidth="1"/>
    <col min="13075" max="13077" width="9.109375" customWidth="1"/>
    <col min="13078" max="13078" width="10.5546875" customWidth="1"/>
    <col min="13079" max="13080" width="9.44140625" customWidth="1"/>
    <col min="13081" max="13081" width="9.33203125" customWidth="1"/>
    <col min="13082" max="13082" width="9" customWidth="1"/>
    <col min="13083" max="13083" width="8.6640625" customWidth="1"/>
    <col min="13084" max="13084" width="9.44140625" customWidth="1"/>
    <col min="13085" max="13085" width="7.44140625" customWidth="1"/>
    <col min="13086" max="13086" width="8.33203125" customWidth="1"/>
    <col min="13087" max="13087" width="8" customWidth="1"/>
    <col min="13088" max="13088" width="11.44140625" customWidth="1"/>
    <col min="13089" max="13089" width="7.44140625" customWidth="1"/>
    <col min="13090" max="13090" width="12.109375" customWidth="1"/>
    <col min="13091" max="13091" width="9.6640625" customWidth="1"/>
    <col min="13092" max="13092" width="13.109375" customWidth="1"/>
    <col min="13093" max="13093" width="7.44140625" customWidth="1"/>
    <col min="13094" max="13094" width="20.6640625" customWidth="1"/>
    <col min="13095" max="13095" width="0.44140625" customWidth="1"/>
    <col min="13096" max="13096" width="13.33203125" customWidth="1"/>
    <col min="13097" max="13097" width="7.33203125" customWidth="1"/>
    <col min="13098" max="13098" width="13.109375" customWidth="1"/>
    <col min="13295" max="13295" width="5.5546875" customWidth="1"/>
    <col min="13296" max="13296" width="29.44140625" customWidth="1"/>
    <col min="13297" max="13307" width="0" hidden="1" customWidth="1"/>
    <col min="13308" max="13308" width="14" customWidth="1"/>
    <col min="13309" max="13309" width="12.88671875" customWidth="1"/>
    <col min="13310" max="13310" width="13.88671875" customWidth="1"/>
    <col min="13311" max="13311" width="15" customWidth="1"/>
    <col min="13312" max="13312" width="12.88671875" customWidth="1"/>
    <col min="13313" max="13313" width="11.6640625" customWidth="1"/>
    <col min="13314" max="13314" width="13.88671875" customWidth="1"/>
    <col min="13315" max="13315" width="10.109375" customWidth="1"/>
    <col min="13316" max="13316" width="11.88671875" customWidth="1"/>
    <col min="13317" max="13317" width="10.44140625" customWidth="1"/>
    <col min="13318" max="13318" width="10.6640625" customWidth="1"/>
    <col min="13319" max="13319" width="11" customWidth="1"/>
    <col min="13320" max="13320" width="9.88671875" customWidth="1"/>
    <col min="13321" max="13321" width="12.88671875" customWidth="1"/>
    <col min="13322" max="13322" width="13" customWidth="1"/>
    <col min="13323" max="13323" width="15" customWidth="1"/>
    <col min="13324" max="13324" width="11.44140625" customWidth="1"/>
    <col min="13325" max="13325" width="12" customWidth="1"/>
    <col min="13326" max="13326" width="11.44140625" customWidth="1"/>
    <col min="13327" max="13327" width="13.33203125" customWidth="1"/>
    <col min="13328" max="13328" width="13.109375" customWidth="1"/>
    <col min="13329" max="13329" width="13" customWidth="1"/>
    <col min="13330" max="13330" width="14.6640625" customWidth="1"/>
    <col min="13331" max="13333" width="9.109375" customWidth="1"/>
    <col min="13334" max="13334" width="10.5546875" customWidth="1"/>
    <col min="13335" max="13336" width="9.44140625" customWidth="1"/>
    <col min="13337" max="13337" width="9.33203125" customWidth="1"/>
    <col min="13338" max="13338" width="9" customWidth="1"/>
    <col min="13339" max="13339" width="8.6640625" customWidth="1"/>
    <col min="13340" max="13340" width="9.44140625" customWidth="1"/>
    <col min="13341" max="13341" width="7.44140625" customWidth="1"/>
    <col min="13342" max="13342" width="8.33203125" customWidth="1"/>
    <col min="13343" max="13343" width="8" customWidth="1"/>
    <col min="13344" max="13344" width="11.44140625" customWidth="1"/>
    <col min="13345" max="13345" width="7.44140625" customWidth="1"/>
    <col min="13346" max="13346" width="12.109375" customWidth="1"/>
    <col min="13347" max="13347" width="9.6640625" customWidth="1"/>
    <col min="13348" max="13348" width="13.109375" customWidth="1"/>
    <col min="13349" max="13349" width="7.44140625" customWidth="1"/>
    <col min="13350" max="13350" width="20.6640625" customWidth="1"/>
    <col min="13351" max="13351" width="0.44140625" customWidth="1"/>
    <col min="13352" max="13352" width="13.33203125" customWidth="1"/>
    <col min="13353" max="13353" width="7.33203125" customWidth="1"/>
    <col min="13354" max="13354" width="13.109375" customWidth="1"/>
    <col min="13551" max="13551" width="5.5546875" customWidth="1"/>
    <col min="13552" max="13552" width="29.44140625" customWidth="1"/>
    <col min="13553" max="13563" width="0" hidden="1" customWidth="1"/>
    <col min="13564" max="13564" width="14" customWidth="1"/>
    <col min="13565" max="13565" width="12.88671875" customWidth="1"/>
    <col min="13566" max="13566" width="13.88671875" customWidth="1"/>
    <col min="13567" max="13567" width="15" customWidth="1"/>
    <col min="13568" max="13568" width="12.88671875" customWidth="1"/>
    <col min="13569" max="13569" width="11.6640625" customWidth="1"/>
    <col min="13570" max="13570" width="13.88671875" customWidth="1"/>
    <col min="13571" max="13571" width="10.109375" customWidth="1"/>
    <col min="13572" max="13572" width="11.88671875" customWidth="1"/>
    <col min="13573" max="13573" width="10.44140625" customWidth="1"/>
    <col min="13574" max="13574" width="10.6640625" customWidth="1"/>
    <col min="13575" max="13575" width="11" customWidth="1"/>
    <col min="13576" max="13576" width="9.88671875" customWidth="1"/>
    <col min="13577" max="13577" width="12.88671875" customWidth="1"/>
    <col min="13578" max="13578" width="13" customWidth="1"/>
    <col min="13579" max="13579" width="15" customWidth="1"/>
    <col min="13580" max="13580" width="11.44140625" customWidth="1"/>
    <col min="13581" max="13581" width="12" customWidth="1"/>
    <col min="13582" max="13582" width="11.44140625" customWidth="1"/>
    <col min="13583" max="13583" width="13.33203125" customWidth="1"/>
    <col min="13584" max="13584" width="13.109375" customWidth="1"/>
    <col min="13585" max="13585" width="13" customWidth="1"/>
    <col min="13586" max="13586" width="14.6640625" customWidth="1"/>
    <col min="13587" max="13589" width="9.109375" customWidth="1"/>
    <col min="13590" max="13590" width="10.5546875" customWidth="1"/>
    <col min="13591" max="13592" width="9.44140625" customWidth="1"/>
    <col min="13593" max="13593" width="9.33203125" customWidth="1"/>
    <col min="13594" max="13594" width="9" customWidth="1"/>
    <col min="13595" max="13595" width="8.6640625" customWidth="1"/>
    <col min="13596" max="13596" width="9.44140625" customWidth="1"/>
    <col min="13597" max="13597" width="7.44140625" customWidth="1"/>
    <col min="13598" max="13598" width="8.33203125" customWidth="1"/>
    <col min="13599" max="13599" width="8" customWidth="1"/>
    <col min="13600" max="13600" width="11.44140625" customWidth="1"/>
    <col min="13601" max="13601" width="7.44140625" customWidth="1"/>
    <col min="13602" max="13602" width="12.109375" customWidth="1"/>
    <col min="13603" max="13603" width="9.6640625" customWidth="1"/>
    <col min="13604" max="13604" width="13.109375" customWidth="1"/>
    <col min="13605" max="13605" width="7.44140625" customWidth="1"/>
    <col min="13606" max="13606" width="20.6640625" customWidth="1"/>
    <col min="13607" max="13607" width="0.44140625" customWidth="1"/>
    <col min="13608" max="13608" width="13.33203125" customWidth="1"/>
    <col min="13609" max="13609" width="7.33203125" customWidth="1"/>
    <col min="13610" max="13610" width="13.109375" customWidth="1"/>
    <col min="13807" max="13807" width="5.5546875" customWidth="1"/>
    <col min="13808" max="13808" width="29.44140625" customWidth="1"/>
    <col min="13809" max="13819" width="0" hidden="1" customWidth="1"/>
    <col min="13820" max="13820" width="14" customWidth="1"/>
    <col min="13821" max="13821" width="12.88671875" customWidth="1"/>
    <col min="13822" max="13822" width="13.88671875" customWidth="1"/>
    <col min="13823" max="13823" width="15" customWidth="1"/>
    <col min="13824" max="13824" width="12.88671875" customWidth="1"/>
    <col min="13825" max="13825" width="11.6640625" customWidth="1"/>
    <col min="13826" max="13826" width="13.88671875" customWidth="1"/>
    <col min="13827" max="13827" width="10.109375" customWidth="1"/>
    <col min="13828" max="13828" width="11.88671875" customWidth="1"/>
    <col min="13829" max="13829" width="10.44140625" customWidth="1"/>
    <col min="13830" max="13830" width="10.6640625" customWidth="1"/>
    <col min="13831" max="13831" width="11" customWidth="1"/>
    <col min="13832" max="13832" width="9.88671875" customWidth="1"/>
    <col min="13833" max="13833" width="12.88671875" customWidth="1"/>
    <col min="13834" max="13834" width="13" customWidth="1"/>
    <col min="13835" max="13835" width="15" customWidth="1"/>
    <col min="13836" max="13836" width="11.44140625" customWidth="1"/>
    <col min="13837" max="13837" width="12" customWidth="1"/>
    <col min="13838" max="13838" width="11.44140625" customWidth="1"/>
    <col min="13839" max="13839" width="13.33203125" customWidth="1"/>
    <col min="13840" max="13840" width="13.109375" customWidth="1"/>
    <col min="13841" max="13841" width="13" customWidth="1"/>
    <col min="13842" max="13842" width="14.6640625" customWidth="1"/>
    <col min="13843" max="13845" width="9.109375" customWidth="1"/>
    <col min="13846" max="13846" width="10.5546875" customWidth="1"/>
    <col min="13847" max="13848" width="9.44140625" customWidth="1"/>
    <col min="13849" max="13849" width="9.33203125" customWidth="1"/>
    <col min="13850" max="13850" width="9" customWidth="1"/>
    <col min="13851" max="13851" width="8.6640625" customWidth="1"/>
    <col min="13852" max="13852" width="9.44140625" customWidth="1"/>
    <col min="13853" max="13853" width="7.44140625" customWidth="1"/>
    <col min="13854" max="13854" width="8.33203125" customWidth="1"/>
    <col min="13855" max="13855" width="8" customWidth="1"/>
    <col min="13856" max="13856" width="11.44140625" customWidth="1"/>
    <col min="13857" max="13857" width="7.44140625" customWidth="1"/>
    <col min="13858" max="13858" width="12.109375" customWidth="1"/>
    <col min="13859" max="13859" width="9.6640625" customWidth="1"/>
    <col min="13860" max="13860" width="13.109375" customWidth="1"/>
    <col min="13861" max="13861" width="7.44140625" customWidth="1"/>
    <col min="13862" max="13862" width="20.6640625" customWidth="1"/>
    <col min="13863" max="13863" width="0.44140625" customWidth="1"/>
    <col min="13864" max="13864" width="13.33203125" customWidth="1"/>
    <col min="13865" max="13865" width="7.33203125" customWidth="1"/>
    <col min="13866" max="13866" width="13.109375" customWidth="1"/>
    <col min="14063" max="14063" width="5.5546875" customWidth="1"/>
    <col min="14064" max="14064" width="29.44140625" customWidth="1"/>
    <col min="14065" max="14075" width="0" hidden="1" customWidth="1"/>
    <col min="14076" max="14076" width="14" customWidth="1"/>
    <col min="14077" max="14077" width="12.88671875" customWidth="1"/>
    <col min="14078" max="14078" width="13.88671875" customWidth="1"/>
    <col min="14079" max="14079" width="15" customWidth="1"/>
    <col min="14080" max="14080" width="12.88671875" customWidth="1"/>
    <col min="14081" max="14081" width="11.6640625" customWidth="1"/>
    <col min="14082" max="14082" width="13.88671875" customWidth="1"/>
    <col min="14083" max="14083" width="10.109375" customWidth="1"/>
    <col min="14084" max="14084" width="11.88671875" customWidth="1"/>
    <col min="14085" max="14085" width="10.44140625" customWidth="1"/>
    <col min="14086" max="14086" width="10.6640625" customWidth="1"/>
    <col min="14087" max="14087" width="11" customWidth="1"/>
    <col min="14088" max="14088" width="9.88671875" customWidth="1"/>
    <col min="14089" max="14089" width="12.88671875" customWidth="1"/>
    <col min="14090" max="14090" width="13" customWidth="1"/>
    <col min="14091" max="14091" width="15" customWidth="1"/>
    <col min="14092" max="14092" width="11.44140625" customWidth="1"/>
    <col min="14093" max="14093" width="12" customWidth="1"/>
    <col min="14094" max="14094" width="11.44140625" customWidth="1"/>
    <col min="14095" max="14095" width="13.33203125" customWidth="1"/>
    <col min="14096" max="14096" width="13.109375" customWidth="1"/>
    <col min="14097" max="14097" width="13" customWidth="1"/>
    <col min="14098" max="14098" width="14.6640625" customWidth="1"/>
    <col min="14099" max="14101" width="9.109375" customWidth="1"/>
    <col min="14102" max="14102" width="10.5546875" customWidth="1"/>
    <col min="14103" max="14104" width="9.44140625" customWidth="1"/>
    <col min="14105" max="14105" width="9.33203125" customWidth="1"/>
    <col min="14106" max="14106" width="9" customWidth="1"/>
    <col min="14107" max="14107" width="8.6640625" customWidth="1"/>
    <col min="14108" max="14108" width="9.44140625" customWidth="1"/>
    <col min="14109" max="14109" width="7.44140625" customWidth="1"/>
    <col min="14110" max="14110" width="8.33203125" customWidth="1"/>
    <col min="14111" max="14111" width="8" customWidth="1"/>
    <col min="14112" max="14112" width="11.44140625" customWidth="1"/>
    <col min="14113" max="14113" width="7.44140625" customWidth="1"/>
    <col min="14114" max="14114" width="12.109375" customWidth="1"/>
    <col min="14115" max="14115" width="9.6640625" customWidth="1"/>
    <col min="14116" max="14116" width="13.109375" customWidth="1"/>
    <col min="14117" max="14117" width="7.44140625" customWidth="1"/>
    <col min="14118" max="14118" width="20.6640625" customWidth="1"/>
    <col min="14119" max="14119" width="0.44140625" customWidth="1"/>
    <col min="14120" max="14120" width="13.33203125" customWidth="1"/>
    <col min="14121" max="14121" width="7.33203125" customWidth="1"/>
    <col min="14122" max="14122" width="13.109375" customWidth="1"/>
    <col min="14319" max="14319" width="5.5546875" customWidth="1"/>
    <col min="14320" max="14320" width="29.44140625" customWidth="1"/>
    <col min="14321" max="14331" width="0" hidden="1" customWidth="1"/>
    <col min="14332" max="14332" width="14" customWidth="1"/>
    <col min="14333" max="14333" width="12.88671875" customWidth="1"/>
    <col min="14334" max="14334" width="13.88671875" customWidth="1"/>
    <col min="14335" max="14335" width="15" customWidth="1"/>
    <col min="14336" max="14336" width="12.88671875" customWidth="1"/>
    <col min="14337" max="14337" width="11.6640625" customWidth="1"/>
    <col min="14338" max="14338" width="13.88671875" customWidth="1"/>
    <col min="14339" max="14339" width="10.109375" customWidth="1"/>
    <col min="14340" max="14340" width="11.88671875" customWidth="1"/>
    <col min="14341" max="14341" width="10.44140625" customWidth="1"/>
    <col min="14342" max="14342" width="10.6640625" customWidth="1"/>
    <col min="14343" max="14343" width="11" customWidth="1"/>
    <col min="14344" max="14344" width="9.88671875" customWidth="1"/>
    <col min="14345" max="14345" width="12.88671875" customWidth="1"/>
    <col min="14346" max="14346" width="13" customWidth="1"/>
    <col min="14347" max="14347" width="15" customWidth="1"/>
    <col min="14348" max="14348" width="11.44140625" customWidth="1"/>
    <col min="14349" max="14349" width="12" customWidth="1"/>
    <col min="14350" max="14350" width="11.44140625" customWidth="1"/>
    <col min="14351" max="14351" width="13.33203125" customWidth="1"/>
    <col min="14352" max="14352" width="13.109375" customWidth="1"/>
    <col min="14353" max="14353" width="13" customWidth="1"/>
    <col min="14354" max="14354" width="14.6640625" customWidth="1"/>
    <col min="14355" max="14357" width="9.109375" customWidth="1"/>
    <col min="14358" max="14358" width="10.5546875" customWidth="1"/>
    <col min="14359" max="14360" width="9.44140625" customWidth="1"/>
    <col min="14361" max="14361" width="9.33203125" customWidth="1"/>
    <col min="14362" max="14362" width="9" customWidth="1"/>
    <col min="14363" max="14363" width="8.6640625" customWidth="1"/>
    <col min="14364" max="14364" width="9.44140625" customWidth="1"/>
    <col min="14365" max="14365" width="7.44140625" customWidth="1"/>
    <col min="14366" max="14366" width="8.33203125" customWidth="1"/>
    <col min="14367" max="14367" width="8" customWidth="1"/>
    <col min="14368" max="14368" width="11.44140625" customWidth="1"/>
    <col min="14369" max="14369" width="7.44140625" customWidth="1"/>
    <col min="14370" max="14370" width="12.109375" customWidth="1"/>
    <col min="14371" max="14371" width="9.6640625" customWidth="1"/>
    <col min="14372" max="14372" width="13.109375" customWidth="1"/>
    <col min="14373" max="14373" width="7.44140625" customWidth="1"/>
    <col min="14374" max="14374" width="20.6640625" customWidth="1"/>
    <col min="14375" max="14375" width="0.44140625" customWidth="1"/>
    <col min="14376" max="14376" width="13.33203125" customWidth="1"/>
    <col min="14377" max="14377" width="7.33203125" customWidth="1"/>
    <col min="14378" max="14378" width="13.109375" customWidth="1"/>
    <col min="14575" max="14575" width="5.5546875" customWidth="1"/>
    <col min="14576" max="14576" width="29.44140625" customWidth="1"/>
    <col min="14577" max="14587" width="0" hidden="1" customWidth="1"/>
    <col min="14588" max="14588" width="14" customWidth="1"/>
    <col min="14589" max="14589" width="12.88671875" customWidth="1"/>
    <col min="14590" max="14590" width="13.88671875" customWidth="1"/>
    <col min="14591" max="14591" width="15" customWidth="1"/>
    <col min="14592" max="14592" width="12.88671875" customWidth="1"/>
    <col min="14593" max="14593" width="11.6640625" customWidth="1"/>
    <col min="14594" max="14594" width="13.88671875" customWidth="1"/>
    <col min="14595" max="14595" width="10.109375" customWidth="1"/>
    <col min="14596" max="14596" width="11.88671875" customWidth="1"/>
    <col min="14597" max="14597" width="10.44140625" customWidth="1"/>
    <col min="14598" max="14598" width="10.6640625" customWidth="1"/>
    <col min="14599" max="14599" width="11" customWidth="1"/>
    <col min="14600" max="14600" width="9.88671875" customWidth="1"/>
    <col min="14601" max="14601" width="12.88671875" customWidth="1"/>
    <col min="14602" max="14602" width="13" customWidth="1"/>
    <col min="14603" max="14603" width="15" customWidth="1"/>
    <col min="14604" max="14604" width="11.44140625" customWidth="1"/>
    <col min="14605" max="14605" width="12" customWidth="1"/>
    <col min="14606" max="14606" width="11.44140625" customWidth="1"/>
    <col min="14607" max="14607" width="13.33203125" customWidth="1"/>
    <col min="14608" max="14608" width="13.109375" customWidth="1"/>
    <col min="14609" max="14609" width="13" customWidth="1"/>
    <col min="14610" max="14610" width="14.6640625" customWidth="1"/>
    <col min="14611" max="14613" width="9.109375" customWidth="1"/>
    <col min="14614" max="14614" width="10.5546875" customWidth="1"/>
    <col min="14615" max="14616" width="9.44140625" customWidth="1"/>
    <col min="14617" max="14617" width="9.33203125" customWidth="1"/>
    <col min="14618" max="14618" width="9" customWidth="1"/>
    <col min="14619" max="14619" width="8.6640625" customWidth="1"/>
    <col min="14620" max="14620" width="9.44140625" customWidth="1"/>
    <col min="14621" max="14621" width="7.44140625" customWidth="1"/>
    <col min="14622" max="14622" width="8.33203125" customWidth="1"/>
    <col min="14623" max="14623" width="8" customWidth="1"/>
    <col min="14624" max="14624" width="11.44140625" customWidth="1"/>
    <col min="14625" max="14625" width="7.44140625" customWidth="1"/>
    <col min="14626" max="14626" width="12.109375" customWidth="1"/>
    <col min="14627" max="14627" width="9.6640625" customWidth="1"/>
    <col min="14628" max="14628" width="13.109375" customWidth="1"/>
    <col min="14629" max="14629" width="7.44140625" customWidth="1"/>
    <col min="14630" max="14630" width="20.6640625" customWidth="1"/>
    <col min="14631" max="14631" width="0.44140625" customWidth="1"/>
    <col min="14632" max="14632" width="13.33203125" customWidth="1"/>
    <col min="14633" max="14633" width="7.33203125" customWidth="1"/>
    <col min="14634" max="14634" width="13.109375" customWidth="1"/>
    <col min="14831" max="14831" width="5.5546875" customWidth="1"/>
    <col min="14832" max="14832" width="29.44140625" customWidth="1"/>
    <col min="14833" max="14843" width="0" hidden="1" customWidth="1"/>
    <col min="14844" max="14844" width="14" customWidth="1"/>
    <col min="14845" max="14845" width="12.88671875" customWidth="1"/>
    <col min="14846" max="14846" width="13.88671875" customWidth="1"/>
    <col min="14847" max="14847" width="15" customWidth="1"/>
    <col min="14848" max="14848" width="12.88671875" customWidth="1"/>
    <col min="14849" max="14849" width="11.6640625" customWidth="1"/>
    <col min="14850" max="14850" width="13.88671875" customWidth="1"/>
    <col min="14851" max="14851" width="10.109375" customWidth="1"/>
    <col min="14852" max="14852" width="11.88671875" customWidth="1"/>
    <col min="14853" max="14853" width="10.44140625" customWidth="1"/>
    <col min="14854" max="14854" width="10.6640625" customWidth="1"/>
    <col min="14855" max="14855" width="11" customWidth="1"/>
    <col min="14856" max="14856" width="9.88671875" customWidth="1"/>
    <col min="14857" max="14857" width="12.88671875" customWidth="1"/>
    <col min="14858" max="14858" width="13" customWidth="1"/>
    <col min="14859" max="14859" width="15" customWidth="1"/>
    <col min="14860" max="14860" width="11.44140625" customWidth="1"/>
    <col min="14861" max="14861" width="12" customWidth="1"/>
    <col min="14862" max="14862" width="11.44140625" customWidth="1"/>
    <col min="14863" max="14863" width="13.33203125" customWidth="1"/>
    <col min="14864" max="14864" width="13.109375" customWidth="1"/>
    <col min="14865" max="14865" width="13" customWidth="1"/>
    <col min="14866" max="14866" width="14.6640625" customWidth="1"/>
    <col min="14867" max="14869" width="9.109375" customWidth="1"/>
    <col min="14870" max="14870" width="10.5546875" customWidth="1"/>
    <col min="14871" max="14872" width="9.44140625" customWidth="1"/>
    <col min="14873" max="14873" width="9.33203125" customWidth="1"/>
    <col min="14874" max="14874" width="9" customWidth="1"/>
    <col min="14875" max="14875" width="8.6640625" customWidth="1"/>
    <col min="14876" max="14876" width="9.44140625" customWidth="1"/>
    <col min="14877" max="14877" width="7.44140625" customWidth="1"/>
    <col min="14878" max="14878" width="8.33203125" customWidth="1"/>
    <col min="14879" max="14879" width="8" customWidth="1"/>
    <col min="14880" max="14880" width="11.44140625" customWidth="1"/>
    <col min="14881" max="14881" width="7.44140625" customWidth="1"/>
    <col min="14882" max="14882" width="12.109375" customWidth="1"/>
    <col min="14883" max="14883" width="9.6640625" customWidth="1"/>
    <col min="14884" max="14884" width="13.109375" customWidth="1"/>
    <col min="14885" max="14885" width="7.44140625" customWidth="1"/>
    <col min="14886" max="14886" width="20.6640625" customWidth="1"/>
    <col min="14887" max="14887" width="0.44140625" customWidth="1"/>
    <col min="14888" max="14888" width="13.33203125" customWidth="1"/>
    <col min="14889" max="14889" width="7.33203125" customWidth="1"/>
    <col min="14890" max="14890" width="13.109375" customWidth="1"/>
    <col min="15087" max="15087" width="5.5546875" customWidth="1"/>
    <col min="15088" max="15088" width="29.44140625" customWidth="1"/>
    <col min="15089" max="15099" width="0" hidden="1" customWidth="1"/>
    <col min="15100" max="15100" width="14" customWidth="1"/>
    <col min="15101" max="15101" width="12.88671875" customWidth="1"/>
    <col min="15102" max="15102" width="13.88671875" customWidth="1"/>
    <col min="15103" max="15103" width="15" customWidth="1"/>
    <col min="15104" max="15104" width="12.88671875" customWidth="1"/>
    <col min="15105" max="15105" width="11.6640625" customWidth="1"/>
    <col min="15106" max="15106" width="13.88671875" customWidth="1"/>
    <col min="15107" max="15107" width="10.109375" customWidth="1"/>
    <col min="15108" max="15108" width="11.88671875" customWidth="1"/>
    <col min="15109" max="15109" width="10.44140625" customWidth="1"/>
    <col min="15110" max="15110" width="10.6640625" customWidth="1"/>
    <col min="15111" max="15111" width="11" customWidth="1"/>
    <col min="15112" max="15112" width="9.88671875" customWidth="1"/>
    <col min="15113" max="15113" width="12.88671875" customWidth="1"/>
    <col min="15114" max="15114" width="13" customWidth="1"/>
    <col min="15115" max="15115" width="15" customWidth="1"/>
    <col min="15116" max="15116" width="11.44140625" customWidth="1"/>
    <col min="15117" max="15117" width="12" customWidth="1"/>
    <col min="15118" max="15118" width="11.44140625" customWidth="1"/>
    <col min="15119" max="15119" width="13.33203125" customWidth="1"/>
    <col min="15120" max="15120" width="13.109375" customWidth="1"/>
    <col min="15121" max="15121" width="13" customWidth="1"/>
    <col min="15122" max="15122" width="14.6640625" customWidth="1"/>
    <col min="15123" max="15125" width="9.109375" customWidth="1"/>
    <col min="15126" max="15126" width="10.5546875" customWidth="1"/>
    <col min="15127" max="15128" width="9.44140625" customWidth="1"/>
    <col min="15129" max="15129" width="9.33203125" customWidth="1"/>
    <col min="15130" max="15130" width="9" customWidth="1"/>
    <col min="15131" max="15131" width="8.6640625" customWidth="1"/>
    <col min="15132" max="15132" width="9.44140625" customWidth="1"/>
    <col min="15133" max="15133" width="7.44140625" customWidth="1"/>
    <col min="15134" max="15134" width="8.33203125" customWidth="1"/>
    <col min="15135" max="15135" width="8" customWidth="1"/>
    <col min="15136" max="15136" width="11.44140625" customWidth="1"/>
    <col min="15137" max="15137" width="7.44140625" customWidth="1"/>
    <col min="15138" max="15138" width="12.109375" customWidth="1"/>
    <col min="15139" max="15139" width="9.6640625" customWidth="1"/>
    <col min="15140" max="15140" width="13.109375" customWidth="1"/>
    <col min="15141" max="15141" width="7.44140625" customWidth="1"/>
    <col min="15142" max="15142" width="20.6640625" customWidth="1"/>
    <col min="15143" max="15143" width="0.44140625" customWidth="1"/>
    <col min="15144" max="15144" width="13.33203125" customWidth="1"/>
    <col min="15145" max="15145" width="7.33203125" customWidth="1"/>
    <col min="15146" max="15146" width="13.109375" customWidth="1"/>
    <col min="15343" max="15343" width="5.5546875" customWidth="1"/>
    <col min="15344" max="15344" width="29.44140625" customWidth="1"/>
    <col min="15345" max="15355" width="0" hidden="1" customWidth="1"/>
    <col min="15356" max="15356" width="14" customWidth="1"/>
    <col min="15357" max="15357" width="12.88671875" customWidth="1"/>
    <col min="15358" max="15358" width="13.88671875" customWidth="1"/>
    <col min="15359" max="15359" width="15" customWidth="1"/>
    <col min="15360" max="15360" width="12.88671875" customWidth="1"/>
    <col min="15361" max="15361" width="11.6640625" customWidth="1"/>
    <col min="15362" max="15362" width="13.88671875" customWidth="1"/>
    <col min="15363" max="15363" width="10.109375" customWidth="1"/>
    <col min="15364" max="15364" width="11.88671875" customWidth="1"/>
    <col min="15365" max="15365" width="10.44140625" customWidth="1"/>
    <col min="15366" max="15366" width="10.6640625" customWidth="1"/>
    <col min="15367" max="15367" width="11" customWidth="1"/>
    <col min="15368" max="15368" width="9.88671875" customWidth="1"/>
    <col min="15369" max="15369" width="12.88671875" customWidth="1"/>
    <col min="15370" max="15370" width="13" customWidth="1"/>
    <col min="15371" max="15371" width="15" customWidth="1"/>
    <col min="15372" max="15372" width="11.44140625" customWidth="1"/>
    <col min="15373" max="15373" width="12" customWidth="1"/>
    <col min="15374" max="15374" width="11.44140625" customWidth="1"/>
    <col min="15375" max="15375" width="13.33203125" customWidth="1"/>
    <col min="15376" max="15376" width="13.109375" customWidth="1"/>
    <col min="15377" max="15377" width="13" customWidth="1"/>
    <col min="15378" max="15378" width="14.6640625" customWidth="1"/>
    <col min="15379" max="15381" width="9.109375" customWidth="1"/>
    <col min="15382" max="15382" width="10.5546875" customWidth="1"/>
    <col min="15383" max="15384" width="9.44140625" customWidth="1"/>
    <col min="15385" max="15385" width="9.33203125" customWidth="1"/>
    <col min="15386" max="15386" width="9" customWidth="1"/>
    <col min="15387" max="15387" width="8.6640625" customWidth="1"/>
    <col min="15388" max="15388" width="9.44140625" customWidth="1"/>
    <col min="15389" max="15389" width="7.44140625" customWidth="1"/>
    <col min="15390" max="15390" width="8.33203125" customWidth="1"/>
    <col min="15391" max="15391" width="8" customWidth="1"/>
    <col min="15392" max="15392" width="11.44140625" customWidth="1"/>
    <col min="15393" max="15393" width="7.44140625" customWidth="1"/>
    <col min="15394" max="15394" width="12.109375" customWidth="1"/>
    <col min="15395" max="15395" width="9.6640625" customWidth="1"/>
    <col min="15396" max="15396" width="13.109375" customWidth="1"/>
    <col min="15397" max="15397" width="7.44140625" customWidth="1"/>
    <col min="15398" max="15398" width="20.6640625" customWidth="1"/>
    <col min="15399" max="15399" width="0.44140625" customWidth="1"/>
    <col min="15400" max="15400" width="13.33203125" customWidth="1"/>
    <col min="15401" max="15401" width="7.33203125" customWidth="1"/>
    <col min="15402" max="15402" width="13.109375" customWidth="1"/>
    <col min="15599" max="15599" width="5.5546875" customWidth="1"/>
    <col min="15600" max="15600" width="29.44140625" customWidth="1"/>
    <col min="15601" max="15611" width="0" hidden="1" customWidth="1"/>
    <col min="15612" max="15612" width="14" customWidth="1"/>
    <col min="15613" max="15613" width="12.88671875" customWidth="1"/>
    <col min="15614" max="15614" width="13.88671875" customWidth="1"/>
    <col min="15615" max="15615" width="15" customWidth="1"/>
    <col min="15616" max="15616" width="12.88671875" customWidth="1"/>
    <col min="15617" max="15617" width="11.6640625" customWidth="1"/>
    <col min="15618" max="15618" width="13.88671875" customWidth="1"/>
    <col min="15619" max="15619" width="10.109375" customWidth="1"/>
    <col min="15620" max="15620" width="11.88671875" customWidth="1"/>
    <col min="15621" max="15621" width="10.44140625" customWidth="1"/>
    <col min="15622" max="15622" width="10.6640625" customWidth="1"/>
    <col min="15623" max="15623" width="11" customWidth="1"/>
    <col min="15624" max="15624" width="9.88671875" customWidth="1"/>
    <col min="15625" max="15625" width="12.88671875" customWidth="1"/>
    <col min="15626" max="15626" width="13" customWidth="1"/>
    <col min="15627" max="15627" width="15" customWidth="1"/>
    <col min="15628" max="15628" width="11.44140625" customWidth="1"/>
    <col min="15629" max="15629" width="12" customWidth="1"/>
    <col min="15630" max="15630" width="11.44140625" customWidth="1"/>
    <col min="15631" max="15631" width="13.33203125" customWidth="1"/>
    <col min="15632" max="15632" width="13.109375" customWidth="1"/>
    <col min="15633" max="15633" width="13" customWidth="1"/>
    <col min="15634" max="15634" width="14.6640625" customWidth="1"/>
    <col min="15635" max="15637" width="9.109375" customWidth="1"/>
    <col min="15638" max="15638" width="10.5546875" customWidth="1"/>
    <col min="15639" max="15640" width="9.44140625" customWidth="1"/>
    <col min="15641" max="15641" width="9.33203125" customWidth="1"/>
    <col min="15642" max="15642" width="9" customWidth="1"/>
    <col min="15643" max="15643" width="8.6640625" customWidth="1"/>
    <col min="15644" max="15644" width="9.44140625" customWidth="1"/>
    <col min="15645" max="15645" width="7.44140625" customWidth="1"/>
    <col min="15646" max="15646" width="8.33203125" customWidth="1"/>
    <col min="15647" max="15647" width="8" customWidth="1"/>
    <col min="15648" max="15648" width="11.44140625" customWidth="1"/>
    <col min="15649" max="15649" width="7.44140625" customWidth="1"/>
    <col min="15650" max="15650" width="12.109375" customWidth="1"/>
    <col min="15651" max="15651" width="9.6640625" customWidth="1"/>
    <col min="15652" max="15652" width="13.109375" customWidth="1"/>
    <col min="15653" max="15653" width="7.44140625" customWidth="1"/>
    <col min="15654" max="15654" width="20.6640625" customWidth="1"/>
    <col min="15655" max="15655" width="0.44140625" customWidth="1"/>
    <col min="15656" max="15656" width="13.33203125" customWidth="1"/>
    <col min="15657" max="15657" width="7.33203125" customWidth="1"/>
    <col min="15658" max="15658" width="13.109375" customWidth="1"/>
    <col min="15855" max="15855" width="5.5546875" customWidth="1"/>
    <col min="15856" max="15856" width="29.44140625" customWidth="1"/>
    <col min="15857" max="15867" width="0" hidden="1" customWidth="1"/>
    <col min="15868" max="15868" width="14" customWidth="1"/>
    <col min="15869" max="15869" width="12.88671875" customWidth="1"/>
    <col min="15870" max="15870" width="13.88671875" customWidth="1"/>
    <col min="15871" max="15871" width="15" customWidth="1"/>
    <col min="15872" max="15872" width="12.88671875" customWidth="1"/>
    <col min="15873" max="15873" width="11.6640625" customWidth="1"/>
    <col min="15874" max="15874" width="13.88671875" customWidth="1"/>
    <col min="15875" max="15875" width="10.109375" customWidth="1"/>
    <col min="15876" max="15876" width="11.88671875" customWidth="1"/>
    <col min="15877" max="15877" width="10.44140625" customWidth="1"/>
    <col min="15878" max="15878" width="10.6640625" customWidth="1"/>
    <col min="15879" max="15879" width="11" customWidth="1"/>
    <col min="15880" max="15880" width="9.88671875" customWidth="1"/>
    <col min="15881" max="15881" width="12.88671875" customWidth="1"/>
    <col min="15882" max="15882" width="13" customWidth="1"/>
    <col min="15883" max="15883" width="15" customWidth="1"/>
    <col min="15884" max="15884" width="11.44140625" customWidth="1"/>
    <col min="15885" max="15885" width="12" customWidth="1"/>
    <col min="15886" max="15886" width="11.44140625" customWidth="1"/>
    <col min="15887" max="15887" width="13.33203125" customWidth="1"/>
    <col min="15888" max="15888" width="13.109375" customWidth="1"/>
    <col min="15889" max="15889" width="13" customWidth="1"/>
    <col min="15890" max="15890" width="14.6640625" customWidth="1"/>
    <col min="15891" max="15893" width="9.109375" customWidth="1"/>
    <col min="15894" max="15894" width="10.5546875" customWidth="1"/>
    <col min="15895" max="15896" width="9.44140625" customWidth="1"/>
    <col min="15897" max="15897" width="9.33203125" customWidth="1"/>
    <col min="15898" max="15898" width="9" customWidth="1"/>
    <col min="15899" max="15899" width="8.6640625" customWidth="1"/>
    <col min="15900" max="15900" width="9.44140625" customWidth="1"/>
    <col min="15901" max="15901" width="7.44140625" customWidth="1"/>
    <col min="15902" max="15902" width="8.33203125" customWidth="1"/>
    <col min="15903" max="15903" width="8" customWidth="1"/>
    <col min="15904" max="15904" width="11.44140625" customWidth="1"/>
    <col min="15905" max="15905" width="7.44140625" customWidth="1"/>
    <col min="15906" max="15906" width="12.109375" customWidth="1"/>
    <col min="15907" max="15907" width="9.6640625" customWidth="1"/>
    <col min="15908" max="15908" width="13.109375" customWidth="1"/>
    <col min="15909" max="15909" width="7.44140625" customWidth="1"/>
    <col min="15910" max="15910" width="20.6640625" customWidth="1"/>
    <col min="15911" max="15911" width="0.44140625" customWidth="1"/>
    <col min="15912" max="15912" width="13.33203125" customWidth="1"/>
    <col min="15913" max="15913" width="7.33203125" customWidth="1"/>
    <col min="15914" max="15914" width="13.109375" customWidth="1"/>
    <col min="16111" max="16111" width="5.5546875" customWidth="1"/>
    <col min="16112" max="16112" width="29.44140625" customWidth="1"/>
    <col min="16113" max="16123" width="0" hidden="1" customWidth="1"/>
    <col min="16124" max="16124" width="14" customWidth="1"/>
    <col min="16125" max="16125" width="12.88671875" customWidth="1"/>
    <col min="16126" max="16126" width="13.88671875" customWidth="1"/>
    <col min="16127" max="16127" width="15" customWidth="1"/>
    <col min="16128" max="16128" width="12.88671875" customWidth="1"/>
    <col min="16129" max="16129" width="11.6640625" customWidth="1"/>
    <col min="16130" max="16130" width="13.88671875" customWidth="1"/>
    <col min="16131" max="16131" width="10.109375" customWidth="1"/>
    <col min="16132" max="16132" width="11.88671875" customWidth="1"/>
    <col min="16133" max="16133" width="10.44140625" customWidth="1"/>
    <col min="16134" max="16134" width="10.6640625" customWidth="1"/>
    <col min="16135" max="16135" width="11" customWidth="1"/>
    <col min="16136" max="16136" width="9.88671875" customWidth="1"/>
    <col min="16137" max="16137" width="12.88671875" customWidth="1"/>
    <col min="16138" max="16138" width="13" customWidth="1"/>
    <col min="16139" max="16139" width="15" customWidth="1"/>
    <col min="16140" max="16140" width="11.44140625" customWidth="1"/>
    <col min="16141" max="16141" width="12" customWidth="1"/>
    <col min="16142" max="16142" width="11.44140625" customWidth="1"/>
    <col min="16143" max="16143" width="13.33203125" customWidth="1"/>
    <col min="16144" max="16144" width="13.109375" customWidth="1"/>
    <col min="16145" max="16145" width="13" customWidth="1"/>
    <col min="16146" max="16146" width="14.6640625" customWidth="1"/>
    <col min="16147" max="16149" width="9.109375" customWidth="1"/>
    <col min="16150" max="16150" width="10.5546875" customWidth="1"/>
    <col min="16151" max="16152" width="9.44140625" customWidth="1"/>
    <col min="16153" max="16153" width="9.33203125" customWidth="1"/>
    <col min="16154" max="16154" width="9" customWidth="1"/>
    <col min="16155" max="16155" width="8.6640625" customWidth="1"/>
    <col min="16156" max="16156" width="9.44140625" customWidth="1"/>
    <col min="16157" max="16157" width="7.44140625" customWidth="1"/>
    <col min="16158" max="16158" width="8.33203125" customWidth="1"/>
    <col min="16159" max="16159" width="8" customWidth="1"/>
    <col min="16160" max="16160" width="11.44140625" customWidth="1"/>
    <col min="16161" max="16161" width="7.44140625" customWidth="1"/>
    <col min="16162" max="16162" width="12.109375" customWidth="1"/>
    <col min="16163" max="16163" width="9.6640625" customWidth="1"/>
    <col min="16164" max="16164" width="13.109375" customWidth="1"/>
    <col min="16165" max="16165" width="7.44140625" customWidth="1"/>
    <col min="16166" max="16166" width="20.6640625" customWidth="1"/>
    <col min="16167" max="16167" width="0.44140625" customWidth="1"/>
    <col min="16168" max="16168" width="13.33203125" customWidth="1"/>
    <col min="16169" max="16169" width="7.33203125" customWidth="1"/>
    <col min="16170" max="16170" width="13.109375" customWidth="1"/>
  </cols>
  <sheetData>
    <row r="1" spans="1:80" ht="18" hidden="1" customHeight="1" thickBot="1" x14ac:dyDescent="0.3">
      <c r="A1" s="1"/>
      <c r="B1" s="2" t="s">
        <v>0</v>
      </c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</row>
    <row r="2" spans="1:80" ht="16.5" customHeight="1" x14ac:dyDescent="0.3">
      <c r="A2" s="1"/>
      <c r="B2" s="4" t="s">
        <v>350</v>
      </c>
      <c r="C2" s="1"/>
      <c r="D2" s="1"/>
      <c r="E2" s="1"/>
      <c r="F2" s="1"/>
      <c r="G2" s="1"/>
      <c r="H2" s="4"/>
      <c r="I2" s="4"/>
      <c r="J2" s="4"/>
      <c r="K2" s="4"/>
      <c r="L2" s="4"/>
      <c r="M2" s="4"/>
      <c r="N2" s="4"/>
      <c r="O2" s="4"/>
      <c r="P2" s="4"/>
      <c r="Q2" s="4"/>
      <c r="R2" s="6"/>
      <c r="S2" s="5"/>
      <c r="T2" s="5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7"/>
      <c r="AR2" s="4"/>
      <c r="AS2" s="7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6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</row>
    <row r="3" spans="1:80" ht="16.5" customHeight="1" x14ac:dyDescent="0.3">
      <c r="A3" s="8"/>
      <c r="B3" s="9"/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  <c r="T3" s="11"/>
      <c r="U3" s="12"/>
      <c r="V3" s="12"/>
      <c r="W3" s="12"/>
      <c r="X3" s="12"/>
      <c r="Y3" s="12"/>
      <c r="Z3" s="12"/>
      <c r="AA3" s="12"/>
      <c r="AB3" s="12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3"/>
      <c r="AU3" s="13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</row>
    <row r="4" spans="1:80" ht="16.5" customHeight="1" thickBot="1" x14ac:dyDescent="0.35">
      <c r="A4" s="229" t="s">
        <v>351</v>
      </c>
      <c r="B4" s="230"/>
      <c r="C4" s="230"/>
      <c r="D4" s="230"/>
      <c r="E4" s="230"/>
      <c r="F4" s="230"/>
      <c r="G4" s="230"/>
      <c r="H4" s="15"/>
      <c r="I4" s="15"/>
      <c r="J4" s="15"/>
      <c r="K4" s="15"/>
      <c r="L4" s="15"/>
      <c r="M4" s="15"/>
      <c r="N4" s="15"/>
      <c r="O4" s="15"/>
      <c r="P4" s="15"/>
      <c r="Q4" s="14"/>
      <c r="R4" s="14"/>
      <c r="S4" s="14"/>
      <c r="T4" s="14"/>
      <c r="U4" s="14"/>
      <c r="V4" s="16"/>
      <c r="W4" s="16"/>
      <c r="X4" s="16"/>
      <c r="Y4" s="16"/>
      <c r="Z4" s="16"/>
      <c r="AA4" s="16"/>
      <c r="AB4" s="16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>
        <v>146</v>
      </c>
      <c r="AQ4" s="14">
        <v>552.93700000000001</v>
      </c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4"/>
      <c r="CA4" s="4"/>
    </row>
    <row r="5" spans="1:80" ht="21" customHeight="1" thickBot="1" x14ac:dyDescent="0.35">
      <c r="A5" s="296" t="s">
        <v>3</v>
      </c>
      <c r="B5" s="297" t="s">
        <v>4</v>
      </c>
      <c r="C5" s="298" t="s">
        <v>5</v>
      </c>
      <c r="D5" s="298" t="s">
        <v>6</v>
      </c>
      <c r="E5" s="299" t="s">
        <v>9</v>
      </c>
      <c r="F5" s="300" t="s">
        <v>7</v>
      </c>
      <c r="G5" s="301" t="s">
        <v>8</v>
      </c>
      <c r="H5" s="302" t="s">
        <v>10</v>
      </c>
      <c r="I5" s="303"/>
      <c r="J5" s="303"/>
      <c r="K5" s="304"/>
      <c r="L5" s="302" t="s">
        <v>349</v>
      </c>
      <c r="M5" s="303"/>
      <c r="N5" s="303"/>
      <c r="O5" s="304"/>
      <c r="P5" s="305"/>
      <c r="Q5" s="306" t="s">
        <v>11</v>
      </c>
      <c r="R5" s="307"/>
      <c r="S5" s="308" t="s">
        <v>12</v>
      </c>
      <c r="T5" s="309"/>
      <c r="U5" s="310" t="s">
        <v>13</v>
      </c>
      <c r="V5" s="311"/>
      <c r="W5" s="308" t="s">
        <v>14</v>
      </c>
      <c r="X5" s="309"/>
      <c r="Y5" s="308" t="s">
        <v>15</v>
      </c>
      <c r="Z5" s="309"/>
      <c r="AA5" s="312" t="s">
        <v>16</v>
      </c>
      <c r="AB5" s="313"/>
      <c r="AC5" s="308" t="s">
        <v>17</v>
      </c>
      <c r="AD5" s="314"/>
      <c r="AE5" s="309"/>
      <c r="AF5" s="308" t="s">
        <v>18</v>
      </c>
      <c r="AG5" s="309"/>
      <c r="AH5" s="308" t="s">
        <v>19</v>
      </c>
      <c r="AI5" s="309"/>
      <c r="AJ5" s="308" t="s">
        <v>20</v>
      </c>
      <c r="AK5" s="314"/>
      <c r="AL5" s="308" t="s">
        <v>21</v>
      </c>
      <c r="AM5" s="309"/>
      <c r="AN5" s="308" t="s">
        <v>22</v>
      </c>
      <c r="AO5" s="309"/>
      <c r="AP5" s="308" t="s">
        <v>23</v>
      </c>
      <c r="AQ5" s="309"/>
      <c r="AR5" s="308" t="s">
        <v>24</v>
      </c>
      <c r="AS5" s="309"/>
      <c r="AT5" s="308" t="s">
        <v>25</v>
      </c>
      <c r="AU5" s="309"/>
      <c r="AV5" s="312" t="s">
        <v>26</v>
      </c>
      <c r="AW5" s="315" t="s">
        <v>27</v>
      </c>
      <c r="AX5" s="315" t="s">
        <v>28</v>
      </c>
      <c r="AY5" s="306" t="s">
        <v>29</v>
      </c>
      <c r="AZ5" s="307"/>
      <c r="BA5" s="316" t="s">
        <v>30</v>
      </c>
      <c r="BB5" s="306" t="s">
        <v>31</v>
      </c>
      <c r="BC5" s="307"/>
      <c r="BD5" s="306" t="s">
        <v>32</v>
      </c>
      <c r="BE5" s="317"/>
      <c r="BF5" s="318" t="s">
        <v>33</v>
      </c>
      <c r="BG5" s="314" t="s">
        <v>34</v>
      </c>
      <c r="BH5" s="319"/>
      <c r="BI5" s="320" t="s">
        <v>35</v>
      </c>
      <c r="BJ5" s="319"/>
      <c r="BK5" s="320" t="s">
        <v>36</v>
      </c>
      <c r="BL5" s="319"/>
      <c r="BM5" s="320" t="s">
        <v>37</v>
      </c>
      <c r="BN5" s="319"/>
      <c r="BO5" s="320" t="s">
        <v>38</v>
      </c>
      <c r="BP5" s="319"/>
      <c r="BQ5" s="320" t="s">
        <v>39</v>
      </c>
      <c r="BR5" s="309"/>
      <c r="BS5" s="308" t="s">
        <v>40</v>
      </c>
      <c r="BT5" s="319"/>
      <c r="BU5" s="320" t="s">
        <v>41</v>
      </c>
      <c r="BV5" s="319"/>
      <c r="BW5" s="320" t="s">
        <v>42</v>
      </c>
      <c r="BX5" s="319"/>
      <c r="BY5" s="315" t="s">
        <v>43</v>
      </c>
      <c r="BZ5" s="315" t="s">
        <v>44</v>
      </c>
      <c r="CA5" s="312" t="s">
        <v>45</v>
      </c>
      <c r="CB5" s="256" t="s">
        <v>46</v>
      </c>
    </row>
    <row r="6" spans="1:80" ht="19.2" customHeight="1" thickBot="1" x14ac:dyDescent="0.35">
      <c r="A6" s="321"/>
      <c r="B6" s="322"/>
      <c r="C6" s="323"/>
      <c r="D6" s="323"/>
      <c r="E6" s="324"/>
      <c r="F6" s="325"/>
      <c r="G6" s="326"/>
      <c r="H6" s="327" t="s">
        <v>47</v>
      </c>
      <c r="I6" s="328" t="s">
        <v>48</v>
      </c>
      <c r="J6" s="329" t="s">
        <v>49</v>
      </c>
      <c r="K6" s="330" t="s">
        <v>50</v>
      </c>
      <c r="L6" s="331" t="s">
        <v>47</v>
      </c>
      <c r="M6" s="328" t="s">
        <v>48</v>
      </c>
      <c r="N6" s="329" t="s">
        <v>49</v>
      </c>
      <c r="O6" s="330" t="s">
        <v>50</v>
      </c>
      <c r="P6" s="330" t="s">
        <v>352</v>
      </c>
      <c r="Q6" s="332"/>
      <c r="R6" s="333"/>
      <c r="S6" s="334"/>
      <c r="T6" s="335"/>
      <c r="U6" s="336"/>
      <c r="V6" s="337"/>
      <c r="W6" s="338"/>
      <c r="X6" s="339"/>
      <c r="Y6" s="338"/>
      <c r="Z6" s="339"/>
      <c r="AA6" s="340"/>
      <c r="AB6" s="341"/>
      <c r="AC6" s="338"/>
      <c r="AD6" s="342"/>
      <c r="AE6" s="339"/>
      <c r="AF6" s="338"/>
      <c r="AG6" s="339"/>
      <c r="AH6" s="338"/>
      <c r="AI6" s="339"/>
      <c r="AJ6" s="338"/>
      <c r="AK6" s="342"/>
      <c r="AL6" s="338"/>
      <c r="AM6" s="339"/>
      <c r="AN6" s="338"/>
      <c r="AO6" s="339"/>
      <c r="AP6" s="338"/>
      <c r="AQ6" s="339"/>
      <c r="AR6" s="338"/>
      <c r="AS6" s="339"/>
      <c r="AT6" s="338"/>
      <c r="AU6" s="339"/>
      <c r="AV6" s="340"/>
      <c r="AW6" s="343"/>
      <c r="AX6" s="343"/>
      <c r="AY6" s="332"/>
      <c r="AZ6" s="333"/>
      <c r="BA6" s="344"/>
      <c r="BB6" s="332"/>
      <c r="BC6" s="333"/>
      <c r="BD6" s="332"/>
      <c r="BE6" s="345"/>
      <c r="BF6" s="346"/>
      <c r="BG6" s="342"/>
      <c r="BH6" s="347"/>
      <c r="BI6" s="348"/>
      <c r="BJ6" s="347"/>
      <c r="BK6" s="348"/>
      <c r="BL6" s="347"/>
      <c r="BM6" s="348"/>
      <c r="BN6" s="347"/>
      <c r="BO6" s="348"/>
      <c r="BP6" s="347"/>
      <c r="BQ6" s="348"/>
      <c r="BR6" s="339"/>
      <c r="BS6" s="338"/>
      <c r="BT6" s="347"/>
      <c r="BU6" s="348"/>
      <c r="BV6" s="347"/>
      <c r="BW6" s="348"/>
      <c r="BX6" s="347"/>
      <c r="BY6" s="343"/>
      <c r="BZ6" s="343"/>
      <c r="CA6" s="340"/>
      <c r="CB6" s="257"/>
    </row>
    <row r="7" spans="1:80" ht="39" customHeight="1" thickBot="1" x14ac:dyDescent="0.35">
      <c r="A7" s="321"/>
      <c r="B7" s="322"/>
      <c r="C7" s="323"/>
      <c r="D7" s="323"/>
      <c r="E7" s="324"/>
      <c r="F7" s="325"/>
      <c r="G7" s="326"/>
      <c r="H7" s="349">
        <v>6.31</v>
      </c>
      <c r="I7" s="350"/>
      <c r="J7" s="351"/>
      <c r="K7" s="352"/>
      <c r="L7" s="353">
        <v>6.31</v>
      </c>
      <c r="M7" s="350">
        <v>6.33</v>
      </c>
      <c r="N7" s="351"/>
      <c r="O7" s="352"/>
      <c r="P7" s="352"/>
      <c r="Q7" s="354"/>
      <c r="R7" s="355"/>
      <c r="S7" s="356" t="s">
        <v>356</v>
      </c>
      <c r="T7" s="357" t="s">
        <v>357</v>
      </c>
      <c r="U7" s="358"/>
      <c r="V7" s="359"/>
      <c r="W7" s="360"/>
      <c r="X7" s="361"/>
      <c r="Y7" s="360"/>
      <c r="Z7" s="361"/>
      <c r="AA7" s="362"/>
      <c r="AB7" s="363"/>
      <c r="AC7" s="360"/>
      <c r="AD7" s="364"/>
      <c r="AE7" s="361"/>
      <c r="AF7" s="360"/>
      <c r="AG7" s="361"/>
      <c r="AH7" s="360"/>
      <c r="AI7" s="361"/>
      <c r="AJ7" s="360"/>
      <c r="AK7" s="364"/>
      <c r="AL7" s="360"/>
      <c r="AM7" s="361"/>
      <c r="AN7" s="360"/>
      <c r="AO7" s="361"/>
      <c r="AP7" s="360"/>
      <c r="AQ7" s="361"/>
      <c r="AR7" s="360"/>
      <c r="AS7" s="361"/>
      <c r="AT7" s="360"/>
      <c r="AU7" s="361"/>
      <c r="AV7" s="365"/>
      <c r="AW7" s="366"/>
      <c r="AX7" s="366"/>
      <c r="AY7" s="354"/>
      <c r="AZ7" s="355"/>
      <c r="BA7" s="367"/>
      <c r="BB7" s="354"/>
      <c r="BC7" s="355"/>
      <c r="BD7" s="354"/>
      <c r="BE7" s="368"/>
      <c r="BF7" s="369"/>
      <c r="BG7" s="364"/>
      <c r="BH7" s="370"/>
      <c r="BI7" s="371"/>
      <c r="BJ7" s="370"/>
      <c r="BK7" s="371"/>
      <c r="BL7" s="370"/>
      <c r="BM7" s="371"/>
      <c r="BN7" s="370"/>
      <c r="BO7" s="371"/>
      <c r="BP7" s="370"/>
      <c r="BQ7" s="371"/>
      <c r="BR7" s="361"/>
      <c r="BS7" s="360"/>
      <c r="BT7" s="370"/>
      <c r="BU7" s="371"/>
      <c r="BV7" s="370"/>
      <c r="BW7" s="371"/>
      <c r="BX7" s="370"/>
      <c r="BY7" s="366"/>
      <c r="BZ7" s="366"/>
      <c r="CA7" s="362"/>
      <c r="CB7" s="258"/>
    </row>
    <row r="8" spans="1:80" ht="18.75" customHeight="1" thickBot="1" x14ac:dyDescent="0.35">
      <c r="A8" s="372"/>
      <c r="B8" s="373"/>
      <c r="C8" s="374"/>
      <c r="D8" s="374"/>
      <c r="E8" s="375"/>
      <c r="F8" s="376"/>
      <c r="G8" s="377"/>
      <c r="H8" s="378"/>
      <c r="I8" s="378"/>
      <c r="J8" s="379" t="s">
        <v>52</v>
      </c>
      <c r="K8" s="379" t="s">
        <v>52</v>
      </c>
      <c r="L8" s="378"/>
      <c r="M8" s="378"/>
      <c r="N8" s="379" t="s">
        <v>52</v>
      </c>
      <c r="O8" s="379" t="s">
        <v>52</v>
      </c>
      <c r="P8" s="379" t="s">
        <v>52</v>
      </c>
      <c r="Q8" s="378" t="s">
        <v>53</v>
      </c>
      <c r="R8" s="379" t="s">
        <v>52</v>
      </c>
      <c r="S8" s="380" t="s">
        <v>52</v>
      </c>
      <c r="T8" s="381" t="s">
        <v>52</v>
      </c>
      <c r="U8" s="382" t="s">
        <v>53</v>
      </c>
      <c r="V8" s="383" t="s">
        <v>52</v>
      </c>
      <c r="W8" s="382" t="s">
        <v>53</v>
      </c>
      <c r="X8" s="383" t="s">
        <v>52</v>
      </c>
      <c r="Y8" s="382" t="s">
        <v>54</v>
      </c>
      <c r="Z8" s="383" t="s">
        <v>51</v>
      </c>
      <c r="AA8" s="378" t="s">
        <v>55</v>
      </c>
      <c r="AB8" s="379" t="s">
        <v>51</v>
      </c>
      <c r="AC8" s="382" t="s">
        <v>358</v>
      </c>
      <c r="AD8" s="384" t="s">
        <v>359</v>
      </c>
      <c r="AE8" s="383" t="s">
        <v>52</v>
      </c>
      <c r="AF8" s="382" t="s">
        <v>53</v>
      </c>
      <c r="AG8" s="383" t="s">
        <v>52</v>
      </c>
      <c r="AH8" s="382" t="s">
        <v>53</v>
      </c>
      <c r="AI8" s="385" t="s">
        <v>52</v>
      </c>
      <c r="AJ8" s="382" t="s">
        <v>55</v>
      </c>
      <c r="AK8" s="386" t="s">
        <v>52</v>
      </c>
      <c r="AL8" s="382" t="s">
        <v>55</v>
      </c>
      <c r="AM8" s="383" t="s">
        <v>52</v>
      </c>
      <c r="AN8" s="382" t="s">
        <v>53</v>
      </c>
      <c r="AO8" s="383" t="s">
        <v>52</v>
      </c>
      <c r="AP8" s="382" t="s">
        <v>55</v>
      </c>
      <c r="AQ8" s="383" t="s">
        <v>52</v>
      </c>
      <c r="AR8" s="387" t="s">
        <v>55</v>
      </c>
      <c r="AS8" s="388" t="s">
        <v>52</v>
      </c>
      <c r="AT8" s="382" t="s">
        <v>55</v>
      </c>
      <c r="AU8" s="383" t="s">
        <v>52</v>
      </c>
      <c r="AV8" s="389" t="s">
        <v>51</v>
      </c>
      <c r="AW8" s="390" t="s">
        <v>51</v>
      </c>
      <c r="AX8" s="390" t="s">
        <v>51</v>
      </c>
      <c r="AY8" s="391" t="s">
        <v>55</v>
      </c>
      <c r="AZ8" s="392" t="s">
        <v>52</v>
      </c>
      <c r="BA8" s="393" t="s">
        <v>51</v>
      </c>
      <c r="BB8" s="391" t="s">
        <v>53</v>
      </c>
      <c r="BC8" s="392" t="s">
        <v>51</v>
      </c>
      <c r="BD8" s="380" t="s">
        <v>57</v>
      </c>
      <c r="BE8" s="392" t="s">
        <v>52</v>
      </c>
      <c r="BF8" s="393" t="s">
        <v>51</v>
      </c>
      <c r="BG8" s="394" t="s">
        <v>58</v>
      </c>
      <c r="BH8" s="383" t="s">
        <v>51</v>
      </c>
      <c r="BI8" s="382" t="s">
        <v>58</v>
      </c>
      <c r="BJ8" s="383" t="s">
        <v>51</v>
      </c>
      <c r="BK8" s="394" t="s">
        <v>58</v>
      </c>
      <c r="BL8" s="383" t="s">
        <v>51</v>
      </c>
      <c r="BM8" s="382" t="s">
        <v>58</v>
      </c>
      <c r="BN8" s="383" t="s">
        <v>51</v>
      </c>
      <c r="BO8" s="394" t="s">
        <v>55</v>
      </c>
      <c r="BP8" s="383" t="s">
        <v>51</v>
      </c>
      <c r="BQ8" s="382" t="s">
        <v>55</v>
      </c>
      <c r="BR8" s="383" t="s">
        <v>52</v>
      </c>
      <c r="BS8" s="382" t="s">
        <v>58</v>
      </c>
      <c r="BT8" s="383" t="s">
        <v>52</v>
      </c>
      <c r="BU8" s="382" t="s">
        <v>55</v>
      </c>
      <c r="BV8" s="383" t="s">
        <v>52</v>
      </c>
      <c r="BW8" s="394" t="s">
        <v>55</v>
      </c>
      <c r="BX8" s="383" t="s">
        <v>52</v>
      </c>
      <c r="BY8" s="393" t="s">
        <v>51</v>
      </c>
      <c r="BZ8" s="393" t="s">
        <v>51</v>
      </c>
      <c r="CA8" s="380" t="s">
        <v>51</v>
      </c>
      <c r="CB8" s="259" t="s">
        <v>59</v>
      </c>
    </row>
    <row r="9" spans="1:80" ht="11.25" customHeight="1" thickBot="1" x14ac:dyDescent="0.35">
      <c r="A9" s="41"/>
      <c r="B9" s="42"/>
      <c r="C9" s="43"/>
      <c r="D9" s="43"/>
      <c r="E9" s="43"/>
      <c r="F9" s="143"/>
      <c r="G9" s="149"/>
      <c r="H9" s="45"/>
      <c r="I9" s="45"/>
      <c r="J9" s="46"/>
      <c r="K9" s="47"/>
      <c r="L9" s="45"/>
      <c r="M9" s="45"/>
      <c r="N9" s="46"/>
      <c r="O9" s="47"/>
      <c r="P9" s="122"/>
      <c r="Q9" s="45"/>
      <c r="R9" s="48"/>
      <c r="S9" s="56"/>
      <c r="T9" s="155"/>
      <c r="U9" s="45"/>
      <c r="V9" s="48"/>
      <c r="W9" s="45"/>
      <c r="X9" s="50"/>
      <c r="Y9" s="44"/>
      <c r="Z9" s="44"/>
      <c r="AA9" s="45"/>
      <c r="AB9" s="48"/>
      <c r="AC9" s="45"/>
      <c r="AD9" s="51"/>
      <c r="AE9" s="48"/>
      <c r="AF9" s="45"/>
      <c r="AG9" s="48"/>
      <c r="AH9" s="45"/>
      <c r="AI9" s="50"/>
      <c r="AJ9" s="45"/>
      <c r="AK9" s="52"/>
      <c r="AL9" s="45"/>
      <c r="AM9" s="48"/>
      <c r="AN9" s="45"/>
      <c r="AO9" s="50"/>
      <c r="AP9" s="45"/>
      <c r="AQ9" s="50"/>
      <c r="AR9" s="45"/>
      <c r="AS9" s="50"/>
      <c r="AT9" s="45"/>
      <c r="AU9" s="50"/>
      <c r="AV9" s="45"/>
      <c r="AW9" s="44"/>
      <c r="AX9" s="44"/>
      <c r="AY9" s="53"/>
      <c r="AZ9" s="54"/>
      <c r="BA9" s="55"/>
      <c r="BB9" s="53"/>
      <c r="BC9" s="54"/>
      <c r="BD9" s="56"/>
      <c r="BE9" s="54"/>
      <c r="BF9" s="44"/>
      <c r="BG9" s="10"/>
      <c r="BH9" s="57"/>
      <c r="BI9" s="58"/>
      <c r="BJ9" s="57"/>
      <c r="BK9" s="58"/>
      <c r="BL9" s="57"/>
      <c r="BM9" s="58"/>
      <c r="BN9" s="57"/>
      <c r="BO9" s="58"/>
      <c r="BP9" s="57"/>
      <c r="BQ9" s="58"/>
      <c r="BR9" s="57"/>
      <c r="BS9" s="58"/>
      <c r="BT9" s="57"/>
      <c r="BU9" s="58"/>
      <c r="BV9" s="57"/>
      <c r="BW9" s="58"/>
      <c r="BX9" s="57"/>
      <c r="BY9" s="58"/>
      <c r="BZ9" s="59"/>
      <c r="CA9" s="45"/>
      <c r="CB9" s="260">
        <f t="shared" ref="CB9" si="0">BY9+BZ9+CA9</f>
        <v>0</v>
      </c>
    </row>
    <row r="10" spans="1:80" ht="19.5" customHeight="1" x14ac:dyDescent="0.3">
      <c r="A10" s="61">
        <v>1</v>
      </c>
      <c r="B10" s="62" t="s">
        <v>60</v>
      </c>
      <c r="C10" s="63">
        <v>1966</v>
      </c>
      <c r="D10" s="63">
        <v>5</v>
      </c>
      <c r="E10" s="63">
        <v>4</v>
      </c>
      <c r="F10" s="144">
        <v>80</v>
      </c>
      <c r="G10" s="150">
        <v>3219.2</v>
      </c>
      <c r="H10" s="123">
        <v>6.31</v>
      </c>
      <c r="I10" s="65"/>
      <c r="J10" s="65">
        <f t="shared" ref="J10:J41" si="1">G10*H10*12/1000</f>
        <v>243.75782399999997</v>
      </c>
      <c r="K10" s="64">
        <f>J10*0.9535</f>
        <v>232.42308518399997</v>
      </c>
      <c r="L10" s="123">
        <v>6.31</v>
      </c>
      <c r="M10" s="124">
        <v>6.33</v>
      </c>
      <c r="N10" s="65">
        <f t="shared" ref="N10:N41" si="2">((G10*L10*6)+(G10*M10*6))/1000</f>
        <v>244.14412799999997</v>
      </c>
      <c r="O10" s="64">
        <f t="shared" ref="O10:O73" si="3">N10*0.9535</f>
        <v>232.79142604799998</v>
      </c>
      <c r="P10" s="65">
        <f>N10*0.97</f>
        <v>236.81980415999996</v>
      </c>
      <c r="Q10" s="264"/>
      <c r="R10" s="265"/>
      <c r="S10" s="262"/>
      <c r="T10" s="266"/>
      <c r="U10" s="264">
        <v>3.0000000000000001E-3</v>
      </c>
      <c r="V10" s="265">
        <v>2.7610000000000001</v>
      </c>
      <c r="W10" s="264"/>
      <c r="X10" s="265"/>
      <c r="Y10" s="264"/>
      <c r="Z10" s="265"/>
      <c r="AA10" s="267"/>
      <c r="AB10" s="265"/>
      <c r="AC10" s="264"/>
      <c r="AD10" s="262"/>
      <c r="AE10" s="265"/>
      <c r="AF10" s="264"/>
      <c r="AG10" s="265"/>
      <c r="AH10" s="264"/>
      <c r="AI10" s="265"/>
      <c r="AJ10" s="264"/>
      <c r="AK10" s="268"/>
      <c r="AL10" s="264"/>
      <c r="AM10" s="265"/>
      <c r="AN10" s="264"/>
      <c r="AO10" s="265"/>
      <c r="AP10" s="264">
        <v>1</v>
      </c>
      <c r="AQ10" s="265">
        <v>1.768</v>
      </c>
      <c r="AR10" s="264"/>
      <c r="AS10" s="265"/>
      <c r="AT10" s="269">
        <v>6</v>
      </c>
      <c r="AU10" s="270">
        <v>0.92800000000000005</v>
      </c>
      <c r="AV10" s="267"/>
      <c r="AW10" s="271"/>
      <c r="AX10" s="271"/>
      <c r="AY10" s="264">
        <v>1</v>
      </c>
      <c r="AZ10" s="265">
        <v>5.7759999999999998</v>
      </c>
      <c r="BA10" s="271"/>
      <c r="BB10" s="267"/>
      <c r="BC10" s="265"/>
      <c r="BD10" s="262"/>
      <c r="BE10" s="265"/>
      <c r="BF10" s="271">
        <v>7.2610000000000001</v>
      </c>
      <c r="BG10" s="263"/>
      <c r="BH10" s="272"/>
      <c r="BI10" s="273">
        <v>2E-3</v>
      </c>
      <c r="BJ10" s="272">
        <v>3.2429999999999999</v>
      </c>
      <c r="BK10" s="273">
        <v>4.5000000000000005E-3</v>
      </c>
      <c r="BL10" s="272">
        <v>6.1180607058823551</v>
      </c>
      <c r="BM10" s="273"/>
      <c r="BN10" s="272"/>
      <c r="BO10" s="273"/>
      <c r="BP10" s="272"/>
      <c r="BQ10" s="273">
        <v>13</v>
      </c>
      <c r="BR10" s="272">
        <v>19.609349999999999</v>
      </c>
      <c r="BS10" s="273"/>
      <c r="BT10" s="272"/>
      <c r="BU10" s="273">
        <v>3</v>
      </c>
      <c r="BV10" s="272">
        <v>2.0465538461538451</v>
      </c>
      <c r="BW10" s="273">
        <v>3</v>
      </c>
      <c r="BX10" s="272">
        <v>4.2649999999999997</v>
      </c>
      <c r="BY10" s="77">
        <f t="shared" ref="BY10:BY41" si="4">R10+S10+V10+X10+Z10+AB10+AE10+AG10+AI10+AK10+AM10+AO10+AQ10+AS10+AU10+AV10+AW10+AX10+AZ10+BA10+BC10+BE10+BF10</f>
        <v>18.494</v>
      </c>
      <c r="BZ10" s="251">
        <f>BH10+BJ10+BL10+BN10+BP10+BR10</f>
        <v>28.970410705882355</v>
      </c>
      <c r="CA10" s="252">
        <f t="shared" ref="CA10:CA73" si="5">BT10+BV10+BX10</f>
        <v>6.3115538461538447</v>
      </c>
      <c r="CB10" s="261">
        <f>BY10+BZ10+CA10</f>
        <v>53.7759645520362</v>
      </c>
    </row>
    <row r="11" spans="1:80" ht="18.75" customHeight="1" x14ac:dyDescent="0.3">
      <c r="A11" s="61">
        <f>A10+1</f>
        <v>2</v>
      </c>
      <c r="B11" s="80" t="s">
        <v>62</v>
      </c>
      <c r="C11" s="81" t="s">
        <v>63</v>
      </c>
      <c r="D11" s="81">
        <v>4</v>
      </c>
      <c r="E11" s="81">
        <v>1</v>
      </c>
      <c r="F11" s="145">
        <v>16</v>
      </c>
      <c r="G11" s="151">
        <v>973</v>
      </c>
      <c r="H11" s="123">
        <v>6.31</v>
      </c>
      <c r="I11" s="65"/>
      <c r="J11" s="65">
        <f t="shared" si="1"/>
        <v>73.675560000000004</v>
      </c>
      <c r="K11" s="64">
        <f t="shared" ref="K11:K74" si="6">J11*0.9535</f>
        <v>70.249646460000008</v>
      </c>
      <c r="L11" s="123">
        <v>6.31</v>
      </c>
      <c r="M11" s="124">
        <v>6.33</v>
      </c>
      <c r="N11" s="65">
        <f t="shared" si="2"/>
        <v>73.792320000000004</v>
      </c>
      <c r="O11" s="64">
        <f t="shared" si="3"/>
        <v>70.360977120000001</v>
      </c>
      <c r="P11" s="65">
        <f t="shared" ref="P11:P74" si="7">N11*0.97</f>
        <v>71.578550399999997</v>
      </c>
      <c r="Q11" s="274">
        <v>2E-3</v>
      </c>
      <c r="R11" s="272">
        <v>2.351</v>
      </c>
      <c r="S11" s="263">
        <v>437.76218</v>
      </c>
      <c r="T11" s="275">
        <v>55.71</v>
      </c>
      <c r="U11" s="274">
        <v>9.8000000000000004E-2</v>
      </c>
      <c r="V11" s="272">
        <v>58.731000000000002</v>
      </c>
      <c r="W11" s="274"/>
      <c r="X11" s="272"/>
      <c r="Y11" s="274"/>
      <c r="Z11" s="272"/>
      <c r="AA11" s="273"/>
      <c r="AB11" s="272"/>
      <c r="AC11" s="274"/>
      <c r="AD11" s="263"/>
      <c r="AE11" s="272"/>
      <c r="AF11" s="274"/>
      <c r="AG11" s="272"/>
      <c r="AH11" s="274"/>
      <c r="AI11" s="272"/>
      <c r="AJ11" s="274"/>
      <c r="AK11" s="276"/>
      <c r="AL11" s="274"/>
      <c r="AM11" s="272"/>
      <c r="AN11" s="274"/>
      <c r="AO11" s="272"/>
      <c r="AP11" s="274">
        <v>2</v>
      </c>
      <c r="AQ11" s="272">
        <v>14.436</v>
      </c>
      <c r="AR11" s="274"/>
      <c r="AS11" s="272"/>
      <c r="AT11" s="277">
        <v>1</v>
      </c>
      <c r="AU11" s="278">
        <v>0.14099999999999999</v>
      </c>
      <c r="AV11" s="273"/>
      <c r="AW11" s="279"/>
      <c r="AX11" s="279"/>
      <c r="AY11" s="274"/>
      <c r="AZ11" s="272"/>
      <c r="BA11" s="279"/>
      <c r="BB11" s="273"/>
      <c r="BC11" s="272"/>
      <c r="BD11" s="263"/>
      <c r="BE11" s="272"/>
      <c r="BF11" s="279"/>
      <c r="BG11" s="263"/>
      <c r="BH11" s="272"/>
      <c r="BI11" s="273"/>
      <c r="BJ11" s="272"/>
      <c r="BK11" s="273">
        <v>4.4999999999999997E-3</v>
      </c>
      <c r="BL11" s="272">
        <v>6.81</v>
      </c>
      <c r="BM11" s="273">
        <v>3.5000000000000001E-3</v>
      </c>
      <c r="BN11" s="272">
        <v>5.427728484848485</v>
      </c>
      <c r="BO11" s="273"/>
      <c r="BP11" s="272"/>
      <c r="BQ11" s="273">
        <v>7</v>
      </c>
      <c r="BR11" s="272">
        <v>9.3203499999999995</v>
      </c>
      <c r="BS11" s="273">
        <v>3.0000000000000001E-3</v>
      </c>
      <c r="BT11" s="272">
        <v>0.62789400000000006</v>
      </c>
      <c r="BU11" s="273">
        <v>2</v>
      </c>
      <c r="BV11" s="272">
        <v>1.365864615384615</v>
      </c>
      <c r="BW11" s="273">
        <v>3</v>
      </c>
      <c r="BX11" s="272">
        <v>5.4139999999999997</v>
      </c>
      <c r="BY11" s="77">
        <f t="shared" si="4"/>
        <v>513.42117999999994</v>
      </c>
      <c r="BZ11" s="251">
        <f t="shared" ref="BZ11:BZ74" si="8">BH11+BJ11+BL11+BN11+BP11+BR11</f>
        <v>21.558078484848487</v>
      </c>
      <c r="CA11" s="252">
        <f t="shared" si="5"/>
        <v>7.4077586153846147</v>
      </c>
      <c r="CB11" s="261">
        <f t="shared" ref="CB11:CB74" si="9">BY11+BZ11+CA11</f>
        <v>542.38701710023304</v>
      </c>
    </row>
    <row r="12" spans="1:80" ht="18.75" customHeight="1" x14ac:dyDescent="0.3">
      <c r="A12" s="61">
        <f t="shared" ref="A12:A73" si="10">A11+1</f>
        <v>3</v>
      </c>
      <c r="B12" s="80" t="s">
        <v>65</v>
      </c>
      <c r="C12" s="81" t="s">
        <v>63</v>
      </c>
      <c r="D12" s="81">
        <v>2</v>
      </c>
      <c r="E12" s="81">
        <v>2</v>
      </c>
      <c r="F12" s="145">
        <v>16</v>
      </c>
      <c r="G12" s="151">
        <v>1022.1</v>
      </c>
      <c r="H12" s="123">
        <v>6.31</v>
      </c>
      <c r="I12" s="65"/>
      <c r="J12" s="65">
        <f t="shared" si="1"/>
        <v>77.393411999999998</v>
      </c>
      <c r="K12" s="64">
        <f t="shared" si="6"/>
        <v>73.794618341999993</v>
      </c>
      <c r="L12" s="123">
        <v>6.31</v>
      </c>
      <c r="M12" s="124">
        <v>6.33</v>
      </c>
      <c r="N12" s="65">
        <f t="shared" si="2"/>
        <v>77.516064</v>
      </c>
      <c r="O12" s="64">
        <f t="shared" si="3"/>
        <v>73.911567024000007</v>
      </c>
      <c r="P12" s="65">
        <f t="shared" si="7"/>
        <v>75.190582079999999</v>
      </c>
      <c r="Q12" s="274"/>
      <c r="R12" s="272"/>
      <c r="S12" s="263"/>
      <c r="T12" s="275"/>
      <c r="U12" s="274"/>
      <c r="V12" s="272"/>
      <c r="W12" s="274"/>
      <c r="X12" s="272"/>
      <c r="Y12" s="274"/>
      <c r="Z12" s="272"/>
      <c r="AA12" s="273"/>
      <c r="AB12" s="272"/>
      <c r="AC12" s="274"/>
      <c r="AD12" s="263"/>
      <c r="AE12" s="272"/>
      <c r="AF12" s="274"/>
      <c r="AG12" s="272"/>
      <c r="AH12" s="274"/>
      <c r="AI12" s="272"/>
      <c r="AJ12" s="274"/>
      <c r="AK12" s="276"/>
      <c r="AL12" s="274"/>
      <c r="AM12" s="272"/>
      <c r="AN12" s="274"/>
      <c r="AO12" s="272"/>
      <c r="AP12" s="274"/>
      <c r="AQ12" s="272"/>
      <c r="AR12" s="274"/>
      <c r="AS12" s="272"/>
      <c r="AT12" s="277"/>
      <c r="AU12" s="278"/>
      <c r="AV12" s="273"/>
      <c r="AW12" s="279"/>
      <c r="AX12" s="279"/>
      <c r="AY12" s="274"/>
      <c r="AZ12" s="272"/>
      <c r="BA12" s="279"/>
      <c r="BB12" s="273"/>
      <c r="BC12" s="272"/>
      <c r="BD12" s="263"/>
      <c r="BE12" s="272"/>
      <c r="BF12" s="279"/>
      <c r="BG12" s="263"/>
      <c r="BH12" s="272"/>
      <c r="BI12" s="273"/>
      <c r="BJ12" s="272"/>
      <c r="BK12" s="273"/>
      <c r="BL12" s="272"/>
      <c r="BM12" s="273"/>
      <c r="BN12" s="272"/>
      <c r="BO12" s="273"/>
      <c r="BP12" s="272"/>
      <c r="BQ12" s="273">
        <v>11</v>
      </c>
      <c r="BR12" s="272">
        <v>15.768350000000002</v>
      </c>
      <c r="BS12" s="273"/>
      <c r="BT12" s="272"/>
      <c r="BU12" s="273"/>
      <c r="BV12" s="272"/>
      <c r="BW12" s="273"/>
      <c r="BX12" s="272"/>
      <c r="BY12" s="77">
        <f t="shared" si="4"/>
        <v>0</v>
      </c>
      <c r="BZ12" s="251">
        <f t="shared" si="8"/>
        <v>15.768350000000002</v>
      </c>
      <c r="CA12" s="252">
        <f t="shared" si="5"/>
        <v>0</v>
      </c>
      <c r="CB12" s="261">
        <f t="shared" si="9"/>
        <v>15.768350000000002</v>
      </c>
    </row>
    <row r="13" spans="1:80" ht="19.5" customHeight="1" x14ac:dyDescent="0.3">
      <c r="A13" s="61">
        <f t="shared" si="10"/>
        <v>4</v>
      </c>
      <c r="B13" s="80" t="s">
        <v>66</v>
      </c>
      <c r="C13" s="81">
        <v>1936</v>
      </c>
      <c r="D13" s="81">
        <v>4</v>
      </c>
      <c r="E13" s="81">
        <v>4</v>
      </c>
      <c r="F13" s="145">
        <v>34</v>
      </c>
      <c r="G13" s="151">
        <v>2826.5</v>
      </c>
      <c r="H13" s="123">
        <v>6.31</v>
      </c>
      <c r="I13" s="65"/>
      <c r="J13" s="65">
        <f t="shared" si="1"/>
        <v>214.02258</v>
      </c>
      <c r="K13" s="64">
        <f t="shared" si="6"/>
        <v>204.07053003000001</v>
      </c>
      <c r="L13" s="123">
        <v>6.31</v>
      </c>
      <c r="M13" s="124">
        <v>6.33</v>
      </c>
      <c r="N13" s="65">
        <f t="shared" si="2"/>
        <v>214.36176</v>
      </c>
      <c r="O13" s="64">
        <f t="shared" si="3"/>
        <v>204.39393816</v>
      </c>
      <c r="P13" s="65">
        <f t="shared" si="7"/>
        <v>207.93090720000001</v>
      </c>
      <c r="Q13" s="274"/>
      <c r="R13" s="272"/>
      <c r="S13" s="263"/>
      <c r="T13" s="275"/>
      <c r="U13" s="274">
        <v>3.0000000000000001E-3</v>
      </c>
      <c r="V13" s="272">
        <v>13.96954</v>
      </c>
      <c r="W13" s="274"/>
      <c r="X13" s="272"/>
      <c r="Y13" s="274"/>
      <c r="Z13" s="272"/>
      <c r="AA13" s="273"/>
      <c r="AB13" s="272"/>
      <c r="AC13" s="274">
        <v>4</v>
      </c>
      <c r="AD13" s="263">
        <f>0.095+0.092+0.093+0.092</f>
        <v>0.372</v>
      </c>
      <c r="AE13" s="272">
        <v>486.9375</v>
      </c>
      <c r="AF13" s="274"/>
      <c r="AG13" s="272"/>
      <c r="AH13" s="274"/>
      <c r="AI13" s="272"/>
      <c r="AJ13" s="274">
        <v>2</v>
      </c>
      <c r="AK13" s="276">
        <v>2.3039999999999998</v>
      </c>
      <c r="AL13" s="274"/>
      <c r="AM13" s="272"/>
      <c r="AN13" s="274"/>
      <c r="AO13" s="272"/>
      <c r="AP13" s="274"/>
      <c r="AQ13" s="272"/>
      <c r="AR13" s="274"/>
      <c r="AS13" s="272"/>
      <c r="AT13" s="277"/>
      <c r="AU13" s="278"/>
      <c r="AV13" s="273"/>
      <c r="AW13" s="279"/>
      <c r="AX13" s="279"/>
      <c r="AY13" s="274"/>
      <c r="AZ13" s="272"/>
      <c r="BA13" s="279"/>
      <c r="BB13" s="273"/>
      <c r="BC13" s="272"/>
      <c r="BD13" s="263"/>
      <c r="BE13" s="272"/>
      <c r="BF13" s="279">
        <v>4.1340000000000003</v>
      </c>
      <c r="BG13" s="263"/>
      <c r="BH13" s="272"/>
      <c r="BI13" s="273"/>
      <c r="BJ13" s="272"/>
      <c r="BK13" s="273">
        <v>2E-3</v>
      </c>
      <c r="BL13" s="272">
        <v>3.101</v>
      </c>
      <c r="BM13" s="273"/>
      <c r="BN13" s="272"/>
      <c r="BO13" s="273"/>
      <c r="BP13" s="272"/>
      <c r="BQ13" s="273">
        <v>13</v>
      </c>
      <c r="BR13" s="272">
        <v>21.085999999999999</v>
      </c>
      <c r="BS13" s="273"/>
      <c r="BT13" s="272"/>
      <c r="BU13" s="273"/>
      <c r="BV13" s="272"/>
      <c r="BW13" s="273">
        <v>1</v>
      </c>
      <c r="BX13" s="272">
        <v>2.5688034146341501</v>
      </c>
      <c r="BY13" s="77">
        <f t="shared" si="4"/>
        <v>507.34503999999998</v>
      </c>
      <c r="BZ13" s="251">
        <f t="shared" si="8"/>
        <v>24.186999999999998</v>
      </c>
      <c r="CA13" s="252">
        <f t="shared" si="5"/>
        <v>2.5688034146341501</v>
      </c>
      <c r="CB13" s="261">
        <f t="shared" si="9"/>
        <v>534.10084341463414</v>
      </c>
    </row>
    <row r="14" spans="1:80" ht="18.75" customHeight="1" x14ac:dyDescent="0.3">
      <c r="A14" s="61">
        <f t="shared" si="10"/>
        <v>5</v>
      </c>
      <c r="B14" s="80" t="s">
        <v>67</v>
      </c>
      <c r="C14" s="81">
        <v>1937</v>
      </c>
      <c r="D14" s="81">
        <v>4</v>
      </c>
      <c r="E14" s="81">
        <v>4</v>
      </c>
      <c r="F14" s="145">
        <v>33</v>
      </c>
      <c r="G14" s="151">
        <v>2702.2</v>
      </c>
      <c r="H14" s="123">
        <v>6.31</v>
      </c>
      <c r="I14" s="65"/>
      <c r="J14" s="65">
        <f t="shared" si="1"/>
        <v>204.61058399999996</v>
      </c>
      <c r="K14" s="64">
        <f t="shared" si="6"/>
        <v>195.09619184399997</v>
      </c>
      <c r="L14" s="123">
        <v>6.31</v>
      </c>
      <c r="M14" s="124">
        <v>6.33</v>
      </c>
      <c r="N14" s="65">
        <f t="shared" si="2"/>
        <v>204.93484799999999</v>
      </c>
      <c r="O14" s="64">
        <f t="shared" si="3"/>
        <v>195.40537756800001</v>
      </c>
      <c r="P14" s="65">
        <f t="shared" si="7"/>
        <v>198.78680255999998</v>
      </c>
      <c r="Q14" s="274"/>
      <c r="R14" s="272"/>
      <c r="S14" s="263"/>
      <c r="T14" s="275"/>
      <c r="U14" s="274"/>
      <c r="V14" s="272"/>
      <c r="W14" s="274"/>
      <c r="X14" s="272"/>
      <c r="Y14" s="274"/>
      <c r="Z14" s="272"/>
      <c r="AA14" s="273"/>
      <c r="AB14" s="272"/>
      <c r="AC14" s="274"/>
      <c r="AD14" s="263"/>
      <c r="AE14" s="272"/>
      <c r="AF14" s="274"/>
      <c r="AG14" s="272"/>
      <c r="AH14" s="274"/>
      <c r="AI14" s="272"/>
      <c r="AJ14" s="274"/>
      <c r="AK14" s="276"/>
      <c r="AL14" s="274"/>
      <c r="AM14" s="272"/>
      <c r="AN14" s="274"/>
      <c r="AO14" s="272"/>
      <c r="AP14" s="274"/>
      <c r="AQ14" s="272"/>
      <c r="AR14" s="274"/>
      <c r="AS14" s="272"/>
      <c r="AT14" s="277"/>
      <c r="AU14" s="278"/>
      <c r="AV14" s="273"/>
      <c r="AW14" s="279"/>
      <c r="AX14" s="279"/>
      <c r="AY14" s="274"/>
      <c r="AZ14" s="272"/>
      <c r="BA14" s="279"/>
      <c r="BB14" s="273"/>
      <c r="BC14" s="272"/>
      <c r="BD14" s="280"/>
      <c r="BE14" s="281"/>
      <c r="BF14" s="282">
        <v>379.43099999999998</v>
      </c>
      <c r="BG14" s="263"/>
      <c r="BH14" s="272"/>
      <c r="BI14" s="273"/>
      <c r="BJ14" s="272"/>
      <c r="BK14" s="273">
        <v>1.4500000000000001E-2</v>
      </c>
      <c r="BL14" s="272">
        <v>25.411999999999999</v>
      </c>
      <c r="BM14" s="273">
        <v>1.0500000000000001E-2</v>
      </c>
      <c r="BN14" s="272">
        <v>13.074000000000002</v>
      </c>
      <c r="BO14" s="273"/>
      <c r="BP14" s="272"/>
      <c r="BQ14" s="273">
        <v>5</v>
      </c>
      <c r="BR14" s="272">
        <v>6.1059999999999999</v>
      </c>
      <c r="BS14" s="273">
        <v>1.4999999999999999E-2</v>
      </c>
      <c r="BT14" s="272">
        <v>8.2386379120879187</v>
      </c>
      <c r="BU14" s="273">
        <v>1</v>
      </c>
      <c r="BV14" s="272">
        <v>0.99997826923076905</v>
      </c>
      <c r="BW14" s="273">
        <v>6</v>
      </c>
      <c r="BX14" s="272">
        <v>11.302</v>
      </c>
      <c r="BY14" s="77">
        <f t="shared" si="4"/>
        <v>379.43099999999998</v>
      </c>
      <c r="BZ14" s="251">
        <f t="shared" si="8"/>
        <v>44.592000000000006</v>
      </c>
      <c r="CA14" s="252">
        <f t="shared" si="5"/>
        <v>20.54061618131869</v>
      </c>
      <c r="CB14" s="261">
        <f t="shared" si="9"/>
        <v>444.56361618131865</v>
      </c>
    </row>
    <row r="15" spans="1:80" ht="18.75" customHeight="1" x14ac:dyDescent="0.3">
      <c r="A15" s="61">
        <f t="shared" si="10"/>
        <v>6</v>
      </c>
      <c r="B15" s="80" t="s">
        <v>68</v>
      </c>
      <c r="C15" s="81">
        <v>1977</v>
      </c>
      <c r="D15" s="81">
        <v>5</v>
      </c>
      <c r="E15" s="81">
        <v>4</v>
      </c>
      <c r="F15" s="145">
        <v>56</v>
      </c>
      <c r="G15" s="151">
        <v>4079.3</v>
      </c>
      <c r="H15" s="123">
        <v>6.31</v>
      </c>
      <c r="I15" s="65"/>
      <c r="J15" s="65">
        <f t="shared" si="1"/>
        <v>308.88459599999999</v>
      </c>
      <c r="K15" s="64">
        <f t="shared" si="6"/>
        <v>294.52146228599997</v>
      </c>
      <c r="L15" s="123">
        <v>6.31</v>
      </c>
      <c r="M15" s="124">
        <v>6.33</v>
      </c>
      <c r="N15" s="65">
        <f t="shared" si="2"/>
        <v>309.37411199999997</v>
      </c>
      <c r="O15" s="64">
        <f t="shared" si="3"/>
        <v>294.98821579199995</v>
      </c>
      <c r="P15" s="65">
        <f t="shared" si="7"/>
        <v>300.09288863999996</v>
      </c>
      <c r="Q15" s="274"/>
      <c r="R15" s="272"/>
      <c r="S15" s="263"/>
      <c r="T15" s="275"/>
      <c r="U15" s="274"/>
      <c r="V15" s="272"/>
      <c r="W15" s="274"/>
      <c r="X15" s="272"/>
      <c r="Y15" s="274"/>
      <c r="Z15" s="272"/>
      <c r="AA15" s="273"/>
      <c r="AB15" s="272"/>
      <c r="AC15" s="274"/>
      <c r="AD15" s="263"/>
      <c r="AE15" s="272"/>
      <c r="AF15" s="274"/>
      <c r="AG15" s="272"/>
      <c r="AH15" s="274"/>
      <c r="AI15" s="272"/>
      <c r="AJ15" s="274"/>
      <c r="AK15" s="276"/>
      <c r="AL15" s="274"/>
      <c r="AM15" s="272"/>
      <c r="AN15" s="274"/>
      <c r="AO15" s="272"/>
      <c r="AP15" s="274"/>
      <c r="AQ15" s="272"/>
      <c r="AR15" s="274"/>
      <c r="AS15" s="272"/>
      <c r="AT15" s="277"/>
      <c r="AU15" s="278"/>
      <c r="AV15" s="273"/>
      <c r="AW15" s="279"/>
      <c r="AX15" s="279"/>
      <c r="AY15" s="274"/>
      <c r="AZ15" s="272"/>
      <c r="BA15" s="279"/>
      <c r="BB15" s="273"/>
      <c r="BC15" s="272"/>
      <c r="BD15" s="263">
        <v>14</v>
      </c>
      <c r="BE15" s="272">
        <v>6.4009999999999998</v>
      </c>
      <c r="BF15" s="279">
        <v>27.228000000000002</v>
      </c>
      <c r="BG15" s="263"/>
      <c r="BH15" s="272"/>
      <c r="BI15" s="273"/>
      <c r="BJ15" s="272"/>
      <c r="BK15" s="273">
        <v>3.6499999999999998E-2</v>
      </c>
      <c r="BL15" s="272">
        <v>47.633699999999997</v>
      </c>
      <c r="BM15" s="273"/>
      <c r="BN15" s="272"/>
      <c r="BO15" s="273"/>
      <c r="BP15" s="272"/>
      <c r="BQ15" s="273">
        <v>5</v>
      </c>
      <c r="BR15" s="272">
        <v>6.7060000000000004</v>
      </c>
      <c r="BS15" s="273"/>
      <c r="BT15" s="272"/>
      <c r="BU15" s="273">
        <v>2</v>
      </c>
      <c r="BV15" s="272">
        <v>2.0283162820512848</v>
      </c>
      <c r="BW15" s="273">
        <v>7</v>
      </c>
      <c r="BX15" s="272">
        <v>13.337999999999999</v>
      </c>
      <c r="BY15" s="77">
        <f t="shared" si="4"/>
        <v>33.629000000000005</v>
      </c>
      <c r="BZ15" s="251">
        <f t="shared" si="8"/>
        <v>54.339700000000001</v>
      </c>
      <c r="CA15" s="252">
        <f t="shared" si="5"/>
        <v>15.366316282051283</v>
      </c>
      <c r="CB15" s="261">
        <f t="shared" si="9"/>
        <v>103.3350162820513</v>
      </c>
    </row>
    <row r="16" spans="1:80" ht="18.75" customHeight="1" x14ac:dyDescent="0.3">
      <c r="A16" s="61">
        <f t="shared" si="10"/>
        <v>7</v>
      </c>
      <c r="B16" s="80" t="s">
        <v>69</v>
      </c>
      <c r="C16" s="81">
        <v>1962</v>
      </c>
      <c r="D16" s="81">
        <v>3</v>
      </c>
      <c r="E16" s="81">
        <v>3</v>
      </c>
      <c r="F16" s="145">
        <v>36</v>
      </c>
      <c r="G16" s="151">
        <v>1544.3</v>
      </c>
      <c r="H16" s="123">
        <v>6.31</v>
      </c>
      <c r="I16" s="65"/>
      <c r="J16" s="65">
        <f t="shared" si="1"/>
        <v>116.93439599999999</v>
      </c>
      <c r="K16" s="64">
        <f t="shared" si="6"/>
        <v>111.49694658599999</v>
      </c>
      <c r="L16" s="123">
        <v>6.31</v>
      </c>
      <c r="M16" s="124">
        <v>6.33</v>
      </c>
      <c r="N16" s="65">
        <f t="shared" si="2"/>
        <v>117.11971199999999</v>
      </c>
      <c r="O16" s="64">
        <f t="shared" si="3"/>
        <v>111.673645392</v>
      </c>
      <c r="P16" s="65">
        <f t="shared" si="7"/>
        <v>113.60612063999999</v>
      </c>
      <c r="Q16" s="274"/>
      <c r="R16" s="272"/>
      <c r="S16" s="263"/>
      <c r="T16" s="275"/>
      <c r="U16" s="274"/>
      <c r="V16" s="272"/>
      <c r="W16" s="274"/>
      <c r="X16" s="272"/>
      <c r="Y16" s="274"/>
      <c r="Z16" s="272"/>
      <c r="AA16" s="273"/>
      <c r="AB16" s="272"/>
      <c r="AC16" s="274"/>
      <c r="AD16" s="263"/>
      <c r="AE16" s="272"/>
      <c r="AF16" s="274"/>
      <c r="AG16" s="272"/>
      <c r="AH16" s="274"/>
      <c r="AI16" s="272"/>
      <c r="AJ16" s="274"/>
      <c r="AK16" s="276"/>
      <c r="AL16" s="274"/>
      <c r="AM16" s="272"/>
      <c r="AN16" s="274"/>
      <c r="AO16" s="272"/>
      <c r="AP16" s="274"/>
      <c r="AQ16" s="272"/>
      <c r="AR16" s="274"/>
      <c r="AS16" s="272"/>
      <c r="AT16" s="277">
        <v>4</v>
      </c>
      <c r="AU16" s="278">
        <v>2.0990000000000002</v>
      </c>
      <c r="AV16" s="273"/>
      <c r="AW16" s="279"/>
      <c r="AX16" s="279"/>
      <c r="AY16" s="274"/>
      <c r="AZ16" s="272"/>
      <c r="BA16" s="279"/>
      <c r="BB16" s="273"/>
      <c r="BC16" s="272"/>
      <c r="BD16" s="263"/>
      <c r="BE16" s="272"/>
      <c r="BF16" s="279">
        <v>10.154500000000001</v>
      </c>
      <c r="BG16" s="263"/>
      <c r="BH16" s="272"/>
      <c r="BI16" s="273"/>
      <c r="BJ16" s="272"/>
      <c r="BK16" s="273"/>
      <c r="BL16" s="272"/>
      <c r="BM16" s="273"/>
      <c r="BN16" s="272"/>
      <c r="BO16" s="273"/>
      <c r="BP16" s="272"/>
      <c r="BQ16" s="273">
        <v>4</v>
      </c>
      <c r="BR16" s="272">
        <v>6.6185</v>
      </c>
      <c r="BS16" s="273"/>
      <c r="BT16" s="272"/>
      <c r="BU16" s="273">
        <v>2</v>
      </c>
      <c r="BV16" s="272">
        <v>1.5712962820512819</v>
      </c>
      <c r="BW16" s="273">
        <v>4</v>
      </c>
      <c r="BX16" s="272">
        <v>6.9450000000000003</v>
      </c>
      <c r="BY16" s="77">
        <f t="shared" si="4"/>
        <v>12.253500000000001</v>
      </c>
      <c r="BZ16" s="251">
        <f t="shared" si="8"/>
        <v>6.6185</v>
      </c>
      <c r="CA16" s="252">
        <f t="shared" si="5"/>
        <v>8.5162962820512824</v>
      </c>
      <c r="CB16" s="261">
        <f t="shared" si="9"/>
        <v>27.388296282051282</v>
      </c>
    </row>
    <row r="17" spans="1:80" ht="18.75" customHeight="1" x14ac:dyDescent="0.3">
      <c r="A17" s="61">
        <f t="shared" si="10"/>
        <v>8</v>
      </c>
      <c r="B17" s="80" t="s">
        <v>70</v>
      </c>
      <c r="C17" s="81">
        <v>1962</v>
      </c>
      <c r="D17" s="81">
        <v>3</v>
      </c>
      <c r="E17" s="81">
        <v>3</v>
      </c>
      <c r="F17" s="145">
        <v>36</v>
      </c>
      <c r="G17" s="151">
        <v>1479.3</v>
      </c>
      <c r="H17" s="123">
        <v>6.31</v>
      </c>
      <c r="I17" s="65"/>
      <c r="J17" s="65">
        <f t="shared" si="1"/>
        <v>112.01259599999999</v>
      </c>
      <c r="K17" s="64">
        <f t="shared" si="6"/>
        <v>106.80401028599999</v>
      </c>
      <c r="L17" s="123">
        <v>6.31</v>
      </c>
      <c r="M17" s="124">
        <v>6.33</v>
      </c>
      <c r="N17" s="65">
        <f t="shared" si="2"/>
        <v>112.190112</v>
      </c>
      <c r="O17" s="64">
        <f t="shared" si="3"/>
        <v>106.97327179200001</v>
      </c>
      <c r="P17" s="65">
        <f t="shared" si="7"/>
        <v>108.82440864</v>
      </c>
      <c r="Q17" s="274"/>
      <c r="R17" s="272"/>
      <c r="S17" s="263"/>
      <c r="T17" s="275"/>
      <c r="U17" s="274"/>
      <c r="V17" s="272"/>
      <c r="W17" s="274"/>
      <c r="X17" s="272"/>
      <c r="Y17" s="274"/>
      <c r="Z17" s="272"/>
      <c r="AA17" s="273"/>
      <c r="AB17" s="272"/>
      <c r="AC17" s="274"/>
      <c r="AD17" s="263"/>
      <c r="AE17" s="272"/>
      <c r="AF17" s="274"/>
      <c r="AG17" s="272"/>
      <c r="AH17" s="274"/>
      <c r="AI17" s="272"/>
      <c r="AJ17" s="274"/>
      <c r="AK17" s="276"/>
      <c r="AL17" s="274"/>
      <c r="AM17" s="272"/>
      <c r="AN17" s="274"/>
      <c r="AO17" s="272"/>
      <c r="AP17" s="274">
        <v>1</v>
      </c>
      <c r="AQ17" s="272">
        <v>1.383</v>
      </c>
      <c r="AR17" s="274"/>
      <c r="AS17" s="272"/>
      <c r="AT17" s="277">
        <v>1</v>
      </c>
      <c r="AU17" s="278">
        <v>0.223</v>
      </c>
      <c r="AV17" s="273"/>
      <c r="AW17" s="279"/>
      <c r="AX17" s="279"/>
      <c r="AY17" s="274"/>
      <c r="AZ17" s="272"/>
      <c r="BA17" s="279"/>
      <c r="BB17" s="273"/>
      <c r="BC17" s="272"/>
      <c r="BD17" s="263"/>
      <c r="BE17" s="272"/>
      <c r="BF17" s="279">
        <v>0.25900000000000001</v>
      </c>
      <c r="BG17" s="263"/>
      <c r="BH17" s="272"/>
      <c r="BI17" s="273"/>
      <c r="BJ17" s="272"/>
      <c r="BK17" s="273"/>
      <c r="BL17" s="272"/>
      <c r="BM17" s="273"/>
      <c r="BN17" s="272"/>
      <c r="BO17" s="273"/>
      <c r="BP17" s="272"/>
      <c r="BQ17" s="273">
        <v>5</v>
      </c>
      <c r="BR17" s="272">
        <v>4.9214500000000001</v>
      </c>
      <c r="BS17" s="273"/>
      <c r="BT17" s="272"/>
      <c r="BU17" s="273"/>
      <c r="BV17" s="272"/>
      <c r="BW17" s="273">
        <v>1</v>
      </c>
      <c r="BX17" s="272">
        <v>2.23627136363636</v>
      </c>
      <c r="BY17" s="77">
        <f t="shared" si="4"/>
        <v>1.8650000000000002</v>
      </c>
      <c r="BZ17" s="251">
        <f t="shared" si="8"/>
        <v>4.9214500000000001</v>
      </c>
      <c r="CA17" s="252">
        <f t="shared" si="5"/>
        <v>2.23627136363636</v>
      </c>
      <c r="CB17" s="261">
        <f t="shared" si="9"/>
        <v>9.0227213636363608</v>
      </c>
    </row>
    <row r="18" spans="1:80" ht="18.75" customHeight="1" x14ac:dyDescent="0.3">
      <c r="A18" s="61">
        <f t="shared" si="10"/>
        <v>9</v>
      </c>
      <c r="B18" s="80" t="s">
        <v>71</v>
      </c>
      <c r="C18" s="81">
        <v>1968</v>
      </c>
      <c r="D18" s="81">
        <v>5</v>
      </c>
      <c r="E18" s="81">
        <v>5</v>
      </c>
      <c r="F18" s="145">
        <v>80</v>
      </c>
      <c r="G18" s="151">
        <v>4454.8</v>
      </c>
      <c r="H18" s="123">
        <v>6.31</v>
      </c>
      <c r="I18" s="65"/>
      <c r="J18" s="65">
        <f t="shared" si="1"/>
        <v>337.31745599999999</v>
      </c>
      <c r="K18" s="64">
        <f t="shared" si="6"/>
        <v>321.63219429600002</v>
      </c>
      <c r="L18" s="123">
        <v>6.31</v>
      </c>
      <c r="M18" s="124">
        <v>6.33</v>
      </c>
      <c r="N18" s="65">
        <f t="shared" si="2"/>
        <v>337.85203200000001</v>
      </c>
      <c r="O18" s="64">
        <f t="shared" si="3"/>
        <v>322.14191251200003</v>
      </c>
      <c r="P18" s="65">
        <f t="shared" si="7"/>
        <v>327.71647103999999</v>
      </c>
      <c r="Q18" s="274"/>
      <c r="R18" s="272"/>
      <c r="S18" s="263"/>
      <c r="T18" s="275"/>
      <c r="U18" s="274"/>
      <c r="V18" s="272"/>
      <c r="W18" s="274"/>
      <c r="X18" s="272"/>
      <c r="Y18" s="274"/>
      <c r="Z18" s="272"/>
      <c r="AA18" s="273"/>
      <c r="AB18" s="272"/>
      <c r="AC18" s="274"/>
      <c r="AD18" s="263"/>
      <c r="AE18" s="272"/>
      <c r="AF18" s="274"/>
      <c r="AG18" s="272"/>
      <c r="AH18" s="274">
        <v>5.4999999999999997E-3</v>
      </c>
      <c r="AI18" s="272">
        <v>4.7130000000000001</v>
      </c>
      <c r="AJ18" s="274"/>
      <c r="AK18" s="276"/>
      <c r="AL18" s="274"/>
      <c r="AM18" s="272"/>
      <c r="AN18" s="274"/>
      <c r="AO18" s="272"/>
      <c r="AP18" s="274">
        <v>2</v>
      </c>
      <c r="AQ18" s="272">
        <v>3.3360000000000003</v>
      </c>
      <c r="AR18" s="274"/>
      <c r="AS18" s="272"/>
      <c r="AT18" s="277"/>
      <c r="AU18" s="278"/>
      <c r="AV18" s="273"/>
      <c r="AW18" s="279"/>
      <c r="AX18" s="279"/>
      <c r="AY18" s="274"/>
      <c r="AZ18" s="272"/>
      <c r="BA18" s="279"/>
      <c r="BB18" s="273"/>
      <c r="BC18" s="272"/>
      <c r="BD18" s="263"/>
      <c r="BE18" s="272"/>
      <c r="BF18" s="279"/>
      <c r="BG18" s="263"/>
      <c r="BH18" s="272"/>
      <c r="BI18" s="273"/>
      <c r="BJ18" s="272"/>
      <c r="BK18" s="273">
        <v>2E-3</v>
      </c>
      <c r="BL18" s="272">
        <v>2.7410000000000001</v>
      </c>
      <c r="BM18" s="273"/>
      <c r="BN18" s="272"/>
      <c r="BO18" s="273"/>
      <c r="BP18" s="272"/>
      <c r="BQ18" s="273">
        <v>18</v>
      </c>
      <c r="BR18" s="272">
        <v>22.21</v>
      </c>
      <c r="BS18" s="273"/>
      <c r="BT18" s="272"/>
      <c r="BU18" s="273"/>
      <c r="BV18" s="272"/>
      <c r="BW18" s="273">
        <v>9</v>
      </c>
      <c r="BX18" s="272">
        <v>16.972999999999999</v>
      </c>
      <c r="BY18" s="77">
        <f t="shared" si="4"/>
        <v>8.0489999999999995</v>
      </c>
      <c r="BZ18" s="251">
        <f t="shared" si="8"/>
        <v>24.951000000000001</v>
      </c>
      <c r="CA18" s="252">
        <f t="shared" si="5"/>
        <v>16.972999999999999</v>
      </c>
      <c r="CB18" s="261">
        <f t="shared" si="9"/>
        <v>49.972999999999999</v>
      </c>
    </row>
    <row r="19" spans="1:80" ht="18.75" customHeight="1" x14ac:dyDescent="0.3">
      <c r="A19" s="61">
        <f t="shared" si="10"/>
        <v>10</v>
      </c>
      <c r="B19" s="80" t="s">
        <v>72</v>
      </c>
      <c r="C19" s="81">
        <v>1971</v>
      </c>
      <c r="D19" s="81">
        <v>5</v>
      </c>
      <c r="E19" s="81">
        <v>5</v>
      </c>
      <c r="F19" s="145">
        <v>80</v>
      </c>
      <c r="G19" s="151">
        <v>4742</v>
      </c>
      <c r="H19" s="123">
        <v>6.31</v>
      </c>
      <c r="I19" s="65"/>
      <c r="J19" s="65">
        <f t="shared" si="1"/>
        <v>359.06423999999998</v>
      </c>
      <c r="K19" s="64">
        <f t="shared" si="6"/>
        <v>342.36775283999998</v>
      </c>
      <c r="L19" s="123">
        <v>6.31</v>
      </c>
      <c r="M19" s="124">
        <v>6.33</v>
      </c>
      <c r="N19" s="65">
        <f t="shared" si="2"/>
        <v>359.63328000000001</v>
      </c>
      <c r="O19" s="64">
        <f t="shared" si="3"/>
        <v>342.91033248000002</v>
      </c>
      <c r="P19" s="65">
        <f t="shared" si="7"/>
        <v>348.84428159999999</v>
      </c>
      <c r="Q19" s="274"/>
      <c r="R19" s="272"/>
      <c r="S19" s="263"/>
      <c r="T19" s="275"/>
      <c r="U19" s="274"/>
      <c r="V19" s="272"/>
      <c r="W19" s="274"/>
      <c r="X19" s="272"/>
      <c r="Y19" s="274"/>
      <c r="Z19" s="272"/>
      <c r="AA19" s="273"/>
      <c r="AB19" s="272"/>
      <c r="AC19" s="274"/>
      <c r="AD19" s="263"/>
      <c r="AE19" s="272"/>
      <c r="AF19" s="274"/>
      <c r="AG19" s="272"/>
      <c r="AH19" s="274"/>
      <c r="AI19" s="272"/>
      <c r="AJ19" s="274"/>
      <c r="AK19" s="276"/>
      <c r="AL19" s="274"/>
      <c r="AM19" s="272"/>
      <c r="AN19" s="274"/>
      <c r="AO19" s="272"/>
      <c r="AP19" s="274">
        <v>1</v>
      </c>
      <c r="AQ19" s="272">
        <v>2.6419999999999999</v>
      </c>
      <c r="AR19" s="274"/>
      <c r="AS19" s="272"/>
      <c r="AT19" s="277">
        <v>3</v>
      </c>
      <c r="AU19" s="278">
        <v>1.4690000000000001</v>
      </c>
      <c r="AV19" s="273"/>
      <c r="AW19" s="279"/>
      <c r="AX19" s="279"/>
      <c r="AY19" s="274"/>
      <c r="AZ19" s="272"/>
      <c r="BA19" s="279"/>
      <c r="BB19" s="273"/>
      <c r="BC19" s="272"/>
      <c r="BD19" s="263"/>
      <c r="BE19" s="272"/>
      <c r="BF19" s="279"/>
      <c r="BG19" s="263"/>
      <c r="BH19" s="272"/>
      <c r="BI19" s="273">
        <v>8.5000000000000006E-3</v>
      </c>
      <c r="BJ19" s="272">
        <v>11.6678909090909</v>
      </c>
      <c r="BK19" s="273"/>
      <c r="BL19" s="272"/>
      <c r="BM19" s="273"/>
      <c r="BN19" s="272"/>
      <c r="BO19" s="273"/>
      <c r="BP19" s="272"/>
      <c r="BQ19" s="273">
        <v>12</v>
      </c>
      <c r="BR19" s="272">
        <v>16.673999999999999</v>
      </c>
      <c r="BS19" s="273"/>
      <c r="BT19" s="272"/>
      <c r="BU19" s="273"/>
      <c r="BV19" s="272"/>
      <c r="BW19" s="273">
        <v>10</v>
      </c>
      <c r="BX19" s="272">
        <v>20.401</v>
      </c>
      <c r="BY19" s="77">
        <f t="shared" si="4"/>
        <v>4.1109999999999998</v>
      </c>
      <c r="BZ19" s="251">
        <f t="shared" si="8"/>
        <v>28.3418909090909</v>
      </c>
      <c r="CA19" s="252">
        <f t="shared" si="5"/>
        <v>20.401</v>
      </c>
      <c r="CB19" s="261">
        <f t="shared" si="9"/>
        <v>52.853890909090893</v>
      </c>
    </row>
    <row r="20" spans="1:80" ht="18.75" customHeight="1" x14ac:dyDescent="0.3">
      <c r="A20" s="61">
        <f t="shared" si="10"/>
        <v>11</v>
      </c>
      <c r="B20" s="80" t="s">
        <v>73</v>
      </c>
      <c r="C20" s="81">
        <v>1965</v>
      </c>
      <c r="D20" s="81">
        <v>5</v>
      </c>
      <c r="E20" s="81">
        <v>4</v>
      </c>
      <c r="F20" s="145">
        <v>80</v>
      </c>
      <c r="G20" s="151">
        <v>3540.7</v>
      </c>
      <c r="H20" s="123">
        <v>6.31</v>
      </c>
      <c r="I20" s="65"/>
      <c r="J20" s="65">
        <f t="shared" si="1"/>
        <v>268.10180400000002</v>
      </c>
      <c r="K20" s="64">
        <f t="shared" si="6"/>
        <v>255.63507011400003</v>
      </c>
      <c r="L20" s="123">
        <v>6.31</v>
      </c>
      <c r="M20" s="124">
        <v>6.33</v>
      </c>
      <c r="N20" s="65">
        <f t="shared" si="2"/>
        <v>268.52668799999998</v>
      </c>
      <c r="O20" s="64">
        <f t="shared" si="3"/>
        <v>256.04019700800001</v>
      </c>
      <c r="P20" s="65">
        <f t="shared" si="7"/>
        <v>260.47088735999995</v>
      </c>
      <c r="Q20" s="274">
        <v>4.0000000000000001E-3</v>
      </c>
      <c r="R20" s="272">
        <v>3.6280000000000001</v>
      </c>
      <c r="S20" s="263"/>
      <c r="T20" s="275"/>
      <c r="U20" s="274"/>
      <c r="V20" s="272"/>
      <c r="W20" s="274"/>
      <c r="X20" s="272"/>
      <c r="Y20" s="274">
        <v>6.5000000000000002E-2</v>
      </c>
      <c r="Z20" s="272">
        <v>25.702999999999999</v>
      </c>
      <c r="AA20" s="273"/>
      <c r="AB20" s="272"/>
      <c r="AC20" s="274"/>
      <c r="AD20" s="263"/>
      <c r="AE20" s="272"/>
      <c r="AF20" s="274"/>
      <c r="AG20" s="272"/>
      <c r="AH20" s="274"/>
      <c r="AI20" s="272"/>
      <c r="AJ20" s="274"/>
      <c r="AK20" s="276"/>
      <c r="AL20" s="274"/>
      <c r="AM20" s="272"/>
      <c r="AN20" s="274">
        <v>3.0000000000000001E-3</v>
      </c>
      <c r="AO20" s="272">
        <v>4.2789999999999999</v>
      </c>
      <c r="AP20" s="274"/>
      <c r="AQ20" s="272"/>
      <c r="AR20" s="274"/>
      <c r="AS20" s="272"/>
      <c r="AT20" s="277">
        <v>5</v>
      </c>
      <c r="AU20" s="278">
        <v>3.5819999999999999</v>
      </c>
      <c r="AV20" s="273"/>
      <c r="AW20" s="279"/>
      <c r="AX20" s="279"/>
      <c r="AY20" s="274"/>
      <c r="AZ20" s="272"/>
      <c r="BA20" s="279"/>
      <c r="BB20" s="273">
        <v>3.0000000000000001E-3</v>
      </c>
      <c r="BC20" s="272">
        <v>3.2639999999999998</v>
      </c>
      <c r="BD20" s="263"/>
      <c r="BE20" s="272"/>
      <c r="BF20" s="279">
        <v>46.8125</v>
      </c>
      <c r="BG20" s="263"/>
      <c r="BH20" s="272"/>
      <c r="BI20" s="273"/>
      <c r="BJ20" s="272"/>
      <c r="BK20" s="273"/>
      <c r="BL20" s="272"/>
      <c r="BM20" s="273">
        <v>6.4999999999999997E-3</v>
      </c>
      <c r="BN20" s="272">
        <v>7.0665199999999997</v>
      </c>
      <c r="BO20" s="273"/>
      <c r="BP20" s="272"/>
      <c r="BQ20" s="273">
        <v>13</v>
      </c>
      <c r="BR20" s="272">
        <v>14.737</v>
      </c>
      <c r="BS20" s="273"/>
      <c r="BT20" s="272"/>
      <c r="BU20" s="273">
        <v>1</v>
      </c>
      <c r="BV20" s="272">
        <v>0.88911166666666697</v>
      </c>
      <c r="BW20" s="273">
        <v>8</v>
      </c>
      <c r="BX20" s="272">
        <v>17.684999999999999</v>
      </c>
      <c r="BY20" s="77">
        <f t="shared" si="4"/>
        <v>87.268500000000003</v>
      </c>
      <c r="BZ20" s="251">
        <f t="shared" si="8"/>
        <v>21.803519999999999</v>
      </c>
      <c r="CA20" s="252">
        <f t="shared" si="5"/>
        <v>18.574111666666667</v>
      </c>
      <c r="CB20" s="261">
        <f t="shared" si="9"/>
        <v>127.64613166666668</v>
      </c>
    </row>
    <row r="21" spans="1:80" ht="18.75" customHeight="1" x14ac:dyDescent="0.3">
      <c r="A21" s="61">
        <f t="shared" si="10"/>
        <v>12</v>
      </c>
      <c r="B21" s="80" t="s">
        <v>74</v>
      </c>
      <c r="C21" s="81">
        <v>1975</v>
      </c>
      <c r="D21" s="81">
        <v>5</v>
      </c>
      <c r="E21" s="81">
        <v>4</v>
      </c>
      <c r="F21" s="145">
        <v>56</v>
      </c>
      <c r="G21" s="151">
        <v>3558.8</v>
      </c>
      <c r="H21" s="123">
        <v>6.31</v>
      </c>
      <c r="I21" s="65"/>
      <c r="J21" s="65">
        <f t="shared" si="1"/>
        <v>269.47233599999998</v>
      </c>
      <c r="K21" s="64">
        <f t="shared" si="6"/>
        <v>256.94187237599999</v>
      </c>
      <c r="L21" s="123">
        <v>6.31</v>
      </c>
      <c r="M21" s="124">
        <v>6.33</v>
      </c>
      <c r="N21" s="65">
        <f t="shared" si="2"/>
        <v>269.89939199999998</v>
      </c>
      <c r="O21" s="64">
        <f t="shared" si="3"/>
        <v>257.34907027200001</v>
      </c>
      <c r="P21" s="65">
        <f t="shared" si="7"/>
        <v>261.80241023999997</v>
      </c>
      <c r="Q21" s="274"/>
      <c r="R21" s="272"/>
      <c r="S21" s="263"/>
      <c r="T21" s="275"/>
      <c r="U21" s="274">
        <v>1.4999999999999999E-2</v>
      </c>
      <c r="V21" s="272">
        <v>31.521999999999998</v>
      </c>
      <c r="W21" s="274">
        <v>0.01</v>
      </c>
      <c r="X21" s="272">
        <v>7.4109999999999996</v>
      </c>
      <c r="Y21" s="274"/>
      <c r="Z21" s="272"/>
      <c r="AA21" s="273"/>
      <c r="AB21" s="272"/>
      <c r="AC21" s="274"/>
      <c r="AD21" s="263"/>
      <c r="AE21" s="272"/>
      <c r="AF21" s="274"/>
      <c r="AG21" s="272"/>
      <c r="AH21" s="274"/>
      <c r="AI21" s="272"/>
      <c r="AJ21" s="274">
        <v>1</v>
      </c>
      <c r="AK21" s="276">
        <v>0.84699999999999998</v>
      </c>
      <c r="AL21" s="274"/>
      <c r="AM21" s="272"/>
      <c r="AN21" s="274"/>
      <c r="AO21" s="272"/>
      <c r="AP21" s="274"/>
      <c r="AQ21" s="272"/>
      <c r="AR21" s="274"/>
      <c r="AS21" s="272"/>
      <c r="AT21" s="277">
        <v>25</v>
      </c>
      <c r="AU21" s="278">
        <f>11.242+0.707867</f>
        <v>11.949867000000001</v>
      </c>
      <c r="AV21" s="273"/>
      <c r="AW21" s="279"/>
      <c r="AX21" s="279"/>
      <c r="AY21" s="274"/>
      <c r="AZ21" s="272"/>
      <c r="BA21" s="279"/>
      <c r="BB21" s="273"/>
      <c r="BC21" s="272"/>
      <c r="BD21" s="263"/>
      <c r="BE21" s="272"/>
      <c r="BF21" s="279">
        <v>41.165900000000001</v>
      </c>
      <c r="BG21" s="263"/>
      <c r="BH21" s="272"/>
      <c r="BI21" s="273">
        <v>5.0000000000000001E-3</v>
      </c>
      <c r="BJ21" s="272">
        <v>6.4729999999999999</v>
      </c>
      <c r="BK21" s="273">
        <v>8.0000000000000002E-3</v>
      </c>
      <c r="BL21" s="272">
        <v>12.404</v>
      </c>
      <c r="BM21" s="273"/>
      <c r="BN21" s="272"/>
      <c r="BO21" s="273"/>
      <c r="BP21" s="272"/>
      <c r="BQ21" s="273">
        <v>13</v>
      </c>
      <c r="BR21" s="272">
        <v>15.79</v>
      </c>
      <c r="BS21" s="273"/>
      <c r="BT21" s="272"/>
      <c r="BU21" s="273">
        <v>1</v>
      </c>
      <c r="BV21" s="272">
        <v>0.68218461538461495</v>
      </c>
      <c r="BW21" s="273">
        <v>2</v>
      </c>
      <c r="BX21" s="272">
        <v>3.7519999999999998</v>
      </c>
      <c r="BY21" s="77">
        <f t="shared" si="4"/>
        <v>92.895767000000006</v>
      </c>
      <c r="BZ21" s="251">
        <f t="shared" si="8"/>
        <v>34.667000000000002</v>
      </c>
      <c r="CA21" s="252">
        <f t="shared" si="5"/>
        <v>4.4341846153846145</v>
      </c>
      <c r="CB21" s="261">
        <f t="shared" si="9"/>
        <v>131.99695161538463</v>
      </c>
    </row>
    <row r="22" spans="1:80" ht="18.75" customHeight="1" x14ac:dyDescent="0.3">
      <c r="A22" s="61">
        <f t="shared" si="10"/>
        <v>13</v>
      </c>
      <c r="B22" s="80" t="s">
        <v>75</v>
      </c>
      <c r="C22" s="81">
        <v>1966</v>
      </c>
      <c r="D22" s="81">
        <v>5</v>
      </c>
      <c r="E22" s="81">
        <v>4</v>
      </c>
      <c r="F22" s="145">
        <v>80</v>
      </c>
      <c r="G22" s="151">
        <v>3530.6</v>
      </c>
      <c r="H22" s="123">
        <v>6.31</v>
      </c>
      <c r="I22" s="65"/>
      <c r="J22" s="65">
        <f t="shared" si="1"/>
        <v>267.33703200000002</v>
      </c>
      <c r="K22" s="64">
        <f t="shared" si="6"/>
        <v>254.90586001200003</v>
      </c>
      <c r="L22" s="123">
        <v>6.31</v>
      </c>
      <c r="M22" s="124">
        <v>6.33</v>
      </c>
      <c r="N22" s="65">
        <f t="shared" si="2"/>
        <v>267.76070400000003</v>
      </c>
      <c r="O22" s="64">
        <f t="shared" si="3"/>
        <v>255.30983126400002</v>
      </c>
      <c r="P22" s="65">
        <f t="shared" si="7"/>
        <v>259.72788288000004</v>
      </c>
      <c r="Q22" s="274">
        <v>6.0999999999999999E-2</v>
      </c>
      <c r="R22" s="272">
        <v>55.332999999999998</v>
      </c>
      <c r="S22" s="263"/>
      <c r="T22" s="275"/>
      <c r="U22" s="274"/>
      <c r="V22" s="272"/>
      <c r="W22" s="274">
        <v>2E-3</v>
      </c>
      <c r="X22" s="272">
        <v>3.3239999999999998</v>
      </c>
      <c r="Y22" s="274">
        <v>8.1000000000000003E-2</v>
      </c>
      <c r="Z22" s="272">
        <v>52.337499999999999</v>
      </c>
      <c r="AA22" s="273"/>
      <c r="AB22" s="272"/>
      <c r="AC22" s="274"/>
      <c r="AD22" s="263"/>
      <c r="AE22" s="272"/>
      <c r="AF22" s="274"/>
      <c r="AG22" s="272"/>
      <c r="AH22" s="274"/>
      <c r="AI22" s="272"/>
      <c r="AJ22" s="274">
        <v>1</v>
      </c>
      <c r="AK22" s="276">
        <v>2.0659999999999998</v>
      </c>
      <c r="AL22" s="274"/>
      <c r="AM22" s="272"/>
      <c r="AN22" s="274"/>
      <c r="AO22" s="272"/>
      <c r="AP22" s="274"/>
      <c r="AQ22" s="272"/>
      <c r="AR22" s="274"/>
      <c r="AS22" s="272"/>
      <c r="AT22" s="277"/>
      <c r="AU22" s="278"/>
      <c r="AV22" s="273"/>
      <c r="AW22" s="279"/>
      <c r="AX22" s="279"/>
      <c r="AY22" s="274"/>
      <c r="AZ22" s="272"/>
      <c r="BA22" s="279"/>
      <c r="BB22" s="273"/>
      <c r="BC22" s="272"/>
      <c r="BD22" s="263"/>
      <c r="BE22" s="272"/>
      <c r="BF22" s="279">
        <v>23.201999999999998</v>
      </c>
      <c r="BG22" s="263"/>
      <c r="BH22" s="272"/>
      <c r="BI22" s="273"/>
      <c r="BJ22" s="272"/>
      <c r="BK22" s="273">
        <v>1E-3</v>
      </c>
      <c r="BL22" s="272">
        <v>0.83099999999999996</v>
      </c>
      <c r="BM22" s="273">
        <v>2.5000000000000001E-3</v>
      </c>
      <c r="BN22" s="272">
        <v>5.0430758823529347</v>
      </c>
      <c r="BO22" s="273"/>
      <c r="BP22" s="272"/>
      <c r="BQ22" s="273">
        <v>11</v>
      </c>
      <c r="BR22" s="272">
        <v>14.741</v>
      </c>
      <c r="BS22" s="273"/>
      <c r="BT22" s="272"/>
      <c r="BU22" s="273">
        <v>1</v>
      </c>
      <c r="BV22" s="272">
        <v>3.0640000000000001</v>
      </c>
      <c r="BW22" s="273">
        <v>13</v>
      </c>
      <c r="BX22" s="272">
        <v>28.062000000000001</v>
      </c>
      <c r="BY22" s="77">
        <f t="shared" si="4"/>
        <v>136.26249999999999</v>
      </c>
      <c r="BZ22" s="251">
        <f t="shared" si="8"/>
        <v>20.615075882352933</v>
      </c>
      <c r="CA22" s="252">
        <f t="shared" si="5"/>
        <v>31.126000000000001</v>
      </c>
      <c r="CB22" s="261">
        <f t="shared" si="9"/>
        <v>188.00357588235292</v>
      </c>
    </row>
    <row r="23" spans="1:80" ht="18.75" customHeight="1" x14ac:dyDescent="0.3">
      <c r="A23" s="61">
        <f t="shared" si="10"/>
        <v>14</v>
      </c>
      <c r="B23" s="80" t="s">
        <v>76</v>
      </c>
      <c r="C23" s="81">
        <v>1968</v>
      </c>
      <c r="D23" s="81">
        <v>5</v>
      </c>
      <c r="E23" s="81">
        <v>3</v>
      </c>
      <c r="F23" s="145">
        <v>60</v>
      </c>
      <c r="G23" s="151">
        <v>2592.3000000000002</v>
      </c>
      <c r="H23" s="123">
        <v>6.31</v>
      </c>
      <c r="I23" s="65"/>
      <c r="J23" s="65">
        <f t="shared" si="1"/>
        <v>196.28895600000001</v>
      </c>
      <c r="K23" s="64">
        <f t="shared" si="6"/>
        <v>187.16151954600002</v>
      </c>
      <c r="L23" s="123">
        <v>6.31</v>
      </c>
      <c r="M23" s="124">
        <v>6.33</v>
      </c>
      <c r="N23" s="65">
        <f t="shared" si="2"/>
        <v>196.600032</v>
      </c>
      <c r="O23" s="64">
        <f t="shared" si="3"/>
        <v>187.458130512</v>
      </c>
      <c r="P23" s="65">
        <f t="shared" si="7"/>
        <v>190.70203103999998</v>
      </c>
      <c r="Q23" s="274"/>
      <c r="R23" s="272"/>
      <c r="S23" s="263"/>
      <c r="T23" s="275"/>
      <c r="U23" s="274"/>
      <c r="V23" s="272"/>
      <c r="W23" s="274"/>
      <c r="X23" s="272"/>
      <c r="Y23" s="274"/>
      <c r="Z23" s="272"/>
      <c r="AA23" s="273"/>
      <c r="AB23" s="272"/>
      <c r="AC23" s="274"/>
      <c r="AD23" s="263"/>
      <c r="AE23" s="272"/>
      <c r="AF23" s="274"/>
      <c r="AG23" s="272"/>
      <c r="AH23" s="274">
        <v>1E-3</v>
      </c>
      <c r="AI23" s="272">
        <v>0.38</v>
      </c>
      <c r="AJ23" s="274"/>
      <c r="AK23" s="276"/>
      <c r="AL23" s="274"/>
      <c r="AM23" s="272"/>
      <c r="AN23" s="274"/>
      <c r="AO23" s="272"/>
      <c r="AP23" s="274"/>
      <c r="AQ23" s="272"/>
      <c r="AR23" s="274"/>
      <c r="AS23" s="272"/>
      <c r="AT23" s="277"/>
      <c r="AU23" s="278"/>
      <c r="AV23" s="273"/>
      <c r="AW23" s="279"/>
      <c r="AX23" s="279"/>
      <c r="AY23" s="274"/>
      <c r="AZ23" s="272"/>
      <c r="BA23" s="279"/>
      <c r="BB23" s="273"/>
      <c r="BC23" s="272"/>
      <c r="BD23" s="263"/>
      <c r="BE23" s="272"/>
      <c r="BF23" s="279">
        <v>15.677</v>
      </c>
      <c r="BG23" s="263"/>
      <c r="BH23" s="272"/>
      <c r="BI23" s="273"/>
      <c r="BJ23" s="272"/>
      <c r="BK23" s="273"/>
      <c r="BL23" s="272"/>
      <c r="BM23" s="273">
        <v>1.5E-3</v>
      </c>
      <c r="BN23" s="272">
        <v>2.9086909090908999</v>
      </c>
      <c r="BO23" s="273"/>
      <c r="BP23" s="272"/>
      <c r="BQ23" s="273">
        <v>3</v>
      </c>
      <c r="BR23" s="272">
        <v>2.63</v>
      </c>
      <c r="BS23" s="273"/>
      <c r="BT23" s="272"/>
      <c r="BU23" s="273">
        <v>1</v>
      </c>
      <c r="BV23" s="272">
        <v>1.3461316666666701</v>
      </c>
      <c r="BW23" s="273">
        <v>9</v>
      </c>
      <c r="BX23" s="272">
        <v>18.061</v>
      </c>
      <c r="BY23" s="77">
        <f t="shared" si="4"/>
        <v>16.056999999999999</v>
      </c>
      <c r="BZ23" s="251">
        <f t="shared" si="8"/>
        <v>5.5386909090908993</v>
      </c>
      <c r="CA23" s="252">
        <f t="shared" si="5"/>
        <v>19.407131666666672</v>
      </c>
      <c r="CB23" s="261">
        <f t="shared" si="9"/>
        <v>41.00282257575757</v>
      </c>
    </row>
    <row r="24" spans="1:80" ht="18.75" customHeight="1" x14ac:dyDescent="0.3">
      <c r="A24" s="61">
        <f t="shared" si="10"/>
        <v>15</v>
      </c>
      <c r="B24" s="80" t="s">
        <v>77</v>
      </c>
      <c r="C24" s="81">
        <v>1967</v>
      </c>
      <c r="D24" s="81">
        <v>5</v>
      </c>
      <c r="E24" s="81">
        <v>5</v>
      </c>
      <c r="F24" s="145">
        <v>80</v>
      </c>
      <c r="G24" s="151">
        <v>4711.3999999999996</v>
      </c>
      <c r="H24" s="123">
        <v>6.31</v>
      </c>
      <c r="I24" s="65"/>
      <c r="J24" s="65">
        <f t="shared" si="1"/>
        <v>356.747208</v>
      </c>
      <c r="K24" s="64">
        <f t="shared" si="6"/>
        <v>340.15846282799998</v>
      </c>
      <c r="L24" s="123">
        <v>6.31</v>
      </c>
      <c r="M24" s="124">
        <v>6.33</v>
      </c>
      <c r="N24" s="65">
        <f t="shared" si="2"/>
        <v>357.31257599999998</v>
      </c>
      <c r="O24" s="64">
        <f t="shared" si="3"/>
        <v>340.69754121599999</v>
      </c>
      <c r="P24" s="65">
        <f t="shared" si="7"/>
        <v>346.59319871999998</v>
      </c>
      <c r="Q24" s="274"/>
      <c r="R24" s="272"/>
      <c r="S24" s="263"/>
      <c r="T24" s="275"/>
      <c r="U24" s="274"/>
      <c r="V24" s="272"/>
      <c r="W24" s="274"/>
      <c r="X24" s="272"/>
      <c r="Y24" s="274"/>
      <c r="Z24" s="272"/>
      <c r="AA24" s="273"/>
      <c r="AB24" s="272"/>
      <c r="AC24" s="274"/>
      <c r="AD24" s="263"/>
      <c r="AE24" s="272"/>
      <c r="AF24" s="274"/>
      <c r="AG24" s="272"/>
      <c r="AH24" s="274"/>
      <c r="AI24" s="272"/>
      <c r="AJ24" s="274"/>
      <c r="AK24" s="276"/>
      <c r="AL24" s="274"/>
      <c r="AM24" s="272"/>
      <c r="AN24" s="274"/>
      <c r="AO24" s="272"/>
      <c r="AP24" s="274"/>
      <c r="AQ24" s="272"/>
      <c r="AR24" s="274"/>
      <c r="AS24" s="272"/>
      <c r="AT24" s="277">
        <v>5</v>
      </c>
      <c r="AU24" s="278">
        <v>2.7029999999999998</v>
      </c>
      <c r="AV24" s="273"/>
      <c r="AW24" s="279"/>
      <c r="AX24" s="279"/>
      <c r="AY24" s="274"/>
      <c r="AZ24" s="272"/>
      <c r="BA24" s="279"/>
      <c r="BB24" s="273"/>
      <c r="BC24" s="272"/>
      <c r="BD24" s="263"/>
      <c r="BE24" s="272"/>
      <c r="BF24" s="279">
        <v>2.3115000000000001</v>
      </c>
      <c r="BG24" s="263"/>
      <c r="BH24" s="272"/>
      <c r="BI24" s="273"/>
      <c r="BJ24" s="272"/>
      <c r="BK24" s="273"/>
      <c r="BL24" s="272"/>
      <c r="BM24" s="273">
        <v>1.5E-3</v>
      </c>
      <c r="BN24" s="272">
        <v>1.5796714285714351</v>
      </c>
      <c r="BO24" s="273"/>
      <c r="BP24" s="272"/>
      <c r="BQ24" s="273">
        <v>10</v>
      </c>
      <c r="BR24" s="272">
        <v>13.369</v>
      </c>
      <c r="BS24" s="273">
        <v>0.01</v>
      </c>
      <c r="BT24" s="272">
        <v>1.8705875000000001</v>
      </c>
      <c r="BU24" s="273">
        <v>3</v>
      </c>
      <c r="BV24" s="272">
        <v>2.9457232483434197</v>
      </c>
      <c r="BW24" s="273">
        <v>3</v>
      </c>
      <c r="BX24" s="272">
        <v>5.1989999999999998</v>
      </c>
      <c r="BY24" s="77">
        <f t="shared" si="4"/>
        <v>5.0145</v>
      </c>
      <c r="BZ24" s="251">
        <f t="shared" si="8"/>
        <v>14.948671428571435</v>
      </c>
      <c r="CA24" s="252">
        <f t="shared" si="5"/>
        <v>10.01531074834342</v>
      </c>
      <c r="CB24" s="261">
        <f t="shared" si="9"/>
        <v>29.978482176914856</v>
      </c>
    </row>
    <row r="25" spans="1:80" ht="18.75" customHeight="1" x14ac:dyDescent="0.3">
      <c r="A25" s="61">
        <f t="shared" si="10"/>
        <v>16</v>
      </c>
      <c r="B25" s="80" t="s">
        <v>78</v>
      </c>
      <c r="C25" s="81">
        <v>1969</v>
      </c>
      <c r="D25" s="81">
        <v>5</v>
      </c>
      <c r="E25" s="81">
        <v>3</v>
      </c>
      <c r="F25" s="145">
        <v>60</v>
      </c>
      <c r="G25" s="151">
        <v>2586.8000000000002</v>
      </c>
      <c r="H25" s="123">
        <v>6.31</v>
      </c>
      <c r="I25" s="65"/>
      <c r="J25" s="65">
        <f t="shared" si="1"/>
        <v>195.87249600000001</v>
      </c>
      <c r="K25" s="64">
        <f t="shared" si="6"/>
        <v>186.76442493600001</v>
      </c>
      <c r="L25" s="123">
        <v>6.31</v>
      </c>
      <c r="M25" s="124">
        <v>6.33</v>
      </c>
      <c r="N25" s="65">
        <f t="shared" si="2"/>
        <v>196.18291200000002</v>
      </c>
      <c r="O25" s="64">
        <f t="shared" si="3"/>
        <v>187.06040659200002</v>
      </c>
      <c r="P25" s="65">
        <f t="shared" si="7"/>
        <v>190.29742464</v>
      </c>
      <c r="Q25" s="274"/>
      <c r="R25" s="272"/>
      <c r="S25" s="263"/>
      <c r="T25" s="275"/>
      <c r="U25" s="274"/>
      <c r="V25" s="272"/>
      <c r="W25" s="274"/>
      <c r="X25" s="272"/>
      <c r="Y25" s="274"/>
      <c r="Z25" s="272"/>
      <c r="AA25" s="273"/>
      <c r="AB25" s="272"/>
      <c r="AC25" s="274"/>
      <c r="AD25" s="263"/>
      <c r="AE25" s="272"/>
      <c r="AF25" s="274"/>
      <c r="AG25" s="272"/>
      <c r="AH25" s="274"/>
      <c r="AI25" s="272"/>
      <c r="AJ25" s="274"/>
      <c r="AK25" s="276"/>
      <c r="AL25" s="274"/>
      <c r="AM25" s="272"/>
      <c r="AN25" s="274"/>
      <c r="AO25" s="272"/>
      <c r="AP25" s="274"/>
      <c r="AQ25" s="272"/>
      <c r="AR25" s="274"/>
      <c r="AS25" s="272"/>
      <c r="AT25" s="277">
        <v>1</v>
      </c>
      <c r="AU25" s="278">
        <v>1.093</v>
      </c>
      <c r="AV25" s="273"/>
      <c r="AW25" s="279"/>
      <c r="AX25" s="279"/>
      <c r="AY25" s="274"/>
      <c r="AZ25" s="272"/>
      <c r="BA25" s="279"/>
      <c r="BB25" s="273"/>
      <c r="BC25" s="272"/>
      <c r="BD25" s="263"/>
      <c r="BE25" s="272"/>
      <c r="BF25" s="279"/>
      <c r="BG25" s="263"/>
      <c r="BH25" s="272"/>
      <c r="BI25" s="273"/>
      <c r="BJ25" s="272"/>
      <c r="BK25" s="273"/>
      <c r="BL25" s="272"/>
      <c r="BM25" s="273"/>
      <c r="BN25" s="272"/>
      <c r="BO25" s="273"/>
      <c r="BP25" s="272"/>
      <c r="BQ25" s="273">
        <v>4</v>
      </c>
      <c r="BR25" s="272">
        <v>8.8109999999999999</v>
      </c>
      <c r="BS25" s="273"/>
      <c r="BT25" s="272"/>
      <c r="BU25" s="273">
        <v>1</v>
      </c>
      <c r="BV25" s="272">
        <v>0.82499999999999996</v>
      </c>
      <c r="BW25" s="273">
        <v>5</v>
      </c>
      <c r="BX25" s="272">
        <v>6.0410000000000004</v>
      </c>
      <c r="BY25" s="77">
        <f t="shared" si="4"/>
        <v>1.093</v>
      </c>
      <c r="BZ25" s="251">
        <f t="shared" si="8"/>
        <v>8.8109999999999999</v>
      </c>
      <c r="CA25" s="252">
        <f t="shared" si="5"/>
        <v>6.8660000000000005</v>
      </c>
      <c r="CB25" s="261">
        <f t="shared" si="9"/>
        <v>16.77</v>
      </c>
    </row>
    <row r="26" spans="1:80" ht="18.75" customHeight="1" x14ac:dyDescent="0.3">
      <c r="A26" s="61">
        <f t="shared" si="10"/>
        <v>17</v>
      </c>
      <c r="B26" s="80" t="s">
        <v>79</v>
      </c>
      <c r="C26" s="81">
        <v>1968</v>
      </c>
      <c r="D26" s="81">
        <v>5</v>
      </c>
      <c r="E26" s="81">
        <v>4</v>
      </c>
      <c r="F26" s="145">
        <v>80</v>
      </c>
      <c r="G26" s="151">
        <v>3576.4</v>
      </c>
      <c r="H26" s="123">
        <v>6.31</v>
      </c>
      <c r="I26" s="65"/>
      <c r="J26" s="65">
        <f t="shared" si="1"/>
        <v>270.80500799999999</v>
      </c>
      <c r="K26" s="64">
        <f t="shared" si="6"/>
        <v>258.21257512799997</v>
      </c>
      <c r="L26" s="123">
        <v>6.31</v>
      </c>
      <c r="M26" s="124">
        <v>6.33</v>
      </c>
      <c r="N26" s="65">
        <f t="shared" si="2"/>
        <v>271.23417599999999</v>
      </c>
      <c r="O26" s="64">
        <f t="shared" si="3"/>
        <v>258.621786816</v>
      </c>
      <c r="P26" s="65">
        <f t="shared" si="7"/>
        <v>263.09715072</v>
      </c>
      <c r="Q26" s="274"/>
      <c r="R26" s="272"/>
      <c r="S26" s="263"/>
      <c r="T26" s="275"/>
      <c r="U26" s="274"/>
      <c r="V26" s="272"/>
      <c r="W26" s="274"/>
      <c r="X26" s="272"/>
      <c r="Y26" s="274"/>
      <c r="Z26" s="272"/>
      <c r="AA26" s="273"/>
      <c r="AB26" s="272"/>
      <c r="AC26" s="274"/>
      <c r="AD26" s="263"/>
      <c r="AE26" s="272"/>
      <c r="AF26" s="274"/>
      <c r="AG26" s="272"/>
      <c r="AH26" s="274"/>
      <c r="AI26" s="272"/>
      <c r="AJ26" s="274"/>
      <c r="AK26" s="276"/>
      <c r="AL26" s="274"/>
      <c r="AM26" s="272"/>
      <c r="AN26" s="274"/>
      <c r="AO26" s="272"/>
      <c r="AP26" s="274">
        <v>1</v>
      </c>
      <c r="AQ26" s="272">
        <v>3.3140000000000001</v>
      </c>
      <c r="AR26" s="274"/>
      <c r="AS26" s="272"/>
      <c r="AT26" s="277"/>
      <c r="AU26" s="278"/>
      <c r="AV26" s="273"/>
      <c r="AW26" s="279"/>
      <c r="AX26" s="279"/>
      <c r="AY26" s="274"/>
      <c r="AZ26" s="272"/>
      <c r="BA26" s="279"/>
      <c r="BB26" s="273"/>
      <c r="BC26" s="272"/>
      <c r="BD26" s="263"/>
      <c r="BE26" s="272"/>
      <c r="BF26" s="279">
        <v>6.2</v>
      </c>
      <c r="BG26" s="263"/>
      <c r="BH26" s="272"/>
      <c r="BI26" s="273"/>
      <c r="BJ26" s="272"/>
      <c r="BK26" s="273"/>
      <c r="BL26" s="272"/>
      <c r="BM26" s="273">
        <v>4.4999999999999997E-3</v>
      </c>
      <c r="BN26" s="272">
        <v>5.6580000000000004</v>
      </c>
      <c r="BO26" s="273"/>
      <c r="BP26" s="272"/>
      <c r="BQ26" s="273">
        <v>17</v>
      </c>
      <c r="BR26" s="272">
        <v>17.510999999999999</v>
      </c>
      <c r="BS26" s="273"/>
      <c r="BT26" s="272"/>
      <c r="BU26" s="273">
        <v>1</v>
      </c>
      <c r="BV26" s="272">
        <v>0.74199999999999999</v>
      </c>
      <c r="BW26" s="273">
        <v>6</v>
      </c>
      <c r="BX26" s="272">
        <v>9.2319999999999993</v>
      </c>
      <c r="BY26" s="77">
        <f t="shared" si="4"/>
        <v>9.5139999999999993</v>
      </c>
      <c r="BZ26" s="251">
        <f t="shared" si="8"/>
        <v>23.169</v>
      </c>
      <c r="CA26" s="252">
        <f t="shared" si="5"/>
        <v>9.9740000000000002</v>
      </c>
      <c r="CB26" s="261">
        <f t="shared" si="9"/>
        <v>42.656999999999996</v>
      </c>
    </row>
    <row r="27" spans="1:80" ht="18.75" customHeight="1" x14ac:dyDescent="0.3">
      <c r="A27" s="61">
        <f t="shared" si="10"/>
        <v>18</v>
      </c>
      <c r="B27" s="80" t="s">
        <v>80</v>
      </c>
      <c r="C27" s="81">
        <v>1967</v>
      </c>
      <c r="D27" s="81">
        <v>5</v>
      </c>
      <c r="E27" s="81">
        <v>3</v>
      </c>
      <c r="F27" s="145">
        <v>60</v>
      </c>
      <c r="G27" s="151">
        <v>2554.3000000000002</v>
      </c>
      <c r="H27" s="123">
        <v>6.31</v>
      </c>
      <c r="I27" s="65"/>
      <c r="J27" s="65">
        <f t="shared" si="1"/>
        <v>193.411596</v>
      </c>
      <c r="K27" s="64">
        <f t="shared" si="6"/>
        <v>184.41795678600002</v>
      </c>
      <c r="L27" s="123">
        <v>6.31</v>
      </c>
      <c r="M27" s="124">
        <v>6.33</v>
      </c>
      <c r="N27" s="65">
        <f t="shared" si="2"/>
        <v>193.71811200000002</v>
      </c>
      <c r="O27" s="64">
        <f t="shared" si="3"/>
        <v>184.71021979200003</v>
      </c>
      <c r="P27" s="65">
        <f t="shared" si="7"/>
        <v>187.90656864000002</v>
      </c>
      <c r="Q27" s="274"/>
      <c r="R27" s="272"/>
      <c r="S27" s="263"/>
      <c r="T27" s="275"/>
      <c r="U27" s="274"/>
      <c r="V27" s="272"/>
      <c r="W27" s="274"/>
      <c r="X27" s="272"/>
      <c r="Y27" s="274"/>
      <c r="Z27" s="272"/>
      <c r="AA27" s="273"/>
      <c r="AB27" s="272"/>
      <c r="AC27" s="274"/>
      <c r="AD27" s="263"/>
      <c r="AE27" s="272"/>
      <c r="AF27" s="274"/>
      <c r="AG27" s="272"/>
      <c r="AH27" s="274"/>
      <c r="AI27" s="272"/>
      <c r="AJ27" s="274"/>
      <c r="AK27" s="276"/>
      <c r="AL27" s="274"/>
      <c r="AM27" s="272"/>
      <c r="AN27" s="274"/>
      <c r="AO27" s="272"/>
      <c r="AP27" s="274"/>
      <c r="AQ27" s="272"/>
      <c r="AR27" s="274"/>
      <c r="AS27" s="272"/>
      <c r="AT27" s="277">
        <v>3</v>
      </c>
      <c r="AU27" s="278">
        <v>1.484</v>
      </c>
      <c r="AV27" s="273"/>
      <c r="AW27" s="279"/>
      <c r="AX27" s="279"/>
      <c r="AY27" s="274"/>
      <c r="AZ27" s="272"/>
      <c r="BA27" s="279"/>
      <c r="BB27" s="273"/>
      <c r="BC27" s="272"/>
      <c r="BD27" s="263"/>
      <c r="BE27" s="272"/>
      <c r="BF27" s="279">
        <v>13.410499999999999</v>
      </c>
      <c r="BG27" s="263"/>
      <c r="BH27" s="272"/>
      <c r="BI27" s="273"/>
      <c r="BJ27" s="272"/>
      <c r="BK27" s="273">
        <v>2.1499999999999998E-2</v>
      </c>
      <c r="BL27" s="272">
        <v>28.591999999999999</v>
      </c>
      <c r="BM27" s="273"/>
      <c r="BN27" s="272"/>
      <c r="BO27" s="273"/>
      <c r="BP27" s="272"/>
      <c r="BQ27" s="273">
        <v>9</v>
      </c>
      <c r="BR27" s="272">
        <v>12.587999999999999</v>
      </c>
      <c r="BS27" s="273"/>
      <c r="BT27" s="272"/>
      <c r="BU27" s="273"/>
      <c r="BV27" s="272"/>
      <c r="BW27" s="273">
        <v>3</v>
      </c>
      <c r="BX27" s="272">
        <v>6.1760000000000002</v>
      </c>
      <c r="BY27" s="77">
        <f t="shared" si="4"/>
        <v>14.894499999999999</v>
      </c>
      <c r="BZ27" s="251">
        <f t="shared" si="8"/>
        <v>41.18</v>
      </c>
      <c r="CA27" s="252">
        <f t="shared" si="5"/>
        <v>6.1760000000000002</v>
      </c>
      <c r="CB27" s="261">
        <f t="shared" si="9"/>
        <v>62.250500000000002</v>
      </c>
    </row>
    <row r="28" spans="1:80" ht="18.75" customHeight="1" x14ac:dyDescent="0.3">
      <c r="A28" s="61">
        <f t="shared" si="10"/>
        <v>19</v>
      </c>
      <c r="B28" s="80" t="s">
        <v>81</v>
      </c>
      <c r="C28" s="81">
        <v>1966</v>
      </c>
      <c r="D28" s="81">
        <v>5</v>
      </c>
      <c r="E28" s="81">
        <v>5</v>
      </c>
      <c r="F28" s="145">
        <v>80</v>
      </c>
      <c r="G28" s="151">
        <v>4977.7</v>
      </c>
      <c r="H28" s="123">
        <v>6.31</v>
      </c>
      <c r="I28" s="65"/>
      <c r="J28" s="65">
        <f t="shared" si="1"/>
        <v>376.91144399999996</v>
      </c>
      <c r="K28" s="64">
        <f t="shared" si="6"/>
        <v>359.38506185399996</v>
      </c>
      <c r="L28" s="123">
        <v>6.31</v>
      </c>
      <c r="M28" s="124">
        <v>6.33</v>
      </c>
      <c r="N28" s="65">
        <f t="shared" si="2"/>
        <v>377.50876799999998</v>
      </c>
      <c r="O28" s="64">
        <f t="shared" si="3"/>
        <v>359.95461028799997</v>
      </c>
      <c r="P28" s="65">
        <f t="shared" si="7"/>
        <v>366.18350495999999</v>
      </c>
      <c r="Q28" s="274">
        <v>3.0000000000000001E-3</v>
      </c>
      <c r="R28" s="272">
        <v>2.1589999999999998</v>
      </c>
      <c r="S28" s="263"/>
      <c r="T28" s="275"/>
      <c r="U28" s="274"/>
      <c r="V28" s="272"/>
      <c r="W28" s="274">
        <v>8.0000000000000002E-3</v>
      </c>
      <c r="X28" s="272">
        <v>6.6470000000000002</v>
      </c>
      <c r="Y28" s="274"/>
      <c r="Z28" s="272"/>
      <c r="AA28" s="273"/>
      <c r="AB28" s="272"/>
      <c r="AC28" s="274"/>
      <c r="AD28" s="263"/>
      <c r="AE28" s="272"/>
      <c r="AF28" s="274"/>
      <c r="AG28" s="272"/>
      <c r="AH28" s="274"/>
      <c r="AI28" s="272"/>
      <c r="AJ28" s="274"/>
      <c r="AK28" s="276"/>
      <c r="AL28" s="274"/>
      <c r="AM28" s="272"/>
      <c r="AN28" s="274"/>
      <c r="AO28" s="272"/>
      <c r="AP28" s="274"/>
      <c r="AQ28" s="272"/>
      <c r="AR28" s="274"/>
      <c r="AS28" s="272"/>
      <c r="AT28" s="277">
        <v>20</v>
      </c>
      <c r="AU28" s="278">
        <v>522.5</v>
      </c>
      <c r="AV28" s="273"/>
      <c r="AW28" s="279"/>
      <c r="AX28" s="279"/>
      <c r="AY28" s="274"/>
      <c r="AZ28" s="272"/>
      <c r="BA28" s="279"/>
      <c r="BB28" s="273"/>
      <c r="BC28" s="272"/>
      <c r="BD28" s="263"/>
      <c r="BE28" s="272"/>
      <c r="BF28" s="279">
        <v>8.2475000000000005</v>
      </c>
      <c r="BG28" s="263"/>
      <c r="BH28" s="272"/>
      <c r="BI28" s="273">
        <v>1.2999999999999999E-2</v>
      </c>
      <c r="BJ28" s="272">
        <v>16.405000000000001</v>
      </c>
      <c r="BK28" s="273">
        <v>1.4500000000000001E-2</v>
      </c>
      <c r="BL28" s="272">
        <v>19.533000000000001</v>
      </c>
      <c r="BM28" s="273"/>
      <c r="BN28" s="272"/>
      <c r="BO28" s="273"/>
      <c r="BP28" s="272"/>
      <c r="BQ28" s="273">
        <v>15</v>
      </c>
      <c r="BR28" s="272">
        <v>19.952999999999999</v>
      </c>
      <c r="BS28" s="273"/>
      <c r="BT28" s="272"/>
      <c r="BU28" s="273">
        <v>1</v>
      </c>
      <c r="BV28" s="272">
        <v>0.74199999999999999</v>
      </c>
      <c r="BW28" s="273">
        <v>3</v>
      </c>
      <c r="BX28" s="272">
        <v>4.0369999999999999</v>
      </c>
      <c r="BY28" s="77">
        <f t="shared" si="4"/>
        <v>539.55349999999999</v>
      </c>
      <c r="BZ28" s="251">
        <f t="shared" si="8"/>
        <v>55.891000000000005</v>
      </c>
      <c r="CA28" s="252">
        <f t="shared" si="5"/>
        <v>4.7789999999999999</v>
      </c>
      <c r="CB28" s="261">
        <f t="shared" si="9"/>
        <v>600.22349999999994</v>
      </c>
    </row>
    <row r="29" spans="1:80" ht="18.75" customHeight="1" x14ac:dyDescent="0.3">
      <c r="A29" s="61">
        <f t="shared" si="10"/>
        <v>20</v>
      </c>
      <c r="B29" s="80" t="s">
        <v>82</v>
      </c>
      <c r="C29" s="81">
        <v>1966</v>
      </c>
      <c r="D29" s="81">
        <v>5</v>
      </c>
      <c r="E29" s="81">
        <v>3</v>
      </c>
      <c r="F29" s="145">
        <v>60</v>
      </c>
      <c r="G29" s="151">
        <v>2520.1</v>
      </c>
      <c r="H29" s="123">
        <v>6.31</v>
      </c>
      <c r="I29" s="65"/>
      <c r="J29" s="65">
        <f t="shared" si="1"/>
        <v>190.82197199999999</v>
      </c>
      <c r="K29" s="64">
        <f t="shared" si="6"/>
        <v>181.94875030199998</v>
      </c>
      <c r="L29" s="123">
        <v>6.31</v>
      </c>
      <c r="M29" s="124">
        <v>6.33</v>
      </c>
      <c r="N29" s="65">
        <f t="shared" si="2"/>
        <v>191.12438399999999</v>
      </c>
      <c r="O29" s="64">
        <f t="shared" si="3"/>
        <v>182.23710014399998</v>
      </c>
      <c r="P29" s="65">
        <f t="shared" si="7"/>
        <v>185.39065248</v>
      </c>
      <c r="Q29" s="274"/>
      <c r="R29" s="272"/>
      <c r="S29" s="263"/>
      <c r="T29" s="275"/>
      <c r="U29" s="274"/>
      <c r="V29" s="272"/>
      <c r="W29" s="274"/>
      <c r="X29" s="272"/>
      <c r="Y29" s="274"/>
      <c r="Z29" s="272"/>
      <c r="AA29" s="273"/>
      <c r="AB29" s="272"/>
      <c r="AC29" s="274"/>
      <c r="AD29" s="263"/>
      <c r="AE29" s="272"/>
      <c r="AF29" s="274"/>
      <c r="AG29" s="272"/>
      <c r="AH29" s="274"/>
      <c r="AI29" s="272"/>
      <c r="AJ29" s="274"/>
      <c r="AK29" s="276"/>
      <c r="AL29" s="274"/>
      <c r="AM29" s="272"/>
      <c r="AN29" s="274"/>
      <c r="AO29" s="272"/>
      <c r="AP29" s="274"/>
      <c r="AQ29" s="272"/>
      <c r="AR29" s="274"/>
      <c r="AS29" s="272"/>
      <c r="AT29" s="277">
        <v>1</v>
      </c>
      <c r="AU29" s="278">
        <v>1.913</v>
      </c>
      <c r="AV29" s="273"/>
      <c r="AW29" s="279"/>
      <c r="AX29" s="279"/>
      <c r="AY29" s="274"/>
      <c r="AZ29" s="272"/>
      <c r="BA29" s="279"/>
      <c r="BB29" s="273"/>
      <c r="BC29" s="272"/>
      <c r="BD29" s="263"/>
      <c r="BE29" s="272"/>
      <c r="BF29" s="279">
        <v>1.08</v>
      </c>
      <c r="BG29" s="263"/>
      <c r="BH29" s="272"/>
      <c r="BI29" s="273"/>
      <c r="BJ29" s="272"/>
      <c r="BK29" s="273">
        <v>9.5099999999999994E-3</v>
      </c>
      <c r="BL29" s="272">
        <v>12.574</v>
      </c>
      <c r="BM29" s="273">
        <v>2E-3</v>
      </c>
      <c r="BN29" s="272">
        <v>4.0710505882352903</v>
      </c>
      <c r="BO29" s="273"/>
      <c r="BP29" s="272"/>
      <c r="BQ29" s="273">
        <v>12</v>
      </c>
      <c r="BR29" s="272">
        <v>15.491</v>
      </c>
      <c r="BS29" s="273"/>
      <c r="BT29" s="272"/>
      <c r="BU29" s="273">
        <v>1</v>
      </c>
      <c r="BV29" s="272">
        <v>0.82499999999999996</v>
      </c>
      <c r="BW29" s="273">
        <v>4</v>
      </c>
      <c r="BX29" s="272">
        <v>6.2489999999999997</v>
      </c>
      <c r="BY29" s="77">
        <f t="shared" si="4"/>
        <v>2.9930000000000003</v>
      </c>
      <c r="BZ29" s="251">
        <f t="shared" si="8"/>
        <v>32.136050588235292</v>
      </c>
      <c r="CA29" s="252">
        <f t="shared" si="5"/>
        <v>7.0739999999999998</v>
      </c>
      <c r="CB29" s="261">
        <f t="shared" si="9"/>
        <v>42.203050588235293</v>
      </c>
    </row>
    <row r="30" spans="1:80" ht="18.75" customHeight="1" x14ac:dyDescent="0.3">
      <c r="A30" s="61">
        <f t="shared" si="10"/>
        <v>21</v>
      </c>
      <c r="B30" s="80" t="s">
        <v>83</v>
      </c>
      <c r="C30" s="81">
        <v>1961</v>
      </c>
      <c r="D30" s="81">
        <v>4</v>
      </c>
      <c r="E30" s="81">
        <v>2</v>
      </c>
      <c r="F30" s="145">
        <v>32</v>
      </c>
      <c r="G30" s="151">
        <v>1275.5</v>
      </c>
      <c r="H30" s="123">
        <v>6.31</v>
      </c>
      <c r="I30" s="65"/>
      <c r="J30" s="65">
        <f t="shared" si="1"/>
        <v>96.580860000000001</v>
      </c>
      <c r="K30" s="64">
        <f t="shared" si="6"/>
        <v>92.089850010000006</v>
      </c>
      <c r="L30" s="123">
        <v>6.31</v>
      </c>
      <c r="M30" s="124">
        <v>6.33</v>
      </c>
      <c r="N30" s="65">
        <f t="shared" si="2"/>
        <v>96.733919999999998</v>
      </c>
      <c r="O30" s="64">
        <f t="shared" si="3"/>
        <v>92.235792719999992</v>
      </c>
      <c r="P30" s="65">
        <f t="shared" si="7"/>
        <v>93.83190239999999</v>
      </c>
      <c r="Q30" s="274"/>
      <c r="R30" s="272"/>
      <c r="S30" s="263"/>
      <c r="T30" s="275"/>
      <c r="U30" s="274"/>
      <c r="V30" s="272"/>
      <c r="W30" s="274"/>
      <c r="X30" s="272"/>
      <c r="Y30" s="274"/>
      <c r="Z30" s="272"/>
      <c r="AA30" s="273"/>
      <c r="AB30" s="272"/>
      <c r="AC30" s="274"/>
      <c r="AD30" s="263"/>
      <c r="AE30" s="272"/>
      <c r="AF30" s="274"/>
      <c r="AG30" s="272"/>
      <c r="AH30" s="274">
        <v>4.4999999999999997E-3</v>
      </c>
      <c r="AI30" s="272">
        <v>2.19</v>
      </c>
      <c r="AJ30" s="274"/>
      <c r="AK30" s="276"/>
      <c r="AL30" s="274"/>
      <c r="AM30" s="272"/>
      <c r="AN30" s="274"/>
      <c r="AO30" s="272"/>
      <c r="AP30" s="274"/>
      <c r="AQ30" s="272"/>
      <c r="AR30" s="274"/>
      <c r="AS30" s="272"/>
      <c r="AT30" s="277"/>
      <c r="AU30" s="278"/>
      <c r="AV30" s="273"/>
      <c r="AW30" s="279"/>
      <c r="AX30" s="279"/>
      <c r="AY30" s="274">
        <v>4</v>
      </c>
      <c r="AZ30" s="272">
        <v>152.08000000000001</v>
      </c>
      <c r="BA30" s="279"/>
      <c r="BB30" s="273"/>
      <c r="BC30" s="272"/>
      <c r="BD30" s="263"/>
      <c r="BE30" s="272"/>
      <c r="BF30" s="279">
        <v>0.39300000000000002</v>
      </c>
      <c r="BG30" s="263"/>
      <c r="BH30" s="272"/>
      <c r="BI30" s="273"/>
      <c r="BJ30" s="272"/>
      <c r="BK30" s="273"/>
      <c r="BL30" s="272"/>
      <c r="BM30" s="273"/>
      <c r="BN30" s="272"/>
      <c r="BO30" s="273"/>
      <c r="BP30" s="272"/>
      <c r="BQ30" s="273">
        <v>2</v>
      </c>
      <c r="BR30" s="272">
        <v>1.875</v>
      </c>
      <c r="BS30" s="273"/>
      <c r="BT30" s="272"/>
      <c r="BU30" s="273"/>
      <c r="BV30" s="272"/>
      <c r="BW30" s="273">
        <v>2</v>
      </c>
      <c r="BX30" s="272">
        <v>3.0830000000000002</v>
      </c>
      <c r="BY30" s="77">
        <f t="shared" si="4"/>
        <v>154.66300000000001</v>
      </c>
      <c r="BZ30" s="251">
        <f t="shared" si="8"/>
        <v>1.875</v>
      </c>
      <c r="CA30" s="252">
        <f t="shared" si="5"/>
        <v>3.0830000000000002</v>
      </c>
      <c r="CB30" s="261">
        <f t="shared" si="9"/>
        <v>159.62100000000001</v>
      </c>
    </row>
    <row r="31" spans="1:80" ht="18.75" customHeight="1" x14ac:dyDescent="0.3">
      <c r="A31" s="61">
        <f t="shared" si="10"/>
        <v>22</v>
      </c>
      <c r="B31" s="80" t="s">
        <v>84</v>
      </c>
      <c r="C31" s="81">
        <v>1959</v>
      </c>
      <c r="D31" s="81">
        <v>3</v>
      </c>
      <c r="E31" s="81">
        <v>3</v>
      </c>
      <c r="F31" s="145">
        <v>18</v>
      </c>
      <c r="G31" s="151">
        <v>1162.3</v>
      </c>
      <c r="H31" s="123">
        <v>6.31</v>
      </c>
      <c r="I31" s="65"/>
      <c r="J31" s="65">
        <f t="shared" si="1"/>
        <v>88.009355999999997</v>
      </c>
      <c r="K31" s="64">
        <f t="shared" si="6"/>
        <v>83.916920946000005</v>
      </c>
      <c r="L31" s="123">
        <v>6.31</v>
      </c>
      <c r="M31" s="124">
        <v>6.33</v>
      </c>
      <c r="N31" s="65">
        <f t="shared" si="2"/>
        <v>88.148831999999999</v>
      </c>
      <c r="O31" s="64">
        <f t="shared" si="3"/>
        <v>84.049911312000006</v>
      </c>
      <c r="P31" s="65">
        <f t="shared" si="7"/>
        <v>85.504367039999991</v>
      </c>
      <c r="Q31" s="274"/>
      <c r="R31" s="272"/>
      <c r="S31" s="263"/>
      <c r="T31" s="275"/>
      <c r="U31" s="274"/>
      <c r="V31" s="272"/>
      <c r="W31" s="274"/>
      <c r="X31" s="272"/>
      <c r="Y31" s="274"/>
      <c r="Z31" s="272"/>
      <c r="AA31" s="273"/>
      <c r="AB31" s="272"/>
      <c r="AC31" s="274"/>
      <c r="AD31" s="263"/>
      <c r="AE31" s="272"/>
      <c r="AF31" s="274"/>
      <c r="AG31" s="272"/>
      <c r="AH31" s="274">
        <v>3.5000000000000001E-3</v>
      </c>
      <c r="AI31" s="272">
        <v>3.891</v>
      </c>
      <c r="AJ31" s="274">
        <v>1</v>
      </c>
      <c r="AK31" s="276">
        <v>1.4359999999999999</v>
      </c>
      <c r="AL31" s="274"/>
      <c r="AM31" s="272"/>
      <c r="AN31" s="274">
        <v>1E-3</v>
      </c>
      <c r="AO31" s="272">
        <v>0.59</v>
      </c>
      <c r="AP31" s="274"/>
      <c r="AQ31" s="272"/>
      <c r="AR31" s="274"/>
      <c r="AS31" s="272"/>
      <c r="AT31" s="277"/>
      <c r="AU31" s="278"/>
      <c r="AV31" s="273"/>
      <c r="AW31" s="279"/>
      <c r="AX31" s="279"/>
      <c r="AY31" s="274"/>
      <c r="AZ31" s="272"/>
      <c r="BA31" s="279"/>
      <c r="BB31" s="273"/>
      <c r="BC31" s="272"/>
      <c r="BD31" s="263"/>
      <c r="BE31" s="272"/>
      <c r="BF31" s="279"/>
      <c r="BG31" s="263"/>
      <c r="BH31" s="272"/>
      <c r="BI31" s="273"/>
      <c r="BJ31" s="272"/>
      <c r="BK31" s="273">
        <v>7.4999999999999997E-3</v>
      </c>
      <c r="BL31" s="272">
        <v>10.2918</v>
      </c>
      <c r="BM31" s="273"/>
      <c r="BN31" s="272"/>
      <c r="BO31" s="273"/>
      <c r="BP31" s="272"/>
      <c r="BQ31" s="273">
        <v>3</v>
      </c>
      <c r="BR31" s="272">
        <v>3.4460000000000002</v>
      </c>
      <c r="BS31" s="273"/>
      <c r="BT31" s="272"/>
      <c r="BU31" s="273">
        <v>1</v>
      </c>
      <c r="BV31" s="272">
        <v>0.91740696629213503</v>
      </c>
      <c r="BW31" s="273">
        <v>2</v>
      </c>
      <c r="BX31" s="272">
        <v>4.7850000000000001</v>
      </c>
      <c r="BY31" s="77">
        <f t="shared" si="4"/>
        <v>5.9169999999999998</v>
      </c>
      <c r="BZ31" s="251">
        <f t="shared" si="8"/>
        <v>13.7378</v>
      </c>
      <c r="CA31" s="252">
        <f t="shared" si="5"/>
        <v>5.7024069662921351</v>
      </c>
      <c r="CB31" s="261">
        <f t="shared" si="9"/>
        <v>25.357206966292136</v>
      </c>
    </row>
    <row r="32" spans="1:80" ht="18.75" customHeight="1" x14ac:dyDescent="0.3">
      <c r="A32" s="61">
        <f t="shared" si="10"/>
        <v>23</v>
      </c>
      <c r="B32" s="80" t="s">
        <v>85</v>
      </c>
      <c r="C32" s="81">
        <v>1960</v>
      </c>
      <c r="D32" s="81">
        <v>3</v>
      </c>
      <c r="E32" s="81">
        <v>2</v>
      </c>
      <c r="F32" s="145">
        <v>24</v>
      </c>
      <c r="G32" s="151">
        <v>939.8</v>
      </c>
      <c r="H32" s="123">
        <v>6.31</v>
      </c>
      <c r="I32" s="65"/>
      <c r="J32" s="65">
        <f t="shared" si="1"/>
        <v>71.161655999999994</v>
      </c>
      <c r="K32" s="64">
        <f t="shared" si="6"/>
        <v>67.852638995999996</v>
      </c>
      <c r="L32" s="123">
        <v>6.31</v>
      </c>
      <c r="M32" s="124">
        <v>6.33</v>
      </c>
      <c r="N32" s="65">
        <f t="shared" si="2"/>
        <v>71.274432000000004</v>
      </c>
      <c r="O32" s="64">
        <f t="shared" si="3"/>
        <v>67.960170912000009</v>
      </c>
      <c r="P32" s="65">
        <f t="shared" si="7"/>
        <v>69.136199040000008</v>
      </c>
      <c r="Q32" s="274"/>
      <c r="R32" s="272"/>
      <c r="S32" s="263">
        <v>115.14500000000001</v>
      </c>
      <c r="T32" s="275"/>
      <c r="U32" s="274"/>
      <c r="V32" s="272"/>
      <c r="W32" s="274"/>
      <c r="X32" s="272"/>
      <c r="Y32" s="274"/>
      <c r="Z32" s="272"/>
      <c r="AA32" s="273"/>
      <c r="AB32" s="272"/>
      <c r="AC32" s="274"/>
      <c r="AD32" s="263"/>
      <c r="AE32" s="272"/>
      <c r="AF32" s="274"/>
      <c r="AG32" s="272"/>
      <c r="AH32" s="274"/>
      <c r="AI32" s="272"/>
      <c r="AJ32" s="274"/>
      <c r="AK32" s="276"/>
      <c r="AL32" s="274"/>
      <c r="AM32" s="272"/>
      <c r="AN32" s="274"/>
      <c r="AO32" s="272"/>
      <c r="AP32" s="274"/>
      <c r="AQ32" s="272"/>
      <c r="AR32" s="274"/>
      <c r="AS32" s="272"/>
      <c r="AT32" s="277">
        <v>1</v>
      </c>
      <c r="AU32" s="278">
        <v>0.74</v>
      </c>
      <c r="AV32" s="273"/>
      <c r="AW32" s="279"/>
      <c r="AX32" s="279"/>
      <c r="AY32" s="274"/>
      <c r="AZ32" s="272"/>
      <c r="BA32" s="279"/>
      <c r="BB32" s="273"/>
      <c r="BC32" s="272"/>
      <c r="BD32" s="263"/>
      <c r="BE32" s="272"/>
      <c r="BF32" s="279"/>
      <c r="BG32" s="263"/>
      <c r="BH32" s="272"/>
      <c r="BI32" s="273"/>
      <c r="BJ32" s="272"/>
      <c r="BK32" s="273"/>
      <c r="BL32" s="272"/>
      <c r="BM32" s="273"/>
      <c r="BN32" s="272"/>
      <c r="BO32" s="273"/>
      <c r="BP32" s="272"/>
      <c r="BQ32" s="273">
        <v>3</v>
      </c>
      <c r="BR32" s="272">
        <v>4.9039999999999999</v>
      </c>
      <c r="BS32" s="273"/>
      <c r="BT32" s="272"/>
      <c r="BU32" s="273"/>
      <c r="BV32" s="272"/>
      <c r="BW32" s="273"/>
      <c r="BX32" s="272"/>
      <c r="BY32" s="77">
        <f t="shared" si="4"/>
        <v>115.88500000000001</v>
      </c>
      <c r="BZ32" s="251">
        <f t="shared" si="8"/>
        <v>4.9039999999999999</v>
      </c>
      <c r="CA32" s="252">
        <f t="shared" si="5"/>
        <v>0</v>
      </c>
      <c r="CB32" s="261">
        <f t="shared" si="9"/>
        <v>120.789</v>
      </c>
    </row>
    <row r="33" spans="1:80" ht="18.75" customHeight="1" x14ac:dyDescent="0.3">
      <c r="A33" s="61">
        <f t="shared" si="10"/>
        <v>24</v>
      </c>
      <c r="B33" s="80" t="s">
        <v>86</v>
      </c>
      <c r="C33" s="81">
        <v>1969</v>
      </c>
      <c r="D33" s="81">
        <v>5</v>
      </c>
      <c r="E33" s="81">
        <v>4</v>
      </c>
      <c r="F33" s="145">
        <v>80</v>
      </c>
      <c r="G33" s="151">
        <v>3546.1</v>
      </c>
      <c r="H33" s="123">
        <v>6.31</v>
      </c>
      <c r="I33" s="65"/>
      <c r="J33" s="65">
        <f t="shared" si="1"/>
        <v>268.51069200000001</v>
      </c>
      <c r="K33" s="64">
        <f t="shared" si="6"/>
        <v>256.02494482200001</v>
      </c>
      <c r="L33" s="123">
        <v>6.31</v>
      </c>
      <c r="M33" s="124">
        <v>6.33</v>
      </c>
      <c r="N33" s="65">
        <f t="shared" si="2"/>
        <v>268.93622399999998</v>
      </c>
      <c r="O33" s="64">
        <f t="shared" si="3"/>
        <v>256.43068958399999</v>
      </c>
      <c r="P33" s="65">
        <f t="shared" si="7"/>
        <v>260.86813727999998</v>
      </c>
      <c r="Q33" s="274"/>
      <c r="R33" s="272"/>
      <c r="S33" s="263"/>
      <c r="T33" s="275"/>
      <c r="U33" s="274"/>
      <c r="V33" s="272"/>
      <c r="W33" s="274"/>
      <c r="X33" s="272"/>
      <c r="Y33" s="274">
        <v>4.8000000000000001E-2</v>
      </c>
      <c r="Z33" s="272">
        <v>29.751000000000001</v>
      </c>
      <c r="AA33" s="273"/>
      <c r="AB33" s="272"/>
      <c r="AC33" s="274"/>
      <c r="AD33" s="263"/>
      <c r="AE33" s="272"/>
      <c r="AF33" s="274"/>
      <c r="AG33" s="272"/>
      <c r="AH33" s="274"/>
      <c r="AI33" s="272"/>
      <c r="AJ33" s="274"/>
      <c r="AK33" s="276"/>
      <c r="AL33" s="274"/>
      <c r="AM33" s="272"/>
      <c r="AN33" s="274"/>
      <c r="AO33" s="272"/>
      <c r="AP33" s="274">
        <v>1</v>
      </c>
      <c r="AQ33" s="272">
        <v>3.867</v>
      </c>
      <c r="AR33" s="274"/>
      <c r="AS33" s="272"/>
      <c r="AT33" s="277"/>
      <c r="AU33" s="278"/>
      <c r="AV33" s="273"/>
      <c r="AW33" s="279"/>
      <c r="AX33" s="279"/>
      <c r="AY33" s="274"/>
      <c r="AZ33" s="272"/>
      <c r="BA33" s="279"/>
      <c r="BB33" s="273"/>
      <c r="BC33" s="272"/>
      <c r="BD33" s="263"/>
      <c r="BE33" s="272"/>
      <c r="BF33" s="279">
        <v>5.5960000000000001</v>
      </c>
      <c r="BG33" s="263"/>
      <c r="BH33" s="272"/>
      <c r="BI33" s="273"/>
      <c r="BJ33" s="272"/>
      <c r="BK33" s="273"/>
      <c r="BL33" s="272"/>
      <c r="BM33" s="273">
        <v>3.5000000000000001E-3</v>
      </c>
      <c r="BN33" s="272">
        <v>4.7940252941176453</v>
      </c>
      <c r="BO33" s="273"/>
      <c r="BP33" s="272"/>
      <c r="BQ33" s="273">
        <v>26</v>
      </c>
      <c r="BR33" s="272">
        <v>20.274000000000001</v>
      </c>
      <c r="BS33" s="273"/>
      <c r="BT33" s="272"/>
      <c r="BU33" s="273">
        <v>2</v>
      </c>
      <c r="BV33" s="272">
        <v>1.9999565384615381</v>
      </c>
      <c r="BW33" s="273">
        <v>10</v>
      </c>
      <c r="BX33" s="272">
        <v>17.677</v>
      </c>
      <c r="BY33" s="77">
        <f t="shared" si="4"/>
        <v>39.213999999999999</v>
      </c>
      <c r="BZ33" s="251">
        <f t="shared" si="8"/>
        <v>25.068025294117646</v>
      </c>
      <c r="CA33" s="252">
        <f t="shared" si="5"/>
        <v>19.676956538461539</v>
      </c>
      <c r="CB33" s="261">
        <f t="shared" si="9"/>
        <v>83.958981832579184</v>
      </c>
    </row>
    <row r="34" spans="1:80" ht="18.75" customHeight="1" x14ac:dyDescent="0.3">
      <c r="A34" s="61">
        <f t="shared" si="10"/>
        <v>25</v>
      </c>
      <c r="B34" s="80" t="s">
        <v>87</v>
      </c>
      <c r="C34" s="81">
        <v>1959</v>
      </c>
      <c r="D34" s="81">
        <v>2</v>
      </c>
      <c r="E34" s="81">
        <v>2</v>
      </c>
      <c r="F34" s="145">
        <v>12</v>
      </c>
      <c r="G34" s="151">
        <v>596.4</v>
      </c>
      <c r="H34" s="123">
        <v>6.31</v>
      </c>
      <c r="I34" s="65"/>
      <c r="J34" s="65">
        <f t="shared" si="1"/>
        <v>45.159407999999999</v>
      </c>
      <c r="K34" s="64">
        <f t="shared" si="6"/>
        <v>43.059495527999999</v>
      </c>
      <c r="L34" s="123">
        <v>6.31</v>
      </c>
      <c r="M34" s="124">
        <v>6.33</v>
      </c>
      <c r="N34" s="65">
        <f t="shared" si="2"/>
        <v>45.230975999999998</v>
      </c>
      <c r="O34" s="64">
        <f t="shared" si="3"/>
        <v>43.127735616000002</v>
      </c>
      <c r="P34" s="65">
        <f t="shared" si="7"/>
        <v>43.874046719999996</v>
      </c>
      <c r="Q34" s="274"/>
      <c r="R34" s="272"/>
      <c r="S34" s="263">
        <v>469.29199999999997</v>
      </c>
      <c r="T34" s="275">
        <v>29.14</v>
      </c>
      <c r="U34" s="274"/>
      <c r="V34" s="272"/>
      <c r="W34" s="274"/>
      <c r="X34" s="272"/>
      <c r="Y34" s="274"/>
      <c r="Z34" s="272"/>
      <c r="AA34" s="273"/>
      <c r="AB34" s="272"/>
      <c r="AC34" s="274"/>
      <c r="AD34" s="263"/>
      <c r="AE34" s="272"/>
      <c r="AF34" s="274"/>
      <c r="AG34" s="272"/>
      <c r="AH34" s="274"/>
      <c r="AI34" s="272"/>
      <c r="AJ34" s="274"/>
      <c r="AK34" s="276"/>
      <c r="AL34" s="274"/>
      <c r="AM34" s="272"/>
      <c r="AN34" s="274"/>
      <c r="AO34" s="272"/>
      <c r="AP34" s="274"/>
      <c r="AQ34" s="272"/>
      <c r="AR34" s="274"/>
      <c r="AS34" s="272"/>
      <c r="AT34" s="277"/>
      <c r="AU34" s="278"/>
      <c r="AV34" s="273"/>
      <c r="AW34" s="279"/>
      <c r="AX34" s="279"/>
      <c r="AY34" s="274"/>
      <c r="AZ34" s="272"/>
      <c r="BA34" s="279"/>
      <c r="BB34" s="273"/>
      <c r="BC34" s="272"/>
      <c r="BD34" s="263"/>
      <c r="BE34" s="272"/>
      <c r="BF34" s="279"/>
      <c r="BG34" s="263"/>
      <c r="BH34" s="272"/>
      <c r="BI34" s="273"/>
      <c r="BJ34" s="272"/>
      <c r="BK34" s="273">
        <v>2E-3</v>
      </c>
      <c r="BL34" s="272">
        <v>2.7490000000000001</v>
      </c>
      <c r="BM34" s="273"/>
      <c r="BN34" s="272"/>
      <c r="BO34" s="273"/>
      <c r="BP34" s="272"/>
      <c r="BQ34" s="273">
        <v>11</v>
      </c>
      <c r="BR34" s="272">
        <v>8.8819999999999997</v>
      </c>
      <c r="BS34" s="273">
        <v>0.13800000000000001</v>
      </c>
      <c r="BT34" s="272">
        <v>27.741161111111143</v>
      </c>
      <c r="BU34" s="273">
        <v>3</v>
      </c>
      <c r="BV34" s="272">
        <v>2.7522208988764052</v>
      </c>
      <c r="BW34" s="273">
        <v>6</v>
      </c>
      <c r="BX34" s="272">
        <v>15.4128204878049</v>
      </c>
      <c r="BY34" s="77">
        <f t="shared" si="4"/>
        <v>469.29199999999997</v>
      </c>
      <c r="BZ34" s="251">
        <f t="shared" si="8"/>
        <v>11.631</v>
      </c>
      <c r="CA34" s="252">
        <f t="shared" si="5"/>
        <v>45.906202497792449</v>
      </c>
      <c r="CB34" s="261">
        <f t="shared" si="9"/>
        <v>526.82920249779249</v>
      </c>
    </row>
    <row r="35" spans="1:80" ht="17.25" customHeight="1" x14ac:dyDescent="0.3">
      <c r="A35" s="61">
        <f t="shared" si="10"/>
        <v>26</v>
      </c>
      <c r="B35" s="80" t="s">
        <v>88</v>
      </c>
      <c r="C35" s="81" t="s">
        <v>63</v>
      </c>
      <c r="D35" s="81">
        <v>3</v>
      </c>
      <c r="E35" s="81">
        <v>1</v>
      </c>
      <c r="F35" s="145">
        <v>18</v>
      </c>
      <c r="G35" s="151">
        <v>984.7</v>
      </c>
      <c r="H35" s="123">
        <v>6.31</v>
      </c>
      <c r="I35" s="65"/>
      <c r="J35" s="65">
        <f t="shared" si="1"/>
        <v>74.561483999999993</v>
      </c>
      <c r="K35" s="64">
        <f t="shared" si="6"/>
        <v>71.094374993999992</v>
      </c>
      <c r="L35" s="123">
        <v>6.31</v>
      </c>
      <c r="M35" s="124">
        <v>6.33</v>
      </c>
      <c r="N35" s="65">
        <f t="shared" si="2"/>
        <v>74.679648</v>
      </c>
      <c r="O35" s="64">
        <f t="shared" si="3"/>
        <v>71.207044367999998</v>
      </c>
      <c r="P35" s="65">
        <f t="shared" si="7"/>
        <v>72.439258559999999</v>
      </c>
      <c r="Q35" s="274"/>
      <c r="R35" s="272"/>
      <c r="S35" s="263"/>
      <c r="T35" s="275"/>
      <c r="U35" s="274"/>
      <c r="V35" s="272"/>
      <c r="W35" s="274"/>
      <c r="X35" s="272"/>
      <c r="Y35" s="274"/>
      <c r="Z35" s="272"/>
      <c r="AA35" s="273"/>
      <c r="AB35" s="272"/>
      <c r="AC35" s="274"/>
      <c r="AD35" s="263"/>
      <c r="AE35" s="272"/>
      <c r="AF35" s="274"/>
      <c r="AG35" s="272"/>
      <c r="AH35" s="274"/>
      <c r="AI35" s="272"/>
      <c r="AJ35" s="274"/>
      <c r="AK35" s="276"/>
      <c r="AL35" s="274"/>
      <c r="AM35" s="272"/>
      <c r="AN35" s="274"/>
      <c r="AO35" s="272"/>
      <c r="AP35" s="274"/>
      <c r="AQ35" s="272"/>
      <c r="AR35" s="274"/>
      <c r="AS35" s="272"/>
      <c r="AT35" s="277"/>
      <c r="AU35" s="278"/>
      <c r="AV35" s="273"/>
      <c r="AW35" s="279"/>
      <c r="AX35" s="279"/>
      <c r="AY35" s="274"/>
      <c r="AZ35" s="272"/>
      <c r="BA35" s="279"/>
      <c r="BB35" s="273"/>
      <c r="BC35" s="272"/>
      <c r="BD35" s="263"/>
      <c r="BE35" s="272"/>
      <c r="BF35" s="279"/>
      <c r="BG35" s="263"/>
      <c r="BH35" s="272"/>
      <c r="BI35" s="273"/>
      <c r="BJ35" s="272"/>
      <c r="BK35" s="273"/>
      <c r="BL35" s="272"/>
      <c r="BM35" s="273"/>
      <c r="BN35" s="272"/>
      <c r="BO35" s="273"/>
      <c r="BP35" s="272"/>
      <c r="BQ35" s="273">
        <v>3</v>
      </c>
      <c r="BR35" s="272">
        <v>4.6840000000000002</v>
      </c>
      <c r="BS35" s="273"/>
      <c r="BT35" s="272"/>
      <c r="BU35" s="273">
        <v>1</v>
      </c>
      <c r="BV35" s="272">
        <v>0.99997826923076905</v>
      </c>
      <c r="BW35" s="273">
        <v>8</v>
      </c>
      <c r="BX35" s="272">
        <v>13.843</v>
      </c>
      <c r="BY35" s="77">
        <f t="shared" si="4"/>
        <v>0</v>
      </c>
      <c r="BZ35" s="251">
        <f t="shared" si="8"/>
        <v>4.6840000000000002</v>
      </c>
      <c r="CA35" s="252">
        <f t="shared" si="5"/>
        <v>14.84297826923077</v>
      </c>
      <c r="CB35" s="261">
        <f t="shared" si="9"/>
        <v>19.526978269230771</v>
      </c>
    </row>
    <row r="36" spans="1:80" ht="18.75" customHeight="1" x14ac:dyDescent="0.3">
      <c r="A36" s="61">
        <f t="shared" si="10"/>
        <v>27</v>
      </c>
      <c r="B36" s="80" t="s">
        <v>89</v>
      </c>
      <c r="C36" s="81">
        <v>1981</v>
      </c>
      <c r="D36" s="81">
        <v>5</v>
      </c>
      <c r="E36" s="81">
        <v>4</v>
      </c>
      <c r="F36" s="145">
        <v>60</v>
      </c>
      <c r="G36" s="151">
        <v>2794.4</v>
      </c>
      <c r="H36" s="123">
        <v>6.31</v>
      </c>
      <c r="I36" s="65"/>
      <c r="J36" s="65">
        <f t="shared" si="1"/>
        <v>211.59196799999998</v>
      </c>
      <c r="K36" s="64">
        <f t="shared" si="6"/>
        <v>201.75294148799998</v>
      </c>
      <c r="L36" s="123">
        <v>6.31</v>
      </c>
      <c r="M36" s="124">
        <v>6.33</v>
      </c>
      <c r="N36" s="65">
        <f t="shared" si="2"/>
        <v>211.92729600000001</v>
      </c>
      <c r="O36" s="64">
        <f t="shared" si="3"/>
        <v>202.07267673600001</v>
      </c>
      <c r="P36" s="65">
        <f t="shared" si="7"/>
        <v>205.56947712000002</v>
      </c>
      <c r="Q36" s="274"/>
      <c r="R36" s="272"/>
      <c r="S36" s="263"/>
      <c r="T36" s="275"/>
      <c r="U36" s="274"/>
      <c r="V36" s="272"/>
      <c r="W36" s="274"/>
      <c r="X36" s="272"/>
      <c r="Y36" s="274"/>
      <c r="Z36" s="272"/>
      <c r="AA36" s="273"/>
      <c r="AB36" s="272"/>
      <c r="AC36" s="274"/>
      <c r="AD36" s="263"/>
      <c r="AE36" s="272"/>
      <c r="AF36" s="274"/>
      <c r="AG36" s="272"/>
      <c r="AH36" s="274"/>
      <c r="AI36" s="272"/>
      <c r="AJ36" s="274"/>
      <c r="AK36" s="276"/>
      <c r="AL36" s="274"/>
      <c r="AM36" s="272"/>
      <c r="AN36" s="274"/>
      <c r="AO36" s="272"/>
      <c r="AP36" s="274"/>
      <c r="AQ36" s="272"/>
      <c r="AR36" s="274"/>
      <c r="AS36" s="272"/>
      <c r="AT36" s="277"/>
      <c r="AU36" s="278"/>
      <c r="AV36" s="273"/>
      <c r="AW36" s="279"/>
      <c r="AX36" s="279"/>
      <c r="AY36" s="274"/>
      <c r="AZ36" s="272"/>
      <c r="BA36" s="279"/>
      <c r="BB36" s="273"/>
      <c r="BC36" s="272"/>
      <c r="BD36" s="263"/>
      <c r="BE36" s="272"/>
      <c r="BF36" s="279"/>
      <c r="BG36" s="263"/>
      <c r="BH36" s="272"/>
      <c r="BI36" s="273">
        <v>4.0000000000000001E-3</v>
      </c>
      <c r="BJ36" s="272">
        <v>6.0339999999999998</v>
      </c>
      <c r="BK36" s="273">
        <v>3.0000000000000001E-3</v>
      </c>
      <c r="BL36" s="272">
        <v>4.1830534426229402</v>
      </c>
      <c r="BM36" s="273"/>
      <c r="BN36" s="272"/>
      <c r="BO36" s="273"/>
      <c r="BP36" s="272"/>
      <c r="BQ36" s="273">
        <v>9</v>
      </c>
      <c r="BR36" s="272">
        <v>11.56</v>
      </c>
      <c r="BS36" s="273"/>
      <c r="BT36" s="272"/>
      <c r="BU36" s="273"/>
      <c r="BV36" s="272"/>
      <c r="BW36" s="273">
        <v>2</v>
      </c>
      <c r="BX36" s="272">
        <v>3.9630000000000001</v>
      </c>
      <c r="BY36" s="77">
        <f t="shared" si="4"/>
        <v>0</v>
      </c>
      <c r="BZ36" s="251">
        <f t="shared" si="8"/>
        <v>21.777053442622943</v>
      </c>
      <c r="CA36" s="252">
        <f t="shared" si="5"/>
        <v>3.9630000000000001</v>
      </c>
      <c r="CB36" s="261">
        <f t="shared" si="9"/>
        <v>25.740053442622944</v>
      </c>
    </row>
    <row r="37" spans="1:80" ht="18.75" customHeight="1" x14ac:dyDescent="0.3">
      <c r="A37" s="61">
        <f t="shared" si="10"/>
        <v>28</v>
      </c>
      <c r="B37" s="80" t="s">
        <v>90</v>
      </c>
      <c r="C37" s="81">
        <v>1979</v>
      </c>
      <c r="D37" s="81" t="s">
        <v>91</v>
      </c>
      <c r="E37" s="81">
        <v>5</v>
      </c>
      <c r="F37" s="145">
        <v>88</v>
      </c>
      <c r="G37" s="151">
        <v>4357.8999999999996</v>
      </c>
      <c r="H37" s="123">
        <v>6.31</v>
      </c>
      <c r="I37" s="65"/>
      <c r="J37" s="65">
        <f t="shared" si="1"/>
        <v>329.98018799999994</v>
      </c>
      <c r="K37" s="64">
        <f t="shared" si="6"/>
        <v>314.63610925799998</v>
      </c>
      <c r="L37" s="123">
        <v>6.31</v>
      </c>
      <c r="M37" s="124">
        <v>6.33</v>
      </c>
      <c r="N37" s="65">
        <f t="shared" si="2"/>
        <v>330.50313599999993</v>
      </c>
      <c r="O37" s="64">
        <f t="shared" si="3"/>
        <v>315.13474017599992</v>
      </c>
      <c r="P37" s="65">
        <f t="shared" si="7"/>
        <v>320.58804191999991</v>
      </c>
      <c r="Q37" s="274"/>
      <c r="R37" s="272"/>
      <c r="S37" s="263"/>
      <c r="T37" s="275"/>
      <c r="U37" s="274"/>
      <c r="V37" s="272"/>
      <c r="W37" s="274"/>
      <c r="X37" s="272"/>
      <c r="Y37" s="274"/>
      <c r="Z37" s="272"/>
      <c r="AA37" s="273"/>
      <c r="AB37" s="272"/>
      <c r="AC37" s="274"/>
      <c r="AD37" s="263"/>
      <c r="AE37" s="272"/>
      <c r="AF37" s="274"/>
      <c r="AG37" s="272"/>
      <c r="AH37" s="274"/>
      <c r="AI37" s="272"/>
      <c r="AJ37" s="274"/>
      <c r="AK37" s="276"/>
      <c r="AL37" s="274"/>
      <c r="AM37" s="272"/>
      <c r="AN37" s="274"/>
      <c r="AO37" s="272"/>
      <c r="AP37" s="274"/>
      <c r="AQ37" s="272"/>
      <c r="AR37" s="274"/>
      <c r="AS37" s="272"/>
      <c r="AT37" s="277">
        <v>2</v>
      </c>
      <c r="AU37" s="278">
        <v>2.165</v>
      </c>
      <c r="AV37" s="273"/>
      <c r="AW37" s="279"/>
      <c r="AX37" s="279"/>
      <c r="AY37" s="274"/>
      <c r="AZ37" s="272"/>
      <c r="BA37" s="279"/>
      <c r="BB37" s="273"/>
      <c r="BC37" s="272"/>
      <c r="BD37" s="263"/>
      <c r="BE37" s="272"/>
      <c r="BF37" s="279"/>
      <c r="BG37" s="263"/>
      <c r="BH37" s="272"/>
      <c r="BI37" s="273"/>
      <c r="BJ37" s="272"/>
      <c r="BK37" s="273"/>
      <c r="BL37" s="272"/>
      <c r="BM37" s="273">
        <v>3.5000000000000001E-3</v>
      </c>
      <c r="BN37" s="272">
        <v>8.4141770588235154</v>
      </c>
      <c r="BO37" s="273"/>
      <c r="BP37" s="272"/>
      <c r="BQ37" s="273">
        <v>11</v>
      </c>
      <c r="BR37" s="272">
        <v>13.925000000000001</v>
      </c>
      <c r="BS37" s="273"/>
      <c r="BT37" s="272"/>
      <c r="BU37" s="273">
        <v>1</v>
      </c>
      <c r="BV37" s="272">
        <v>0.82499999999999996</v>
      </c>
      <c r="BW37" s="273">
        <v>7</v>
      </c>
      <c r="BX37" s="272">
        <v>15.864704132553589</v>
      </c>
      <c r="BY37" s="77">
        <f t="shared" si="4"/>
        <v>2.165</v>
      </c>
      <c r="BZ37" s="251">
        <f t="shared" si="8"/>
        <v>22.339177058823516</v>
      </c>
      <c r="CA37" s="252">
        <f t="shared" si="5"/>
        <v>16.68970413255359</v>
      </c>
      <c r="CB37" s="261">
        <f t="shared" si="9"/>
        <v>41.193881191377102</v>
      </c>
    </row>
    <row r="38" spans="1:80" ht="18.75" customHeight="1" x14ac:dyDescent="0.3">
      <c r="A38" s="61">
        <f t="shared" si="10"/>
        <v>29</v>
      </c>
      <c r="B38" s="80" t="s">
        <v>93</v>
      </c>
      <c r="C38" s="81">
        <v>1978</v>
      </c>
      <c r="D38" s="81">
        <v>5</v>
      </c>
      <c r="E38" s="81">
        <v>4</v>
      </c>
      <c r="F38" s="145">
        <v>58</v>
      </c>
      <c r="G38" s="151">
        <v>2764.2</v>
      </c>
      <c r="H38" s="123">
        <v>6.31</v>
      </c>
      <c r="I38" s="65"/>
      <c r="J38" s="65">
        <f t="shared" si="1"/>
        <v>209.30522399999998</v>
      </c>
      <c r="K38" s="64">
        <f t="shared" si="6"/>
        <v>199.57253108399999</v>
      </c>
      <c r="L38" s="123">
        <v>6.31</v>
      </c>
      <c r="M38" s="124">
        <v>6.33</v>
      </c>
      <c r="N38" s="65">
        <f t="shared" si="2"/>
        <v>209.63692799999998</v>
      </c>
      <c r="O38" s="64">
        <f t="shared" si="3"/>
        <v>199.88881084799999</v>
      </c>
      <c r="P38" s="65">
        <f t="shared" si="7"/>
        <v>203.34782015999997</v>
      </c>
      <c r="Q38" s="274"/>
      <c r="R38" s="272"/>
      <c r="S38" s="263"/>
      <c r="T38" s="275"/>
      <c r="U38" s="274"/>
      <c r="V38" s="272"/>
      <c r="W38" s="274"/>
      <c r="X38" s="272"/>
      <c r="Y38" s="274"/>
      <c r="Z38" s="272"/>
      <c r="AA38" s="273"/>
      <c r="AB38" s="272"/>
      <c r="AC38" s="274"/>
      <c r="AD38" s="263"/>
      <c r="AE38" s="272"/>
      <c r="AF38" s="274"/>
      <c r="AG38" s="272"/>
      <c r="AH38" s="274"/>
      <c r="AI38" s="272"/>
      <c r="AJ38" s="274"/>
      <c r="AK38" s="276"/>
      <c r="AL38" s="274"/>
      <c r="AM38" s="272"/>
      <c r="AN38" s="274"/>
      <c r="AO38" s="272"/>
      <c r="AP38" s="274"/>
      <c r="AQ38" s="272"/>
      <c r="AR38" s="274"/>
      <c r="AS38" s="272"/>
      <c r="AT38" s="277"/>
      <c r="AU38" s="278"/>
      <c r="AV38" s="273"/>
      <c r="AW38" s="279"/>
      <c r="AX38" s="279"/>
      <c r="AY38" s="274"/>
      <c r="AZ38" s="272"/>
      <c r="BA38" s="279"/>
      <c r="BB38" s="273"/>
      <c r="BC38" s="272"/>
      <c r="BD38" s="263"/>
      <c r="BE38" s="272"/>
      <c r="BF38" s="279"/>
      <c r="BG38" s="263"/>
      <c r="BH38" s="272"/>
      <c r="BI38" s="273"/>
      <c r="BJ38" s="272"/>
      <c r="BK38" s="273"/>
      <c r="BL38" s="272"/>
      <c r="BM38" s="273">
        <v>5.0000000000000001E-4</v>
      </c>
      <c r="BN38" s="272">
        <v>0.42672848484848497</v>
      </c>
      <c r="BO38" s="273"/>
      <c r="BP38" s="272"/>
      <c r="BQ38" s="273">
        <v>15</v>
      </c>
      <c r="BR38" s="272">
        <v>19.802</v>
      </c>
      <c r="BS38" s="273"/>
      <c r="BT38" s="272"/>
      <c r="BU38" s="273">
        <v>2</v>
      </c>
      <c r="BV38" s="272">
        <v>2.4314</v>
      </c>
      <c r="BW38" s="273">
        <v>6</v>
      </c>
      <c r="BX38" s="272">
        <v>10.895</v>
      </c>
      <c r="BY38" s="77">
        <f t="shared" si="4"/>
        <v>0</v>
      </c>
      <c r="BZ38" s="251">
        <f t="shared" si="8"/>
        <v>20.228728484848485</v>
      </c>
      <c r="CA38" s="252">
        <f t="shared" si="5"/>
        <v>13.3264</v>
      </c>
      <c r="CB38" s="261">
        <f t="shared" si="9"/>
        <v>33.555128484848481</v>
      </c>
    </row>
    <row r="39" spans="1:80" ht="18.75" customHeight="1" x14ac:dyDescent="0.3">
      <c r="A39" s="61">
        <f t="shared" si="10"/>
        <v>30</v>
      </c>
      <c r="B39" s="80" t="s">
        <v>94</v>
      </c>
      <c r="C39" s="81">
        <v>1961</v>
      </c>
      <c r="D39" s="81">
        <v>2</v>
      </c>
      <c r="E39" s="81">
        <v>3</v>
      </c>
      <c r="F39" s="145">
        <v>24</v>
      </c>
      <c r="G39" s="151">
        <v>832.3</v>
      </c>
      <c r="H39" s="123">
        <v>6.31</v>
      </c>
      <c r="I39" s="65"/>
      <c r="J39" s="65">
        <f t="shared" si="1"/>
        <v>63.021755999999996</v>
      </c>
      <c r="K39" s="64">
        <f t="shared" si="6"/>
        <v>60.091244345999996</v>
      </c>
      <c r="L39" s="123">
        <v>6.31</v>
      </c>
      <c r="M39" s="124">
        <v>6.33</v>
      </c>
      <c r="N39" s="65">
        <f t="shared" si="2"/>
        <v>63.121631999999998</v>
      </c>
      <c r="O39" s="64">
        <f t="shared" si="3"/>
        <v>60.186476112000001</v>
      </c>
      <c r="P39" s="65">
        <f t="shared" si="7"/>
        <v>61.227983039999998</v>
      </c>
      <c r="Q39" s="274"/>
      <c r="R39" s="272"/>
      <c r="S39" s="263"/>
      <c r="T39" s="275"/>
      <c r="U39" s="274"/>
      <c r="V39" s="272"/>
      <c r="W39" s="274"/>
      <c r="X39" s="272"/>
      <c r="Y39" s="274"/>
      <c r="Z39" s="272"/>
      <c r="AA39" s="273"/>
      <c r="AB39" s="272"/>
      <c r="AC39" s="274"/>
      <c r="AD39" s="263"/>
      <c r="AE39" s="272"/>
      <c r="AF39" s="274"/>
      <c r="AG39" s="272"/>
      <c r="AH39" s="274"/>
      <c r="AI39" s="272"/>
      <c r="AJ39" s="274"/>
      <c r="AK39" s="276"/>
      <c r="AL39" s="274"/>
      <c r="AM39" s="272"/>
      <c r="AN39" s="274"/>
      <c r="AO39" s="272"/>
      <c r="AP39" s="274">
        <v>2</v>
      </c>
      <c r="AQ39" s="272">
        <v>1.8120000000000001</v>
      </c>
      <c r="AR39" s="274"/>
      <c r="AS39" s="272"/>
      <c r="AT39" s="277">
        <v>1</v>
      </c>
      <c r="AU39" s="278">
        <v>1.3660000000000001</v>
      </c>
      <c r="AV39" s="273"/>
      <c r="AW39" s="279"/>
      <c r="AX39" s="279"/>
      <c r="AY39" s="274"/>
      <c r="AZ39" s="272"/>
      <c r="BA39" s="279"/>
      <c r="BB39" s="273">
        <v>3.5999999999999997E-2</v>
      </c>
      <c r="BC39" s="272">
        <v>48.933999999999997</v>
      </c>
      <c r="BD39" s="263"/>
      <c r="BE39" s="272"/>
      <c r="BF39" s="279">
        <v>2.1320000000000001</v>
      </c>
      <c r="BG39" s="263"/>
      <c r="BH39" s="272"/>
      <c r="BI39" s="273">
        <v>1E-3</v>
      </c>
      <c r="BJ39" s="272">
        <v>0.63100000000000001</v>
      </c>
      <c r="BK39" s="273"/>
      <c r="BL39" s="272"/>
      <c r="BM39" s="273">
        <v>5.0000000000000001E-4</v>
      </c>
      <c r="BN39" s="272">
        <v>0.52655714285714494</v>
      </c>
      <c r="BO39" s="273"/>
      <c r="BP39" s="272"/>
      <c r="BQ39" s="273">
        <v>5</v>
      </c>
      <c r="BR39" s="272">
        <v>5.7859999999999996</v>
      </c>
      <c r="BS39" s="273">
        <v>1.2E-2</v>
      </c>
      <c r="BT39" s="272">
        <v>2.5115760000000003</v>
      </c>
      <c r="BU39" s="273">
        <v>1</v>
      </c>
      <c r="BV39" s="272">
        <v>0.68218461538461495</v>
      </c>
      <c r="BW39" s="273">
        <v>3</v>
      </c>
      <c r="BX39" s="272">
        <v>5.9649291711229999</v>
      </c>
      <c r="BY39" s="77">
        <f t="shared" si="4"/>
        <v>54.243999999999993</v>
      </c>
      <c r="BZ39" s="251">
        <f t="shared" si="8"/>
        <v>6.943557142857145</v>
      </c>
      <c r="CA39" s="252">
        <f t="shared" si="5"/>
        <v>9.1586897865076153</v>
      </c>
      <c r="CB39" s="261">
        <f t="shared" si="9"/>
        <v>70.346246929364753</v>
      </c>
    </row>
    <row r="40" spans="1:80" ht="18.75" customHeight="1" x14ac:dyDescent="0.3">
      <c r="A40" s="61">
        <f t="shared" si="10"/>
        <v>31</v>
      </c>
      <c r="B40" s="80" t="s">
        <v>95</v>
      </c>
      <c r="C40" s="81" t="s">
        <v>96</v>
      </c>
      <c r="D40" s="81">
        <v>2</v>
      </c>
      <c r="E40" s="81">
        <v>2</v>
      </c>
      <c r="F40" s="145">
        <v>12</v>
      </c>
      <c r="G40" s="151">
        <v>618.4</v>
      </c>
      <c r="H40" s="123">
        <v>6.31</v>
      </c>
      <c r="I40" s="65"/>
      <c r="J40" s="65">
        <f t="shared" si="1"/>
        <v>46.825248000000002</v>
      </c>
      <c r="K40" s="64">
        <f t="shared" si="6"/>
        <v>44.647873968000006</v>
      </c>
      <c r="L40" s="123">
        <v>6.31</v>
      </c>
      <c r="M40" s="124">
        <v>6.33</v>
      </c>
      <c r="N40" s="65">
        <f t="shared" si="2"/>
        <v>46.899456000000001</v>
      </c>
      <c r="O40" s="64">
        <f t="shared" si="3"/>
        <v>44.718631295999998</v>
      </c>
      <c r="P40" s="65">
        <f t="shared" si="7"/>
        <v>45.492472319999997</v>
      </c>
      <c r="Q40" s="274"/>
      <c r="R40" s="272"/>
      <c r="S40" s="263"/>
      <c r="T40" s="275"/>
      <c r="U40" s="274"/>
      <c r="V40" s="272"/>
      <c r="W40" s="274"/>
      <c r="X40" s="272"/>
      <c r="Y40" s="274"/>
      <c r="Z40" s="272"/>
      <c r="AA40" s="273"/>
      <c r="AB40" s="272"/>
      <c r="AC40" s="274"/>
      <c r="AD40" s="263"/>
      <c r="AE40" s="272"/>
      <c r="AF40" s="274"/>
      <c r="AG40" s="272"/>
      <c r="AH40" s="274">
        <v>2.5000000000000001E-3</v>
      </c>
      <c r="AI40" s="272">
        <v>11.895</v>
      </c>
      <c r="AJ40" s="274"/>
      <c r="AK40" s="276"/>
      <c r="AL40" s="274"/>
      <c r="AM40" s="272"/>
      <c r="AN40" s="274"/>
      <c r="AO40" s="272"/>
      <c r="AP40" s="274"/>
      <c r="AQ40" s="272"/>
      <c r="AR40" s="274"/>
      <c r="AS40" s="272"/>
      <c r="AT40" s="277"/>
      <c r="AU40" s="278"/>
      <c r="AV40" s="273"/>
      <c r="AW40" s="279"/>
      <c r="AX40" s="279"/>
      <c r="AY40" s="274"/>
      <c r="AZ40" s="272"/>
      <c r="BA40" s="279"/>
      <c r="BB40" s="273"/>
      <c r="BC40" s="272"/>
      <c r="BD40" s="263"/>
      <c r="BE40" s="272"/>
      <c r="BF40" s="279">
        <v>0.214</v>
      </c>
      <c r="BG40" s="263"/>
      <c r="BH40" s="272"/>
      <c r="BI40" s="273"/>
      <c r="BJ40" s="272"/>
      <c r="BK40" s="273">
        <v>3.0000000000000001E-3</v>
      </c>
      <c r="BL40" s="272">
        <v>3.8756160000000004</v>
      </c>
      <c r="BM40" s="273"/>
      <c r="BN40" s="272"/>
      <c r="BO40" s="273"/>
      <c r="BP40" s="272"/>
      <c r="BQ40" s="273">
        <v>9</v>
      </c>
      <c r="BR40" s="272">
        <v>11.14</v>
      </c>
      <c r="BS40" s="273"/>
      <c r="BT40" s="272"/>
      <c r="BU40" s="273"/>
      <c r="BV40" s="272"/>
      <c r="BW40" s="273">
        <v>3</v>
      </c>
      <c r="BX40" s="272">
        <v>8.4225814799698995</v>
      </c>
      <c r="BY40" s="77">
        <f t="shared" si="4"/>
        <v>12.109</v>
      </c>
      <c r="BZ40" s="251">
        <f t="shared" si="8"/>
        <v>15.015616000000001</v>
      </c>
      <c r="CA40" s="252">
        <f t="shared" si="5"/>
        <v>8.4225814799698995</v>
      </c>
      <c r="CB40" s="261">
        <f t="shared" si="9"/>
        <v>35.547197479969903</v>
      </c>
    </row>
    <row r="41" spans="1:80" ht="18.75" customHeight="1" x14ac:dyDescent="0.3">
      <c r="A41" s="61">
        <f t="shared" si="10"/>
        <v>32</v>
      </c>
      <c r="B41" s="80" t="s">
        <v>97</v>
      </c>
      <c r="C41" s="81">
        <v>1958</v>
      </c>
      <c r="D41" s="81">
        <v>2</v>
      </c>
      <c r="E41" s="81">
        <v>2</v>
      </c>
      <c r="F41" s="145">
        <v>12</v>
      </c>
      <c r="G41" s="151">
        <v>849.4</v>
      </c>
      <c r="H41" s="123">
        <v>6.31</v>
      </c>
      <c r="I41" s="65"/>
      <c r="J41" s="65">
        <f t="shared" si="1"/>
        <v>64.316568000000004</v>
      </c>
      <c r="K41" s="64">
        <f t="shared" si="6"/>
        <v>61.325847588000002</v>
      </c>
      <c r="L41" s="123">
        <v>6.31</v>
      </c>
      <c r="M41" s="124">
        <v>6.33</v>
      </c>
      <c r="N41" s="65">
        <f t="shared" si="2"/>
        <v>64.418496000000005</v>
      </c>
      <c r="O41" s="64">
        <f t="shared" si="3"/>
        <v>61.423035936000005</v>
      </c>
      <c r="P41" s="65">
        <f t="shared" si="7"/>
        <v>62.48594112</v>
      </c>
      <c r="Q41" s="274">
        <v>6.6000000000000003E-2</v>
      </c>
      <c r="R41" s="272">
        <v>91.680999999999997</v>
      </c>
      <c r="S41" s="263"/>
      <c r="T41" s="275"/>
      <c r="U41" s="274"/>
      <c r="V41" s="272"/>
      <c r="W41" s="274"/>
      <c r="X41" s="272"/>
      <c r="Y41" s="274"/>
      <c r="Z41" s="272"/>
      <c r="AA41" s="273"/>
      <c r="AB41" s="272"/>
      <c r="AC41" s="274"/>
      <c r="AD41" s="263"/>
      <c r="AE41" s="272"/>
      <c r="AF41" s="274"/>
      <c r="AG41" s="272"/>
      <c r="AH41" s="274"/>
      <c r="AI41" s="272"/>
      <c r="AJ41" s="274"/>
      <c r="AK41" s="276"/>
      <c r="AL41" s="274"/>
      <c r="AM41" s="272"/>
      <c r="AN41" s="274"/>
      <c r="AO41" s="272"/>
      <c r="AP41" s="274"/>
      <c r="AQ41" s="272"/>
      <c r="AR41" s="274"/>
      <c r="AS41" s="272"/>
      <c r="AT41" s="277">
        <v>1</v>
      </c>
      <c r="AU41" s="278">
        <v>1.1950000000000001</v>
      </c>
      <c r="AV41" s="273"/>
      <c r="AW41" s="279"/>
      <c r="AX41" s="279"/>
      <c r="AY41" s="274">
        <v>4</v>
      </c>
      <c r="AZ41" s="272">
        <v>51.128</v>
      </c>
      <c r="BA41" s="279"/>
      <c r="BB41" s="273"/>
      <c r="BC41" s="272"/>
      <c r="BD41" s="263"/>
      <c r="BE41" s="272"/>
      <c r="BF41" s="279"/>
      <c r="BG41" s="263"/>
      <c r="BH41" s="272"/>
      <c r="BI41" s="273"/>
      <c r="BJ41" s="272"/>
      <c r="BK41" s="273"/>
      <c r="BL41" s="272"/>
      <c r="BM41" s="273"/>
      <c r="BN41" s="272"/>
      <c r="BO41" s="273"/>
      <c r="BP41" s="272"/>
      <c r="BQ41" s="273">
        <v>5</v>
      </c>
      <c r="BR41" s="272">
        <v>8.218</v>
      </c>
      <c r="BS41" s="273"/>
      <c r="BT41" s="272"/>
      <c r="BU41" s="273"/>
      <c r="BV41" s="272"/>
      <c r="BW41" s="273"/>
      <c r="BX41" s="272"/>
      <c r="BY41" s="77">
        <f t="shared" si="4"/>
        <v>144.00399999999999</v>
      </c>
      <c r="BZ41" s="251">
        <f t="shared" si="8"/>
        <v>8.218</v>
      </c>
      <c r="CA41" s="252">
        <f t="shared" si="5"/>
        <v>0</v>
      </c>
      <c r="CB41" s="261">
        <f t="shared" si="9"/>
        <v>152.22199999999998</v>
      </c>
    </row>
    <row r="42" spans="1:80" ht="18.75" customHeight="1" x14ac:dyDescent="0.3">
      <c r="A42" s="61">
        <f t="shared" si="10"/>
        <v>33</v>
      </c>
      <c r="B42" s="80" t="s">
        <v>98</v>
      </c>
      <c r="C42" s="81">
        <v>1962</v>
      </c>
      <c r="D42" s="81">
        <v>3</v>
      </c>
      <c r="E42" s="81">
        <v>2</v>
      </c>
      <c r="F42" s="145">
        <v>24</v>
      </c>
      <c r="G42" s="151">
        <v>952.6</v>
      </c>
      <c r="H42" s="123">
        <v>6.31</v>
      </c>
      <c r="I42" s="65"/>
      <c r="J42" s="65">
        <f t="shared" ref="J42:J73" si="11">G42*H42*12/1000</f>
        <v>72.130871999999997</v>
      </c>
      <c r="K42" s="64">
        <f t="shared" si="6"/>
        <v>68.776786451999996</v>
      </c>
      <c r="L42" s="123">
        <v>6.31</v>
      </c>
      <c r="M42" s="124">
        <v>6.33</v>
      </c>
      <c r="N42" s="65">
        <f t="shared" ref="N42:N73" si="12">((G42*L42*6)+(G42*M42*6))/1000</f>
        <v>72.245184000000009</v>
      </c>
      <c r="O42" s="64">
        <f t="shared" si="3"/>
        <v>68.885782944000013</v>
      </c>
      <c r="P42" s="65">
        <f t="shared" si="7"/>
        <v>70.077828480000008</v>
      </c>
      <c r="Q42" s="274"/>
      <c r="R42" s="272"/>
      <c r="S42" s="263"/>
      <c r="T42" s="275"/>
      <c r="U42" s="274"/>
      <c r="V42" s="272"/>
      <c r="W42" s="274"/>
      <c r="X42" s="272"/>
      <c r="Y42" s="274"/>
      <c r="Z42" s="272"/>
      <c r="AA42" s="273"/>
      <c r="AB42" s="272"/>
      <c r="AC42" s="274"/>
      <c r="AD42" s="263"/>
      <c r="AE42" s="272"/>
      <c r="AF42" s="274"/>
      <c r="AG42" s="272"/>
      <c r="AH42" s="274"/>
      <c r="AI42" s="272"/>
      <c r="AJ42" s="274"/>
      <c r="AK42" s="276"/>
      <c r="AL42" s="274"/>
      <c r="AM42" s="272"/>
      <c r="AN42" s="274"/>
      <c r="AO42" s="272"/>
      <c r="AP42" s="274">
        <v>2</v>
      </c>
      <c r="AQ42" s="272">
        <v>0.26400000000000001</v>
      </c>
      <c r="AR42" s="274"/>
      <c r="AS42" s="272"/>
      <c r="AT42" s="277">
        <v>2</v>
      </c>
      <c r="AU42" s="278">
        <v>3.4660000000000002</v>
      </c>
      <c r="AV42" s="273"/>
      <c r="AW42" s="279"/>
      <c r="AX42" s="279"/>
      <c r="AY42" s="274"/>
      <c r="AZ42" s="272"/>
      <c r="BA42" s="279"/>
      <c r="BB42" s="273"/>
      <c r="BC42" s="272"/>
      <c r="BD42" s="263"/>
      <c r="BE42" s="272"/>
      <c r="BF42" s="279"/>
      <c r="BG42" s="263"/>
      <c r="BH42" s="272"/>
      <c r="BI42" s="273"/>
      <c r="BJ42" s="272"/>
      <c r="BK42" s="273"/>
      <c r="BL42" s="272"/>
      <c r="BM42" s="273"/>
      <c r="BN42" s="272"/>
      <c r="BO42" s="273"/>
      <c r="BP42" s="272"/>
      <c r="BQ42" s="273">
        <v>6</v>
      </c>
      <c r="BR42" s="272">
        <v>9.5660000000000007</v>
      </c>
      <c r="BS42" s="273"/>
      <c r="BT42" s="272"/>
      <c r="BU42" s="273"/>
      <c r="BV42" s="272"/>
      <c r="BW42" s="273">
        <v>1</v>
      </c>
      <c r="BX42" s="272">
        <v>2.2126018181818199</v>
      </c>
      <c r="BY42" s="77">
        <f t="shared" ref="BY42:BY73" si="13">R42+S42+V42+X42+Z42+AB42+AE42+AG42+AI42+AK42+AM42+AO42+AQ42+AS42+AU42+AV42+AW42+AX42+AZ42+BA42+BC42+BE42+BF42</f>
        <v>3.7300000000000004</v>
      </c>
      <c r="BZ42" s="251">
        <f t="shared" si="8"/>
        <v>9.5660000000000007</v>
      </c>
      <c r="CA42" s="252">
        <f t="shared" si="5"/>
        <v>2.2126018181818199</v>
      </c>
      <c r="CB42" s="261">
        <f t="shared" si="9"/>
        <v>15.508601818181821</v>
      </c>
    </row>
    <row r="43" spans="1:80" ht="18.75" customHeight="1" x14ac:dyDescent="0.3">
      <c r="A43" s="61">
        <f t="shared" si="10"/>
        <v>34</v>
      </c>
      <c r="B43" s="80" t="s">
        <v>99</v>
      </c>
      <c r="C43" s="81">
        <v>1959</v>
      </c>
      <c r="D43" s="81">
        <v>2</v>
      </c>
      <c r="E43" s="81">
        <v>2</v>
      </c>
      <c r="F43" s="145">
        <v>12</v>
      </c>
      <c r="G43" s="151">
        <v>597.20000000000005</v>
      </c>
      <c r="H43" s="123">
        <v>6.31</v>
      </c>
      <c r="I43" s="65"/>
      <c r="J43" s="65">
        <f t="shared" si="11"/>
        <v>45.219983999999997</v>
      </c>
      <c r="K43" s="64">
        <f t="shared" si="6"/>
        <v>43.117254744</v>
      </c>
      <c r="L43" s="123">
        <v>6.31</v>
      </c>
      <c r="M43" s="124">
        <v>6.33</v>
      </c>
      <c r="N43" s="65">
        <f t="shared" si="12"/>
        <v>45.291648000000002</v>
      </c>
      <c r="O43" s="64">
        <f t="shared" si="3"/>
        <v>43.185586368000003</v>
      </c>
      <c r="P43" s="65">
        <f t="shared" si="7"/>
        <v>43.932898559999998</v>
      </c>
      <c r="Q43" s="274">
        <v>5.0999999999999997E-2</v>
      </c>
      <c r="R43" s="272">
        <v>73.694000000000003</v>
      </c>
      <c r="S43" s="263"/>
      <c r="T43" s="275"/>
      <c r="U43" s="274"/>
      <c r="V43" s="272"/>
      <c r="W43" s="274"/>
      <c r="X43" s="272"/>
      <c r="Y43" s="274"/>
      <c r="Z43" s="272"/>
      <c r="AA43" s="273"/>
      <c r="AB43" s="272"/>
      <c r="AC43" s="274"/>
      <c r="AD43" s="263"/>
      <c r="AE43" s="272"/>
      <c r="AF43" s="274"/>
      <c r="AG43" s="272"/>
      <c r="AH43" s="274"/>
      <c r="AI43" s="272"/>
      <c r="AJ43" s="274"/>
      <c r="AK43" s="276"/>
      <c r="AL43" s="274"/>
      <c r="AM43" s="272"/>
      <c r="AN43" s="274"/>
      <c r="AO43" s="272"/>
      <c r="AP43" s="274"/>
      <c r="AQ43" s="272"/>
      <c r="AR43" s="274"/>
      <c r="AS43" s="272"/>
      <c r="AT43" s="277"/>
      <c r="AU43" s="278"/>
      <c r="AV43" s="273"/>
      <c r="AW43" s="279"/>
      <c r="AX43" s="279"/>
      <c r="AY43" s="274">
        <v>1</v>
      </c>
      <c r="AZ43" s="272">
        <v>19.436</v>
      </c>
      <c r="BA43" s="279"/>
      <c r="BB43" s="273"/>
      <c r="BC43" s="272"/>
      <c r="BD43" s="263"/>
      <c r="BE43" s="272"/>
      <c r="BF43" s="279"/>
      <c r="BG43" s="263"/>
      <c r="BH43" s="272"/>
      <c r="BI43" s="273"/>
      <c r="BJ43" s="272"/>
      <c r="BK43" s="273"/>
      <c r="BL43" s="272"/>
      <c r="BM43" s="273"/>
      <c r="BN43" s="272"/>
      <c r="BO43" s="273"/>
      <c r="BP43" s="272"/>
      <c r="BQ43" s="273">
        <v>2</v>
      </c>
      <c r="BR43" s="272">
        <v>3.7450000000000001</v>
      </c>
      <c r="BS43" s="273"/>
      <c r="BT43" s="272"/>
      <c r="BU43" s="273">
        <v>1</v>
      </c>
      <c r="BV43" s="272">
        <v>0.68218461538461495</v>
      </c>
      <c r="BW43" s="273">
        <v>5</v>
      </c>
      <c r="BX43" s="272">
        <v>10.320302122807021</v>
      </c>
      <c r="BY43" s="77">
        <f t="shared" si="13"/>
        <v>93.13</v>
      </c>
      <c r="BZ43" s="251">
        <f t="shared" si="8"/>
        <v>3.7450000000000001</v>
      </c>
      <c r="CA43" s="252">
        <f t="shared" si="5"/>
        <v>11.002486738191637</v>
      </c>
      <c r="CB43" s="261">
        <f t="shared" si="9"/>
        <v>107.87748673819164</v>
      </c>
    </row>
    <row r="44" spans="1:80" ht="19.5" customHeight="1" x14ac:dyDescent="0.3">
      <c r="A44" s="61">
        <f t="shared" si="10"/>
        <v>35</v>
      </c>
      <c r="B44" s="80" t="s">
        <v>100</v>
      </c>
      <c r="C44" s="81" t="s">
        <v>101</v>
      </c>
      <c r="D44" s="81">
        <v>3</v>
      </c>
      <c r="E44" s="81">
        <v>2</v>
      </c>
      <c r="F44" s="145">
        <v>17</v>
      </c>
      <c r="G44" s="151">
        <v>769</v>
      </c>
      <c r="H44" s="123">
        <v>6.31</v>
      </c>
      <c r="I44" s="65"/>
      <c r="J44" s="65">
        <f t="shared" si="11"/>
        <v>58.22867999999999</v>
      </c>
      <c r="K44" s="64">
        <f t="shared" si="6"/>
        <v>55.521046379999994</v>
      </c>
      <c r="L44" s="123">
        <v>6.31</v>
      </c>
      <c r="M44" s="124">
        <v>6.33</v>
      </c>
      <c r="N44" s="65">
        <f t="shared" si="12"/>
        <v>58.320959999999999</v>
      </c>
      <c r="O44" s="64">
        <f t="shared" si="3"/>
        <v>55.60903536</v>
      </c>
      <c r="P44" s="65">
        <f t="shared" si="7"/>
        <v>56.571331199999996</v>
      </c>
      <c r="Q44" s="274"/>
      <c r="R44" s="272"/>
      <c r="S44" s="263"/>
      <c r="T44" s="275"/>
      <c r="U44" s="274"/>
      <c r="V44" s="272"/>
      <c r="W44" s="274"/>
      <c r="X44" s="272"/>
      <c r="Y44" s="274"/>
      <c r="Z44" s="272"/>
      <c r="AA44" s="273"/>
      <c r="AB44" s="272"/>
      <c r="AC44" s="274"/>
      <c r="AD44" s="263"/>
      <c r="AE44" s="272"/>
      <c r="AF44" s="274"/>
      <c r="AG44" s="272"/>
      <c r="AH44" s="274">
        <v>4.0000000000000001E-3</v>
      </c>
      <c r="AI44" s="272">
        <v>4.9870000000000001</v>
      </c>
      <c r="AJ44" s="274"/>
      <c r="AK44" s="276"/>
      <c r="AL44" s="274"/>
      <c r="AM44" s="272"/>
      <c r="AN44" s="274"/>
      <c r="AO44" s="272"/>
      <c r="AP44" s="274"/>
      <c r="AQ44" s="272"/>
      <c r="AR44" s="274"/>
      <c r="AS44" s="272"/>
      <c r="AT44" s="277">
        <v>2</v>
      </c>
      <c r="AU44" s="278">
        <v>0.74099999999999999</v>
      </c>
      <c r="AV44" s="273"/>
      <c r="AW44" s="279"/>
      <c r="AX44" s="279"/>
      <c r="AY44" s="274"/>
      <c r="AZ44" s="272"/>
      <c r="BA44" s="279"/>
      <c r="BB44" s="273"/>
      <c r="BC44" s="272"/>
      <c r="BD44" s="263"/>
      <c r="BE44" s="272"/>
      <c r="BF44" s="279"/>
      <c r="BG44" s="263"/>
      <c r="BH44" s="272"/>
      <c r="BI44" s="273"/>
      <c r="BJ44" s="272"/>
      <c r="BK44" s="273"/>
      <c r="BL44" s="272"/>
      <c r="BM44" s="273">
        <v>5.0000000000000001E-4</v>
      </c>
      <c r="BN44" s="272">
        <v>0.96952000000000005</v>
      </c>
      <c r="BO44" s="273"/>
      <c r="BP44" s="272"/>
      <c r="BQ44" s="273">
        <v>4</v>
      </c>
      <c r="BR44" s="272">
        <v>3.8860000000000001</v>
      </c>
      <c r="BS44" s="273"/>
      <c r="BT44" s="272"/>
      <c r="BU44" s="273"/>
      <c r="BV44" s="272"/>
      <c r="BW44" s="273"/>
      <c r="BX44" s="272"/>
      <c r="BY44" s="77">
        <f t="shared" si="13"/>
        <v>5.7279999999999998</v>
      </c>
      <c r="BZ44" s="251">
        <f t="shared" si="8"/>
        <v>4.8555200000000003</v>
      </c>
      <c r="CA44" s="252">
        <f t="shared" si="5"/>
        <v>0</v>
      </c>
      <c r="CB44" s="261">
        <f t="shared" si="9"/>
        <v>10.58352</v>
      </c>
    </row>
    <row r="45" spans="1:80" ht="18.75" customHeight="1" x14ac:dyDescent="0.3">
      <c r="A45" s="61">
        <f t="shared" si="10"/>
        <v>36</v>
      </c>
      <c r="B45" s="80" t="s">
        <v>102</v>
      </c>
      <c r="C45" s="81">
        <v>1971</v>
      </c>
      <c r="D45" s="81">
        <v>5</v>
      </c>
      <c r="E45" s="81">
        <v>4</v>
      </c>
      <c r="F45" s="145">
        <v>68</v>
      </c>
      <c r="G45" s="151">
        <v>3688.9</v>
      </c>
      <c r="H45" s="123">
        <v>6.31</v>
      </c>
      <c r="I45" s="65"/>
      <c r="J45" s="65">
        <f t="shared" si="11"/>
        <v>279.32350799999995</v>
      </c>
      <c r="K45" s="64">
        <f t="shared" si="6"/>
        <v>266.33496487799994</v>
      </c>
      <c r="L45" s="123">
        <v>6.31</v>
      </c>
      <c r="M45" s="124">
        <v>6.33</v>
      </c>
      <c r="N45" s="65">
        <f t="shared" si="12"/>
        <v>279.76617599999997</v>
      </c>
      <c r="O45" s="64">
        <f t="shared" si="3"/>
        <v>266.75704881599995</v>
      </c>
      <c r="P45" s="65">
        <f t="shared" si="7"/>
        <v>271.37319071999997</v>
      </c>
      <c r="Q45" s="274">
        <v>0.01</v>
      </c>
      <c r="R45" s="272">
        <v>10.818</v>
      </c>
      <c r="S45" s="263"/>
      <c r="T45" s="275"/>
      <c r="U45" s="274"/>
      <c r="V45" s="272"/>
      <c r="W45" s="274"/>
      <c r="X45" s="272"/>
      <c r="Y45" s="274"/>
      <c r="Z45" s="272"/>
      <c r="AA45" s="273"/>
      <c r="AB45" s="272"/>
      <c r="AC45" s="274"/>
      <c r="AD45" s="263"/>
      <c r="AE45" s="272"/>
      <c r="AF45" s="274"/>
      <c r="AG45" s="272"/>
      <c r="AH45" s="274"/>
      <c r="AI45" s="272"/>
      <c r="AJ45" s="274"/>
      <c r="AK45" s="276"/>
      <c r="AL45" s="274"/>
      <c r="AM45" s="272"/>
      <c r="AN45" s="274"/>
      <c r="AO45" s="272"/>
      <c r="AP45" s="274"/>
      <c r="AQ45" s="272"/>
      <c r="AR45" s="274"/>
      <c r="AS45" s="272"/>
      <c r="AT45" s="277">
        <v>2</v>
      </c>
      <c r="AU45" s="278">
        <v>0.28099999999999997</v>
      </c>
      <c r="AV45" s="273"/>
      <c r="AW45" s="279"/>
      <c r="AX45" s="279"/>
      <c r="AY45" s="274">
        <v>1</v>
      </c>
      <c r="AZ45" s="272">
        <v>5.7060000000000004</v>
      </c>
      <c r="BA45" s="279"/>
      <c r="BB45" s="273"/>
      <c r="BC45" s="272"/>
      <c r="BD45" s="263"/>
      <c r="BE45" s="272"/>
      <c r="BF45" s="279">
        <v>83.358000000000004</v>
      </c>
      <c r="BG45" s="263"/>
      <c r="BH45" s="272"/>
      <c r="BI45" s="273"/>
      <c r="BJ45" s="272"/>
      <c r="BK45" s="273">
        <v>3.0000000000000001E-3</v>
      </c>
      <c r="BL45" s="272">
        <v>4.0250000000000004</v>
      </c>
      <c r="BM45" s="273">
        <v>4.0000000000000001E-3</v>
      </c>
      <c r="BN45" s="272">
        <v>6.2485500000000007</v>
      </c>
      <c r="BO45" s="273"/>
      <c r="BP45" s="272"/>
      <c r="BQ45" s="273">
        <v>14</v>
      </c>
      <c r="BR45" s="272">
        <v>16.806000000000001</v>
      </c>
      <c r="BS45" s="273">
        <v>1.4999999999999999E-2</v>
      </c>
      <c r="BT45" s="272">
        <v>8.2386379120879187</v>
      </c>
      <c r="BU45" s="273">
        <v>2</v>
      </c>
      <c r="BV45" s="272">
        <v>1.571</v>
      </c>
      <c r="BW45" s="273">
        <v>11</v>
      </c>
      <c r="BX45" s="272">
        <v>19.676475892600127</v>
      </c>
      <c r="BY45" s="77">
        <f t="shared" si="13"/>
        <v>100.16300000000001</v>
      </c>
      <c r="BZ45" s="251">
        <f t="shared" si="8"/>
        <v>27.079550000000001</v>
      </c>
      <c r="CA45" s="252">
        <f t="shared" si="5"/>
        <v>29.486113804688046</v>
      </c>
      <c r="CB45" s="261">
        <f t="shared" si="9"/>
        <v>156.72866380468804</v>
      </c>
    </row>
    <row r="46" spans="1:80" ht="18.75" customHeight="1" x14ac:dyDescent="0.3">
      <c r="A46" s="61">
        <f t="shared" si="10"/>
        <v>37</v>
      </c>
      <c r="B46" s="80" t="s">
        <v>103</v>
      </c>
      <c r="C46" s="81" t="s">
        <v>101</v>
      </c>
      <c r="D46" s="81">
        <v>3</v>
      </c>
      <c r="E46" s="81">
        <v>2</v>
      </c>
      <c r="F46" s="145">
        <v>17</v>
      </c>
      <c r="G46" s="151">
        <v>777.3</v>
      </c>
      <c r="H46" s="123">
        <v>6.31</v>
      </c>
      <c r="I46" s="65"/>
      <c r="J46" s="65">
        <f t="shared" si="11"/>
        <v>58.857155999999989</v>
      </c>
      <c r="K46" s="64">
        <f t="shared" si="6"/>
        <v>56.12029824599999</v>
      </c>
      <c r="L46" s="123">
        <v>6.31</v>
      </c>
      <c r="M46" s="124">
        <v>6.33</v>
      </c>
      <c r="N46" s="65">
        <f t="shared" si="12"/>
        <v>58.950431999999992</v>
      </c>
      <c r="O46" s="64">
        <f t="shared" si="3"/>
        <v>56.209236911999994</v>
      </c>
      <c r="P46" s="65">
        <f t="shared" si="7"/>
        <v>57.18191903999999</v>
      </c>
      <c r="Q46" s="274"/>
      <c r="R46" s="272"/>
      <c r="S46" s="263"/>
      <c r="T46" s="275"/>
      <c r="U46" s="274"/>
      <c r="V46" s="272"/>
      <c r="W46" s="274"/>
      <c r="X46" s="272"/>
      <c r="Y46" s="274"/>
      <c r="Z46" s="272"/>
      <c r="AA46" s="273"/>
      <c r="AB46" s="272"/>
      <c r="AC46" s="274"/>
      <c r="AD46" s="263"/>
      <c r="AE46" s="272"/>
      <c r="AF46" s="274">
        <v>0.17200000000000001</v>
      </c>
      <c r="AG46" s="272">
        <v>185.363</v>
      </c>
      <c r="AH46" s="274">
        <v>2.0000000000000001E-4</v>
      </c>
      <c r="AI46" s="272">
        <v>8.7999999999999995E-2</v>
      </c>
      <c r="AJ46" s="274"/>
      <c r="AK46" s="276"/>
      <c r="AL46" s="274"/>
      <c r="AM46" s="272"/>
      <c r="AN46" s="274"/>
      <c r="AO46" s="272"/>
      <c r="AP46" s="274"/>
      <c r="AQ46" s="272"/>
      <c r="AR46" s="274">
        <v>1</v>
      </c>
      <c r="AS46" s="272">
        <v>8.9290000000000003</v>
      </c>
      <c r="AT46" s="277">
        <v>8</v>
      </c>
      <c r="AU46" s="278">
        <v>5.0590000000000002</v>
      </c>
      <c r="AV46" s="273"/>
      <c r="AW46" s="279"/>
      <c r="AX46" s="279"/>
      <c r="AY46" s="274"/>
      <c r="AZ46" s="272"/>
      <c r="BA46" s="279"/>
      <c r="BB46" s="273"/>
      <c r="BC46" s="272"/>
      <c r="BD46" s="263"/>
      <c r="BE46" s="272"/>
      <c r="BF46" s="279">
        <v>2.234</v>
      </c>
      <c r="BG46" s="263"/>
      <c r="BH46" s="272"/>
      <c r="BI46" s="273"/>
      <c r="BJ46" s="272"/>
      <c r="BK46" s="273">
        <v>3.0000000000000001E-3</v>
      </c>
      <c r="BL46" s="272">
        <v>4.0250000000000004</v>
      </c>
      <c r="BM46" s="273"/>
      <c r="BN46" s="272"/>
      <c r="BO46" s="273"/>
      <c r="BP46" s="272"/>
      <c r="BQ46" s="273">
        <v>6</v>
      </c>
      <c r="BR46" s="272">
        <v>7.6050000000000004</v>
      </c>
      <c r="BS46" s="273">
        <v>1.2E-2</v>
      </c>
      <c r="BT46" s="272">
        <v>2.5533208333333341</v>
      </c>
      <c r="BU46" s="273">
        <v>11</v>
      </c>
      <c r="BV46" s="272">
        <v>29.318449999999999</v>
      </c>
      <c r="BW46" s="273">
        <v>3</v>
      </c>
      <c r="BX46" s="272">
        <v>4.0747002698412773</v>
      </c>
      <c r="BY46" s="77">
        <f t="shared" si="13"/>
        <v>201.673</v>
      </c>
      <c r="BZ46" s="251">
        <f t="shared" si="8"/>
        <v>11.63</v>
      </c>
      <c r="CA46" s="252">
        <f t="shared" si="5"/>
        <v>35.946471103174609</v>
      </c>
      <c r="CB46" s="261">
        <f t="shared" si="9"/>
        <v>249.24947110317461</v>
      </c>
    </row>
    <row r="47" spans="1:80" ht="18.75" customHeight="1" x14ac:dyDescent="0.3">
      <c r="A47" s="61">
        <f t="shared" si="10"/>
        <v>38</v>
      </c>
      <c r="B47" s="80" t="s">
        <v>104</v>
      </c>
      <c r="C47" s="81">
        <v>1962</v>
      </c>
      <c r="D47" s="81">
        <v>4</v>
      </c>
      <c r="E47" s="81">
        <v>2</v>
      </c>
      <c r="F47" s="145">
        <v>32</v>
      </c>
      <c r="G47" s="151">
        <v>1254.7</v>
      </c>
      <c r="H47" s="123">
        <v>6.31</v>
      </c>
      <c r="I47" s="65"/>
      <c r="J47" s="65">
        <f t="shared" si="11"/>
        <v>95.005884000000009</v>
      </c>
      <c r="K47" s="64">
        <f t="shared" si="6"/>
        <v>90.588110394000012</v>
      </c>
      <c r="L47" s="123">
        <v>6.31</v>
      </c>
      <c r="M47" s="124">
        <v>6.33</v>
      </c>
      <c r="N47" s="65">
        <f t="shared" si="12"/>
        <v>95.156447999999997</v>
      </c>
      <c r="O47" s="64">
        <f t="shared" si="3"/>
        <v>90.731673168</v>
      </c>
      <c r="P47" s="65">
        <f t="shared" si="7"/>
        <v>92.301754559999992</v>
      </c>
      <c r="Q47" s="274"/>
      <c r="R47" s="272"/>
      <c r="S47" s="263"/>
      <c r="T47" s="275"/>
      <c r="U47" s="274"/>
      <c r="V47" s="272"/>
      <c r="W47" s="274"/>
      <c r="X47" s="272"/>
      <c r="Y47" s="274"/>
      <c r="Z47" s="272"/>
      <c r="AA47" s="273"/>
      <c r="AB47" s="272"/>
      <c r="AC47" s="274"/>
      <c r="AD47" s="263"/>
      <c r="AE47" s="272"/>
      <c r="AF47" s="274"/>
      <c r="AG47" s="272"/>
      <c r="AH47" s="274"/>
      <c r="AI47" s="272"/>
      <c r="AJ47" s="274"/>
      <c r="AK47" s="276"/>
      <c r="AL47" s="274"/>
      <c r="AM47" s="272"/>
      <c r="AN47" s="274"/>
      <c r="AO47" s="272"/>
      <c r="AP47" s="274"/>
      <c r="AQ47" s="272"/>
      <c r="AR47" s="274"/>
      <c r="AS47" s="272"/>
      <c r="AT47" s="277">
        <v>1</v>
      </c>
      <c r="AU47" s="278">
        <v>0.67600000000000005</v>
      </c>
      <c r="AV47" s="273"/>
      <c r="AW47" s="279"/>
      <c r="AX47" s="279"/>
      <c r="AY47" s="274"/>
      <c r="AZ47" s="272"/>
      <c r="BA47" s="279"/>
      <c r="BB47" s="273"/>
      <c r="BC47" s="272"/>
      <c r="BD47" s="263"/>
      <c r="BE47" s="272"/>
      <c r="BF47" s="279"/>
      <c r="BG47" s="263">
        <v>3.5000000000000001E-3</v>
      </c>
      <c r="BH47" s="272">
        <v>4.0750000000000002</v>
      </c>
      <c r="BI47" s="273"/>
      <c r="BJ47" s="272"/>
      <c r="BK47" s="273"/>
      <c r="BL47" s="272"/>
      <c r="BM47" s="273">
        <v>5.0000000000000001E-4</v>
      </c>
      <c r="BN47" s="272">
        <v>0.83399999999999996</v>
      </c>
      <c r="BO47" s="273"/>
      <c r="BP47" s="272"/>
      <c r="BQ47" s="273">
        <v>3</v>
      </c>
      <c r="BR47" s="272">
        <v>3.69</v>
      </c>
      <c r="BS47" s="273"/>
      <c r="BT47" s="272"/>
      <c r="BU47" s="273">
        <v>2</v>
      </c>
      <c r="BV47" s="272">
        <v>1.3643692307692299</v>
      </c>
      <c r="BW47" s="273">
        <v>4</v>
      </c>
      <c r="BX47" s="272">
        <v>7.2563270857142905</v>
      </c>
      <c r="BY47" s="77">
        <f t="shared" si="13"/>
        <v>0.67600000000000005</v>
      </c>
      <c r="BZ47" s="251">
        <f t="shared" si="8"/>
        <v>8.5990000000000002</v>
      </c>
      <c r="CA47" s="252">
        <f t="shared" si="5"/>
        <v>8.6206963164835209</v>
      </c>
      <c r="CB47" s="261">
        <f t="shared" si="9"/>
        <v>17.895696316483523</v>
      </c>
    </row>
    <row r="48" spans="1:80" ht="21.75" customHeight="1" x14ac:dyDescent="0.3">
      <c r="A48" s="61">
        <f t="shared" si="10"/>
        <v>39</v>
      </c>
      <c r="B48" s="80" t="s">
        <v>105</v>
      </c>
      <c r="C48" s="81">
        <v>1962</v>
      </c>
      <c r="D48" s="81">
        <v>3</v>
      </c>
      <c r="E48" s="81">
        <v>2</v>
      </c>
      <c r="F48" s="145">
        <v>24</v>
      </c>
      <c r="G48" s="151">
        <v>963.7</v>
      </c>
      <c r="H48" s="123">
        <v>6.31</v>
      </c>
      <c r="I48" s="65"/>
      <c r="J48" s="65">
        <f t="shared" si="11"/>
        <v>72.971364000000008</v>
      </c>
      <c r="K48" s="64">
        <f t="shared" si="6"/>
        <v>69.578195574000006</v>
      </c>
      <c r="L48" s="123">
        <v>6.31</v>
      </c>
      <c r="M48" s="124">
        <v>6.33</v>
      </c>
      <c r="N48" s="65">
        <f t="shared" si="12"/>
        <v>73.087007999999997</v>
      </c>
      <c r="O48" s="64">
        <f t="shared" si="3"/>
        <v>69.688462127999998</v>
      </c>
      <c r="P48" s="65">
        <f t="shared" si="7"/>
        <v>70.89439775999999</v>
      </c>
      <c r="Q48" s="274"/>
      <c r="R48" s="272"/>
      <c r="S48" s="263"/>
      <c r="T48" s="275"/>
      <c r="U48" s="274"/>
      <c r="V48" s="272"/>
      <c r="W48" s="274"/>
      <c r="X48" s="272"/>
      <c r="Y48" s="274"/>
      <c r="Z48" s="272"/>
      <c r="AA48" s="273"/>
      <c r="AB48" s="272"/>
      <c r="AC48" s="274"/>
      <c r="AD48" s="263"/>
      <c r="AE48" s="272"/>
      <c r="AF48" s="274"/>
      <c r="AG48" s="272"/>
      <c r="AH48" s="274"/>
      <c r="AI48" s="272"/>
      <c r="AJ48" s="274"/>
      <c r="AK48" s="276"/>
      <c r="AL48" s="274"/>
      <c r="AM48" s="272"/>
      <c r="AN48" s="274"/>
      <c r="AO48" s="272"/>
      <c r="AP48" s="274"/>
      <c r="AQ48" s="272"/>
      <c r="AR48" s="274"/>
      <c r="AS48" s="272"/>
      <c r="AT48" s="277">
        <v>1</v>
      </c>
      <c r="AU48" s="278">
        <v>0.59199999999999997</v>
      </c>
      <c r="AV48" s="273"/>
      <c r="AW48" s="279"/>
      <c r="AX48" s="279"/>
      <c r="AY48" s="274"/>
      <c r="AZ48" s="272"/>
      <c r="BA48" s="279"/>
      <c r="BB48" s="273"/>
      <c r="BC48" s="272"/>
      <c r="BD48" s="263"/>
      <c r="BE48" s="272"/>
      <c r="BF48" s="279">
        <v>1.294</v>
      </c>
      <c r="BG48" s="263"/>
      <c r="BH48" s="272"/>
      <c r="BI48" s="273"/>
      <c r="BJ48" s="272"/>
      <c r="BK48" s="273"/>
      <c r="BL48" s="272"/>
      <c r="BM48" s="273"/>
      <c r="BN48" s="272"/>
      <c r="BO48" s="273"/>
      <c r="BP48" s="272"/>
      <c r="BQ48" s="273"/>
      <c r="BR48" s="272"/>
      <c r="BS48" s="273"/>
      <c r="BT48" s="272"/>
      <c r="BU48" s="273"/>
      <c r="BV48" s="272"/>
      <c r="BW48" s="273">
        <v>3</v>
      </c>
      <c r="BX48" s="272">
        <v>7.6916068292683004</v>
      </c>
      <c r="BY48" s="77">
        <f t="shared" si="13"/>
        <v>1.8860000000000001</v>
      </c>
      <c r="BZ48" s="251">
        <f t="shared" si="8"/>
        <v>0</v>
      </c>
      <c r="CA48" s="252">
        <f t="shared" si="5"/>
        <v>7.6916068292683004</v>
      </c>
      <c r="CB48" s="261">
        <f t="shared" si="9"/>
        <v>9.5776068292683014</v>
      </c>
    </row>
    <row r="49" spans="1:80" ht="19.5" customHeight="1" x14ac:dyDescent="0.3">
      <c r="A49" s="61">
        <f t="shared" si="10"/>
        <v>40</v>
      </c>
      <c r="B49" s="80" t="s">
        <v>106</v>
      </c>
      <c r="C49" s="81">
        <v>1972</v>
      </c>
      <c r="D49" s="81">
        <v>5</v>
      </c>
      <c r="E49" s="81">
        <v>4</v>
      </c>
      <c r="F49" s="145">
        <v>72</v>
      </c>
      <c r="G49" s="151">
        <v>3868.4</v>
      </c>
      <c r="H49" s="123">
        <v>6.31</v>
      </c>
      <c r="I49" s="65"/>
      <c r="J49" s="65">
        <f t="shared" si="11"/>
        <v>292.91524800000002</v>
      </c>
      <c r="K49" s="64">
        <f t="shared" si="6"/>
        <v>279.294688968</v>
      </c>
      <c r="L49" s="123">
        <v>6.31</v>
      </c>
      <c r="M49" s="124">
        <v>6.33</v>
      </c>
      <c r="N49" s="65">
        <f t="shared" si="12"/>
        <v>293.379456</v>
      </c>
      <c r="O49" s="64">
        <f t="shared" si="3"/>
        <v>279.73731129600003</v>
      </c>
      <c r="P49" s="65">
        <f t="shared" si="7"/>
        <v>284.57807231999999</v>
      </c>
      <c r="Q49" s="274"/>
      <c r="R49" s="272"/>
      <c r="S49" s="263"/>
      <c r="T49" s="275"/>
      <c r="U49" s="274"/>
      <c r="V49" s="272"/>
      <c r="W49" s="274"/>
      <c r="X49" s="272"/>
      <c r="Y49" s="274"/>
      <c r="Z49" s="272"/>
      <c r="AA49" s="273"/>
      <c r="AB49" s="272"/>
      <c r="AC49" s="274"/>
      <c r="AD49" s="263"/>
      <c r="AE49" s="272"/>
      <c r="AF49" s="274"/>
      <c r="AG49" s="272"/>
      <c r="AH49" s="274">
        <v>2E-3</v>
      </c>
      <c r="AI49" s="272">
        <v>1.6819999999999999</v>
      </c>
      <c r="AJ49" s="274"/>
      <c r="AK49" s="276"/>
      <c r="AL49" s="274"/>
      <c r="AM49" s="272"/>
      <c r="AN49" s="274"/>
      <c r="AO49" s="272"/>
      <c r="AP49" s="274">
        <v>1</v>
      </c>
      <c r="AQ49" s="272">
        <v>0.60399999999999998</v>
      </c>
      <c r="AR49" s="274"/>
      <c r="AS49" s="272"/>
      <c r="AT49" s="277"/>
      <c r="AU49" s="278"/>
      <c r="AV49" s="273"/>
      <c r="AW49" s="279"/>
      <c r="AX49" s="279"/>
      <c r="AY49" s="274"/>
      <c r="AZ49" s="272"/>
      <c r="BA49" s="279"/>
      <c r="BB49" s="273"/>
      <c r="BC49" s="272"/>
      <c r="BD49" s="263"/>
      <c r="BE49" s="272"/>
      <c r="BF49" s="279"/>
      <c r="BG49" s="263">
        <v>2E-3</v>
      </c>
      <c r="BH49" s="272">
        <v>3.137</v>
      </c>
      <c r="BI49" s="273"/>
      <c r="BJ49" s="272"/>
      <c r="BK49" s="273">
        <v>1E-3</v>
      </c>
      <c r="BL49" s="272">
        <v>1.6941593846153802</v>
      </c>
      <c r="BM49" s="273"/>
      <c r="BN49" s="272"/>
      <c r="BO49" s="273"/>
      <c r="BP49" s="272"/>
      <c r="BQ49" s="273">
        <v>10</v>
      </c>
      <c r="BR49" s="272">
        <v>11.922000000000001</v>
      </c>
      <c r="BS49" s="273">
        <v>1.4999999999999999E-2</v>
      </c>
      <c r="BT49" s="272">
        <v>8.2386379120879187</v>
      </c>
      <c r="BU49" s="273">
        <v>3</v>
      </c>
      <c r="BV49" s="272">
        <v>2.1066346153846149</v>
      </c>
      <c r="BW49" s="273">
        <v>13</v>
      </c>
      <c r="BX49" s="272">
        <v>23.500161000786374</v>
      </c>
      <c r="BY49" s="77">
        <f t="shared" si="13"/>
        <v>2.286</v>
      </c>
      <c r="BZ49" s="251">
        <f t="shared" si="8"/>
        <v>16.75315938461538</v>
      </c>
      <c r="CA49" s="252">
        <f t="shared" si="5"/>
        <v>33.845433528258908</v>
      </c>
      <c r="CB49" s="261">
        <f t="shared" si="9"/>
        <v>52.88459291287429</v>
      </c>
    </row>
    <row r="50" spans="1:80" ht="18.75" customHeight="1" x14ac:dyDescent="0.3">
      <c r="A50" s="61">
        <f t="shared" si="10"/>
        <v>41</v>
      </c>
      <c r="B50" s="80" t="s">
        <v>107</v>
      </c>
      <c r="C50" s="81">
        <v>1970</v>
      </c>
      <c r="D50" s="81">
        <v>5</v>
      </c>
      <c r="E50" s="81">
        <v>4</v>
      </c>
      <c r="F50" s="145">
        <v>60</v>
      </c>
      <c r="G50" s="151">
        <v>2786.5</v>
      </c>
      <c r="H50" s="123">
        <v>6.31</v>
      </c>
      <c r="I50" s="65"/>
      <c r="J50" s="65">
        <f t="shared" si="11"/>
        <v>210.99377999999996</v>
      </c>
      <c r="K50" s="64">
        <f t="shared" si="6"/>
        <v>201.18256922999996</v>
      </c>
      <c r="L50" s="123">
        <v>6.31</v>
      </c>
      <c r="M50" s="124">
        <v>6.33</v>
      </c>
      <c r="N50" s="65">
        <f t="shared" si="12"/>
        <v>211.32816</v>
      </c>
      <c r="O50" s="64">
        <f t="shared" si="3"/>
        <v>201.50140056000001</v>
      </c>
      <c r="P50" s="65">
        <f t="shared" si="7"/>
        <v>204.98831519999999</v>
      </c>
      <c r="Q50" s="274"/>
      <c r="R50" s="272"/>
      <c r="S50" s="263"/>
      <c r="T50" s="275"/>
      <c r="U50" s="274"/>
      <c r="V50" s="272"/>
      <c r="W50" s="274"/>
      <c r="X50" s="272"/>
      <c r="Y50" s="274">
        <v>0.13500000000000001</v>
      </c>
      <c r="Z50" s="272">
        <v>56.381999999999998</v>
      </c>
      <c r="AA50" s="273"/>
      <c r="AB50" s="272"/>
      <c r="AC50" s="274"/>
      <c r="AD50" s="263"/>
      <c r="AE50" s="272"/>
      <c r="AF50" s="274"/>
      <c r="AG50" s="272"/>
      <c r="AH50" s="274"/>
      <c r="AI50" s="272"/>
      <c r="AJ50" s="274"/>
      <c r="AK50" s="276"/>
      <c r="AL50" s="274"/>
      <c r="AM50" s="272"/>
      <c r="AN50" s="274"/>
      <c r="AO50" s="272"/>
      <c r="AP50" s="274"/>
      <c r="AQ50" s="272"/>
      <c r="AR50" s="274"/>
      <c r="AS50" s="272"/>
      <c r="AT50" s="277"/>
      <c r="AU50" s="278"/>
      <c r="AV50" s="273"/>
      <c r="AW50" s="279"/>
      <c r="AX50" s="279"/>
      <c r="AY50" s="274"/>
      <c r="AZ50" s="272"/>
      <c r="BA50" s="279"/>
      <c r="BB50" s="273"/>
      <c r="BC50" s="272"/>
      <c r="BD50" s="263"/>
      <c r="BE50" s="272"/>
      <c r="BF50" s="279">
        <v>3.2119999999999997</v>
      </c>
      <c r="BG50" s="263"/>
      <c r="BH50" s="272"/>
      <c r="BI50" s="273">
        <v>1E-3</v>
      </c>
      <c r="BJ50" s="272">
        <v>0.58599999999999997</v>
      </c>
      <c r="BK50" s="273"/>
      <c r="BL50" s="272"/>
      <c r="BM50" s="273"/>
      <c r="BN50" s="272"/>
      <c r="BO50" s="273"/>
      <c r="BP50" s="272"/>
      <c r="BQ50" s="273">
        <v>13</v>
      </c>
      <c r="BR50" s="272">
        <v>18.353000000000002</v>
      </c>
      <c r="BS50" s="273"/>
      <c r="BT50" s="272"/>
      <c r="BU50" s="273"/>
      <c r="BV50" s="272"/>
      <c r="BW50" s="273">
        <v>17</v>
      </c>
      <c r="BX50" s="272">
        <v>33.652999999999999</v>
      </c>
      <c r="BY50" s="77">
        <f t="shared" si="13"/>
        <v>59.593999999999994</v>
      </c>
      <c r="BZ50" s="251">
        <f t="shared" si="8"/>
        <v>18.939</v>
      </c>
      <c r="CA50" s="252">
        <f t="shared" si="5"/>
        <v>33.652999999999999</v>
      </c>
      <c r="CB50" s="261">
        <f t="shared" si="9"/>
        <v>112.18599999999998</v>
      </c>
    </row>
    <row r="51" spans="1:80" ht="18.75" customHeight="1" x14ac:dyDescent="0.3">
      <c r="A51" s="61">
        <f t="shared" si="10"/>
        <v>42</v>
      </c>
      <c r="B51" s="80" t="s">
        <v>108</v>
      </c>
      <c r="C51" s="81">
        <v>1953</v>
      </c>
      <c r="D51" s="81">
        <v>2</v>
      </c>
      <c r="E51" s="81">
        <v>2</v>
      </c>
      <c r="F51" s="145">
        <v>12</v>
      </c>
      <c r="G51" s="151">
        <v>618.1</v>
      </c>
      <c r="H51" s="123">
        <v>6.31</v>
      </c>
      <c r="I51" s="65"/>
      <c r="J51" s="65">
        <f t="shared" si="11"/>
        <v>46.802531999999999</v>
      </c>
      <c r="K51" s="64">
        <f t="shared" si="6"/>
        <v>44.626214261999998</v>
      </c>
      <c r="L51" s="123">
        <v>6.31</v>
      </c>
      <c r="M51" s="124">
        <v>6.33</v>
      </c>
      <c r="N51" s="65">
        <f t="shared" si="12"/>
        <v>46.876703999999997</v>
      </c>
      <c r="O51" s="64">
        <f t="shared" si="3"/>
        <v>44.696937263999999</v>
      </c>
      <c r="P51" s="65">
        <f t="shared" si="7"/>
        <v>45.470402879999995</v>
      </c>
      <c r="Q51" s="274"/>
      <c r="R51" s="272"/>
      <c r="S51" s="263"/>
      <c r="T51" s="275"/>
      <c r="U51" s="274"/>
      <c r="V51" s="272"/>
      <c r="W51" s="274"/>
      <c r="X51" s="272"/>
      <c r="Y51" s="274"/>
      <c r="Z51" s="272"/>
      <c r="AA51" s="273"/>
      <c r="AB51" s="272"/>
      <c r="AC51" s="274"/>
      <c r="AD51" s="263"/>
      <c r="AE51" s="272"/>
      <c r="AF51" s="274"/>
      <c r="AG51" s="272"/>
      <c r="AH51" s="274">
        <v>2.0500000000000001E-2</v>
      </c>
      <c r="AI51" s="272">
        <v>61.048000000000002</v>
      </c>
      <c r="AJ51" s="274"/>
      <c r="AK51" s="276"/>
      <c r="AL51" s="274"/>
      <c r="AM51" s="272"/>
      <c r="AN51" s="274"/>
      <c r="AO51" s="272"/>
      <c r="AP51" s="274">
        <v>1</v>
      </c>
      <c r="AQ51" s="272">
        <v>0.46110000000000001</v>
      </c>
      <c r="AR51" s="274"/>
      <c r="AS51" s="272"/>
      <c r="AT51" s="277">
        <v>6</v>
      </c>
      <c r="AU51" s="278">
        <v>4.2809999999999997</v>
      </c>
      <c r="AV51" s="273"/>
      <c r="AW51" s="279"/>
      <c r="AX51" s="279"/>
      <c r="AY51" s="274"/>
      <c r="AZ51" s="272"/>
      <c r="BA51" s="279"/>
      <c r="BB51" s="273"/>
      <c r="BC51" s="272"/>
      <c r="BD51" s="263"/>
      <c r="BE51" s="272"/>
      <c r="BF51" s="279">
        <v>5.3420000000000005</v>
      </c>
      <c r="BG51" s="263"/>
      <c r="BH51" s="272"/>
      <c r="BI51" s="273"/>
      <c r="BJ51" s="272"/>
      <c r="BK51" s="273"/>
      <c r="BL51" s="272"/>
      <c r="BM51" s="273"/>
      <c r="BN51" s="272"/>
      <c r="BO51" s="273"/>
      <c r="BP51" s="272"/>
      <c r="BQ51" s="273">
        <v>2</v>
      </c>
      <c r="BR51" s="272">
        <v>4.2380000000000004</v>
      </c>
      <c r="BS51" s="273"/>
      <c r="BT51" s="272"/>
      <c r="BU51" s="273"/>
      <c r="BV51" s="272"/>
      <c r="BW51" s="273">
        <v>4</v>
      </c>
      <c r="BX51" s="272">
        <v>7.5359999999999996</v>
      </c>
      <c r="BY51" s="77">
        <f t="shared" si="13"/>
        <v>71.132100000000008</v>
      </c>
      <c r="BZ51" s="251">
        <f t="shared" si="8"/>
        <v>4.2380000000000004</v>
      </c>
      <c r="CA51" s="252">
        <f t="shared" si="5"/>
        <v>7.5359999999999996</v>
      </c>
      <c r="CB51" s="261">
        <f t="shared" si="9"/>
        <v>82.906100000000009</v>
      </c>
    </row>
    <row r="52" spans="1:80" ht="18.75" customHeight="1" x14ac:dyDescent="0.3">
      <c r="A52" s="61">
        <f t="shared" si="10"/>
        <v>43</v>
      </c>
      <c r="B52" s="80" t="s">
        <v>109</v>
      </c>
      <c r="C52" s="81" t="s">
        <v>63</v>
      </c>
      <c r="D52" s="81">
        <v>3</v>
      </c>
      <c r="E52" s="81">
        <v>1</v>
      </c>
      <c r="F52" s="145">
        <v>12</v>
      </c>
      <c r="G52" s="151">
        <v>889.2</v>
      </c>
      <c r="H52" s="123">
        <v>6.31</v>
      </c>
      <c r="I52" s="65"/>
      <c r="J52" s="65">
        <f t="shared" si="11"/>
        <v>67.330224000000001</v>
      </c>
      <c r="K52" s="64">
        <f t="shared" si="6"/>
        <v>64.199368583999998</v>
      </c>
      <c r="L52" s="123">
        <v>6.31</v>
      </c>
      <c r="M52" s="124">
        <v>6.33</v>
      </c>
      <c r="N52" s="65">
        <f t="shared" si="12"/>
        <v>67.436928000000009</v>
      </c>
      <c r="O52" s="64">
        <f t="shared" si="3"/>
        <v>64.301110848000008</v>
      </c>
      <c r="P52" s="65">
        <f t="shared" si="7"/>
        <v>65.41382016</v>
      </c>
      <c r="Q52" s="274"/>
      <c r="R52" s="272"/>
      <c r="S52" s="263">
        <v>306.35718000000003</v>
      </c>
      <c r="T52" s="275">
        <v>18.57</v>
      </c>
      <c r="U52" s="274">
        <v>7.4999999999999997E-2</v>
      </c>
      <c r="V52" s="272">
        <v>67.512</v>
      </c>
      <c r="W52" s="274">
        <v>2E-3</v>
      </c>
      <c r="X52" s="272">
        <v>2.141</v>
      </c>
      <c r="Y52" s="274"/>
      <c r="Z52" s="272"/>
      <c r="AA52" s="273">
        <v>1</v>
      </c>
      <c r="AB52" s="272">
        <v>14.875</v>
      </c>
      <c r="AC52" s="274"/>
      <c r="AD52" s="263"/>
      <c r="AE52" s="272"/>
      <c r="AF52" s="274"/>
      <c r="AG52" s="272"/>
      <c r="AH52" s="274"/>
      <c r="AI52" s="272"/>
      <c r="AJ52" s="274"/>
      <c r="AK52" s="276"/>
      <c r="AL52" s="274"/>
      <c r="AM52" s="272"/>
      <c r="AN52" s="274"/>
      <c r="AO52" s="272"/>
      <c r="AP52" s="274"/>
      <c r="AQ52" s="272"/>
      <c r="AR52" s="274"/>
      <c r="AS52" s="272"/>
      <c r="AT52" s="277"/>
      <c r="AU52" s="278"/>
      <c r="AV52" s="273"/>
      <c r="AW52" s="279"/>
      <c r="AX52" s="279"/>
      <c r="AY52" s="274"/>
      <c r="AZ52" s="272"/>
      <c r="BA52" s="279"/>
      <c r="BB52" s="273"/>
      <c r="BC52" s="272"/>
      <c r="BD52" s="263"/>
      <c r="BE52" s="272"/>
      <c r="BF52" s="279"/>
      <c r="BG52" s="263"/>
      <c r="BH52" s="272"/>
      <c r="BI52" s="273">
        <v>2E-3</v>
      </c>
      <c r="BJ52" s="272">
        <v>2.9540000000000002</v>
      </c>
      <c r="BK52" s="273">
        <v>1E-3</v>
      </c>
      <c r="BL52" s="272">
        <v>1.37063550561798</v>
      </c>
      <c r="BM52" s="273"/>
      <c r="BN52" s="272"/>
      <c r="BO52" s="273"/>
      <c r="BP52" s="272"/>
      <c r="BQ52" s="273">
        <v>9</v>
      </c>
      <c r="BR52" s="272">
        <v>9.8239999999999998</v>
      </c>
      <c r="BS52" s="273">
        <v>1.4999999999999999E-2</v>
      </c>
      <c r="BT52" s="272">
        <v>4.01</v>
      </c>
      <c r="BU52" s="273">
        <v>4</v>
      </c>
      <c r="BV52" s="272">
        <v>12.256</v>
      </c>
      <c r="BW52" s="273">
        <v>4</v>
      </c>
      <c r="BX52" s="272">
        <v>8.6199999999999992</v>
      </c>
      <c r="BY52" s="77">
        <f t="shared" si="13"/>
        <v>390.88518000000005</v>
      </c>
      <c r="BZ52" s="251">
        <f t="shared" si="8"/>
        <v>14.14863550561798</v>
      </c>
      <c r="CA52" s="252">
        <f t="shared" si="5"/>
        <v>24.885999999999996</v>
      </c>
      <c r="CB52" s="261">
        <f t="shared" si="9"/>
        <v>429.91981550561798</v>
      </c>
    </row>
    <row r="53" spans="1:80" ht="20.25" customHeight="1" x14ac:dyDescent="0.3">
      <c r="A53" s="61">
        <f t="shared" si="10"/>
        <v>44</v>
      </c>
      <c r="B53" s="80" t="s">
        <v>111</v>
      </c>
      <c r="C53" s="81" t="s">
        <v>63</v>
      </c>
      <c r="D53" s="81">
        <v>4</v>
      </c>
      <c r="E53" s="81">
        <v>1</v>
      </c>
      <c r="F53" s="145">
        <v>10</v>
      </c>
      <c r="G53" s="151">
        <v>667.2</v>
      </c>
      <c r="H53" s="123">
        <v>6.31</v>
      </c>
      <c r="I53" s="65"/>
      <c r="J53" s="65">
        <f t="shared" si="11"/>
        <v>50.520384000000007</v>
      </c>
      <c r="K53" s="64">
        <f t="shared" si="6"/>
        <v>48.171186144000011</v>
      </c>
      <c r="L53" s="123">
        <v>6.31</v>
      </c>
      <c r="M53" s="124">
        <v>6.33</v>
      </c>
      <c r="N53" s="65">
        <f t="shared" si="12"/>
        <v>50.600448000000007</v>
      </c>
      <c r="O53" s="64">
        <f t="shared" si="3"/>
        <v>48.247527168000005</v>
      </c>
      <c r="P53" s="65">
        <f t="shared" si="7"/>
        <v>49.082434560000003</v>
      </c>
      <c r="Q53" s="274"/>
      <c r="R53" s="272"/>
      <c r="S53" s="263"/>
      <c r="T53" s="275"/>
      <c r="U53" s="274">
        <v>0.185</v>
      </c>
      <c r="V53" s="272">
        <v>168.392</v>
      </c>
      <c r="W53" s="274">
        <v>4.0000000000000001E-3</v>
      </c>
      <c r="X53" s="272">
        <v>3.0219999999999998</v>
      </c>
      <c r="Y53" s="274"/>
      <c r="Z53" s="272"/>
      <c r="AA53" s="273"/>
      <c r="AB53" s="272"/>
      <c r="AC53" s="274"/>
      <c r="AD53" s="263"/>
      <c r="AE53" s="272"/>
      <c r="AF53" s="274"/>
      <c r="AG53" s="272"/>
      <c r="AH53" s="274"/>
      <c r="AI53" s="272"/>
      <c r="AJ53" s="274"/>
      <c r="AK53" s="276"/>
      <c r="AL53" s="274"/>
      <c r="AM53" s="272"/>
      <c r="AN53" s="274"/>
      <c r="AO53" s="272"/>
      <c r="AP53" s="274"/>
      <c r="AQ53" s="272"/>
      <c r="AR53" s="274"/>
      <c r="AS53" s="272"/>
      <c r="AT53" s="277"/>
      <c r="AU53" s="278"/>
      <c r="AV53" s="273"/>
      <c r="AW53" s="279"/>
      <c r="AX53" s="279"/>
      <c r="AY53" s="274"/>
      <c r="AZ53" s="272"/>
      <c r="BA53" s="279"/>
      <c r="BB53" s="273"/>
      <c r="BC53" s="272"/>
      <c r="BD53" s="263"/>
      <c r="BE53" s="272"/>
      <c r="BF53" s="279"/>
      <c r="BG53" s="263"/>
      <c r="BH53" s="272"/>
      <c r="BI53" s="273"/>
      <c r="BJ53" s="272"/>
      <c r="BK53" s="273">
        <v>4.0000000000000001E-3</v>
      </c>
      <c r="BL53" s="272">
        <v>5.4825420224719199</v>
      </c>
      <c r="BM53" s="273"/>
      <c r="BN53" s="272"/>
      <c r="BO53" s="273"/>
      <c r="BP53" s="272"/>
      <c r="BQ53" s="273">
        <v>4</v>
      </c>
      <c r="BR53" s="272">
        <v>6.0709999999999997</v>
      </c>
      <c r="BS53" s="273">
        <v>2.3E-2</v>
      </c>
      <c r="BT53" s="272">
        <v>9.7310211904761932</v>
      </c>
      <c r="BU53" s="273"/>
      <c r="BV53" s="272"/>
      <c r="BW53" s="273">
        <v>3</v>
      </c>
      <c r="BX53" s="272">
        <v>6.7519999999999998</v>
      </c>
      <c r="BY53" s="77">
        <f t="shared" si="13"/>
        <v>171.41399999999999</v>
      </c>
      <c r="BZ53" s="251">
        <f t="shared" si="8"/>
        <v>11.55354202247192</v>
      </c>
      <c r="CA53" s="252">
        <f t="shared" si="5"/>
        <v>16.483021190476194</v>
      </c>
      <c r="CB53" s="261">
        <f t="shared" si="9"/>
        <v>199.45056321294811</v>
      </c>
    </row>
    <row r="54" spans="1:80" ht="18.75" customHeight="1" x14ac:dyDescent="0.3">
      <c r="A54" s="61">
        <f t="shared" si="10"/>
        <v>45</v>
      </c>
      <c r="B54" s="80" t="s">
        <v>113</v>
      </c>
      <c r="C54" s="81" t="s">
        <v>63</v>
      </c>
      <c r="D54" s="81">
        <v>3</v>
      </c>
      <c r="E54" s="81">
        <v>1</v>
      </c>
      <c r="F54" s="145">
        <v>9</v>
      </c>
      <c r="G54" s="151">
        <v>853.2</v>
      </c>
      <c r="H54" s="123">
        <v>6.31</v>
      </c>
      <c r="I54" s="65"/>
      <c r="J54" s="65">
        <f t="shared" si="11"/>
        <v>64.604303999999999</v>
      </c>
      <c r="K54" s="64">
        <f t="shared" si="6"/>
        <v>61.600203864000001</v>
      </c>
      <c r="L54" s="123">
        <v>6.31</v>
      </c>
      <c r="M54" s="124">
        <v>6.33</v>
      </c>
      <c r="N54" s="65">
        <f t="shared" si="12"/>
        <v>64.706688</v>
      </c>
      <c r="O54" s="64">
        <f t="shared" si="3"/>
        <v>61.697827007999997</v>
      </c>
      <c r="P54" s="65">
        <f t="shared" si="7"/>
        <v>62.765487359999995</v>
      </c>
      <c r="Q54" s="274"/>
      <c r="R54" s="272"/>
      <c r="S54" s="263"/>
      <c r="T54" s="275"/>
      <c r="U54" s="274"/>
      <c r="V54" s="272"/>
      <c r="W54" s="274"/>
      <c r="X54" s="272"/>
      <c r="Y54" s="274"/>
      <c r="Z54" s="272"/>
      <c r="AA54" s="273"/>
      <c r="AB54" s="272"/>
      <c r="AC54" s="274"/>
      <c r="AD54" s="263"/>
      <c r="AE54" s="272"/>
      <c r="AF54" s="274"/>
      <c r="AG54" s="272"/>
      <c r="AH54" s="274"/>
      <c r="AI54" s="272"/>
      <c r="AJ54" s="274"/>
      <c r="AK54" s="276"/>
      <c r="AL54" s="274"/>
      <c r="AM54" s="272"/>
      <c r="AN54" s="274"/>
      <c r="AO54" s="272"/>
      <c r="AP54" s="274"/>
      <c r="AQ54" s="272"/>
      <c r="AR54" s="274"/>
      <c r="AS54" s="272"/>
      <c r="AT54" s="277">
        <v>12</v>
      </c>
      <c r="AU54" s="278">
        <v>6.6050000000000004</v>
      </c>
      <c r="AV54" s="273"/>
      <c r="AW54" s="279"/>
      <c r="AX54" s="279"/>
      <c r="AY54" s="274"/>
      <c r="AZ54" s="272"/>
      <c r="BA54" s="279"/>
      <c r="BB54" s="273"/>
      <c r="BC54" s="272"/>
      <c r="BD54" s="263"/>
      <c r="BE54" s="272"/>
      <c r="BF54" s="279">
        <v>1.2E-2</v>
      </c>
      <c r="BG54" s="263"/>
      <c r="BH54" s="272"/>
      <c r="BI54" s="273"/>
      <c r="BJ54" s="272"/>
      <c r="BK54" s="273"/>
      <c r="BL54" s="272"/>
      <c r="BM54" s="273"/>
      <c r="BN54" s="272"/>
      <c r="BO54" s="273"/>
      <c r="BP54" s="272"/>
      <c r="BQ54" s="273">
        <v>2</v>
      </c>
      <c r="BR54" s="272">
        <v>2.157</v>
      </c>
      <c r="BS54" s="273">
        <v>0.1</v>
      </c>
      <c r="BT54" s="272">
        <v>18.434000000000001</v>
      </c>
      <c r="BU54" s="273">
        <v>2</v>
      </c>
      <c r="BV54" s="272">
        <v>2.4314</v>
      </c>
      <c r="BW54" s="273">
        <v>1</v>
      </c>
      <c r="BX54" s="272">
        <v>2.5539999999999998</v>
      </c>
      <c r="BY54" s="77">
        <f t="shared" si="13"/>
        <v>6.617</v>
      </c>
      <c r="BZ54" s="251">
        <f t="shared" si="8"/>
        <v>2.157</v>
      </c>
      <c r="CA54" s="252">
        <f t="shared" si="5"/>
        <v>23.4194</v>
      </c>
      <c r="CB54" s="261">
        <f t="shared" si="9"/>
        <v>32.193399999999997</v>
      </c>
    </row>
    <row r="55" spans="1:80" ht="18.75" customHeight="1" x14ac:dyDescent="0.3">
      <c r="A55" s="61">
        <f t="shared" si="10"/>
        <v>46</v>
      </c>
      <c r="B55" s="80" t="s">
        <v>115</v>
      </c>
      <c r="C55" s="81" t="s">
        <v>63</v>
      </c>
      <c r="D55" s="81">
        <v>3</v>
      </c>
      <c r="E55" s="81">
        <v>1</v>
      </c>
      <c r="F55" s="145">
        <v>8</v>
      </c>
      <c r="G55" s="151">
        <v>546</v>
      </c>
      <c r="H55" s="123">
        <v>6.31</v>
      </c>
      <c r="I55" s="65"/>
      <c r="J55" s="65">
        <f t="shared" si="11"/>
        <v>41.343119999999992</v>
      </c>
      <c r="K55" s="64">
        <f t="shared" si="6"/>
        <v>39.420664919999993</v>
      </c>
      <c r="L55" s="123">
        <v>6.31</v>
      </c>
      <c r="M55" s="124">
        <v>6.33</v>
      </c>
      <c r="N55" s="65">
        <f t="shared" si="12"/>
        <v>41.408639999999998</v>
      </c>
      <c r="O55" s="64">
        <f t="shared" si="3"/>
        <v>39.483138240000002</v>
      </c>
      <c r="P55" s="65">
        <f t="shared" si="7"/>
        <v>40.166380799999999</v>
      </c>
      <c r="Q55" s="274">
        <v>5.0000000000000001E-3</v>
      </c>
      <c r="R55" s="272">
        <v>5.4160000000000004</v>
      </c>
      <c r="S55" s="263"/>
      <c r="T55" s="275"/>
      <c r="U55" s="274"/>
      <c r="V55" s="272"/>
      <c r="W55" s="274">
        <v>2.0999999999999998E-2</v>
      </c>
      <c r="X55" s="272">
        <v>23.844000000000001</v>
      </c>
      <c r="Y55" s="274"/>
      <c r="Z55" s="272"/>
      <c r="AA55" s="273"/>
      <c r="AB55" s="272"/>
      <c r="AC55" s="274"/>
      <c r="AD55" s="263"/>
      <c r="AE55" s="272"/>
      <c r="AF55" s="274"/>
      <c r="AG55" s="272"/>
      <c r="AH55" s="274"/>
      <c r="AI55" s="272"/>
      <c r="AJ55" s="274">
        <v>1</v>
      </c>
      <c r="AK55" s="276">
        <v>0.70099999999999996</v>
      </c>
      <c r="AL55" s="274"/>
      <c r="AM55" s="272"/>
      <c r="AN55" s="274">
        <v>1E-3</v>
      </c>
      <c r="AO55" s="272">
        <v>3.1389999999999998</v>
      </c>
      <c r="AP55" s="274"/>
      <c r="AQ55" s="272"/>
      <c r="AR55" s="274"/>
      <c r="AS55" s="272"/>
      <c r="AT55" s="277"/>
      <c r="AU55" s="278"/>
      <c r="AV55" s="273"/>
      <c r="AW55" s="279"/>
      <c r="AX55" s="279"/>
      <c r="AY55" s="274"/>
      <c r="AZ55" s="272"/>
      <c r="BA55" s="279"/>
      <c r="BB55" s="273"/>
      <c r="BC55" s="272"/>
      <c r="BD55" s="263"/>
      <c r="BE55" s="272"/>
      <c r="BF55" s="279"/>
      <c r="BG55" s="263"/>
      <c r="BH55" s="272"/>
      <c r="BI55" s="273"/>
      <c r="BJ55" s="272"/>
      <c r="BK55" s="273"/>
      <c r="BL55" s="272"/>
      <c r="BM55" s="273"/>
      <c r="BN55" s="272"/>
      <c r="BO55" s="273"/>
      <c r="BP55" s="272"/>
      <c r="BQ55" s="273">
        <v>3</v>
      </c>
      <c r="BR55" s="272">
        <v>3.673</v>
      </c>
      <c r="BS55" s="273"/>
      <c r="BT55" s="272"/>
      <c r="BU55" s="273"/>
      <c r="BV55" s="272"/>
      <c r="BW55" s="273">
        <v>3</v>
      </c>
      <c r="BX55" s="272">
        <v>3.9750000000000001</v>
      </c>
      <c r="BY55" s="77">
        <f t="shared" si="13"/>
        <v>33.1</v>
      </c>
      <c r="BZ55" s="251">
        <f t="shared" si="8"/>
        <v>3.673</v>
      </c>
      <c r="CA55" s="252">
        <f t="shared" si="5"/>
        <v>3.9750000000000001</v>
      </c>
      <c r="CB55" s="261">
        <f t="shared" si="9"/>
        <v>40.748000000000005</v>
      </c>
    </row>
    <row r="56" spans="1:80" ht="18.75" customHeight="1" x14ac:dyDescent="0.3">
      <c r="A56" s="61">
        <f t="shared" si="10"/>
        <v>47</v>
      </c>
      <c r="B56" s="80" t="s">
        <v>117</v>
      </c>
      <c r="C56" s="81" t="s">
        <v>63</v>
      </c>
      <c r="D56" s="81">
        <v>2</v>
      </c>
      <c r="E56" s="81">
        <v>1</v>
      </c>
      <c r="F56" s="145">
        <v>10</v>
      </c>
      <c r="G56" s="151">
        <v>886.5</v>
      </c>
      <c r="H56" s="123">
        <v>6.31</v>
      </c>
      <c r="I56" s="65"/>
      <c r="J56" s="65">
        <f t="shared" si="11"/>
        <v>67.125779999999992</v>
      </c>
      <c r="K56" s="64">
        <f t="shared" si="6"/>
        <v>64.004431229999994</v>
      </c>
      <c r="L56" s="123">
        <v>6.31</v>
      </c>
      <c r="M56" s="124">
        <v>6.33</v>
      </c>
      <c r="N56" s="65">
        <f t="shared" si="12"/>
        <v>67.232160000000007</v>
      </c>
      <c r="O56" s="64">
        <f t="shared" si="3"/>
        <v>64.105864560000015</v>
      </c>
      <c r="P56" s="65">
        <f t="shared" si="7"/>
        <v>65.215195200000011</v>
      </c>
      <c r="Q56" s="274"/>
      <c r="R56" s="272"/>
      <c r="S56" s="263"/>
      <c r="T56" s="275"/>
      <c r="U56" s="274">
        <v>0.30199999999999999</v>
      </c>
      <c r="V56" s="272">
        <v>164.13200000000001</v>
      </c>
      <c r="W56" s="274"/>
      <c r="X56" s="272"/>
      <c r="Y56" s="274"/>
      <c r="Z56" s="272"/>
      <c r="AA56" s="273"/>
      <c r="AB56" s="272"/>
      <c r="AC56" s="274"/>
      <c r="AD56" s="263"/>
      <c r="AE56" s="272"/>
      <c r="AF56" s="274"/>
      <c r="AG56" s="272"/>
      <c r="AH56" s="274"/>
      <c r="AI56" s="272"/>
      <c r="AJ56" s="274"/>
      <c r="AK56" s="276"/>
      <c r="AL56" s="274"/>
      <c r="AM56" s="272"/>
      <c r="AN56" s="274"/>
      <c r="AO56" s="272"/>
      <c r="AP56" s="274"/>
      <c r="AQ56" s="272"/>
      <c r="AR56" s="274"/>
      <c r="AS56" s="272"/>
      <c r="AT56" s="277"/>
      <c r="AU56" s="278"/>
      <c r="AV56" s="273"/>
      <c r="AW56" s="279"/>
      <c r="AX56" s="279"/>
      <c r="AY56" s="274"/>
      <c r="AZ56" s="272"/>
      <c r="BA56" s="279"/>
      <c r="BB56" s="273"/>
      <c r="BC56" s="272"/>
      <c r="BD56" s="263"/>
      <c r="BE56" s="272"/>
      <c r="BF56" s="279"/>
      <c r="BG56" s="263"/>
      <c r="BH56" s="272"/>
      <c r="BI56" s="273"/>
      <c r="BJ56" s="272"/>
      <c r="BK56" s="273"/>
      <c r="BL56" s="272"/>
      <c r="BM56" s="273"/>
      <c r="BN56" s="272"/>
      <c r="BO56" s="273"/>
      <c r="BP56" s="272"/>
      <c r="BQ56" s="273">
        <v>4</v>
      </c>
      <c r="BR56" s="272">
        <v>6.3090000000000002</v>
      </c>
      <c r="BS56" s="273"/>
      <c r="BT56" s="272"/>
      <c r="BU56" s="273"/>
      <c r="BV56" s="272"/>
      <c r="BW56" s="273"/>
      <c r="BX56" s="272"/>
      <c r="BY56" s="77">
        <f t="shared" si="13"/>
        <v>164.13200000000001</v>
      </c>
      <c r="BZ56" s="251">
        <f t="shared" si="8"/>
        <v>6.3090000000000002</v>
      </c>
      <c r="CA56" s="252">
        <f t="shared" si="5"/>
        <v>0</v>
      </c>
      <c r="CB56" s="261">
        <f t="shared" si="9"/>
        <v>170.441</v>
      </c>
    </row>
    <row r="57" spans="1:80" ht="18.75" customHeight="1" x14ac:dyDescent="0.3">
      <c r="A57" s="61">
        <f t="shared" si="10"/>
        <v>48</v>
      </c>
      <c r="B57" s="80" t="s">
        <v>119</v>
      </c>
      <c r="C57" s="81">
        <v>1917</v>
      </c>
      <c r="D57" s="81">
        <v>4</v>
      </c>
      <c r="E57" s="81">
        <v>3</v>
      </c>
      <c r="F57" s="145">
        <v>39</v>
      </c>
      <c r="G57" s="151">
        <v>2603.1</v>
      </c>
      <c r="H57" s="123">
        <v>6.31</v>
      </c>
      <c r="I57" s="65"/>
      <c r="J57" s="65">
        <f t="shared" si="11"/>
        <v>197.10673199999997</v>
      </c>
      <c r="K57" s="64">
        <f t="shared" si="6"/>
        <v>187.94126896199998</v>
      </c>
      <c r="L57" s="123">
        <v>6.31</v>
      </c>
      <c r="M57" s="124">
        <v>6.33</v>
      </c>
      <c r="N57" s="65">
        <f t="shared" si="12"/>
        <v>197.419104</v>
      </c>
      <c r="O57" s="64">
        <f t="shared" si="3"/>
        <v>188.239115664</v>
      </c>
      <c r="P57" s="65">
        <f t="shared" si="7"/>
        <v>191.49653087999999</v>
      </c>
      <c r="Q57" s="274"/>
      <c r="R57" s="272"/>
      <c r="S57" s="263"/>
      <c r="T57" s="275"/>
      <c r="U57" s="274">
        <v>0.14199999999999999</v>
      </c>
      <c r="V57" s="272">
        <v>122.748</v>
      </c>
      <c r="W57" s="274"/>
      <c r="X57" s="272"/>
      <c r="Y57" s="274"/>
      <c r="Z57" s="272"/>
      <c r="AA57" s="273"/>
      <c r="AB57" s="272"/>
      <c r="AC57" s="274"/>
      <c r="AD57" s="263"/>
      <c r="AE57" s="272"/>
      <c r="AF57" s="274"/>
      <c r="AG57" s="272"/>
      <c r="AH57" s="274"/>
      <c r="AI57" s="272"/>
      <c r="AJ57" s="274">
        <v>4</v>
      </c>
      <c r="AK57" s="276">
        <v>8.266</v>
      </c>
      <c r="AL57" s="274"/>
      <c r="AM57" s="272"/>
      <c r="AN57" s="274"/>
      <c r="AO57" s="272"/>
      <c r="AP57" s="274"/>
      <c r="AQ57" s="272"/>
      <c r="AR57" s="274"/>
      <c r="AS57" s="272"/>
      <c r="AT57" s="277"/>
      <c r="AU57" s="278"/>
      <c r="AV57" s="273"/>
      <c r="AW57" s="279"/>
      <c r="AX57" s="279"/>
      <c r="AY57" s="274"/>
      <c r="AZ57" s="272"/>
      <c r="BA57" s="279"/>
      <c r="BB57" s="273"/>
      <c r="BC57" s="272"/>
      <c r="BD57" s="263"/>
      <c r="BE57" s="272"/>
      <c r="BF57" s="279">
        <v>0.32750000000000001</v>
      </c>
      <c r="BG57" s="263"/>
      <c r="BH57" s="272"/>
      <c r="BI57" s="273">
        <v>4.0000000000000001E-3</v>
      </c>
      <c r="BJ57" s="272">
        <v>4.6289999999999996</v>
      </c>
      <c r="BK57" s="273">
        <v>1.15E-2</v>
      </c>
      <c r="BL57" s="272">
        <v>15.808</v>
      </c>
      <c r="BM57" s="273"/>
      <c r="BN57" s="272"/>
      <c r="BO57" s="273">
        <v>2</v>
      </c>
      <c r="BP57" s="272">
        <v>15.128</v>
      </c>
      <c r="BQ57" s="273">
        <v>7</v>
      </c>
      <c r="BR57" s="272">
        <v>9.9120000000000008</v>
      </c>
      <c r="BS57" s="273"/>
      <c r="BT57" s="272"/>
      <c r="BU57" s="273">
        <v>1</v>
      </c>
      <c r="BV57" s="272">
        <v>0.68218461538461495</v>
      </c>
      <c r="BW57" s="273">
        <v>7</v>
      </c>
      <c r="BX57" s="272">
        <v>13.768000000000001</v>
      </c>
      <c r="BY57" s="77">
        <f t="shared" si="13"/>
        <v>131.3415</v>
      </c>
      <c r="BZ57" s="251">
        <f t="shared" si="8"/>
        <v>45.476999999999997</v>
      </c>
      <c r="CA57" s="252">
        <f t="shared" si="5"/>
        <v>14.450184615384616</v>
      </c>
      <c r="CB57" s="261">
        <f t="shared" si="9"/>
        <v>191.26868461538461</v>
      </c>
    </row>
    <row r="58" spans="1:80" ht="18" customHeight="1" x14ac:dyDescent="0.3">
      <c r="A58" s="61">
        <f t="shared" si="10"/>
        <v>49</v>
      </c>
      <c r="B58" s="80" t="s">
        <v>121</v>
      </c>
      <c r="C58" s="81">
        <v>1917</v>
      </c>
      <c r="D58" s="81">
        <v>3</v>
      </c>
      <c r="E58" s="81">
        <v>2</v>
      </c>
      <c r="F58" s="145">
        <v>16</v>
      </c>
      <c r="G58" s="151">
        <v>1265.0999999999999</v>
      </c>
      <c r="H58" s="123">
        <v>6.31</v>
      </c>
      <c r="I58" s="65"/>
      <c r="J58" s="65">
        <f t="shared" si="11"/>
        <v>95.793371999999991</v>
      </c>
      <c r="K58" s="64">
        <f t="shared" si="6"/>
        <v>91.338980201999988</v>
      </c>
      <c r="L58" s="123">
        <v>6.31</v>
      </c>
      <c r="M58" s="124">
        <v>6.33</v>
      </c>
      <c r="N58" s="65">
        <f t="shared" si="12"/>
        <v>95.945183999999998</v>
      </c>
      <c r="O58" s="64">
        <f t="shared" si="3"/>
        <v>91.483732943999996</v>
      </c>
      <c r="P58" s="65">
        <f t="shared" si="7"/>
        <v>93.066828479999998</v>
      </c>
      <c r="Q58" s="274"/>
      <c r="R58" s="272"/>
      <c r="S58" s="263"/>
      <c r="T58" s="275"/>
      <c r="U58" s="274"/>
      <c r="V58" s="272"/>
      <c r="W58" s="274"/>
      <c r="X58" s="272"/>
      <c r="Y58" s="274"/>
      <c r="Z58" s="272"/>
      <c r="AA58" s="273"/>
      <c r="AB58" s="272"/>
      <c r="AC58" s="274"/>
      <c r="AD58" s="263"/>
      <c r="AE58" s="272"/>
      <c r="AF58" s="274"/>
      <c r="AG58" s="272"/>
      <c r="AH58" s="274"/>
      <c r="AI58" s="272"/>
      <c r="AJ58" s="274"/>
      <c r="AK58" s="276"/>
      <c r="AL58" s="274"/>
      <c r="AM58" s="272"/>
      <c r="AN58" s="274"/>
      <c r="AO58" s="272"/>
      <c r="AP58" s="274"/>
      <c r="AQ58" s="272"/>
      <c r="AR58" s="274"/>
      <c r="AS58" s="272"/>
      <c r="AT58" s="277">
        <v>3</v>
      </c>
      <c r="AU58" s="278">
        <v>0.50700000000000001</v>
      </c>
      <c r="AV58" s="273"/>
      <c r="AW58" s="279"/>
      <c r="AX58" s="279"/>
      <c r="AY58" s="274"/>
      <c r="AZ58" s="272"/>
      <c r="BA58" s="279"/>
      <c r="BB58" s="273"/>
      <c r="BC58" s="272"/>
      <c r="BD58" s="263"/>
      <c r="BE58" s="272"/>
      <c r="BF58" s="279">
        <v>1.4285000000000001</v>
      </c>
      <c r="BG58" s="263"/>
      <c r="BH58" s="272"/>
      <c r="BI58" s="273"/>
      <c r="BJ58" s="272"/>
      <c r="BK58" s="273">
        <v>1.5E-3</v>
      </c>
      <c r="BL58" s="272">
        <v>1.8601821176470652</v>
      </c>
      <c r="BM58" s="273"/>
      <c r="BN58" s="272"/>
      <c r="BO58" s="273"/>
      <c r="BP58" s="272"/>
      <c r="BQ58" s="273">
        <v>6</v>
      </c>
      <c r="BR58" s="272">
        <v>7.3449999999999998</v>
      </c>
      <c r="BS58" s="273"/>
      <c r="BT58" s="272"/>
      <c r="BU58" s="273"/>
      <c r="BV58" s="272"/>
      <c r="BW58" s="273">
        <v>8</v>
      </c>
      <c r="BX58" s="272">
        <v>17.802</v>
      </c>
      <c r="BY58" s="77">
        <f t="shared" si="13"/>
        <v>1.9355000000000002</v>
      </c>
      <c r="BZ58" s="251">
        <f t="shared" si="8"/>
        <v>9.2051821176470643</v>
      </c>
      <c r="CA58" s="252">
        <f t="shared" si="5"/>
        <v>17.802</v>
      </c>
      <c r="CB58" s="261">
        <f t="shared" si="9"/>
        <v>28.942682117647063</v>
      </c>
    </row>
    <row r="59" spans="1:80" ht="18" customHeight="1" x14ac:dyDescent="0.3">
      <c r="A59" s="61">
        <f t="shared" si="10"/>
        <v>50</v>
      </c>
      <c r="B59" s="80" t="s">
        <v>123</v>
      </c>
      <c r="C59" s="81">
        <v>1939</v>
      </c>
      <c r="D59" s="81">
        <v>3</v>
      </c>
      <c r="E59" s="81">
        <v>3</v>
      </c>
      <c r="F59" s="145">
        <v>18</v>
      </c>
      <c r="G59" s="151">
        <v>1787.2</v>
      </c>
      <c r="H59" s="123">
        <v>6.31</v>
      </c>
      <c r="I59" s="65"/>
      <c r="J59" s="65">
        <f t="shared" si="11"/>
        <v>135.32678399999998</v>
      </c>
      <c r="K59" s="64">
        <f t="shared" si="6"/>
        <v>129.03408854399999</v>
      </c>
      <c r="L59" s="123">
        <v>6.31</v>
      </c>
      <c r="M59" s="124">
        <v>6.33</v>
      </c>
      <c r="N59" s="65">
        <f t="shared" si="12"/>
        <v>135.541248</v>
      </c>
      <c r="O59" s="64">
        <f t="shared" si="3"/>
        <v>129.23857996800001</v>
      </c>
      <c r="P59" s="65">
        <f t="shared" si="7"/>
        <v>131.47501055999999</v>
      </c>
      <c r="Q59" s="274"/>
      <c r="R59" s="272"/>
      <c r="S59" s="263"/>
      <c r="T59" s="275"/>
      <c r="U59" s="274"/>
      <c r="V59" s="272"/>
      <c r="W59" s="274"/>
      <c r="X59" s="272"/>
      <c r="Y59" s="274"/>
      <c r="Z59" s="272"/>
      <c r="AA59" s="273"/>
      <c r="AB59" s="272"/>
      <c r="AC59" s="274"/>
      <c r="AD59" s="263"/>
      <c r="AE59" s="272"/>
      <c r="AF59" s="274"/>
      <c r="AG59" s="272"/>
      <c r="AH59" s="274"/>
      <c r="AI59" s="272"/>
      <c r="AJ59" s="274">
        <v>4</v>
      </c>
      <c r="AK59" s="276">
        <v>3.387</v>
      </c>
      <c r="AL59" s="274"/>
      <c r="AM59" s="272"/>
      <c r="AN59" s="274"/>
      <c r="AO59" s="272"/>
      <c r="AP59" s="274"/>
      <c r="AQ59" s="272"/>
      <c r="AR59" s="274"/>
      <c r="AS59" s="272"/>
      <c r="AT59" s="277"/>
      <c r="AU59" s="278"/>
      <c r="AV59" s="273"/>
      <c r="AW59" s="279"/>
      <c r="AX59" s="279"/>
      <c r="AY59" s="274"/>
      <c r="AZ59" s="272"/>
      <c r="BA59" s="279"/>
      <c r="BB59" s="273"/>
      <c r="BC59" s="272"/>
      <c r="BD59" s="263"/>
      <c r="BE59" s="272"/>
      <c r="BF59" s="279">
        <v>0.192</v>
      </c>
      <c r="BG59" s="263"/>
      <c r="BH59" s="272"/>
      <c r="BI59" s="273"/>
      <c r="BJ59" s="272"/>
      <c r="BK59" s="273"/>
      <c r="BL59" s="272"/>
      <c r="BM59" s="273">
        <v>2E-3</v>
      </c>
      <c r="BN59" s="272">
        <v>3.1242750000000004</v>
      </c>
      <c r="BO59" s="273"/>
      <c r="BP59" s="272"/>
      <c r="BQ59" s="273">
        <v>2</v>
      </c>
      <c r="BR59" s="272">
        <v>3.3919999999999999</v>
      </c>
      <c r="BS59" s="273"/>
      <c r="BT59" s="272"/>
      <c r="BU59" s="273"/>
      <c r="BV59" s="272"/>
      <c r="BW59" s="273">
        <v>1</v>
      </c>
      <c r="BX59" s="272">
        <v>2.0548797894736799</v>
      </c>
      <c r="BY59" s="77">
        <f t="shared" si="13"/>
        <v>3.5790000000000002</v>
      </c>
      <c r="BZ59" s="251">
        <f t="shared" si="8"/>
        <v>6.5162750000000003</v>
      </c>
      <c r="CA59" s="252">
        <f t="shared" si="5"/>
        <v>2.0548797894736799</v>
      </c>
      <c r="CB59" s="261">
        <f t="shared" si="9"/>
        <v>12.150154789473682</v>
      </c>
    </row>
    <row r="60" spans="1:80" ht="18.75" customHeight="1" x14ac:dyDescent="0.3">
      <c r="A60" s="61">
        <f t="shared" si="10"/>
        <v>51</v>
      </c>
      <c r="B60" s="80" t="s">
        <v>125</v>
      </c>
      <c r="C60" s="81" t="s">
        <v>63</v>
      </c>
      <c r="D60" s="81">
        <v>2</v>
      </c>
      <c r="E60" s="81">
        <v>1</v>
      </c>
      <c r="F60" s="145">
        <v>2</v>
      </c>
      <c r="G60" s="151">
        <v>277.3</v>
      </c>
      <c r="H60" s="123">
        <v>6.31</v>
      </c>
      <c r="I60" s="65"/>
      <c r="J60" s="65">
        <f t="shared" si="11"/>
        <v>20.997156</v>
      </c>
      <c r="K60" s="64">
        <f t="shared" si="6"/>
        <v>20.020788246000002</v>
      </c>
      <c r="L60" s="123">
        <v>6.31</v>
      </c>
      <c r="M60" s="124">
        <v>6.33</v>
      </c>
      <c r="N60" s="65">
        <f t="shared" si="12"/>
        <v>21.030432000000001</v>
      </c>
      <c r="O60" s="64">
        <f t="shared" si="3"/>
        <v>20.052516912000002</v>
      </c>
      <c r="P60" s="65">
        <f t="shared" si="7"/>
        <v>20.399519040000001</v>
      </c>
      <c r="Q60" s="274"/>
      <c r="R60" s="272"/>
      <c r="S60" s="263"/>
      <c r="T60" s="275"/>
      <c r="U60" s="274">
        <v>1E-3</v>
      </c>
      <c r="V60" s="272">
        <v>0.69199999999999995</v>
      </c>
      <c r="W60" s="274">
        <v>3.0000000000000001E-3</v>
      </c>
      <c r="X60" s="272">
        <v>2.1110000000000002</v>
      </c>
      <c r="Y60" s="274"/>
      <c r="Z60" s="272"/>
      <c r="AA60" s="273"/>
      <c r="AB60" s="272"/>
      <c r="AC60" s="274"/>
      <c r="AD60" s="263"/>
      <c r="AE60" s="272"/>
      <c r="AF60" s="274"/>
      <c r="AG60" s="272"/>
      <c r="AH60" s="274"/>
      <c r="AI60" s="272"/>
      <c r="AJ60" s="274">
        <v>2</v>
      </c>
      <c r="AK60" s="276">
        <v>1.4034500000000001</v>
      </c>
      <c r="AL60" s="274"/>
      <c r="AM60" s="272"/>
      <c r="AN60" s="274"/>
      <c r="AO60" s="272"/>
      <c r="AP60" s="274"/>
      <c r="AQ60" s="272"/>
      <c r="AR60" s="274"/>
      <c r="AS60" s="272"/>
      <c r="AT60" s="277"/>
      <c r="AU60" s="278"/>
      <c r="AV60" s="273"/>
      <c r="AW60" s="279"/>
      <c r="AX60" s="279"/>
      <c r="AY60" s="274"/>
      <c r="AZ60" s="272"/>
      <c r="BA60" s="279"/>
      <c r="BB60" s="273"/>
      <c r="BC60" s="272"/>
      <c r="BD60" s="263"/>
      <c r="BE60" s="272"/>
      <c r="BF60" s="279">
        <v>0.85050000000000003</v>
      </c>
      <c r="BG60" s="263"/>
      <c r="BH60" s="272"/>
      <c r="BI60" s="273"/>
      <c r="BJ60" s="272"/>
      <c r="BK60" s="273"/>
      <c r="BL60" s="272"/>
      <c r="BM60" s="273"/>
      <c r="BN60" s="272"/>
      <c r="BO60" s="273"/>
      <c r="BP60" s="272"/>
      <c r="BQ60" s="273">
        <v>2</v>
      </c>
      <c r="BR60" s="272">
        <v>3.3540000000000001</v>
      </c>
      <c r="BS60" s="273"/>
      <c r="BT60" s="272"/>
      <c r="BU60" s="273"/>
      <c r="BV60" s="272"/>
      <c r="BW60" s="273">
        <v>1</v>
      </c>
      <c r="BX60" s="272">
        <v>2.2126018181818199</v>
      </c>
      <c r="BY60" s="77">
        <f t="shared" si="13"/>
        <v>5.0569500000000005</v>
      </c>
      <c r="BZ60" s="251">
        <f t="shared" si="8"/>
        <v>3.3540000000000001</v>
      </c>
      <c r="CA60" s="252">
        <f t="shared" si="5"/>
        <v>2.2126018181818199</v>
      </c>
      <c r="CB60" s="261">
        <f t="shared" si="9"/>
        <v>10.62355181818182</v>
      </c>
    </row>
    <row r="61" spans="1:80" ht="18.75" customHeight="1" x14ac:dyDescent="0.3">
      <c r="A61" s="61">
        <f t="shared" si="10"/>
        <v>52</v>
      </c>
      <c r="B61" s="80" t="s">
        <v>127</v>
      </c>
      <c r="C61" s="81">
        <v>1917</v>
      </c>
      <c r="D61" s="81">
        <v>3</v>
      </c>
      <c r="E61" s="81">
        <v>3</v>
      </c>
      <c r="F61" s="145">
        <v>24</v>
      </c>
      <c r="G61" s="151">
        <v>2161.1</v>
      </c>
      <c r="H61" s="123">
        <v>6.31</v>
      </c>
      <c r="I61" s="65"/>
      <c r="J61" s="65">
        <f t="shared" si="11"/>
        <v>163.63849199999999</v>
      </c>
      <c r="K61" s="64">
        <f t="shared" si="6"/>
        <v>156.02930212199999</v>
      </c>
      <c r="L61" s="123">
        <v>6.31</v>
      </c>
      <c r="M61" s="124">
        <v>6.33</v>
      </c>
      <c r="N61" s="65">
        <f t="shared" si="12"/>
        <v>163.89782399999999</v>
      </c>
      <c r="O61" s="64">
        <f t="shared" si="3"/>
        <v>156.276575184</v>
      </c>
      <c r="P61" s="65">
        <f t="shared" si="7"/>
        <v>158.98088927999999</v>
      </c>
      <c r="Q61" s="274"/>
      <c r="R61" s="272"/>
      <c r="S61" s="263"/>
      <c r="T61" s="275"/>
      <c r="U61" s="274"/>
      <c r="V61" s="272"/>
      <c r="W61" s="274"/>
      <c r="X61" s="272"/>
      <c r="Y61" s="274"/>
      <c r="Z61" s="272"/>
      <c r="AA61" s="273"/>
      <c r="AB61" s="272"/>
      <c r="AC61" s="274">
        <v>3</v>
      </c>
      <c r="AD61" s="263">
        <v>0.23499999999999999</v>
      </c>
      <c r="AE61" s="272">
        <v>318.33449999999999</v>
      </c>
      <c r="AF61" s="274"/>
      <c r="AG61" s="272"/>
      <c r="AH61" s="274"/>
      <c r="AI61" s="272"/>
      <c r="AJ61" s="274"/>
      <c r="AK61" s="276"/>
      <c r="AL61" s="274"/>
      <c r="AM61" s="272"/>
      <c r="AN61" s="274"/>
      <c r="AO61" s="272"/>
      <c r="AP61" s="274">
        <v>2</v>
      </c>
      <c r="AQ61" s="272">
        <v>14.992000000000001</v>
      </c>
      <c r="AR61" s="274"/>
      <c r="AS61" s="272"/>
      <c r="AT61" s="277">
        <v>8</v>
      </c>
      <c r="AU61" s="278">
        <v>35.783999999999999</v>
      </c>
      <c r="AV61" s="273"/>
      <c r="AW61" s="279"/>
      <c r="AX61" s="279"/>
      <c r="AY61" s="274"/>
      <c r="AZ61" s="272"/>
      <c r="BA61" s="279"/>
      <c r="BB61" s="273"/>
      <c r="BC61" s="272"/>
      <c r="BD61" s="263">
        <v>27</v>
      </c>
      <c r="BE61" s="272">
        <v>8.84</v>
      </c>
      <c r="BF61" s="279">
        <v>18.355499999999999</v>
      </c>
      <c r="BG61" s="263"/>
      <c r="BH61" s="272"/>
      <c r="BI61" s="273"/>
      <c r="BJ61" s="272"/>
      <c r="BK61" s="273"/>
      <c r="BL61" s="272"/>
      <c r="BM61" s="273"/>
      <c r="BN61" s="272"/>
      <c r="BO61" s="273"/>
      <c r="BP61" s="272"/>
      <c r="BQ61" s="273">
        <v>14</v>
      </c>
      <c r="BR61" s="272">
        <v>11.891999999999999</v>
      </c>
      <c r="BS61" s="273"/>
      <c r="BT61" s="272"/>
      <c r="BU61" s="273">
        <v>1</v>
      </c>
      <c r="BV61" s="272">
        <v>0.99997826923076905</v>
      </c>
      <c r="BW61" s="273"/>
      <c r="BX61" s="272"/>
      <c r="BY61" s="77">
        <f t="shared" si="13"/>
        <v>396.30599999999998</v>
      </c>
      <c r="BZ61" s="251">
        <f t="shared" si="8"/>
        <v>11.891999999999999</v>
      </c>
      <c r="CA61" s="252">
        <f t="shared" si="5"/>
        <v>0.99997826923076905</v>
      </c>
      <c r="CB61" s="261">
        <f t="shared" si="9"/>
        <v>409.19797826923076</v>
      </c>
    </row>
    <row r="62" spans="1:80" ht="18.75" customHeight="1" x14ac:dyDescent="0.3">
      <c r="A62" s="61">
        <f t="shared" si="10"/>
        <v>53</v>
      </c>
      <c r="B62" s="80" t="s">
        <v>129</v>
      </c>
      <c r="C62" s="81" t="s">
        <v>63</v>
      </c>
      <c r="D62" s="81">
        <v>4</v>
      </c>
      <c r="E62" s="81">
        <v>3</v>
      </c>
      <c r="F62" s="145">
        <v>32</v>
      </c>
      <c r="G62" s="151">
        <v>2592.1</v>
      </c>
      <c r="H62" s="123">
        <v>6.31</v>
      </c>
      <c r="I62" s="65"/>
      <c r="J62" s="65">
        <f t="shared" si="11"/>
        <v>196.27381199999996</v>
      </c>
      <c r="K62" s="64">
        <f t="shared" si="6"/>
        <v>187.14707974199996</v>
      </c>
      <c r="L62" s="123">
        <v>6.31</v>
      </c>
      <c r="M62" s="124">
        <v>6.33</v>
      </c>
      <c r="N62" s="65">
        <f t="shared" si="12"/>
        <v>196.58486399999998</v>
      </c>
      <c r="O62" s="64">
        <f t="shared" si="3"/>
        <v>187.44366782399999</v>
      </c>
      <c r="P62" s="65">
        <f t="shared" si="7"/>
        <v>190.68731807999998</v>
      </c>
      <c r="Q62" s="274"/>
      <c r="R62" s="272"/>
      <c r="S62" s="263"/>
      <c r="T62" s="275"/>
      <c r="U62" s="274">
        <v>0.31200000000000006</v>
      </c>
      <c r="V62" s="272">
        <v>197.459</v>
      </c>
      <c r="W62" s="274"/>
      <c r="X62" s="272"/>
      <c r="Y62" s="274"/>
      <c r="Z62" s="272"/>
      <c r="AA62" s="273"/>
      <c r="AB62" s="272"/>
      <c r="AC62" s="274"/>
      <c r="AD62" s="263"/>
      <c r="AE62" s="272"/>
      <c r="AF62" s="274"/>
      <c r="AG62" s="272"/>
      <c r="AH62" s="274"/>
      <c r="AI62" s="272"/>
      <c r="AJ62" s="274"/>
      <c r="AK62" s="276"/>
      <c r="AL62" s="274"/>
      <c r="AM62" s="272"/>
      <c r="AN62" s="274"/>
      <c r="AO62" s="272"/>
      <c r="AP62" s="274"/>
      <c r="AQ62" s="272"/>
      <c r="AR62" s="274"/>
      <c r="AS62" s="272"/>
      <c r="AT62" s="277">
        <v>4</v>
      </c>
      <c r="AU62" s="278">
        <v>3.1670000000000003</v>
      </c>
      <c r="AV62" s="273"/>
      <c r="AW62" s="279"/>
      <c r="AX62" s="279"/>
      <c r="AY62" s="274"/>
      <c r="AZ62" s="272"/>
      <c r="BA62" s="279"/>
      <c r="BB62" s="273"/>
      <c r="BC62" s="272"/>
      <c r="BD62" s="263"/>
      <c r="BE62" s="272"/>
      <c r="BF62" s="279">
        <v>16.824999999999999</v>
      </c>
      <c r="BG62" s="263"/>
      <c r="BH62" s="272"/>
      <c r="BI62" s="273"/>
      <c r="BJ62" s="272"/>
      <c r="BK62" s="273"/>
      <c r="BL62" s="272"/>
      <c r="BM62" s="273"/>
      <c r="BN62" s="272"/>
      <c r="BO62" s="273"/>
      <c r="BP62" s="272"/>
      <c r="BQ62" s="273">
        <v>4</v>
      </c>
      <c r="BR62" s="272">
        <v>7.3280000000000003</v>
      </c>
      <c r="BS62" s="273"/>
      <c r="BT62" s="272"/>
      <c r="BU62" s="273"/>
      <c r="BV62" s="272"/>
      <c r="BW62" s="273">
        <v>8</v>
      </c>
      <c r="BX62" s="272">
        <v>14.644</v>
      </c>
      <c r="BY62" s="77">
        <f t="shared" si="13"/>
        <v>217.45099999999999</v>
      </c>
      <c r="BZ62" s="251">
        <f t="shared" si="8"/>
        <v>7.3280000000000003</v>
      </c>
      <c r="CA62" s="252">
        <f t="shared" si="5"/>
        <v>14.644</v>
      </c>
      <c r="CB62" s="261">
        <f t="shared" si="9"/>
        <v>239.423</v>
      </c>
    </row>
    <row r="63" spans="1:80" ht="18.75" customHeight="1" x14ac:dyDescent="0.3">
      <c r="A63" s="61">
        <f t="shared" si="10"/>
        <v>54</v>
      </c>
      <c r="B63" s="80" t="s">
        <v>134</v>
      </c>
      <c r="C63" s="81">
        <v>2013</v>
      </c>
      <c r="D63" s="81">
        <v>3</v>
      </c>
      <c r="E63" s="81">
        <v>2</v>
      </c>
      <c r="F63" s="145">
        <v>24</v>
      </c>
      <c r="G63" s="151">
        <v>1324.6</v>
      </c>
      <c r="H63" s="123">
        <v>6.31</v>
      </c>
      <c r="I63" s="65"/>
      <c r="J63" s="65">
        <f t="shared" si="11"/>
        <v>100.29871199999998</v>
      </c>
      <c r="K63" s="64">
        <f t="shared" si="6"/>
        <v>95.634821891999977</v>
      </c>
      <c r="L63" s="123">
        <v>6.31</v>
      </c>
      <c r="M63" s="124">
        <v>6.33</v>
      </c>
      <c r="N63" s="65">
        <f t="shared" si="12"/>
        <v>100.45766399999999</v>
      </c>
      <c r="O63" s="64">
        <f t="shared" si="3"/>
        <v>95.786382623999998</v>
      </c>
      <c r="P63" s="65">
        <f t="shared" si="7"/>
        <v>97.443934079999991</v>
      </c>
      <c r="Q63" s="274"/>
      <c r="R63" s="272"/>
      <c r="S63" s="263"/>
      <c r="T63" s="275"/>
      <c r="U63" s="274"/>
      <c r="V63" s="272"/>
      <c r="W63" s="274"/>
      <c r="X63" s="272"/>
      <c r="Y63" s="274"/>
      <c r="Z63" s="272"/>
      <c r="AA63" s="273"/>
      <c r="AB63" s="272"/>
      <c r="AC63" s="274"/>
      <c r="AD63" s="263"/>
      <c r="AE63" s="272"/>
      <c r="AF63" s="274"/>
      <c r="AG63" s="272"/>
      <c r="AH63" s="274"/>
      <c r="AI63" s="272"/>
      <c r="AJ63" s="274"/>
      <c r="AK63" s="276"/>
      <c r="AL63" s="274"/>
      <c r="AM63" s="272"/>
      <c r="AN63" s="274"/>
      <c r="AO63" s="272"/>
      <c r="AP63" s="274"/>
      <c r="AQ63" s="272"/>
      <c r="AR63" s="274"/>
      <c r="AS63" s="272"/>
      <c r="AT63" s="277"/>
      <c r="AU63" s="278"/>
      <c r="AV63" s="273"/>
      <c r="AW63" s="279"/>
      <c r="AX63" s="279"/>
      <c r="AY63" s="274"/>
      <c r="AZ63" s="272"/>
      <c r="BA63" s="279"/>
      <c r="BB63" s="273"/>
      <c r="BC63" s="272"/>
      <c r="BD63" s="263"/>
      <c r="BE63" s="272"/>
      <c r="BF63" s="279"/>
      <c r="BG63" s="263"/>
      <c r="BH63" s="272"/>
      <c r="BI63" s="273"/>
      <c r="BJ63" s="272"/>
      <c r="BK63" s="273"/>
      <c r="BL63" s="272"/>
      <c r="BM63" s="273"/>
      <c r="BN63" s="272"/>
      <c r="BO63" s="273"/>
      <c r="BP63" s="272"/>
      <c r="BQ63" s="273">
        <v>2</v>
      </c>
      <c r="BR63" s="272">
        <v>2.1560000000000001</v>
      </c>
      <c r="BS63" s="273"/>
      <c r="BT63" s="272"/>
      <c r="BU63" s="273"/>
      <c r="BV63" s="272"/>
      <c r="BW63" s="273">
        <v>3</v>
      </c>
      <c r="BX63" s="272">
        <v>6.0540000000000003</v>
      </c>
      <c r="BY63" s="77">
        <f t="shared" si="13"/>
        <v>0</v>
      </c>
      <c r="BZ63" s="251">
        <f t="shared" si="8"/>
        <v>2.1560000000000001</v>
      </c>
      <c r="CA63" s="252">
        <f t="shared" si="5"/>
        <v>6.0540000000000003</v>
      </c>
      <c r="CB63" s="261">
        <f t="shared" si="9"/>
        <v>8.2100000000000009</v>
      </c>
    </row>
    <row r="64" spans="1:80" ht="18.75" customHeight="1" x14ac:dyDescent="0.3">
      <c r="A64" s="61">
        <f t="shared" si="10"/>
        <v>55</v>
      </c>
      <c r="B64" s="80" t="s">
        <v>132</v>
      </c>
      <c r="C64" s="81">
        <v>1959</v>
      </c>
      <c r="D64" s="81">
        <v>2</v>
      </c>
      <c r="E64" s="81">
        <v>1</v>
      </c>
      <c r="F64" s="145">
        <v>8</v>
      </c>
      <c r="G64" s="151">
        <v>290.2</v>
      </c>
      <c r="H64" s="123">
        <v>6.31</v>
      </c>
      <c r="I64" s="65"/>
      <c r="J64" s="65">
        <f t="shared" si="11"/>
        <v>21.973943999999996</v>
      </c>
      <c r="K64" s="64">
        <f t="shared" si="6"/>
        <v>20.952155603999998</v>
      </c>
      <c r="L64" s="123">
        <v>6.31</v>
      </c>
      <c r="M64" s="124">
        <v>6.33</v>
      </c>
      <c r="N64" s="65">
        <f t="shared" si="12"/>
        <v>22.008767999999996</v>
      </c>
      <c r="O64" s="64">
        <f t="shared" si="3"/>
        <v>20.985360287999995</v>
      </c>
      <c r="P64" s="65">
        <f t="shared" si="7"/>
        <v>21.348504959999996</v>
      </c>
      <c r="Q64" s="274"/>
      <c r="R64" s="272"/>
      <c r="S64" s="263"/>
      <c r="T64" s="275"/>
      <c r="U64" s="274">
        <v>1E-3</v>
      </c>
      <c r="V64" s="272">
        <v>1.2490000000000001</v>
      </c>
      <c r="W64" s="274"/>
      <c r="X64" s="272"/>
      <c r="Y64" s="274"/>
      <c r="Z64" s="272"/>
      <c r="AA64" s="273"/>
      <c r="AB64" s="272"/>
      <c r="AC64" s="274"/>
      <c r="AD64" s="263"/>
      <c r="AE64" s="272"/>
      <c r="AF64" s="274"/>
      <c r="AG64" s="272"/>
      <c r="AH64" s="274"/>
      <c r="AI64" s="272"/>
      <c r="AJ64" s="274"/>
      <c r="AK64" s="276"/>
      <c r="AL64" s="274"/>
      <c r="AM64" s="272"/>
      <c r="AN64" s="274"/>
      <c r="AO64" s="272"/>
      <c r="AP64" s="274"/>
      <c r="AQ64" s="272"/>
      <c r="AR64" s="274"/>
      <c r="AS64" s="272"/>
      <c r="AT64" s="277"/>
      <c r="AU64" s="278"/>
      <c r="AV64" s="273"/>
      <c r="AW64" s="279"/>
      <c r="AX64" s="279"/>
      <c r="AY64" s="274">
        <v>5</v>
      </c>
      <c r="AZ64" s="272">
        <v>63.552</v>
      </c>
      <c r="BA64" s="279"/>
      <c r="BB64" s="273"/>
      <c r="BC64" s="272"/>
      <c r="BD64" s="263"/>
      <c r="BE64" s="272"/>
      <c r="BF64" s="279"/>
      <c r="BG64" s="263"/>
      <c r="BH64" s="272"/>
      <c r="BI64" s="273"/>
      <c r="BJ64" s="272"/>
      <c r="BK64" s="273"/>
      <c r="BL64" s="272"/>
      <c r="BM64" s="273">
        <v>4.0000000000000001E-3</v>
      </c>
      <c r="BN64" s="272">
        <v>5.6020000000000003</v>
      </c>
      <c r="BO64" s="273"/>
      <c r="BP64" s="272"/>
      <c r="BQ64" s="273">
        <v>3</v>
      </c>
      <c r="BR64" s="272">
        <v>3.3940000000000001</v>
      </c>
      <c r="BS64" s="273"/>
      <c r="BT64" s="272"/>
      <c r="BU64" s="273"/>
      <c r="BV64" s="272"/>
      <c r="BW64" s="273">
        <v>3</v>
      </c>
      <c r="BX64" s="272">
        <v>6.6920000000000002</v>
      </c>
      <c r="BY64" s="77">
        <f t="shared" si="13"/>
        <v>64.801000000000002</v>
      </c>
      <c r="BZ64" s="251">
        <f t="shared" si="8"/>
        <v>8.9960000000000004</v>
      </c>
      <c r="CA64" s="252">
        <f t="shared" si="5"/>
        <v>6.6920000000000002</v>
      </c>
      <c r="CB64" s="261">
        <f t="shared" si="9"/>
        <v>80.489000000000004</v>
      </c>
    </row>
    <row r="65" spans="1:80" ht="18.75" customHeight="1" x14ac:dyDescent="0.3">
      <c r="A65" s="61">
        <f t="shared" si="10"/>
        <v>56</v>
      </c>
      <c r="B65" s="80" t="s">
        <v>133</v>
      </c>
      <c r="C65" s="81">
        <v>1958</v>
      </c>
      <c r="D65" s="81">
        <v>2</v>
      </c>
      <c r="E65" s="81">
        <v>1</v>
      </c>
      <c r="F65" s="145">
        <v>8</v>
      </c>
      <c r="G65" s="151">
        <v>295.89999999999998</v>
      </c>
      <c r="H65" s="123">
        <v>6.31</v>
      </c>
      <c r="I65" s="65"/>
      <c r="J65" s="65">
        <f t="shared" si="11"/>
        <v>22.405547999999996</v>
      </c>
      <c r="K65" s="64">
        <f t="shared" si="6"/>
        <v>21.363690017999996</v>
      </c>
      <c r="L65" s="123">
        <v>6.31</v>
      </c>
      <c r="M65" s="124">
        <v>6.33</v>
      </c>
      <c r="N65" s="65">
        <f t="shared" si="12"/>
        <v>22.441055999999996</v>
      </c>
      <c r="O65" s="64">
        <f t="shared" si="3"/>
        <v>21.397546895999998</v>
      </c>
      <c r="P65" s="65">
        <f t="shared" si="7"/>
        <v>21.767824319999995</v>
      </c>
      <c r="Q65" s="274"/>
      <c r="R65" s="272"/>
      <c r="S65" s="263"/>
      <c r="T65" s="275"/>
      <c r="U65" s="274"/>
      <c r="V65" s="272"/>
      <c r="W65" s="274"/>
      <c r="X65" s="272"/>
      <c r="Y65" s="274"/>
      <c r="Z65" s="272"/>
      <c r="AA65" s="273"/>
      <c r="AB65" s="272"/>
      <c r="AC65" s="274"/>
      <c r="AD65" s="263"/>
      <c r="AE65" s="272"/>
      <c r="AF65" s="274"/>
      <c r="AG65" s="272"/>
      <c r="AH65" s="274"/>
      <c r="AI65" s="272"/>
      <c r="AJ65" s="274"/>
      <c r="AK65" s="276"/>
      <c r="AL65" s="274"/>
      <c r="AM65" s="272"/>
      <c r="AN65" s="274"/>
      <c r="AO65" s="272"/>
      <c r="AP65" s="274"/>
      <c r="AQ65" s="272"/>
      <c r="AR65" s="274"/>
      <c r="AS65" s="272"/>
      <c r="AT65" s="277"/>
      <c r="AU65" s="278"/>
      <c r="AV65" s="273"/>
      <c r="AW65" s="279"/>
      <c r="AX65" s="279"/>
      <c r="AY65" s="274"/>
      <c r="AZ65" s="272"/>
      <c r="BA65" s="279"/>
      <c r="BB65" s="273"/>
      <c r="BC65" s="272"/>
      <c r="BD65" s="263"/>
      <c r="BE65" s="272"/>
      <c r="BF65" s="279">
        <v>6.0054999999999996</v>
      </c>
      <c r="BG65" s="263"/>
      <c r="BH65" s="272"/>
      <c r="BI65" s="273"/>
      <c r="BJ65" s="272"/>
      <c r="BK65" s="273"/>
      <c r="BL65" s="272"/>
      <c r="BM65" s="273"/>
      <c r="BN65" s="272"/>
      <c r="BO65" s="273"/>
      <c r="BP65" s="272"/>
      <c r="BQ65" s="273"/>
      <c r="BR65" s="272"/>
      <c r="BS65" s="273"/>
      <c r="BT65" s="272"/>
      <c r="BU65" s="273"/>
      <c r="BV65" s="272"/>
      <c r="BW65" s="273">
        <v>2</v>
      </c>
      <c r="BX65" s="272">
        <v>4.1097595789473598</v>
      </c>
      <c r="BY65" s="77">
        <f t="shared" si="13"/>
        <v>6.0054999999999996</v>
      </c>
      <c r="BZ65" s="251">
        <f t="shared" si="8"/>
        <v>0</v>
      </c>
      <c r="CA65" s="252">
        <f t="shared" si="5"/>
        <v>4.1097595789473598</v>
      </c>
      <c r="CB65" s="261">
        <f t="shared" si="9"/>
        <v>10.115259578947359</v>
      </c>
    </row>
    <row r="66" spans="1:80" ht="18" customHeight="1" x14ac:dyDescent="0.3">
      <c r="A66" s="61">
        <f t="shared" si="10"/>
        <v>57</v>
      </c>
      <c r="B66" s="80" t="s">
        <v>135</v>
      </c>
      <c r="C66" s="81">
        <v>1965</v>
      </c>
      <c r="D66" s="81">
        <v>4</v>
      </c>
      <c r="E66" s="81">
        <v>2</v>
      </c>
      <c r="F66" s="145">
        <v>32</v>
      </c>
      <c r="G66" s="151">
        <v>1286.3</v>
      </c>
      <c r="H66" s="123">
        <v>6.31</v>
      </c>
      <c r="I66" s="65"/>
      <c r="J66" s="65">
        <f t="shared" si="11"/>
        <v>97.398635999999982</v>
      </c>
      <c r="K66" s="64">
        <f t="shared" si="6"/>
        <v>92.869599425999979</v>
      </c>
      <c r="L66" s="123">
        <v>6.31</v>
      </c>
      <c r="M66" s="124">
        <v>6.33</v>
      </c>
      <c r="N66" s="65">
        <f t="shared" si="12"/>
        <v>97.552992000000003</v>
      </c>
      <c r="O66" s="64">
        <f t="shared" si="3"/>
        <v>93.016777872000006</v>
      </c>
      <c r="P66" s="65">
        <f t="shared" si="7"/>
        <v>94.626402240000004</v>
      </c>
      <c r="Q66" s="274"/>
      <c r="R66" s="272"/>
      <c r="S66" s="263"/>
      <c r="T66" s="275"/>
      <c r="U66" s="274"/>
      <c r="V66" s="272"/>
      <c r="W66" s="274"/>
      <c r="X66" s="272"/>
      <c r="Y66" s="274"/>
      <c r="Z66" s="272"/>
      <c r="AA66" s="273"/>
      <c r="AB66" s="272"/>
      <c r="AC66" s="274"/>
      <c r="AD66" s="263"/>
      <c r="AE66" s="272"/>
      <c r="AF66" s="274"/>
      <c r="AG66" s="272"/>
      <c r="AH66" s="274"/>
      <c r="AI66" s="272"/>
      <c r="AJ66" s="274"/>
      <c r="AK66" s="276"/>
      <c r="AL66" s="274"/>
      <c r="AM66" s="272"/>
      <c r="AN66" s="274"/>
      <c r="AO66" s="272"/>
      <c r="AP66" s="274"/>
      <c r="AQ66" s="272"/>
      <c r="AR66" s="274"/>
      <c r="AS66" s="272"/>
      <c r="AT66" s="277">
        <v>8</v>
      </c>
      <c r="AU66" s="278">
        <v>2.6840000000000002</v>
      </c>
      <c r="AV66" s="273"/>
      <c r="AW66" s="279"/>
      <c r="AX66" s="279"/>
      <c r="AY66" s="274"/>
      <c r="AZ66" s="272"/>
      <c r="BA66" s="279"/>
      <c r="BB66" s="273"/>
      <c r="BC66" s="272"/>
      <c r="BD66" s="263"/>
      <c r="BE66" s="272"/>
      <c r="BF66" s="279">
        <v>102.39</v>
      </c>
      <c r="BG66" s="263"/>
      <c r="BH66" s="272"/>
      <c r="BI66" s="273">
        <v>3.0000000000000001E-3</v>
      </c>
      <c r="BJ66" s="272">
        <v>3.786</v>
      </c>
      <c r="BK66" s="273">
        <v>4.0000000000000001E-3</v>
      </c>
      <c r="BL66" s="272">
        <v>5.4980000000000002</v>
      </c>
      <c r="BM66" s="273"/>
      <c r="BN66" s="272"/>
      <c r="BO66" s="273"/>
      <c r="BP66" s="272"/>
      <c r="BQ66" s="273">
        <v>3</v>
      </c>
      <c r="BR66" s="272">
        <v>5.9169999999999998</v>
      </c>
      <c r="BS66" s="273"/>
      <c r="BT66" s="272"/>
      <c r="BU66" s="273">
        <v>1</v>
      </c>
      <c r="BV66" s="272">
        <v>0.68218461538461495</v>
      </c>
      <c r="BW66" s="273">
        <v>7</v>
      </c>
      <c r="BX66" s="272">
        <v>13.132</v>
      </c>
      <c r="BY66" s="77">
        <f t="shared" si="13"/>
        <v>105.074</v>
      </c>
      <c r="BZ66" s="251">
        <f t="shared" si="8"/>
        <v>15.201000000000001</v>
      </c>
      <c r="CA66" s="252">
        <f t="shared" si="5"/>
        <v>13.814184615384615</v>
      </c>
      <c r="CB66" s="261">
        <f t="shared" si="9"/>
        <v>134.08918461538462</v>
      </c>
    </row>
    <row r="67" spans="1:80" ht="18.75" customHeight="1" x14ac:dyDescent="0.3">
      <c r="A67" s="61">
        <f t="shared" si="10"/>
        <v>58</v>
      </c>
      <c r="B67" s="80" t="s">
        <v>136</v>
      </c>
      <c r="C67" s="81" t="s">
        <v>96</v>
      </c>
      <c r="D67" s="81">
        <v>3</v>
      </c>
      <c r="E67" s="81">
        <v>2</v>
      </c>
      <c r="F67" s="145">
        <v>17</v>
      </c>
      <c r="G67" s="151">
        <v>1346.8</v>
      </c>
      <c r="H67" s="123">
        <v>6.31</v>
      </c>
      <c r="I67" s="65"/>
      <c r="J67" s="65">
        <f t="shared" si="11"/>
        <v>101.97969599999999</v>
      </c>
      <c r="K67" s="64">
        <f t="shared" si="6"/>
        <v>97.237640135999996</v>
      </c>
      <c r="L67" s="123">
        <v>6.31</v>
      </c>
      <c r="M67" s="124">
        <v>6.33</v>
      </c>
      <c r="N67" s="65">
        <f t="shared" si="12"/>
        <v>102.141312</v>
      </c>
      <c r="O67" s="64">
        <f t="shared" si="3"/>
        <v>97.391740991999995</v>
      </c>
      <c r="P67" s="65">
        <f t="shared" si="7"/>
        <v>99.077072639999997</v>
      </c>
      <c r="Q67" s="274"/>
      <c r="R67" s="272"/>
      <c r="S67" s="263">
        <v>563.89800000000002</v>
      </c>
      <c r="T67" s="275">
        <v>29.14</v>
      </c>
      <c r="U67" s="274">
        <v>1E-3</v>
      </c>
      <c r="V67" s="272">
        <v>1.413049</v>
      </c>
      <c r="W67" s="274">
        <v>5.0000000000000001E-3</v>
      </c>
      <c r="X67" s="272">
        <v>16.279</v>
      </c>
      <c r="Y67" s="274"/>
      <c r="Z67" s="272"/>
      <c r="AA67" s="273"/>
      <c r="AB67" s="272"/>
      <c r="AC67" s="274"/>
      <c r="AD67" s="263"/>
      <c r="AE67" s="272"/>
      <c r="AF67" s="274"/>
      <c r="AG67" s="272"/>
      <c r="AH67" s="274"/>
      <c r="AI67" s="272"/>
      <c r="AJ67" s="274">
        <v>2</v>
      </c>
      <c r="AK67" s="276">
        <v>4.133</v>
      </c>
      <c r="AL67" s="274"/>
      <c r="AM67" s="272"/>
      <c r="AN67" s="274"/>
      <c r="AO67" s="272"/>
      <c r="AP67" s="274">
        <v>2</v>
      </c>
      <c r="AQ67" s="272">
        <v>5.6449999999999996</v>
      </c>
      <c r="AR67" s="274"/>
      <c r="AS67" s="272"/>
      <c r="AT67" s="277">
        <v>10</v>
      </c>
      <c r="AU67" s="278">
        <v>15.131</v>
      </c>
      <c r="AV67" s="273"/>
      <c r="AW67" s="279"/>
      <c r="AX67" s="279"/>
      <c r="AY67" s="274"/>
      <c r="AZ67" s="272"/>
      <c r="BA67" s="279"/>
      <c r="BB67" s="273"/>
      <c r="BC67" s="272"/>
      <c r="BD67" s="263"/>
      <c r="BE67" s="272"/>
      <c r="BF67" s="279">
        <v>35.451999999999998</v>
      </c>
      <c r="BG67" s="263"/>
      <c r="BH67" s="272"/>
      <c r="BI67" s="273"/>
      <c r="BJ67" s="272"/>
      <c r="BK67" s="273"/>
      <c r="BL67" s="272"/>
      <c r="BM67" s="273"/>
      <c r="BN67" s="272"/>
      <c r="BO67" s="273"/>
      <c r="BP67" s="272"/>
      <c r="BQ67" s="273"/>
      <c r="BR67" s="272"/>
      <c r="BS67" s="273"/>
      <c r="BT67" s="272"/>
      <c r="BU67" s="273"/>
      <c r="BV67" s="272"/>
      <c r="BW67" s="273">
        <v>7</v>
      </c>
      <c r="BX67" s="272">
        <v>12.411</v>
      </c>
      <c r="BY67" s="77">
        <f t="shared" si="13"/>
        <v>641.95104900000001</v>
      </c>
      <c r="BZ67" s="251">
        <f t="shared" si="8"/>
        <v>0</v>
      </c>
      <c r="CA67" s="252">
        <f t="shared" si="5"/>
        <v>12.411</v>
      </c>
      <c r="CB67" s="261">
        <f t="shared" si="9"/>
        <v>654.36204899999996</v>
      </c>
    </row>
    <row r="68" spans="1:80" ht="18" customHeight="1" x14ac:dyDescent="0.3">
      <c r="A68" s="61">
        <f t="shared" si="10"/>
        <v>59</v>
      </c>
      <c r="B68" s="80" t="s">
        <v>137</v>
      </c>
      <c r="C68" s="81">
        <v>1963</v>
      </c>
      <c r="D68" s="81">
        <v>4</v>
      </c>
      <c r="E68" s="81">
        <v>3</v>
      </c>
      <c r="F68" s="145">
        <v>48</v>
      </c>
      <c r="G68" s="151">
        <v>2024.5</v>
      </c>
      <c r="H68" s="123">
        <v>6.31</v>
      </c>
      <c r="I68" s="65"/>
      <c r="J68" s="65">
        <f t="shared" si="11"/>
        <v>153.29513999999998</v>
      </c>
      <c r="K68" s="64">
        <f t="shared" si="6"/>
        <v>146.16691598999998</v>
      </c>
      <c r="L68" s="123">
        <v>6.31</v>
      </c>
      <c r="M68" s="124">
        <v>6.33</v>
      </c>
      <c r="N68" s="65">
        <f t="shared" si="12"/>
        <v>153.53808000000001</v>
      </c>
      <c r="O68" s="64">
        <f t="shared" si="3"/>
        <v>146.39855928</v>
      </c>
      <c r="P68" s="65">
        <f t="shared" si="7"/>
        <v>148.9319376</v>
      </c>
      <c r="Q68" s="274"/>
      <c r="R68" s="272"/>
      <c r="S68" s="263">
        <v>598.39100000000008</v>
      </c>
      <c r="T68" s="275">
        <v>46.71</v>
      </c>
      <c r="U68" s="274">
        <v>1.2E-2</v>
      </c>
      <c r="V68" s="272">
        <v>6.8</v>
      </c>
      <c r="W68" s="274"/>
      <c r="X68" s="272"/>
      <c r="Y68" s="274"/>
      <c r="Z68" s="272"/>
      <c r="AA68" s="273"/>
      <c r="AB68" s="272"/>
      <c r="AC68" s="274"/>
      <c r="AD68" s="263"/>
      <c r="AE68" s="272"/>
      <c r="AF68" s="274"/>
      <c r="AG68" s="272"/>
      <c r="AH68" s="274"/>
      <c r="AI68" s="272"/>
      <c r="AJ68" s="274">
        <v>5</v>
      </c>
      <c r="AK68" s="276">
        <v>10.33245</v>
      </c>
      <c r="AL68" s="274"/>
      <c r="AM68" s="272"/>
      <c r="AN68" s="274"/>
      <c r="AO68" s="272"/>
      <c r="AP68" s="274">
        <v>2</v>
      </c>
      <c r="AQ68" s="272">
        <v>10.06</v>
      </c>
      <c r="AR68" s="274"/>
      <c r="AS68" s="272"/>
      <c r="AT68" s="277">
        <v>4</v>
      </c>
      <c r="AU68" s="278">
        <v>0.67199999999999993</v>
      </c>
      <c r="AV68" s="273"/>
      <c r="AW68" s="279"/>
      <c r="AX68" s="279"/>
      <c r="AY68" s="274"/>
      <c r="AZ68" s="272"/>
      <c r="BA68" s="279"/>
      <c r="BB68" s="273">
        <v>1E-3</v>
      </c>
      <c r="BC68" s="272">
        <v>2.4849999999999999</v>
      </c>
      <c r="BD68" s="263"/>
      <c r="BE68" s="272"/>
      <c r="BF68" s="279">
        <v>28.894499999999997</v>
      </c>
      <c r="BG68" s="263"/>
      <c r="BH68" s="272"/>
      <c r="BI68" s="273">
        <v>0.01</v>
      </c>
      <c r="BJ68" s="272">
        <v>10.54945</v>
      </c>
      <c r="BK68" s="273"/>
      <c r="BL68" s="272"/>
      <c r="BM68" s="273"/>
      <c r="BN68" s="272"/>
      <c r="BO68" s="273"/>
      <c r="BP68" s="272"/>
      <c r="BQ68" s="273">
        <v>8</v>
      </c>
      <c r="BR68" s="272">
        <v>10.744</v>
      </c>
      <c r="BS68" s="273"/>
      <c r="BT68" s="272"/>
      <c r="BU68" s="273">
        <v>2</v>
      </c>
      <c r="BV68" s="272">
        <v>1.4770000000000001</v>
      </c>
      <c r="BW68" s="273">
        <v>5</v>
      </c>
      <c r="BX68" s="272">
        <v>8.3580000000000005</v>
      </c>
      <c r="BY68" s="77">
        <f t="shared" si="13"/>
        <v>657.63495</v>
      </c>
      <c r="BZ68" s="251">
        <f t="shared" si="8"/>
        <v>21.29345</v>
      </c>
      <c r="CA68" s="252">
        <f t="shared" si="5"/>
        <v>9.8350000000000009</v>
      </c>
      <c r="CB68" s="261">
        <f t="shared" si="9"/>
        <v>688.76340000000005</v>
      </c>
    </row>
    <row r="69" spans="1:80" ht="18.75" customHeight="1" x14ac:dyDescent="0.3">
      <c r="A69" s="61">
        <f t="shared" si="10"/>
        <v>60</v>
      </c>
      <c r="B69" s="80" t="s">
        <v>138</v>
      </c>
      <c r="C69" s="81">
        <v>1964</v>
      </c>
      <c r="D69" s="81">
        <v>5</v>
      </c>
      <c r="E69" s="81">
        <v>3</v>
      </c>
      <c r="F69" s="145">
        <v>56</v>
      </c>
      <c r="G69" s="151">
        <v>2496.6</v>
      </c>
      <c r="H69" s="123">
        <v>6.31</v>
      </c>
      <c r="I69" s="65"/>
      <c r="J69" s="65">
        <f t="shared" si="11"/>
        <v>189.04255199999997</v>
      </c>
      <c r="K69" s="64">
        <f t="shared" si="6"/>
        <v>180.25207333199998</v>
      </c>
      <c r="L69" s="123">
        <v>6.31</v>
      </c>
      <c r="M69" s="124">
        <v>6.33</v>
      </c>
      <c r="N69" s="65">
        <f t="shared" si="12"/>
        <v>189.34214399999996</v>
      </c>
      <c r="O69" s="64">
        <f t="shared" si="3"/>
        <v>180.53773430399997</v>
      </c>
      <c r="P69" s="65">
        <f t="shared" si="7"/>
        <v>183.66187967999997</v>
      </c>
      <c r="Q69" s="274"/>
      <c r="R69" s="272"/>
      <c r="S69" s="263">
        <v>574.10050000000001</v>
      </c>
      <c r="T69" s="275">
        <v>46.71</v>
      </c>
      <c r="U69" s="274">
        <v>2E-3</v>
      </c>
      <c r="V69" s="272">
        <v>4.2034500000000001</v>
      </c>
      <c r="W69" s="274">
        <v>1.2E-2</v>
      </c>
      <c r="X69" s="272">
        <v>21.071000000000002</v>
      </c>
      <c r="Y69" s="274"/>
      <c r="Z69" s="272"/>
      <c r="AA69" s="273"/>
      <c r="AB69" s="272"/>
      <c r="AC69" s="274"/>
      <c r="AD69" s="263"/>
      <c r="AE69" s="272"/>
      <c r="AF69" s="274"/>
      <c r="AG69" s="272"/>
      <c r="AH69" s="274"/>
      <c r="AI69" s="272"/>
      <c r="AJ69" s="274"/>
      <c r="AK69" s="276"/>
      <c r="AL69" s="274"/>
      <c r="AM69" s="272"/>
      <c r="AN69" s="274">
        <v>2E-3</v>
      </c>
      <c r="AO69" s="272">
        <v>2.266</v>
      </c>
      <c r="AP69" s="274"/>
      <c r="AQ69" s="272"/>
      <c r="AR69" s="274"/>
      <c r="AS69" s="272"/>
      <c r="AT69" s="277">
        <v>1</v>
      </c>
      <c r="AU69" s="278">
        <v>0.42199999999999999</v>
      </c>
      <c r="AV69" s="273"/>
      <c r="AW69" s="279"/>
      <c r="AX69" s="279"/>
      <c r="AY69" s="274"/>
      <c r="AZ69" s="272"/>
      <c r="BA69" s="279"/>
      <c r="BB69" s="273"/>
      <c r="BC69" s="272"/>
      <c r="BD69" s="263"/>
      <c r="BE69" s="272"/>
      <c r="BF69" s="279"/>
      <c r="BG69" s="263"/>
      <c r="BH69" s="272"/>
      <c r="BI69" s="273"/>
      <c r="BJ69" s="272"/>
      <c r="BK69" s="273">
        <v>1E-3</v>
      </c>
      <c r="BL69" s="272">
        <v>0.67200000000000004</v>
      </c>
      <c r="BM69" s="273"/>
      <c r="BN69" s="272"/>
      <c r="BO69" s="273"/>
      <c r="BP69" s="272"/>
      <c r="BQ69" s="273">
        <v>3</v>
      </c>
      <c r="BR69" s="272">
        <v>4.8710000000000004</v>
      </c>
      <c r="BS69" s="273"/>
      <c r="BT69" s="272"/>
      <c r="BU69" s="273"/>
      <c r="BV69" s="272"/>
      <c r="BW69" s="273">
        <v>3</v>
      </c>
      <c r="BX69" s="272">
        <v>4.3659999999999997</v>
      </c>
      <c r="BY69" s="77">
        <f t="shared" si="13"/>
        <v>602.06295</v>
      </c>
      <c r="BZ69" s="251">
        <f t="shared" si="8"/>
        <v>5.5430000000000001</v>
      </c>
      <c r="CA69" s="252">
        <f t="shared" si="5"/>
        <v>4.3659999999999997</v>
      </c>
      <c r="CB69" s="261">
        <f t="shared" si="9"/>
        <v>611.97194999999999</v>
      </c>
    </row>
    <row r="70" spans="1:80" ht="18.75" customHeight="1" x14ac:dyDescent="0.3">
      <c r="A70" s="61">
        <f t="shared" si="10"/>
        <v>61</v>
      </c>
      <c r="B70" s="80" t="s">
        <v>139</v>
      </c>
      <c r="C70" s="81" t="s">
        <v>140</v>
      </c>
      <c r="D70" s="81">
        <v>2</v>
      </c>
      <c r="E70" s="81">
        <v>1</v>
      </c>
      <c r="F70" s="145">
        <v>8</v>
      </c>
      <c r="G70" s="151">
        <v>504.1</v>
      </c>
      <c r="H70" s="123">
        <v>6.31</v>
      </c>
      <c r="I70" s="65"/>
      <c r="J70" s="65">
        <f t="shared" si="11"/>
        <v>38.170452000000004</v>
      </c>
      <c r="K70" s="64">
        <f t="shared" si="6"/>
        <v>36.395525982000002</v>
      </c>
      <c r="L70" s="123">
        <v>6.31</v>
      </c>
      <c r="M70" s="124">
        <v>6.33</v>
      </c>
      <c r="N70" s="65">
        <f t="shared" si="12"/>
        <v>38.230944000000001</v>
      </c>
      <c r="O70" s="64">
        <f t="shared" si="3"/>
        <v>36.453205103999998</v>
      </c>
      <c r="P70" s="65">
        <f t="shared" si="7"/>
        <v>37.08401568</v>
      </c>
      <c r="Q70" s="274"/>
      <c r="R70" s="272"/>
      <c r="S70" s="263">
        <v>98.04</v>
      </c>
      <c r="T70" s="275">
        <v>17.77</v>
      </c>
      <c r="U70" s="274"/>
      <c r="V70" s="272"/>
      <c r="W70" s="274"/>
      <c r="X70" s="272"/>
      <c r="Y70" s="274"/>
      <c r="Z70" s="272"/>
      <c r="AA70" s="273"/>
      <c r="AB70" s="272"/>
      <c r="AC70" s="274"/>
      <c r="AD70" s="263"/>
      <c r="AE70" s="272"/>
      <c r="AF70" s="274"/>
      <c r="AG70" s="272"/>
      <c r="AH70" s="274"/>
      <c r="AI70" s="272"/>
      <c r="AJ70" s="274"/>
      <c r="AK70" s="276"/>
      <c r="AL70" s="274"/>
      <c r="AM70" s="272"/>
      <c r="AN70" s="274"/>
      <c r="AO70" s="272"/>
      <c r="AP70" s="274"/>
      <c r="AQ70" s="272"/>
      <c r="AR70" s="274"/>
      <c r="AS70" s="272"/>
      <c r="AT70" s="277"/>
      <c r="AU70" s="278"/>
      <c r="AV70" s="273"/>
      <c r="AW70" s="279"/>
      <c r="AX70" s="279"/>
      <c r="AY70" s="274"/>
      <c r="AZ70" s="272"/>
      <c r="BA70" s="279"/>
      <c r="BB70" s="273"/>
      <c r="BC70" s="272"/>
      <c r="BD70" s="263"/>
      <c r="BE70" s="272"/>
      <c r="BF70" s="279">
        <v>1.6819999999999999</v>
      </c>
      <c r="BG70" s="263"/>
      <c r="BH70" s="272"/>
      <c r="BI70" s="273"/>
      <c r="BJ70" s="272"/>
      <c r="BK70" s="273"/>
      <c r="BL70" s="272"/>
      <c r="BM70" s="273"/>
      <c r="BN70" s="272"/>
      <c r="BO70" s="273"/>
      <c r="BP70" s="272"/>
      <c r="BQ70" s="273">
        <v>3</v>
      </c>
      <c r="BR70" s="272">
        <v>4.7190000000000003</v>
      </c>
      <c r="BS70" s="273"/>
      <c r="BT70" s="272"/>
      <c r="BU70" s="273"/>
      <c r="BV70" s="272"/>
      <c r="BW70" s="273"/>
      <c r="BX70" s="272"/>
      <c r="BY70" s="77">
        <f t="shared" si="13"/>
        <v>99.722000000000008</v>
      </c>
      <c r="BZ70" s="251">
        <f t="shared" si="8"/>
        <v>4.7190000000000003</v>
      </c>
      <c r="CA70" s="252">
        <f t="shared" si="5"/>
        <v>0</v>
      </c>
      <c r="CB70" s="261">
        <f t="shared" si="9"/>
        <v>104.441</v>
      </c>
    </row>
    <row r="71" spans="1:80" ht="20.25" customHeight="1" x14ac:dyDescent="0.3">
      <c r="A71" s="61">
        <f t="shared" si="10"/>
        <v>62</v>
      </c>
      <c r="B71" s="80" t="s">
        <v>141</v>
      </c>
      <c r="C71" s="81">
        <v>1974</v>
      </c>
      <c r="D71" s="81">
        <v>5</v>
      </c>
      <c r="E71" s="81">
        <v>4</v>
      </c>
      <c r="F71" s="145">
        <v>60</v>
      </c>
      <c r="G71" s="151">
        <v>2717.6</v>
      </c>
      <c r="H71" s="123">
        <v>6.31</v>
      </c>
      <c r="I71" s="65"/>
      <c r="J71" s="65">
        <f t="shared" si="11"/>
        <v>205.77667199999996</v>
      </c>
      <c r="K71" s="64">
        <f t="shared" si="6"/>
        <v>196.20805675199998</v>
      </c>
      <c r="L71" s="123">
        <v>6.31</v>
      </c>
      <c r="M71" s="124">
        <v>6.33</v>
      </c>
      <c r="N71" s="65">
        <f t="shared" si="12"/>
        <v>206.10278399999999</v>
      </c>
      <c r="O71" s="64">
        <f t="shared" si="3"/>
        <v>196.51900454399998</v>
      </c>
      <c r="P71" s="65">
        <f t="shared" si="7"/>
        <v>199.91970047999999</v>
      </c>
      <c r="Q71" s="274"/>
      <c r="R71" s="272"/>
      <c r="S71" s="263"/>
      <c r="T71" s="275"/>
      <c r="U71" s="274"/>
      <c r="V71" s="272"/>
      <c r="W71" s="274"/>
      <c r="X71" s="272"/>
      <c r="Y71" s="274">
        <v>0.152</v>
      </c>
      <c r="Z71" s="272">
        <v>63.689</v>
      </c>
      <c r="AA71" s="273"/>
      <c r="AB71" s="272"/>
      <c r="AC71" s="274"/>
      <c r="AD71" s="263"/>
      <c r="AE71" s="272"/>
      <c r="AF71" s="274"/>
      <c r="AG71" s="272"/>
      <c r="AH71" s="274"/>
      <c r="AI71" s="272"/>
      <c r="AJ71" s="274"/>
      <c r="AK71" s="276"/>
      <c r="AL71" s="274"/>
      <c r="AM71" s="272"/>
      <c r="AN71" s="274"/>
      <c r="AO71" s="272"/>
      <c r="AP71" s="274"/>
      <c r="AQ71" s="272"/>
      <c r="AR71" s="274"/>
      <c r="AS71" s="272"/>
      <c r="AT71" s="277">
        <v>4</v>
      </c>
      <c r="AU71" s="278">
        <v>4.6550000000000002</v>
      </c>
      <c r="AV71" s="273"/>
      <c r="AW71" s="279"/>
      <c r="AX71" s="279"/>
      <c r="AY71" s="274"/>
      <c r="AZ71" s="272"/>
      <c r="BA71" s="279"/>
      <c r="BB71" s="273"/>
      <c r="BC71" s="272"/>
      <c r="BD71" s="263"/>
      <c r="BE71" s="272"/>
      <c r="BF71" s="279">
        <v>1.5094999999999998</v>
      </c>
      <c r="BG71" s="263">
        <v>0.01</v>
      </c>
      <c r="BH71" s="272">
        <v>16.38779930069931</v>
      </c>
      <c r="BI71" s="273">
        <v>2E-3</v>
      </c>
      <c r="BJ71" s="272">
        <v>3.218</v>
      </c>
      <c r="BK71" s="273">
        <v>1.5E-3</v>
      </c>
      <c r="BL71" s="272">
        <v>1.9862669047619101</v>
      </c>
      <c r="BM71" s="273"/>
      <c r="BN71" s="272"/>
      <c r="BO71" s="273"/>
      <c r="BP71" s="272"/>
      <c r="BQ71" s="273">
        <v>15</v>
      </c>
      <c r="BR71" s="272">
        <v>20.725000000000001</v>
      </c>
      <c r="BS71" s="273"/>
      <c r="BT71" s="272"/>
      <c r="BU71" s="273">
        <v>22</v>
      </c>
      <c r="BV71" s="272">
        <v>25.327999999999999</v>
      </c>
      <c r="BW71" s="273">
        <v>7</v>
      </c>
      <c r="BX71" s="272">
        <v>13.988</v>
      </c>
      <c r="BY71" s="77">
        <f t="shared" si="13"/>
        <v>69.853499999999997</v>
      </c>
      <c r="BZ71" s="251">
        <f t="shared" si="8"/>
        <v>42.317066205461217</v>
      </c>
      <c r="CA71" s="252">
        <f t="shared" si="5"/>
        <v>39.316000000000003</v>
      </c>
      <c r="CB71" s="261">
        <f t="shared" si="9"/>
        <v>151.4865662054612</v>
      </c>
    </row>
    <row r="72" spans="1:80" ht="20.25" customHeight="1" x14ac:dyDescent="0.3">
      <c r="A72" s="61">
        <f t="shared" si="10"/>
        <v>63</v>
      </c>
      <c r="B72" s="80" t="s">
        <v>142</v>
      </c>
      <c r="C72" s="81">
        <v>1972</v>
      </c>
      <c r="D72" s="81">
        <v>5</v>
      </c>
      <c r="E72" s="81">
        <v>4</v>
      </c>
      <c r="F72" s="145">
        <v>60</v>
      </c>
      <c r="G72" s="151">
        <v>2698.4</v>
      </c>
      <c r="H72" s="123">
        <v>6.31</v>
      </c>
      <c r="I72" s="65"/>
      <c r="J72" s="65">
        <f t="shared" si="11"/>
        <v>204.32284799999999</v>
      </c>
      <c r="K72" s="64">
        <f t="shared" si="6"/>
        <v>194.82183556799998</v>
      </c>
      <c r="L72" s="123">
        <v>6.31</v>
      </c>
      <c r="M72" s="124">
        <v>6.33</v>
      </c>
      <c r="N72" s="65">
        <f t="shared" si="12"/>
        <v>204.64665599999998</v>
      </c>
      <c r="O72" s="64">
        <f t="shared" si="3"/>
        <v>195.13058649599998</v>
      </c>
      <c r="P72" s="65">
        <f t="shared" si="7"/>
        <v>198.50725631999998</v>
      </c>
      <c r="Q72" s="274"/>
      <c r="R72" s="272"/>
      <c r="S72" s="263"/>
      <c r="T72" s="275"/>
      <c r="U72" s="274"/>
      <c r="V72" s="272"/>
      <c r="W72" s="274"/>
      <c r="X72" s="272"/>
      <c r="Y72" s="274">
        <v>0.39200000000000002</v>
      </c>
      <c r="Z72" s="272">
        <v>153.34299999999999</v>
      </c>
      <c r="AA72" s="273"/>
      <c r="AB72" s="272"/>
      <c r="AC72" s="274">
        <v>4</v>
      </c>
      <c r="AD72" s="263">
        <v>0.28239999999999998</v>
      </c>
      <c r="AE72" s="272">
        <v>391.90949999999998</v>
      </c>
      <c r="AF72" s="274"/>
      <c r="AG72" s="272"/>
      <c r="AH72" s="274">
        <v>2E-3</v>
      </c>
      <c r="AI72" s="272">
        <v>1.345</v>
      </c>
      <c r="AJ72" s="274"/>
      <c r="AK72" s="276"/>
      <c r="AL72" s="274"/>
      <c r="AM72" s="272"/>
      <c r="AN72" s="274"/>
      <c r="AO72" s="272"/>
      <c r="AP72" s="274">
        <v>5</v>
      </c>
      <c r="AQ72" s="272">
        <v>24.212</v>
      </c>
      <c r="AR72" s="274"/>
      <c r="AS72" s="272"/>
      <c r="AT72" s="277"/>
      <c r="AU72" s="278"/>
      <c r="AV72" s="273"/>
      <c r="AW72" s="279"/>
      <c r="AX72" s="279"/>
      <c r="AY72" s="274"/>
      <c r="AZ72" s="272"/>
      <c r="BA72" s="279"/>
      <c r="BB72" s="273"/>
      <c r="BC72" s="272"/>
      <c r="BD72" s="263"/>
      <c r="BE72" s="272"/>
      <c r="BF72" s="279">
        <v>0.32300000000000001</v>
      </c>
      <c r="BG72" s="263"/>
      <c r="BH72" s="272"/>
      <c r="BI72" s="273"/>
      <c r="BJ72" s="272"/>
      <c r="BK72" s="273">
        <v>2E-3</v>
      </c>
      <c r="BL72" s="272">
        <v>2.82947370121382</v>
      </c>
      <c r="BM72" s="273"/>
      <c r="BN72" s="272"/>
      <c r="BO72" s="273"/>
      <c r="BP72" s="272"/>
      <c r="BQ72" s="273">
        <v>11</v>
      </c>
      <c r="BR72" s="272">
        <v>15.579000000000001</v>
      </c>
      <c r="BS72" s="273"/>
      <c r="BT72" s="272"/>
      <c r="BU72" s="273">
        <v>14</v>
      </c>
      <c r="BV72" s="272">
        <v>9.5505846153846097</v>
      </c>
      <c r="BW72" s="273">
        <v>12</v>
      </c>
      <c r="BX72" s="272">
        <v>23.629000000000001</v>
      </c>
      <c r="BY72" s="77">
        <f t="shared" si="13"/>
        <v>571.13249999999994</v>
      </c>
      <c r="BZ72" s="251">
        <f t="shared" si="8"/>
        <v>18.408473701213822</v>
      </c>
      <c r="CA72" s="252">
        <f t="shared" si="5"/>
        <v>33.179584615384613</v>
      </c>
      <c r="CB72" s="261">
        <f t="shared" si="9"/>
        <v>622.72055831659827</v>
      </c>
    </row>
    <row r="73" spans="1:80" ht="18.75" customHeight="1" x14ac:dyDescent="0.3">
      <c r="A73" s="61">
        <f t="shared" si="10"/>
        <v>64</v>
      </c>
      <c r="B73" s="80" t="s">
        <v>143</v>
      </c>
      <c r="C73" s="81">
        <v>1973</v>
      </c>
      <c r="D73" s="81">
        <v>5</v>
      </c>
      <c r="E73" s="81">
        <v>6</v>
      </c>
      <c r="F73" s="145">
        <v>90</v>
      </c>
      <c r="G73" s="151">
        <v>4611.3</v>
      </c>
      <c r="H73" s="123">
        <v>6.31</v>
      </c>
      <c r="I73" s="65"/>
      <c r="J73" s="65">
        <f t="shared" si="11"/>
        <v>349.16763600000002</v>
      </c>
      <c r="K73" s="64">
        <f t="shared" si="6"/>
        <v>332.93134092600002</v>
      </c>
      <c r="L73" s="123">
        <v>6.31</v>
      </c>
      <c r="M73" s="124">
        <v>6.33</v>
      </c>
      <c r="N73" s="65">
        <f t="shared" si="12"/>
        <v>349.72099199999997</v>
      </c>
      <c r="O73" s="64">
        <f t="shared" si="3"/>
        <v>333.45896587199996</v>
      </c>
      <c r="P73" s="65">
        <f t="shared" si="7"/>
        <v>339.22936223999994</v>
      </c>
      <c r="Q73" s="274"/>
      <c r="R73" s="272"/>
      <c r="S73" s="263"/>
      <c r="T73" s="275"/>
      <c r="U73" s="274"/>
      <c r="V73" s="272"/>
      <c r="W73" s="274"/>
      <c r="X73" s="272"/>
      <c r="Y73" s="274"/>
      <c r="Z73" s="272"/>
      <c r="AA73" s="273"/>
      <c r="AB73" s="272"/>
      <c r="AC73" s="274"/>
      <c r="AD73" s="263"/>
      <c r="AE73" s="272"/>
      <c r="AF73" s="274"/>
      <c r="AG73" s="272"/>
      <c r="AH73" s="274"/>
      <c r="AI73" s="272"/>
      <c r="AJ73" s="274"/>
      <c r="AK73" s="276"/>
      <c r="AL73" s="274"/>
      <c r="AM73" s="272"/>
      <c r="AN73" s="274"/>
      <c r="AO73" s="272"/>
      <c r="AP73" s="274"/>
      <c r="AQ73" s="272"/>
      <c r="AR73" s="274"/>
      <c r="AS73" s="272"/>
      <c r="AT73" s="277"/>
      <c r="AU73" s="278"/>
      <c r="AV73" s="273"/>
      <c r="AW73" s="279"/>
      <c r="AX73" s="279"/>
      <c r="AY73" s="274"/>
      <c r="AZ73" s="272"/>
      <c r="BA73" s="279"/>
      <c r="BB73" s="273"/>
      <c r="BC73" s="272"/>
      <c r="BD73" s="263"/>
      <c r="BE73" s="272"/>
      <c r="BF73" s="279">
        <v>2.1465000000000001</v>
      </c>
      <c r="BG73" s="263">
        <v>5.0000000000000001E-3</v>
      </c>
      <c r="BH73" s="272">
        <v>7.8305338461538501</v>
      </c>
      <c r="BI73" s="273"/>
      <c r="BJ73" s="272"/>
      <c r="BK73" s="273"/>
      <c r="BL73" s="272"/>
      <c r="BM73" s="273"/>
      <c r="BN73" s="272"/>
      <c r="BO73" s="273"/>
      <c r="BP73" s="272"/>
      <c r="BQ73" s="273">
        <v>5</v>
      </c>
      <c r="BR73" s="272">
        <v>9.2270000000000003</v>
      </c>
      <c r="BS73" s="273"/>
      <c r="BT73" s="272"/>
      <c r="BU73" s="273">
        <v>8</v>
      </c>
      <c r="BV73" s="272">
        <v>7.4740000000000002</v>
      </c>
      <c r="BW73" s="273">
        <v>11</v>
      </c>
      <c r="BX73" s="272">
        <v>16.547000000000001</v>
      </c>
      <c r="BY73" s="77">
        <f t="shared" si="13"/>
        <v>2.1465000000000001</v>
      </c>
      <c r="BZ73" s="251">
        <f t="shared" si="8"/>
        <v>17.057533846153852</v>
      </c>
      <c r="CA73" s="252">
        <f t="shared" si="5"/>
        <v>24.021000000000001</v>
      </c>
      <c r="CB73" s="261">
        <f t="shared" si="9"/>
        <v>43.225033846153849</v>
      </c>
    </row>
    <row r="74" spans="1:80" ht="23.25" customHeight="1" x14ac:dyDescent="0.3">
      <c r="A74" s="61">
        <f>A73+1</f>
        <v>65</v>
      </c>
      <c r="B74" s="80" t="s">
        <v>144</v>
      </c>
      <c r="C74" s="81">
        <v>1982</v>
      </c>
      <c r="D74" s="81">
        <v>9</v>
      </c>
      <c r="E74" s="81">
        <v>1</v>
      </c>
      <c r="F74" s="145">
        <v>33</v>
      </c>
      <c r="G74" s="151">
        <v>1690.2</v>
      </c>
      <c r="H74" s="123">
        <v>6.31</v>
      </c>
      <c r="I74" s="65"/>
      <c r="J74" s="65">
        <f t="shared" ref="J74:J105" si="14">G74*H74*12/1000</f>
        <v>127.981944</v>
      </c>
      <c r="K74" s="64">
        <f t="shared" si="6"/>
        <v>122.03078360400001</v>
      </c>
      <c r="L74" s="123">
        <v>6.31</v>
      </c>
      <c r="M74" s="124">
        <v>6.33</v>
      </c>
      <c r="N74" s="65">
        <f t="shared" ref="N74:N105" si="15">((G74*L74*6)+(G74*M74*6))/1000</f>
        <v>128.18476800000002</v>
      </c>
      <c r="O74" s="64">
        <f t="shared" ref="O74:O137" si="16">N74*0.9535</f>
        <v>122.22417628800002</v>
      </c>
      <c r="P74" s="65">
        <f t="shared" si="7"/>
        <v>124.33922496000001</v>
      </c>
      <c r="Q74" s="274"/>
      <c r="R74" s="272"/>
      <c r="S74" s="263"/>
      <c r="T74" s="275"/>
      <c r="U74" s="274"/>
      <c r="V74" s="272"/>
      <c r="W74" s="274"/>
      <c r="X74" s="272"/>
      <c r="Y74" s="274"/>
      <c r="Z74" s="272"/>
      <c r="AA74" s="273"/>
      <c r="AB74" s="272"/>
      <c r="AC74" s="274"/>
      <c r="AD74" s="263"/>
      <c r="AE74" s="272"/>
      <c r="AF74" s="274"/>
      <c r="AG74" s="272"/>
      <c r="AH74" s="274"/>
      <c r="AI74" s="272"/>
      <c r="AJ74" s="274"/>
      <c r="AK74" s="276"/>
      <c r="AL74" s="274"/>
      <c r="AM74" s="272"/>
      <c r="AN74" s="274"/>
      <c r="AO74" s="272"/>
      <c r="AP74" s="274">
        <v>1</v>
      </c>
      <c r="AQ74" s="272">
        <v>11.19</v>
      </c>
      <c r="AR74" s="274"/>
      <c r="AS74" s="272"/>
      <c r="AT74" s="277"/>
      <c r="AU74" s="278"/>
      <c r="AV74" s="273"/>
      <c r="AW74" s="279"/>
      <c r="AX74" s="279"/>
      <c r="AY74" s="274"/>
      <c r="AZ74" s="272"/>
      <c r="BA74" s="279"/>
      <c r="BB74" s="273"/>
      <c r="BC74" s="272"/>
      <c r="BD74" s="263"/>
      <c r="BE74" s="272"/>
      <c r="BF74" s="279"/>
      <c r="BG74" s="263">
        <v>5.0000000000000001E-3</v>
      </c>
      <c r="BH74" s="272">
        <v>9.2191885714285693</v>
      </c>
      <c r="BI74" s="273"/>
      <c r="BJ74" s="272"/>
      <c r="BK74" s="273"/>
      <c r="BL74" s="272"/>
      <c r="BM74" s="273"/>
      <c r="BN74" s="272"/>
      <c r="BO74" s="273"/>
      <c r="BP74" s="272"/>
      <c r="BQ74" s="273">
        <v>22</v>
      </c>
      <c r="BR74" s="272">
        <v>29.884</v>
      </c>
      <c r="BS74" s="273">
        <v>0.05</v>
      </c>
      <c r="BT74" s="272">
        <v>9.9789999999999992</v>
      </c>
      <c r="BU74" s="273">
        <v>10</v>
      </c>
      <c r="BV74" s="272">
        <v>8.25</v>
      </c>
      <c r="BW74" s="273">
        <v>9</v>
      </c>
      <c r="BX74" s="272">
        <v>16.596</v>
      </c>
      <c r="BY74" s="77">
        <f t="shared" ref="BY74:BY105" si="17">R74+S74+V74+X74+Z74+AB74+AE74+AG74+AI74+AK74+AM74+AO74+AQ74+AS74+AU74+AV74+AW74+AX74+AZ74+BA74+BC74+BE74+BF74</f>
        <v>11.19</v>
      </c>
      <c r="BZ74" s="251">
        <f t="shared" si="8"/>
        <v>39.103188571428568</v>
      </c>
      <c r="CA74" s="252">
        <f t="shared" ref="CA74:CA137" si="18">BT74+BV74+BX74</f>
        <v>34.825000000000003</v>
      </c>
      <c r="CB74" s="261">
        <f t="shared" si="9"/>
        <v>85.118188571428561</v>
      </c>
    </row>
    <row r="75" spans="1:80" ht="21" customHeight="1" x14ac:dyDescent="0.3">
      <c r="A75" s="61">
        <f t="shared" ref="A75:A138" si="19">A74+1</f>
        <v>66</v>
      </c>
      <c r="B75" s="80" t="s">
        <v>145</v>
      </c>
      <c r="C75" s="81">
        <v>1982</v>
      </c>
      <c r="D75" s="81">
        <v>8</v>
      </c>
      <c r="E75" s="81">
        <v>1</v>
      </c>
      <c r="F75" s="145">
        <v>28</v>
      </c>
      <c r="G75" s="151">
        <v>1741.6</v>
      </c>
      <c r="H75" s="123">
        <v>6.31</v>
      </c>
      <c r="I75" s="65"/>
      <c r="J75" s="65">
        <f t="shared" si="14"/>
        <v>131.873952</v>
      </c>
      <c r="K75" s="64">
        <f t="shared" ref="K75:K140" si="20">J75*0.9535</f>
        <v>125.741813232</v>
      </c>
      <c r="L75" s="123">
        <v>6.31</v>
      </c>
      <c r="M75" s="124">
        <v>6.33</v>
      </c>
      <c r="N75" s="65">
        <f t="shared" si="15"/>
        <v>132.082944</v>
      </c>
      <c r="O75" s="64">
        <f t="shared" si="16"/>
        <v>125.941087104</v>
      </c>
      <c r="P75" s="65">
        <f t="shared" ref="P75:P138" si="21">N75*0.97</f>
        <v>128.12045567999999</v>
      </c>
      <c r="Q75" s="274"/>
      <c r="R75" s="272"/>
      <c r="S75" s="263"/>
      <c r="T75" s="275"/>
      <c r="U75" s="274"/>
      <c r="V75" s="272"/>
      <c r="W75" s="274"/>
      <c r="X75" s="272"/>
      <c r="Y75" s="274"/>
      <c r="Z75" s="272"/>
      <c r="AA75" s="273"/>
      <c r="AB75" s="272"/>
      <c r="AC75" s="274"/>
      <c r="AD75" s="263"/>
      <c r="AE75" s="272"/>
      <c r="AF75" s="274"/>
      <c r="AG75" s="272"/>
      <c r="AH75" s="274"/>
      <c r="AI75" s="272"/>
      <c r="AJ75" s="274"/>
      <c r="AK75" s="276"/>
      <c r="AL75" s="274"/>
      <c r="AM75" s="272"/>
      <c r="AN75" s="274"/>
      <c r="AO75" s="272"/>
      <c r="AP75" s="274"/>
      <c r="AQ75" s="272"/>
      <c r="AR75" s="274"/>
      <c r="AS75" s="272"/>
      <c r="AT75" s="277">
        <v>2</v>
      </c>
      <c r="AU75" s="278">
        <v>0.34899999999999998</v>
      </c>
      <c r="AV75" s="273"/>
      <c r="AW75" s="279"/>
      <c r="AX75" s="279"/>
      <c r="AY75" s="274"/>
      <c r="AZ75" s="272"/>
      <c r="BA75" s="279"/>
      <c r="BB75" s="273"/>
      <c r="BC75" s="272"/>
      <c r="BD75" s="263"/>
      <c r="BE75" s="272"/>
      <c r="BF75" s="279">
        <v>1.073</v>
      </c>
      <c r="BG75" s="263">
        <v>5.4999999999999997E-3</v>
      </c>
      <c r="BH75" s="272">
        <v>11.39132759615385</v>
      </c>
      <c r="BI75" s="273"/>
      <c r="BJ75" s="272"/>
      <c r="BK75" s="273"/>
      <c r="BL75" s="272"/>
      <c r="BM75" s="273">
        <v>8.0000000000000002E-3</v>
      </c>
      <c r="BN75" s="272">
        <v>15.734500923076959</v>
      </c>
      <c r="BO75" s="273"/>
      <c r="BP75" s="272"/>
      <c r="BQ75" s="273">
        <v>6</v>
      </c>
      <c r="BR75" s="272">
        <v>6.9809999999999999</v>
      </c>
      <c r="BS75" s="273"/>
      <c r="BT75" s="272"/>
      <c r="BU75" s="273"/>
      <c r="BV75" s="272"/>
      <c r="BW75" s="273">
        <v>5</v>
      </c>
      <c r="BX75" s="272">
        <v>10.483000000000001</v>
      </c>
      <c r="BY75" s="77">
        <f t="shared" si="17"/>
        <v>1.4219999999999999</v>
      </c>
      <c r="BZ75" s="251">
        <f t="shared" ref="BZ75:BZ138" si="22">BH75+BJ75+BL75+BN75+BP75+BR75</f>
        <v>34.10682851923081</v>
      </c>
      <c r="CA75" s="252">
        <f t="shared" si="18"/>
        <v>10.483000000000001</v>
      </c>
      <c r="CB75" s="261">
        <f t="shared" ref="CB75:CB138" si="23">BY75+BZ75+CA75</f>
        <v>46.011828519230804</v>
      </c>
    </row>
    <row r="76" spans="1:80" ht="18.75" customHeight="1" x14ac:dyDescent="0.3">
      <c r="A76" s="61">
        <f t="shared" si="19"/>
        <v>67</v>
      </c>
      <c r="B76" s="80" t="s">
        <v>146</v>
      </c>
      <c r="C76" s="81">
        <v>1995</v>
      </c>
      <c r="D76" s="81">
        <v>5</v>
      </c>
      <c r="E76" s="81">
        <v>14</v>
      </c>
      <c r="F76" s="145">
        <v>182</v>
      </c>
      <c r="G76" s="151">
        <v>10240.299999999999</v>
      </c>
      <c r="H76" s="123">
        <v>6.31</v>
      </c>
      <c r="I76" s="65"/>
      <c r="J76" s="65">
        <f t="shared" si="14"/>
        <v>775.39551599999982</v>
      </c>
      <c r="K76" s="64">
        <f t="shared" si="20"/>
        <v>739.33962450599984</v>
      </c>
      <c r="L76" s="123">
        <v>6.31</v>
      </c>
      <c r="M76" s="124">
        <v>6.33</v>
      </c>
      <c r="N76" s="65">
        <f t="shared" si="15"/>
        <v>776.62435199999993</v>
      </c>
      <c r="O76" s="64">
        <f t="shared" si="16"/>
        <v>740.51131963199998</v>
      </c>
      <c r="P76" s="65">
        <f t="shared" si="21"/>
        <v>753.32562143999996</v>
      </c>
      <c r="Q76" s="274"/>
      <c r="R76" s="272"/>
      <c r="S76" s="263"/>
      <c r="T76" s="275"/>
      <c r="U76" s="274"/>
      <c r="V76" s="272"/>
      <c r="W76" s="274"/>
      <c r="X76" s="272"/>
      <c r="Y76" s="274"/>
      <c r="Z76" s="272"/>
      <c r="AA76" s="273"/>
      <c r="AB76" s="272"/>
      <c r="AC76" s="274"/>
      <c r="AD76" s="263"/>
      <c r="AE76" s="272"/>
      <c r="AF76" s="274"/>
      <c r="AG76" s="272"/>
      <c r="AH76" s="274"/>
      <c r="AI76" s="272"/>
      <c r="AJ76" s="274"/>
      <c r="AK76" s="276"/>
      <c r="AL76" s="274"/>
      <c r="AM76" s="272"/>
      <c r="AN76" s="274"/>
      <c r="AO76" s="272"/>
      <c r="AP76" s="274"/>
      <c r="AQ76" s="272"/>
      <c r="AR76" s="274"/>
      <c r="AS76" s="272"/>
      <c r="AT76" s="277">
        <v>3</v>
      </c>
      <c r="AU76" s="278">
        <v>2.9090000000000003</v>
      </c>
      <c r="AV76" s="273"/>
      <c r="AW76" s="279"/>
      <c r="AX76" s="279"/>
      <c r="AY76" s="274"/>
      <c r="AZ76" s="272"/>
      <c r="BA76" s="279"/>
      <c r="BB76" s="273"/>
      <c r="BC76" s="272"/>
      <c r="BD76" s="263"/>
      <c r="BE76" s="272"/>
      <c r="BF76" s="279">
        <v>11.504999999999999</v>
      </c>
      <c r="BG76" s="263">
        <v>5.0000000000000001E-3</v>
      </c>
      <c r="BH76" s="272">
        <v>9.0090000000000003</v>
      </c>
      <c r="BI76" s="273">
        <v>8.5000000000000006E-3</v>
      </c>
      <c r="BJ76" s="272">
        <v>12.657</v>
      </c>
      <c r="BK76" s="273">
        <v>3.0000000000000001E-3</v>
      </c>
      <c r="BL76" s="272">
        <v>3.9725338095238203</v>
      </c>
      <c r="BM76" s="273">
        <v>4.5000000000000005E-3</v>
      </c>
      <c r="BN76" s="272">
        <v>6.4710707619047598</v>
      </c>
      <c r="BO76" s="273"/>
      <c r="BP76" s="272"/>
      <c r="BQ76" s="273">
        <v>31</v>
      </c>
      <c r="BR76" s="272">
        <v>39.399000000000001</v>
      </c>
      <c r="BS76" s="273"/>
      <c r="BT76" s="272"/>
      <c r="BU76" s="273">
        <v>4</v>
      </c>
      <c r="BV76" s="272">
        <v>4.1135000000000002</v>
      </c>
      <c r="BW76" s="273">
        <v>13</v>
      </c>
      <c r="BX76" s="272">
        <v>31.062999999999999</v>
      </c>
      <c r="BY76" s="77">
        <f t="shared" si="17"/>
        <v>14.414</v>
      </c>
      <c r="BZ76" s="251">
        <f t="shared" si="22"/>
        <v>71.508604571428577</v>
      </c>
      <c r="CA76" s="252">
        <f t="shared" si="18"/>
        <v>35.176499999999997</v>
      </c>
      <c r="CB76" s="261">
        <f t="shared" si="23"/>
        <v>121.09910457142857</v>
      </c>
    </row>
    <row r="77" spans="1:80" ht="18" customHeight="1" x14ac:dyDescent="0.3">
      <c r="A77" s="61">
        <f t="shared" si="19"/>
        <v>68</v>
      </c>
      <c r="B77" s="80" t="s">
        <v>147</v>
      </c>
      <c r="C77" s="81">
        <v>1956</v>
      </c>
      <c r="D77" s="81">
        <v>1</v>
      </c>
      <c r="E77" s="81">
        <v>2</v>
      </c>
      <c r="F77" s="145">
        <v>12</v>
      </c>
      <c r="G77" s="151">
        <v>607.29999999999995</v>
      </c>
      <c r="H77" s="123">
        <v>6.31</v>
      </c>
      <c r="I77" s="65"/>
      <c r="J77" s="65">
        <f t="shared" si="14"/>
        <v>45.984755999999997</v>
      </c>
      <c r="K77" s="64">
        <f t="shared" si="20"/>
        <v>43.846464845999996</v>
      </c>
      <c r="L77" s="123">
        <v>6.31</v>
      </c>
      <c r="M77" s="124">
        <v>6.33</v>
      </c>
      <c r="N77" s="65">
        <f t="shared" si="15"/>
        <v>46.057631999999998</v>
      </c>
      <c r="O77" s="64">
        <f t="shared" si="16"/>
        <v>43.915952111999999</v>
      </c>
      <c r="P77" s="65">
        <f t="shared" si="21"/>
        <v>44.675903039999994</v>
      </c>
      <c r="Q77" s="274"/>
      <c r="R77" s="272"/>
      <c r="S77" s="263">
        <v>480.10699999999997</v>
      </c>
      <c r="T77" s="275">
        <v>31.94</v>
      </c>
      <c r="U77" s="274"/>
      <c r="V77" s="272"/>
      <c r="W77" s="274"/>
      <c r="X77" s="272"/>
      <c r="Y77" s="274"/>
      <c r="Z77" s="272"/>
      <c r="AA77" s="273"/>
      <c r="AB77" s="272"/>
      <c r="AC77" s="274"/>
      <c r="AD77" s="263"/>
      <c r="AE77" s="272"/>
      <c r="AF77" s="274"/>
      <c r="AG77" s="272"/>
      <c r="AH77" s="274">
        <v>2.5000000000000001E-3</v>
      </c>
      <c r="AI77" s="272">
        <v>5.2109999999999994</v>
      </c>
      <c r="AJ77" s="274"/>
      <c r="AK77" s="276"/>
      <c r="AL77" s="274"/>
      <c r="AM77" s="272"/>
      <c r="AN77" s="274"/>
      <c r="AO77" s="272"/>
      <c r="AP77" s="274">
        <v>5</v>
      </c>
      <c r="AQ77" s="272">
        <v>15.493</v>
      </c>
      <c r="AR77" s="274"/>
      <c r="AS77" s="272"/>
      <c r="AT77" s="277">
        <v>3</v>
      </c>
      <c r="AU77" s="278">
        <v>0.73799999999999999</v>
      </c>
      <c r="AV77" s="273"/>
      <c r="AW77" s="279"/>
      <c r="AX77" s="279"/>
      <c r="AY77" s="274"/>
      <c r="AZ77" s="272"/>
      <c r="BA77" s="279"/>
      <c r="BB77" s="273"/>
      <c r="BC77" s="272"/>
      <c r="BD77" s="263">
        <v>6</v>
      </c>
      <c r="BE77" s="272">
        <v>2.68845</v>
      </c>
      <c r="BF77" s="279">
        <v>0.97950000000000004</v>
      </c>
      <c r="BG77" s="263"/>
      <c r="BH77" s="272"/>
      <c r="BI77" s="273"/>
      <c r="BJ77" s="272"/>
      <c r="BK77" s="273"/>
      <c r="BL77" s="272"/>
      <c r="BM77" s="273">
        <v>3.0000000000000001E-3</v>
      </c>
      <c r="BN77" s="272">
        <v>3.9379999999999997</v>
      </c>
      <c r="BO77" s="273"/>
      <c r="BP77" s="272"/>
      <c r="BQ77" s="273">
        <v>4</v>
      </c>
      <c r="BR77" s="272">
        <v>6.3</v>
      </c>
      <c r="BS77" s="273"/>
      <c r="BT77" s="272"/>
      <c r="BU77" s="273"/>
      <c r="BV77" s="272"/>
      <c r="BW77" s="273">
        <v>5</v>
      </c>
      <c r="BX77" s="272">
        <v>11.545999999999999</v>
      </c>
      <c r="BY77" s="77">
        <f t="shared" si="17"/>
        <v>505.21694999999994</v>
      </c>
      <c r="BZ77" s="251">
        <f t="shared" si="22"/>
        <v>10.238</v>
      </c>
      <c r="CA77" s="252">
        <f t="shared" si="18"/>
        <v>11.545999999999999</v>
      </c>
      <c r="CB77" s="261">
        <f t="shared" si="23"/>
        <v>527.00094999999999</v>
      </c>
    </row>
    <row r="78" spans="1:80" ht="18.75" customHeight="1" x14ac:dyDescent="0.3">
      <c r="A78" s="61">
        <f t="shared" si="19"/>
        <v>69</v>
      </c>
      <c r="B78" s="80" t="s">
        <v>148</v>
      </c>
      <c r="C78" s="81">
        <v>1960</v>
      </c>
      <c r="D78" s="81">
        <v>2</v>
      </c>
      <c r="E78" s="81">
        <v>2</v>
      </c>
      <c r="F78" s="145">
        <v>12</v>
      </c>
      <c r="G78" s="151">
        <v>449.3</v>
      </c>
      <c r="H78" s="123">
        <v>6.31</v>
      </c>
      <c r="I78" s="65"/>
      <c r="J78" s="65">
        <f t="shared" si="14"/>
        <v>34.020995999999997</v>
      </c>
      <c r="K78" s="64">
        <f t="shared" si="20"/>
        <v>32.439019685999995</v>
      </c>
      <c r="L78" s="123">
        <v>6.31</v>
      </c>
      <c r="M78" s="124">
        <v>6.33</v>
      </c>
      <c r="N78" s="65">
        <f t="shared" si="15"/>
        <v>34.074911999999998</v>
      </c>
      <c r="O78" s="64">
        <f t="shared" si="16"/>
        <v>32.490428592000001</v>
      </c>
      <c r="P78" s="65">
        <f t="shared" si="21"/>
        <v>33.052664639999996</v>
      </c>
      <c r="Q78" s="274"/>
      <c r="R78" s="272"/>
      <c r="S78" s="263">
        <v>274.49600000000004</v>
      </c>
      <c r="T78" s="275">
        <v>29.14</v>
      </c>
      <c r="U78" s="274"/>
      <c r="V78" s="272"/>
      <c r="W78" s="274"/>
      <c r="X78" s="272"/>
      <c r="Y78" s="274"/>
      <c r="Z78" s="272"/>
      <c r="AA78" s="273"/>
      <c r="AB78" s="272"/>
      <c r="AC78" s="274"/>
      <c r="AD78" s="263"/>
      <c r="AE78" s="272"/>
      <c r="AF78" s="274"/>
      <c r="AG78" s="272"/>
      <c r="AH78" s="274"/>
      <c r="AI78" s="272"/>
      <c r="AJ78" s="274"/>
      <c r="AK78" s="276"/>
      <c r="AL78" s="274"/>
      <c r="AM78" s="272"/>
      <c r="AN78" s="274"/>
      <c r="AO78" s="272"/>
      <c r="AP78" s="274"/>
      <c r="AQ78" s="272"/>
      <c r="AR78" s="274"/>
      <c r="AS78" s="272"/>
      <c r="AT78" s="277"/>
      <c r="AU78" s="278"/>
      <c r="AV78" s="273"/>
      <c r="AW78" s="279"/>
      <c r="AX78" s="279"/>
      <c r="AY78" s="274"/>
      <c r="AZ78" s="272"/>
      <c r="BA78" s="279"/>
      <c r="BB78" s="273"/>
      <c r="BC78" s="272"/>
      <c r="BD78" s="263"/>
      <c r="BE78" s="272"/>
      <c r="BF78" s="279"/>
      <c r="BG78" s="263">
        <v>3.0000000000000001E-3</v>
      </c>
      <c r="BH78" s="272">
        <v>6.4885000000000002</v>
      </c>
      <c r="BI78" s="273"/>
      <c r="BJ78" s="272"/>
      <c r="BK78" s="273"/>
      <c r="BL78" s="272"/>
      <c r="BM78" s="273">
        <v>1E-3</v>
      </c>
      <c r="BN78" s="272">
        <v>1.4370000000000001</v>
      </c>
      <c r="BO78" s="273"/>
      <c r="BP78" s="272"/>
      <c r="BQ78" s="273">
        <v>6</v>
      </c>
      <c r="BR78" s="272">
        <v>6.3330000000000002</v>
      </c>
      <c r="BS78" s="273"/>
      <c r="BT78" s="272"/>
      <c r="BU78" s="273">
        <v>1</v>
      </c>
      <c r="BV78" s="272">
        <v>1.1379999999999999</v>
      </c>
      <c r="BW78" s="273"/>
      <c r="BX78" s="272"/>
      <c r="BY78" s="77">
        <f t="shared" si="17"/>
        <v>274.49600000000004</v>
      </c>
      <c r="BZ78" s="251">
        <f t="shared" si="22"/>
        <v>14.258500000000002</v>
      </c>
      <c r="CA78" s="252">
        <f t="shared" si="18"/>
        <v>1.1379999999999999</v>
      </c>
      <c r="CB78" s="261">
        <f t="shared" si="23"/>
        <v>289.89250000000004</v>
      </c>
    </row>
    <row r="79" spans="1:80" ht="18.75" customHeight="1" x14ac:dyDescent="0.3">
      <c r="A79" s="61">
        <f t="shared" si="19"/>
        <v>70</v>
      </c>
      <c r="B79" s="80" t="s">
        <v>149</v>
      </c>
      <c r="C79" s="81" t="s">
        <v>96</v>
      </c>
      <c r="D79" s="81">
        <v>2</v>
      </c>
      <c r="E79" s="81">
        <v>2</v>
      </c>
      <c r="F79" s="145">
        <v>16</v>
      </c>
      <c r="G79" s="151">
        <v>630.6</v>
      </c>
      <c r="H79" s="123">
        <v>6.31</v>
      </c>
      <c r="I79" s="65"/>
      <c r="J79" s="65">
        <f t="shared" si="14"/>
        <v>47.749032</v>
      </c>
      <c r="K79" s="64">
        <f t="shared" si="20"/>
        <v>45.528702012000004</v>
      </c>
      <c r="L79" s="123">
        <v>6.31</v>
      </c>
      <c r="M79" s="124">
        <v>6.33</v>
      </c>
      <c r="N79" s="65">
        <f t="shared" si="15"/>
        <v>47.824703999999997</v>
      </c>
      <c r="O79" s="64">
        <f t="shared" si="16"/>
        <v>45.600855263999996</v>
      </c>
      <c r="P79" s="65">
        <f t="shared" si="21"/>
        <v>46.389962879999999</v>
      </c>
      <c r="Q79" s="274"/>
      <c r="R79" s="272"/>
      <c r="S79" s="263">
        <v>297.23499999999996</v>
      </c>
      <c r="T79" s="275"/>
      <c r="U79" s="274"/>
      <c r="V79" s="272"/>
      <c r="W79" s="274"/>
      <c r="X79" s="272"/>
      <c r="Y79" s="274"/>
      <c r="Z79" s="272"/>
      <c r="AA79" s="273"/>
      <c r="AB79" s="272"/>
      <c r="AC79" s="274"/>
      <c r="AD79" s="263"/>
      <c r="AE79" s="272"/>
      <c r="AF79" s="274"/>
      <c r="AG79" s="272"/>
      <c r="AH79" s="274"/>
      <c r="AI79" s="272"/>
      <c r="AJ79" s="274"/>
      <c r="AK79" s="276"/>
      <c r="AL79" s="274"/>
      <c r="AM79" s="272"/>
      <c r="AN79" s="274"/>
      <c r="AO79" s="272"/>
      <c r="AP79" s="274"/>
      <c r="AQ79" s="272"/>
      <c r="AR79" s="274"/>
      <c r="AS79" s="272"/>
      <c r="AT79" s="277"/>
      <c r="AU79" s="278"/>
      <c r="AV79" s="273"/>
      <c r="AW79" s="279"/>
      <c r="AX79" s="279"/>
      <c r="AY79" s="274"/>
      <c r="AZ79" s="272"/>
      <c r="BA79" s="279"/>
      <c r="BB79" s="273"/>
      <c r="BC79" s="272"/>
      <c r="BD79" s="263"/>
      <c r="BE79" s="272"/>
      <c r="BF79" s="279">
        <v>2.1465000000000001</v>
      </c>
      <c r="BG79" s="263"/>
      <c r="BH79" s="272"/>
      <c r="BI79" s="273"/>
      <c r="BJ79" s="272"/>
      <c r="BK79" s="273"/>
      <c r="BL79" s="272"/>
      <c r="BM79" s="273"/>
      <c r="BN79" s="272"/>
      <c r="BO79" s="273"/>
      <c r="BP79" s="272"/>
      <c r="BQ79" s="273"/>
      <c r="BR79" s="272"/>
      <c r="BS79" s="273">
        <v>0.12</v>
      </c>
      <c r="BT79" s="272">
        <v>22.12</v>
      </c>
      <c r="BU79" s="273"/>
      <c r="BV79" s="272"/>
      <c r="BW79" s="273">
        <v>7</v>
      </c>
      <c r="BX79" s="272">
        <v>14.723000000000001</v>
      </c>
      <c r="BY79" s="77">
        <f t="shared" si="17"/>
        <v>299.38149999999996</v>
      </c>
      <c r="BZ79" s="251">
        <f t="shared" si="22"/>
        <v>0</v>
      </c>
      <c r="CA79" s="252">
        <f t="shared" si="18"/>
        <v>36.843000000000004</v>
      </c>
      <c r="CB79" s="261">
        <f t="shared" si="23"/>
        <v>336.22449999999998</v>
      </c>
    </row>
    <row r="80" spans="1:80" ht="18.75" customHeight="1" x14ac:dyDescent="0.3">
      <c r="A80" s="61">
        <f t="shared" si="19"/>
        <v>71</v>
      </c>
      <c r="B80" s="80" t="s">
        <v>150</v>
      </c>
      <c r="C80" s="81" t="s">
        <v>63</v>
      </c>
      <c r="D80" s="81">
        <v>3</v>
      </c>
      <c r="E80" s="81">
        <v>1</v>
      </c>
      <c r="F80" s="145">
        <v>12</v>
      </c>
      <c r="G80" s="151">
        <v>594.6</v>
      </c>
      <c r="H80" s="123">
        <v>6.31</v>
      </c>
      <c r="I80" s="65"/>
      <c r="J80" s="65">
        <f t="shared" si="14"/>
        <v>45.023111999999998</v>
      </c>
      <c r="K80" s="64">
        <f t="shared" si="20"/>
        <v>42.929537291999999</v>
      </c>
      <c r="L80" s="123">
        <v>6.31</v>
      </c>
      <c r="M80" s="124">
        <v>6.33</v>
      </c>
      <c r="N80" s="65">
        <f t="shared" si="15"/>
        <v>45.094464000000009</v>
      </c>
      <c r="O80" s="64">
        <f t="shared" si="16"/>
        <v>42.997571424000007</v>
      </c>
      <c r="P80" s="65">
        <f t="shared" si="21"/>
        <v>43.741630080000007</v>
      </c>
      <c r="Q80" s="274"/>
      <c r="R80" s="272"/>
      <c r="S80" s="263">
        <v>297.98599999999999</v>
      </c>
      <c r="T80" s="275">
        <v>14.57</v>
      </c>
      <c r="U80" s="274"/>
      <c r="V80" s="272"/>
      <c r="W80" s="274"/>
      <c r="X80" s="272"/>
      <c r="Y80" s="274"/>
      <c r="Z80" s="272"/>
      <c r="AA80" s="273"/>
      <c r="AB80" s="272"/>
      <c r="AC80" s="274"/>
      <c r="AD80" s="263"/>
      <c r="AE80" s="272"/>
      <c r="AF80" s="274"/>
      <c r="AG80" s="272"/>
      <c r="AH80" s="274"/>
      <c r="AI80" s="272"/>
      <c r="AJ80" s="274"/>
      <c r="AK80" s="276"/>
      <c r="AL80" s="274"/>
      <c r="AM80" s="272"/>
      <c r="AN80" s="274"/>
      <c r="AO80" s="272"/>
      <c r="AP80" s="274"/>
      <c r="AQ80" s="272"/>
      <c r="AR80" s="274"/>
      <c r="AS80" s="272"/>
      <c r="AT80" s="277"/>
      <c r="AU80" s="278"/>
      <c r="AV80" s="273"/>
      <c r="AW80" s="279"/>
      <c r="AX80" s="279"/>
      <c r="AY80" s="274"/>
      <c r="AZ80" s="272"/>
      <c r="BA80" s="279"/>
      <c r="BB80" s="273"/>
      <c r="BC80" s="272"/>
      <c r="BD80" s="263"/>
      <c r="BE80" s="272"/>
      <c r="BF80" s="279"/>
      <c r="BG80" s="263"/>
      <c r="BH80" s="272"/>
      <c r="BI80" s="273"/>
      <c r="BJ80" s="272"/>
      <c r="BK80" s="273"/>
      <c r="BL80" s="272"/>
      <c r="BM80" s="273">
        <v>9.4999999999999998E-3</v>
      </c>
      <c r="BN80" s="272">
        <v>13.648</v>
      </c>
      <c r="BO80" s="273"/>
      <c r="BP80" s="272"/>
      <c r="BQ80" s="273"/>
      <c r="BR80" s="272"/>
      <c r="BS80" s="273">
        <v>3.0000000000000001E-3</v>
      </c>
      <c r="BT80" s="272">
        <v>0.80200000000000005</v>
      </c>
      <c r="BU80" s="273">
        <v>1</v>
      </c>
      <c r="BV80" s="272">
        <v>1.478</v>
      </c>
      <c r="BW80" s="273">
        <v>3</v>
      </c>
      <c r="BX80" s="272">
        <v>7.0590000000000002</v>
      </c>
      <c r="BY80" s="77">
        <f t="shared" si="17"/>
        <v>297.98599999999999</v>
      </c>
      <c r="BZ80" s="251">
        <f t="shared" si="22"/>
        <v>13.648</v>
      </c>
      <c r="CA80" s="252">
        <f t="shared" si="18"/>
        <v>9.3390000000000004</v>
      </c>
      <c r="CB80" s="261">
        <f t="shared" si="23"/>
        <v>320.97300000000001</v>
      </c>
    </row>
    <row r="81" spans="1:80" ht="18.75" customHeight="1" x14ac:dyDescent="0.3">
      <c r="A81" s="61">
        <f t="shared" si="19"/>
        <v>72</v>
      </c>
      <c r="B81" s="80" t="s">
        <v>151</v>
      </c>
      <c r="C81" s="81">
        <v>1959</v>
      </c>
      <c r="D81" s="81">
        <v>2</v>
      </c>
      <c r="E81" s="81">
        <v>1</v>
      </c>
      <c r="F81" s="145">
        <v>8</v>
      </c>
      <c r="G81" s="151">
        <v>276.8</v>
      </c>
      <c r="H81" s="123">
        <v>6.31</v>
      </c>
      <c r="I81" s="65"/>
      <c r="J81" s="65">
        <f t="shared" si="14"/>
        <v>20.959295999999998</v>
      </c>
      <c r="K81" s="64">
        <f t="shared" si="20"/>
        <v>19.984688735999999</v>
      </c>
      <c r="L81" s="123">
        <v>6.31</v>
      </c>
      <c r="M81" s="124">
        <v>6.33</v>
      </c>
      <c r="N81" s="65">
        <f t="shared" si="15"/>
        <v>20.992511999999998</v>
      </c>
      <c r="O81" s="64">
        <f t="shared" si="16"/>
        <v>20.016360191999997</v>
      </c>
      <c r="P81" s="65">
        <f t="shared" si="21"/>
        <v>20.362736639999998</v>
      </c>
      <c r="Q81" s="274"/>
      <c r="R81" s="272"/>
      <c r="S81" s="263">
        <v>159.46800000000002</v>
      </c>
      <c r="T81" s="275">
        <v>14.57</v>
      </c>
      <c r="U81" s="274"/>
      <c r="V81" s="272"/>
      <c r="W81" s="274"/>
      <c r="X81" s="272"/>
      <c r="Y81" s="274"/>
      <c r="Z81" s="272"/>
      <c r="AA81" s="273"/>
      <c r="AB81" s="272"/>
      <c r="AC81" s="274"/>
      <c r="AD81" s="263"/>
      <c r="AE81" s="272"/>
      <c r="AF81" s="274"/>
      <c r="AG81" s="272"/>
      <c r="AH81" s="274"/>
      <c r="AI81" s="272"/>
      <c r="AJ81" s="274"/>
      <c r="AK81" s="276"/>
      <c r="AL81" s="274"/>
      <c r="AM81" s="272"/>
      <c r="AN81" s="274"/>
      <c r="AO81" s="272"/>
      <c r="AP81" s="274"/>
      <c r="AQ81" s="272"/>
      <c r="AR81" s="274"/>
      <c r="AS81" s="272"/>
      <c r="AT81" s="277"/>
      <c r="AU81" s="278"/>
      <c r="AV81" s="273"/>
      <c r="AW81" s="279"/>
      <c r="AX81" s="279"/>
      <c r="AY81" s="274"/>
      <c r="AZ81" s="272"/>
      <c r="BA81" s="279"/>
      <c r="BB81" s="273"/>
      <c r="BC81" s="272"/>
      <c r="BD81" s="263"/>
      <c r="BE81" s="272"/>
      <c r="BF81" s="279"/>
      <c r="BG81" s="263">
        <v>1E-3</v>
      </c>
      <c r="BH81" s="272">
        <v>1.85507555555556</v>
      </c>
      <c r="BI81" s="273"/>
      <c r="BJ81" s="272"/>
      <c r="BK81" s="273"/>
      <c r="BL81" s="272"/>
      <c r="BM81" s="273"/>
      <c r="BN81" s="272"/>
      <c r="BO81" s="273"/>
      <c r="BP81" s="272"/>
      <c r="BQ81" s="273"/>
      <c r="BR81" s="272"/>
      <c r="BS81" s="273"/>
      <c r="BT81" s="272"/>
      <c r="BU81" s="273"/>
      <c r="BV81" s="272"/>
      <c r="BW81" s="273"/>
      <c r="BX81" s="272"/>
      <c r="BY81" s="77">
        <f t="shared" si="17"/>
        <v>159.46800000000002</v>
      </c>
      <c r="BZ81" s="251">
        <f t="shared" si="22"/>
        <v>1.85507555555556</v>
      </c>
      <c r="CA81" s="252">
        <f t="shared" si="18"/>
        <v>0</v>
      </c>
      <c r="CB81" s="261">
        <f t="shared" si="23"/>
        <v>161.32307555555559</v>
      </c>
    </row>
    <row r="82" spans="1:80" ht="18.75" customHeight="1" x14ac:dyDescent="0.3">
      <c r="A82" s="61">
        <f t="shared" si="19"/>
        <v>73</v>
      </c>
      <c r="B82" s="80" t="s">
        <v>152</v>
      </c>
      <c r="C82" s="81">
        <v>1950</v>
      </c>
      <c r="D82" s="81">
        <v>2</v>
      </c>
      <c r="E82" s="81">
        <v>1</v>
      </c>
      <c r="F82" s="145">
        <v>8</v>
      </c>
      <c r="G82" s="151">
        <v>370.8</v>
      </c>
      <c r="H82" s="123">
        <v>6.31</v>
      </c>
      <c r="I82" s="65"/>
      <c r="J82" s="65">
        <f t="shared" si="14"/>
        <v>28.076976000000002</v>
      </c>
      <c r="K82" s="64">
        <f t="shared" si="20"/>
        <v>26.771396616000001</v>
      </c>
      <c r="L82" s="123">
        <v>6.31</v>
      </c>
      <c r="M82" s="124">
        <v>6.33</v>
      </c>
      <c r="N82" s="65">
        <f t="shared" si="15"/>
        <v>28.121472000000001</v>
      </c>
      <c r="O82" s="64">
        <f t="shared" si="16"/>
        <v>26.813823552000002</v>
      </c>
      <c r="P82" s="65">
        <f t="shared" si="21"/>
        <v>27.27782784</v>
      </c>
      <c r="Q82" s="274"/>
      <c r="R82" s="272"/>
      <c r="S82" s="263">
        <v>181.898</v>
      </c>
      <c r="T82" s="275">
        <v>18.57</v>
      </c>
      <c r="U82" s="274"/>
      <c r="V82" s="272"/>
      <c r="W82" s="274"/>
      <c r="X82" s="272"/>
      <c r="Y82" s="274"/>
      <c r="Z82" s="272"/>
      <c r="AA82" s="273"/>
      <c r="AB82" s="272"/>
      <c r="AC82" s="274"/>
      <c r="AD82" s="263"/>
      <c r="AE82" s="272"/>
      <c r="AF82" s="274"/>
      <c r="AG82" s="272"/>
      <c r="AH82" s="274"/>
      <c r="AI82" s="272"/>
      <c r="AJ82" s="274"/>
      <c r="AK82" s="276"/>
      <c r="AL82" s="274"/>
      <c r="AM82" s="272"/>
      <c r="AN82" s="274"/>
      <c r="AO82" s="272"/>
      <c r="AP82" s="274"/>
      <c r="AQ82" s="272"/>
      <c r="AR82" s="274"/>
      <c r="AS82" s="272"/>
      <c r="AT82" s="277">
        <v>3</v>
      </c>
      <c r="AU82" s="278">
        <v>1.4160000000000001</v>
      </c>
      <c r="AV82" s="273"/>
      <c r="AW82" s="279"/>
      <c r="AX82" s="279"/>
      <c r="AY82" s="274"/>
      <c r="AZ82" s="272"/>
      <c r="BA82" s="279"/>
      <c r="BB82" s="273"/>
      <c r="BC82" s="272"/>
      <c r="BD82" s="263"/>
      <c r="BE82" s="272"/>
      <c r="BF82" s="279"/>
      <c r="BG82" s="263"/>
      <c r="BH82" s="272"/>
      <c r="BI82" s="273"/>
      <c r="BJ82" s="272"/>
      <c r="BK82" s="273"/>
      <c r="BL82" s="272"/>
      <c r="BM82" s="273"/>
      <c r="BN82" s="272"/>
      <c r="BO82" s="273"/>
      <c r="BP82" s="272"/>
      <c r="BQ82" s="273"/>
      <c r="BR82" s="272"/>
      <c r="BS82" s="273"/>
      <c r="BT82" s="272"/>
      <c r="BU82" s="273"/>
      <c r="BV82" s="272"/>
      <c r="BW82" s="273"/>
      <c r="BX82" s="272"/>
      <c r="BY82" s="77">
        <f t="shared" si="17"/>
        <v>183.31399999999999</v>
      </c>
      <c r="BZ82" s="251">
        <f t="shared" si="22"/>
        <v>0</v>
      </c>
      <c r="CA82" s="252">
        <f t="shared" si="18"/>
        <v>0</v>
      </c>
      <c r="CB82" s="261">
        <f t="shared" si="23"/>
        <v>183.31399999999999</v>
      </c>
    </row>
    <row r="83" spans="1:80" ht="18.75" customHeight="1" x14ac:dyDescent="0.3">
      <c r="A83" s="61">
        <f t="shared" si="19"/>
        <v>74</v>
      </c>
      <c r="B83" s="80" t="s">
        <v>153</v>
      </c>
      <c r="C83" s="81" t="s">
        <v>154</v>
      </c>
      <c r="D83" s="81">
        <v>2</v>
      </c>
      <c r="E83" s="81">
        <v>2</v>
      </c>
      <c r="F83" s="145">
        <v>12</v>
      </c>
      <c r="G83" s="151">
        <v>813.6</v>
      </c>
      <c r="H83" s="123">
        <v>6.31</v>
      </c>
      <c r="I83" s="65"/>
      <c r="J83" s="65">
        <f t="shared" si="14"/>
        <v>61.605792000000001</v>
      </c>
      <c r="K83" s="64">
        <f t="shared" si="20"/>
        <v>58.741122672000003</v>
      </c>
      <c r="L83" s="123">
        <v>6.31</v>
      </c>
      <c r="M83" s="124">
        <v>6.33</v>
      </c>
      <c r="N83" s="65">
        <f t="shared" si="15"/>
        <v>61.703424000000005</v>
      </c>
      <c r="O83" s="64">
        <f t="shared" si="16"/>
        <v>58.834214784000004</v>
      </c>
      <c r="P83" s="65">
        <f t="shared" si="21"/>
        <v>59.852321280000005</v>
      </c>
      <c r="Q83" s="274"/>
      <c r="R83" s="272"/>
      <c r="S83" s="263"/>
      <c r="T83" s="275"/>
      <c r="U83" s="274"/>
      <c r="V83" s="272"/>
      <c r="W83" s="274"/>
      <c r="X83" s="272"/>
      <c r="Y83" s="274"/>
      <c r="Z83" s="272"/>
      <c r="AA83" s="273"/>
      <c r="AB83" s="272"/>
      <c r="AC83" s="274"/>
      <c r="AD83" s="263"/>
      <c r="AE83" s="272"/>
      <c r="AF83" s="274"/>
      <c r="AG83" s="272"/>
      <c r="AH83" s="274"/>
      <c r="AI83" s="272"/>
      <c r="AJ83" s="274"/>
      <c r="AK83" s="276"/>
      <c r="AL83" s="274"/>
      <c r="AM83" s="272"/>
      <c r="AN83" s="274"/>
      <c r="AO83" s="272"/>
      <c r="AP83" s="274"/>
      <c r="AQ83" s="272"/>
      <c r="AR83" s="274"/>
      <c r="AS83" s="272"/>
      <c r="AT83" s="277"/>
      <c r="AU83" s="278"/>
      <c r="AV83" s="273"/>
      <c r="AW83" s="279"/>
      <c r="AX83" s="279"/>
      <c r="AY83" s="274"/>
      <c r="AZ83" s="272"/>
      <c r="BA83" s="279"/>
      <c r="BB83" s="273"/>
      <c r="BC83" s="272"/>
      <c r="BD83" s="263"/>
      <c r="BE83" s="272"/>
      <c r="BF83" s="279">
        <v>4.7370000000000001</v>
      </c>
      <c r="BG83" s="263"/>
      <c r="BH83" s="272"/>
      <c r="BI83" s="273"/>
      <c r="BJ83" s="272"/>
      <c r="BK83" s="273"/>
      <c r="BL83" s="272"/>
      <c r="BM83" s="273">
        <v>4.5000000000000005E-3</v>
      </c>
      <c r="BN83" s="272">
        <v>6.0899505882353049</v>
      </c>
      <c r="BO83" s="273"/>
      <c r="BP83" s="272"/>
      <c r="BQ83" s="273">
        <v>4</v>
      </c>
      <c r="BR83" s="272">
        <v>5.68</v>
      </c>
      <c r="BS83" s="273"/>
      <c r="BT83" s="272"/>
      <c r="BU83" s="273"/>
      <c r="BV83" s="272"/>
      <c r="BW83" s="273">
        <v>2</v>
      </c>
      <c r="BX83" s="272">
        <v>5.7809999999999997</v>
      </c>
      <c r="BY83" s="77">
        <f t="shared" si="17"/>
        <v>4.7370000000000001</v>
      </c>
      <c r="BZ83" s="251">
        <f t="shared" si="22"/>
        <v>11.769950588235304</v>
      </c>
      <c r="CA83" s="252">
        <f t="shared" si="18"/>
        <v>5.7809999999999997</v>
      </c>
      <c r="CB83" s="261">
        <f t="shared" si="23"/>
        <v>22.287950588235304</v>
      </c>
    </row>
    <row r="84" spans="1:80" ht="18.75" customHeight="1" x14ac:dyDescent="0.3">
      <c r="A84" s="61">
        <f t="shared" si="19"/>
        <v>75</v>
      </c>
      <c r="B84" s="80" t="s">
        <v>155</v>
      </c>
      <c r="C84" s="81">
        <v>1955</v>
      </c>
      <c r="D84" s="81">
        <v>2</v>
      </c>
      <c r="E84" s="81">
        <v>2</v>
      </c>
      <c r="F84" s="145">
        <v>12</v>
      </c>
      <c r="G84" s="151">
        <v>671</v>
      </c>
      <c r="H84" s="123">
        <v>6.31</v>
      </c>
      <c r="I84" s="65"/>
      <c r="J84" s="65">
        <f t="shared" si="14"/>
        <v>50.808119999999995</v>
      </c>
      <c r="K84" s="64">
        <f t="shared" si="20"/>
        <v>48.445542419999995</v>
      </c>
      <c r="L84" s="123">
        <v>6.31</v>
      </c>
      <c r="M84" s="124">
        <v>6.33</v>
      </c>
      <c r="N84" s="65">
        <f t="shared" si="15"/>
        <v>50.888640000000002</v>
      </c>
      <c r="O84" s="64">
        <f t="shared" si="16"/>
        <v>48.522318240000004</v>
      </c>
      <c r="P84" s="65">
        <f t="shared" si="21"/>
        <v>49.361980799999998</v>
      </c>
      <c r="Q84" s="274"/>
      <c r="R84" s="272"/>
      <c r="S84" s="263">
        <v>214.03529999999998</v>
      </c>
      <c r="T84" s="275">
        <v>18.57</v>
      </c>
      <c r="U84" s="274">
        <v>1E-3</v>
      </c>
      <c r="V84" s="272">
        <v>1.0509999999999999</v>
      </c>
      <c r="W84" s="274">
        <v>2E-3</v>
      </c>
      <c r="X84" s="272">
        <v>1.51545</v>
      </c>
      <c r="Y84" s="274"/>
      <c r="Z84" s="272"/>
      <c r="AA84" s="273"/>
      <c r="AB84" s="272"/>
      <c r="AC84" s="274"/>
      <c r="AD84" s="263"/>
      <c r="AE84" s="272"/>
      <c r="AF84" s="274"/>
      <c r="AG84" s="272"/>
      <c r="AH84" s="274"/>
      <c r="AI84" s="272"/>
      <c r="AJ84" s="274"/>
      <c r="AK84" s="276"/>
      <c r="AL84" s="274"/>
      <c r="AM84" s="272"/>
      <c r="AN84" s="274"/>
      <c r="AO84" s="272"/>
      <c r="AP84" s="274">
        <v>1</v>
      </c>
      <c r="AQ84" s="272">
        <v>1.0940000000000001</v>
      </c>
      <c r="AR84" s="274"/>
      <c r="AS84" s="272"/>
      <c r="AT84" s="277"/>
      <c r="AU84" s="278"/>
      <c r="AV84" s="273"/>
      <c r="AW84" s="279"/>
      <c r="AX84" s="279"/>
      <c r="AY84" s="274"/>
      <c r="AZ84" s="272"/>
      <c r="BA84" s="279"/>
      <c r="BB84" s="273"/>
      <c r="BC84" s="272"/>
      <c r="BD84" s="263"/>
      <c r="BE84" s="272"/>
      <c r="BF84" s="279"/>
      <c r="BG84" s="263"/>
      <c r="BH84" s="272"/>
      <c r="BI84" s="273">
        <v>5.0000000000000001E-4</v>
      </c>
      <c r="BJ84" s="272">
        <v>0.64898909090909007</v>
      </c>
      <c r="BK84" s="273">
        <v>6.0000000000000001E-3</v>
      </c>
      <c r="BL84" s="272">
        <v>6.7460000000000004</v>
      </c>
      <c r="BM84" s="273">
        <v>2.5000000000000001E-3</v>
      </c>
      <c r="BN84" s="272">
        <v>3.1429999999999998</v>
      </c>
      <c r="BO84" s="273"/>
      <c r="BP84" s="272"/>
      <c r="BQ84" s="273">
        <v>8</v>
      </c>
      <c r="BR84" s="272">
        <v>10.307</v>
      </c>
      <c r="BS84" s="273"/>
      <c r="BT84" s="272"/>
      <c r="BU84" s="273"/>
      <c r="BV84" s="272"/>
      <c r="BW84" s="273">
        <v>2</v>
      </c>
      <c r="BX84" s="272">
        <v>7.5977965517241399</v>
      </c>
      <c r="BY84" s="77">
        <f t="shared" si="17"/>
        <v>217.69574999999995</v>
      </c>
      <c r="BZ84" s="251">
        <f t="shared" si="22"/>
        <v>20.844989090909088</v>
      </c>
      <c r="CA84" s="252">
        <f t="shared" si="18"/>
        <v>7.5977965517241399</v>
      </c>
      <c r="CB84" s="261">
        <f t="shared" si="23"/>
        <v>246.13853564263317</v>
      </c>
    </row>
    <row r="85" spans="1:80" ht="18.75" customHeight="1" x14ac:dyDescent="0.3">
      <c r="A85" s="61">
        <f t="shared" si="19"/>
        <v>76</v>
      </c>
      <c r="B85" s="80" t="s">
        <v>156</v>
      </c>
      <c r="C85" s="81" t="s">
        <v>157</v>
      </c>
      <c r="D85" s="81">
        <v>5</v>
      </c>
      <c r="E85" s="81">
        <v>7</v>
      </c>
      <c r="F85" s="145">
        <v>105</v>
      </c>
      <c r="G85" s="151">
        <v>5382.8</v>
      </c>
      <c r="H85" s="123">
        <v>6.31</v>
      </c>
      <c r="I85" s="65"/>
      <c r="J85" s="65">
        <f t="shared" si="14"/>
        <v>407.58561600000002</v>
      </c>
      <c r="K85" s="64">
        <f t="shared" si="20"/>
        <v>388.63288485600003</v>
      </c>
      <c r="L85" s="123">
        <v>6.31</v>
      </c>
      <c r="M85" s="124">
        <v>6.33</v>
      </c>
      <c r="N85" s="65">
        <f t="shared" si="15"/>
        <v>408.23155200000002</v>
      </c>
      <c r="O85" s="64">
        <f t="shared" si="16"/>
        <v>389.24878483200001</v>
      </c>
      <c r="P85" s="65">
        <f t="shared" si="21"/>
        <v>395.98460544</v>
      </c>
      <c r="Q85" s="274"/>
      <c r="R85" s="272"/>
      <c r="S85" s="263"/>
      <c r="T85" s="275"/>
      <c r="U85" s="274">
        <v>6.0000000000000001E-3</v>
      </c>
      <c r="V85" s="272">
        <v>16.16</v>
      </c>
      <c r="W85" s="274"/>
      <c r="X85" s="272"/>
      <c r="Y85" s="274"/>
      <c r="Z85" s="272"/>
      <c r="AA85" s="273"/>
      <c r="AB85" s="272"/>
      <c r="AC85" s="274"/>
      <c r="AD85" s="263"/>
      <c r="AE85" s="272"/>
      <c r="AF85" s="274"/>
      <c r="AG85" s="272"/>
      <c r="AH85" s="274">
        <v>4.4999999999999997E-3</v>
      </c>
      <c r="AI85" s="272">
        <v>2.62</v>
      </c>
      <c r="AJ85" s="274"/>
      <c r="AK85" s="276"/>
      <c r="AL85" s="274"/>
      <c r="AM85" s="272"/>
      <c r="AN85" s="274"/>
      <c r="AO85" s="272"/>
      <c r="AP85" s="274">
        <v>1</v>
      </c>
      <c r="AQ85" s="272">
        <v>2.6419999999999999</v>
      </c>
      <c r="AR85" s="274"/>
      <c r="AS85" s="272"/>
      <c r="AT85" s="277">
        <v>1</v>
      </c>
      <c r="AU85" s="278">
        <v>0.40600000000000003</v>
      </c>
      <c r="AV85" s="273"/>
      <c r="AW85" s="279"/>
      <c r="AX85" s="279"/>
      <c r="AY85" s="274"/>
      <c r="AZ85" s="272"/>
      <c r="BA85" s="279"/>
      <c r="BB85" s="273"/>
      <c r="BC85" s="272"/>
      <c r="BD85" s="263"/>
      <c r="BE85" s="272"/>
      <c r="BF85" s="279">
        <v>0.54849999999999999</v>
      </c>
      <c r="BG85" s="263"/>
      <c r="BH85" s="272"/>
      <c r="BI85" s="273"/>
      <c r="BJ85" s="272"/>
      <c r="BK85" s="273"/>
      <c r="BL85" s="272"/>
      <c r="BM85" s="273">
        <v>2.2499999999999998E-3</v>
      </c>
      <c r="BN85" s="272">
        <v>1.9202781818181822</v>
      </c>
      <c r="BO85" s="273"/>
      <c r="BP85" s="272"/>
      <c r="BQ85" s="273">
        <f>16+9</f>
        <v>25</v>
      </c>
      <c r="BR85" s="272">
        <f>18.985+5.618</f>
        <v>24.603000000000002</v>
      </c>
      <c r="BS85" s="273">
        <v>0.01</v>
      </c>
      <c r="BT85" s="272">
        <v>2.9691424999999998</v>
      </c>
      <c r="BU85" s="273">
        <v>8</v>
      </c>
      <c r="BV85" s="272">
        <v>7.0487816666666694</v>
      </c>
      <c r="BW85" s="273">
        <v>12</v>
      </c>
      <c r="BX85" s="272">
        <v>24.974</v>
      </c>
      <c r="BY85" s="77">
        <f t="shared" si="17"/>
        <v>22.3765</v>
      </c>
      <c r="BZ85" s="251">
        <f t="shared" si="22"/>
        <v>26.523278181818185</v>
      </c>
      <c r="CA85" s="252">
        <f t="shared" si="18"/>
        <v>34.991924166666671</v>
      </c>
      <c r="CB85" s="261">
        <f t="shared" si="23"/>
        <v>83.891702348484856</v>
      </c>
    </row>
    <row r="86" spans="1:80" ht="18.75" customHeight="1" x14ac:dyDescent="0.3">
      <c r="A86" s="61">
        <f t="shared" si="19"/>
        <v>77</v>
      </c>
      <c r="B86" s="80" t="s">
        <v>158</v>
      </c>
      <c r="C86" s="81">
        <v>1956</v>
      </c>
      <c r="D86" s="81">
        <v>2</v>
      </c>
      <c r="E86" s="81">
        <v>1</v>
      </c>
      <c r="F86" s="145">
        <v>16</v>
      </c>
      <c r="G86" s="151">
        <v>844.1</v>
      </c>
      <c r="H86" s="123">
        <v>6.31</v>
      </c>
      <c r="I86" s="65"/>
      <c r="J86" s="65">
        <f t="shared" si="14"/>
        <v>63.915251999999995</v>
      </c>
      <c r="K86" s="64">
        <f t="shared" si="20"/>
        <v>60.943192781999997</v>
      </c>
      <c r="L86" s="123">
        <v>6.31</v>
      </c>
      <c r="M86" s="124">
        <v>6.33</v>
      </c>
      <c r="N86" s="65">
        <f t="shared" si="15"/>
        <v>64.016543999999996</v>
      </c>
      <c r="O86" s="64">
        <f t="shared" si="16"/>
        <v>61.039774703999996</v>
      </c>
      <c r="P86" s="65">
        <f t="shared" si="21"/>
        <v>62.096047679999998</v>
      </c>
      <c r="Q86" s="274"/>
      <c r="R86" s="272"/>
      <c r="S86" s="263">
        <v>597.81100000000004</v>
      </c>
      <c r="T86" s="275">
        <v>14.57</v>
      </c>
      <c r="U86" s="274"/>
      <c r="V86" s="272"/>
      <c r="W86" s="274"/>
      <c r="X86" s="272"/>
      <c r="Y86" s="274"/>
      <c r="Z86" s="272"/>
      <c r="AA86" s="273"/>
      <c r="AB86" s="272"/>
      <c r="AC86" s="274"/>
      <c r="AD86" s="263"/>
      <c r="AE86" s="272"/>
      <c r="AF86" s="274"/>
      <c r="AG86" s="272"/>
      <c r="AH86" s="274"/>
      <c r="AI86" s="272"/>
      <c r="AJ86" s="274"/>
      <c r="AK86" s="276"/>
      <c r="AL86" s="274"/>
      <c r="AM86" s="272"/>
      <c r="AN86" s="274"/>
      <c r="AO86" s="272"/>
      <c r="AP86" s="274"/>
      <c r="AQ86" s="272"/>
      <c r="AR86" s="274"/>
      <c r="AS86" s="272"/>
      <c r="AT86" s="277"/>
      <c r="AU86" s="278"/>
      <c r="AV86" s="273"/>
      <c r="AW86" s="279"/>
      <c r="AX86" s="279"/>
      <c r="AY86" s="274"/>
      <c r="AZ86" s="272"/>
      <c r="BA86" s="279"/>
      <c r="BB86" s="273"/>
      <c r="BC86" s="272"/>
      <c r="BD86" s="263"/>
      <c r="BE86" s="272"/>
      <c r="BF86" s="279">
        <v>11.655000000000001</v>
      </c>
      <c r="BG86" s="263"/>
      <c r="BH86" s="272"/>
      <c r="BI86" s="273"/>
      <c r="BJ86" s="272"/>
      <c r="BK86" s="273"/>
      <c r="BL86" s="272"/>
      <c r="BM86" s="273"/>
      <c r="BN86" s="272"/>
      <c r="BO86" s="273"/>
      <c r="BP86" s="272"/>
      <c r="BQ86" s="273">
        <v>3</v>
      </c>
      <c r="BR86" s="272">
        <v>5.0750000000000002</v>
      </c>
      <c r="BS86" s="273"/>
      <c r="BT86" s="272"/>
      <c r="BU86" s="273"/>
      <c r="BV86" s="272"/>
      <c r="BW86" s="273">
        <v>2</v>
      </c>
      <c r="BX86" s="272">
        <v>4.0650000000000004</v>
      </c>
      <c r="BY86" s="77">
        <f t="shared" si="17"/>
        <v>609.46600000000001</v>
      </c>
      <c r="BZ86" s="251">
        <f t="shared" si="22"/>
        <v>5.0750000000000002</v>
      </c>
      <c r="CA86" s="252">
        <f t="shared" si="18"/>
        <v>4.0650000000000004</v>
      </c>
      <c r="CB86" s="261">
        <f t="shared" si="23"/>
        <v>618.60600000000011</v>
      </c>
    </row>
    <row r="87" spans="1:80" ht="19.5" customHeight="1" x14ac:dyDescent="0.3">
      <c r="A87" s="61">
        <f t="shared" si="19"/>
        <v>78</v>
      </c>
      <c r="B87" s="80" t="s">
        <v>159</v>
      </c>
      <c r="C87" s="81" t="s">
        <v>160</v>
      </c>
      <c r="D87" s="81">
        <v>3</v>
      </c>
      <c r="E87" s="81">
        <v>2</v>
      </c>
      <c r="F87" s="145">
        <v>24</v>
      </c>
      <c r="G87" s="151">
        <v>972.6</v>
      </c>
      <c r="H87" s="123">
        <v>6.31</v>
      </c>
      <c r="I87" s="65"/>
      <c r="J87" s="65">
        <f t="shared" si="14"/>
        <v>73.645271999999991</v>
      </c>
      <c r="K87" s="64">
        <f t="shared" si="20"/>
        <v>70.220766851999997</v>
      </c>
      <c r="L87" s="123">
        <v>6.31</v>
      </c>
      <c r="M87" s="124">
        <v>6.33</v>
      </c>
      <c r="N87" s="65">
        <f t="shared" si="15"/>
        <v>73.761983999999998</v>
      </c>
      <c r="O87" s="64">
        <f t="shared" si="16"/>
        <v>70.332051743999997</v>
      </c>
      <c r="P87" s="65">
        <f t="shared" si="21"/>
        <v>71.549124480000003</v>
      </c>
      <c r="Q87" s="274"/>
      <c r="R87" s="272"/>
      <c r="S87" s="263"/>
      <c r="T87" s="275"/>
      <c r="U87" s="274"/>
      <c r="V87" s="272"/>
      <c r="W87" s="274"/>
      <c r="X87" s="272"/>
      <c r="Y87" s="274"/>
      <c r="Z87" s="272"/>
      <c r="AA87" s="273"/>
      <c r="AB87" s="272"/>
      <c r="AC87" s="274"/>
      <c r="AD87" s="263"/>
      <c r="AE87" s="272"/>
      <c r="AF87" s="274"/>
      <c r="AG87" s="272"/>
      <c r="AH87" s="274"/>
      <c r="AI87" s="272"/>
      <c r="AJ87" s="274"/>
      <c r="AK87" s="276"/>
      <c r="AL87" s="274"/>
      <c r="AM87" s="272"/>
      <c r="AN87" s="274"/>
      <c r="AO87" s="272"/>
      <c r="AP87" s="274">
        <v>1</v>
      </c>
      <c r="AQ87" s="272">
        <v>2.6419999999999999</v>
      </c>
      <c r="AR87" s="274"/>
      <c r="AS87" s="272"/>
      <c r="AT87" s="277">
        <v>1</v>
      </c>
      <c r="AU87" s="278">
        <v>0.40600000000000003</v>
      </c>
      <c r="AV87" s="273"/>
      <c r="AW87" s="279"/>
      <c r="AX87" s="279"/>
      <c r="AY87" s="274"/>
      <c r="AZ87" s="272"/>
      <c r="BA87" s="279"/>
      <c r="BB87" s="273"/>
      <c r="BC87" s="272"/>
      <c r="BD87" s="263"/>
      <c r="BE87" s="272"/>
      <c r="BF87" s="279">
        <v>0.39400000000000002</v>
      </c>
      <c r="BG87" s="263"/>
      <c r="BH87" s="272"/>
      <c r="BI87" s="273">
        <v>4.0000000000000001E-3</v>
      </c>
      <c r="BJ87" s="272">
        <v>6.0570000000000004</v>
      </c>
      <c r="BK87" s="273"/>
      <c r="BL87" s="272"/>
      <c r="BM87" s="273"/>
      <c r="BN87" s="272"/>
      <c r="BO87" s="273"/>
      <c r="BP87" s="272"/>
      <c r="BQ87" s="273">
        <v>6</v>
      </c>
      <c r="BR87" s="272">
        <v>7.1459999999999999</v>
      </c>
      <c r="BS87" s="273"/>
      <c r="BT87" s="272"/>
      <c r="BU87" s="273"/>
      <c r="BV87" s="272"/>
      <c r="BW87" s="273"/>
      <c r="BX87" s="272"/>
      <c r="BY87" s="77">
        <f t="shared" si="17"/>
        <v>3.4420000000000002</v>
      </c>
      <c r="BZ87" s="251">
        <f t="shared" si="22"/>
        <v>13.202999999999999</v>
      </c>
      <c r="CA87" s="252">
        <f t="shared" si="18"/>
        <v>0</v>
      </c>
      <c r="CB87" s="261">
        <f t="shared" si="23"/>
        <v>16.645</v>
      </c>
    </row>
    <row r="88" spans="1:80" ht="20.25" customHeight="1" x14ac:dyDescent="0.3">
      <c r="A88" s="61">
        <f t="shared" si="19"/>
        <v>79</v>
      </c>
      <c r="B88" s="80" t="s">
        <v>161</v>
      </c>
      <c r="C88" s="81">
        <v>1958</v>
      </c>
      <c r="D88" s="81">
        <v>2</v>
      </c>
      <c r="E88" s="81">
        <v>1</v>
      </c>
      <c r="F88" s="145">
        <v>4</v>
      </c>
      <c r="G88" s="151">
        <v>270.7</v>
      </c>
      <c r="H88" s="123">
        <v>6.31</v>
      </c>
      <c r="I88" s="65"/>
      <c r="J88" s="65">
        <f t="shared" si="14"/>
        <v>20.497403999999996</v>
      </c>
      <c r="K88" s="64">
        <f t="shared" si="20"/>
        <v>19.544274713999997</v>
      </c>
      <c r="L88" s="123">
        <v>6.31</v>
      </c>
      <c r="M88" s="124">
        <v>6.33</v>
      </c>
      <c r="N88" s="65">
        <f t="shared" si="15"/>
        <v>20.529888</v>
      </c>
      <c r="O88" s="64">
        <f t="shared" si="16"/>
        <v>19.575248208000001</v>
      </c>
      <c r="P88" s="65">
        <f t="shared" si="21"/>
        <v>19.913991360000001</v>
      </c>
      <c r="Q88" s="274">
        <v>5.0999999999999997E-2</v>
      </c>
      <c r="R88" s="272">
        <v>61.156999999999996</v>
      </c>
      <c r="S88" s="263"/>
      <c r="T88" s="275"/>
      <c r="U88" s="274"/>
      <c r="V88" s="272"/>
      <c r="W88" s="274"/>
      <c r="X88" s="272"/>
      <c r="Y88" s="274"/>
      <c r="Z88" s="272"/>
      <c r="AA88" s="273"/>
      <c r="AB88" s="272"/>
      <c r="AC88" s="274"/>
      <c r="AD88" s="263"/>
      <c r="AE88" s="272"/>
      <c r="AF88" s="274"/>
      <c r="AG88" s="272"/>
      <c r="AH88" s="274"/>
      <c r="AI88" s="272"/>
      <c r="AJ88" s="274"/>
      <c r="AK88" s="276"/>
      <c r="AL88" s="274"/>
      <c r="AM88" s="272"/>
      <c r="AN88" s="274"/>
      <c r="AO88" s="272"/>
      <c r="AP88" s="274">
        <v>2</v>
      </c>
      <c r="AQ88" s="272">
        <v>11.093</v>
      </c>
      <c r="AR88" s="274"/>
      <c r="AS88" s="272"/>
      <c r="AT88" s="277"/>
      <c r="AU88" s="278"/>
      <c r="AV88" s="273"/>
      <c r="AW88" s="279"/>
      <c r="AX88" s="279"/>
      <c r="AY88" s="274"/>
      <c r="AZ88" s="272"/>
      <c r="BA88" s="279"/>
      <c r="BB88" s="273"/>
      <c r="BC88" s="272"/>
      <c r="BD88" s="263"/>
      <c r="BE88" s="272"/>
      <c r="BF88" s="279"/>
      <c r="BG88" s="263"/>
      <c r="BH88" s="272"/>
      <c r="BI88" s="273"/>
      <c r="BJ88" s="272"/>
      <c r="BK88" s="273"/>
      <c r="BL88" s="272"/>
      <c r="BM88" s="273"/>
      <c r="BN88" s="272"/>
      <c r="BO88" s="273"/>
      <c r="BP88" s="272"/>
      <c r="BQ88" s="273">
        <v>5</v>
      </c>
      <c r="BR88" s="272">
        <v>7.98</v>
      </c>
      <c r="BS88" s="273"/>
      <c r="BT88" s="272"/>
      <c r="BU88" s="273"/>
      <c r="BV88" s="272"/>
      <c r="BW88" s="273"/>
      <c r="BX88" s="272"/>
      <c r="BY88" s="77">
        <f t="shared" si="17"/>
        <v>72.25</v>
      </c>
      <c r="BZ88" s="251">
        <f t="shared" si="22"/>
        <v>7.98</v>
      </c>
      <c r="CA88" s="252">
        <f t="shared" si="18"/>
        <v>0</v>
      </c>
      <c r="CB88" s="261">
        <f t="shared" si="23"/>
        <v>80.23</v>
      </c>
    </row>
    <row r="89" spans="1:80" ht="22.5" customHeight="1" x14ac:dyDescent="0.3">
      <c r="A89" s="61">
        <f t="shared" si="19"/>
        <v>80</v>
      </c>
      <c r="B89" s="80" t="s">
        <v>162</v>
      </c>
      <c r="C89" s="81">
        <v>1964</v>
      </c>
      <c r="D89" s="81">
        <v>2</v>
      </c>
      <c r="E89" s="81">
        <v>1</v>
      </c>
      <c r="F89" s="145">
        <v>8</v>
      </c>
      <c r="G89" s="151">
        <v>424.8</v>
      </c>
      <c r="H89" s="123">
        <v>6.31</v>
      </c>
      <c r="I89" s="65"/>
      <c r="J89" s="65">
        <f t="shared" si="14"/>
        <v>32.165855999999998</v>
      </c>
      <c r="K89" s="64">
        <f t="shared" si="20"/>
        <v>30.670143696</v>
      </c>
      <c r="L89" s="123">
        <v>6.31</v>
      </c>
      <c r="M89" s="124">
        <v>6.33</v>
      </c>
      <c r="N89" s="65">
        <f t="shared" si="15"/>
        <v>32.216831999999997</v>
      </c>
      <c r="O89" s="64">
        <f t="shared" si="16"/>
        <v>30.718749311999996</v>
      </c>
      <c r="P89" s="65">
        <f t="shared" si="21"/>
        <v>31.250327039999995</v>
      </c>
      <c r="Q89" s="274"/>
      <c r="R89" s="272"/>
      <c r="S89" s="263"/>
      <c r="T89" s="275"/>
      <c r="U89" s="274"/>
      <c r="V89" s="272"/>
      <c r="W89" s="274"/>
      <c r="X89" s="272"/>
      <c r="Y89" s="274"/>
      <c r="Z89" s="272"/>
      <c r="AA89" s="273"/>
      <c r="AB89" s="272"/>
      <c r="AC89" s="274"/>
      <c r="AD89" s="263"/>
      <c r="AE89" s="272"/>
      <c r="AF89" s="274"/>
      <c r="AG89" s="272"/>
      <c r="AH89" s="274"/>
      <c r="AI89" s="272"/>
      <c r="AJ89" s="274"/>
      <c r="AK89" s="276"/>
      <c r="AL89" s="274"/>
      <c r="AM89" s="272"/>
      <c r="AN89" s="274"/>
      <c r="AO89" s="272"/>
      <c r="AP89" s="274"/>
      <c r="AQ89" s="272"/>
      <c r="AR89" s="274"/>
      <c r="AS89" s="272"/>
      <c r="AT89" s="277"/>
      <c r="AU89" s="278"/>
      <c r="AV89" s="273"/>
      <c r="AW89" s="279"/>
      <c r="AX89" s="279"/>
      <c r="AY89" s="274"/>
      <c r="AZ89" s="272"/>
      <c r="BA89" s="279"/>
      <c r="BB89" s="273"/>
      <c r="BC89" s="272"/>
      <c r="BD89" s="263"/>
      <c r="BE89" s="272"/>
      <c r="BF89" s="279"/>
      <c r="BG89" s="263">
        <v>5.0000000000000001E-4</v>
      </c>
      <c r="BH89" s="272">
        <v>0.58199999999999996</v>
      </c>
      <c r="BI89" s="273"/>
      <c r="BJ89" s="272"/>
      <c r="BK89" s="273">
        <v>4.0000000000000001E-3</v>
      </c>
      <c r="BL89" s="272">
        <v>6.6459999999999999</v>
      </c>
      <c r="BM89" s="273"/>
      <c r="BN89" s="272"/>
      <c r="BO89" s="273"/>
      <c r="BP89" s="272"/>
      <c r="BQ89" s="273">
        <v>5</v>
      </c>
      <c r="BR89" s="272">
        <v>4.5289999999999999</v>
      </c>
      <c r="BS89" s="273"/>
      <c r="BT89" s="272"/>
      <c r="BU89" s="273"/>
      <c r="BV89" s="272"/>
      <c r="BW89" s="273"/>
      <c r="BX89" s="272"/>
      <c r="BY89" s="77">
        <f t="shared" si="17"/>
        <v>0</v>
      </c>
      <c r="BZ89" s="251">
        <f t="shared" si="22"/>
        <v>11.757</v>
      </c>
      <c r="CA89" s="252">
        <f t="shared" si="18"/>
        <v>0</v>
      </c>
      <c r="CB89" s="261">
        <f t="shared" si="23"/>
        <v>11.757</v>
      </c>
    </row>
    <row r="90" spans="1:80" ht="18.75" customHeight="1" x14ac:dyDescent="0.3">
      <c r="A90" s="61">
        <f t="shared" si="19"/>
        <v>81</v>
      </c>
      <c r="B90" s="80" t="s">
        <v>163</v>
      </c>
      <c r="C90" s="81" t="s">
        <v>164</v>
      </c>
      <c r="D90" s="81">
        <v>5</v>
      </c>
      <c r="E90" s="81">
        <v>4</v>
      </c>
      <c r="F90" s="145">
        <v>80</v>
      </c>
      <c r="G90" s="151">
        <v>3200.3</v>
      </c>
      <c r="H90" s="123">
        <v>6.31</v>
      </c>
      <c r="I90" s="65"/>
      <c r="J90" s="65">
        <f t="shared" si="14"/>
        <v>242.326716</v>
      </c>
      <c r="K90" s="64">
        <f t="shared" si="20"/>
        <v>231.05852370600002</v>
      </c>
      <c r="L90" s="123">
        <v>6.31</v>
      </c>
      <c r="M90" s="124">
        <v>6.33</v>
      </c>
      <c r="N90" s="65">
        <f t="shared" si="15"/>
        <v>242.71075200000001</v>
      </c>
      <c r="O90" s="64">
        <f t="shared" si="16"/>
        <v>231.42470203200003</v>
      </c>
      <c r="P90" s="65">
        <f t="shared" si="21"/>
        <v>235.42942944000001</v>
      </c>
      <c r="Q90" s="274"/>
      <c r="R90" s="272"/>
      <c r="S90" s="263"/>
      <c r="T90" s="275"/>
      <c r="U90" s="274"/>
      <c r="V90" s="272"/>
      <c r="W90" s="274"/>
      <c r="X90" s="272"/>
      <c r="Y90" s="274"/>
      <c r="Z90" s="272"/>
      <c r="AA90" s="273"/>
      <c r="AB90" s="272"/>
      <c r="AC90" s="274"/>
      <c r="AD90" s="263"/>
      <c r="AE90" s="272"/>
      <c r="AF90" s="274"/>
      <c r="AG90" s="272"/>
      <c r="AH90" s="274"/>
      <c r="AI90" s="272"/>
      <c r="AJ90" s="274"/>
      <c r="AK90" s="276"/>
      <c r="AL90" s="274"/>
      <c r="AM90" s="272"/>
      <c r="AN90" s="274"/>
      <c r="AO90" s="272"/>
      <c r="AP90" s="274"/>
      <c r="AQ90" s="272"/>
      <c r="AR90" s="274"/>
      <c r="AS90" s="272"/>
      <c r="AT90" s="277">
        <v>3</v>
      </c>
      <c r="AU90" s="278">
        <v>2.0379999999999998</v>
      </c>
      <c r="AV90" s="273"/>
      <c r="AW90" s="279"/>
      <c r="AX90" s="279"/>
      <c r="AY90" s="274"/>
      <c r="AZ90" s="272"/>
      <c r="BA90" s="279"/>
      <c r="BB90" s="273"/>
      <c r="BC90" s="272"/>
      <c r="BD90" s="263"/>
      <c r="BE90" s="272"/>
      <c r="BF90" s="279">
        <v>23.681999999999999</v>
      </c>
      <c r="BG90" s="263">
        <v>1E-3</v>
      </c>
      <c r="BH90" s="272">
        <v>1.8320000000000001</v>
      </c>
      <c r="BI90" s="273">
        <v>4.0000000000000001E-3</v>
      </c>
      <c r="BJ90" s="272">
        <v>5.1747885714285609</v>
      </c>
      <c r="BK90" s="273"/>
      <c r="BL90" s="272"/>
      <c r="BM90" s="273">
        <v>2E-3</v>
      </c>
      <c r="BN90" s="272">
        <v>2.8010000000000002</v>
      </c>
      <c r="BO90" s="273"/>
      <c r="BP90" s="272"/>
      <c r="BQ90" s="273">
        <v>15</v>
      </c>
      <c r="BR90" s="272">
        <v>18.390999999999998</v>
      </c>
      <c r="BS90" s="273"/>
      <c r="BT90" s="272"/>
      <c r="BU90" s="273"/>
      <c r="BV90" s="272"/>
      <c r="BW90" s="273">
        <v>2</v>
      </c>
      <c r="BX90" s="272">
        <v>2.1539999999999999</v>
      </c>
      <c r="BY90" s="77">
        <f t="shared" si="17"/>
        <v>25.72</v>
      </c>
      <c r="BZ90" s="251">
        <f t="shared" si="22"/>
        <v>28.198788571428558</v>
      </c>
      <c r="CA90" s="252">
        <f t="shared" si="18"/>
        <v>2.1539999999999999</v>
      </c>
      <c r="CB90" s="261">
        <f t="shared" si="23"/>
        <v>56.072788571428561</v>
      </c>
    </row>
    <row r="91" spans="1:80" ht="18.75" customHeight="1" x14ac:dyDescent="0.3">
      <c r="A91" s="61">
        <f t="shared" si="19"/>
        <v>82</v>
      </c>
      <c r="B91" s="80" t="s">
        <v>165</v>
      </c>
      <c r="C91" s="81">
        <v>1978</v>
      </c>
      <c r="D91" s="81">
        <v>5</v>
      </c>
      <c r="E91" s="81">
        <v>4</v>
      </c>
      <c r="F91" s="145">
        <v>60</v>
      </c>
      <c r="G91" s="151">
        <v>2869.2</v>
      </c>
      <c r="H91" s="123">
        <v>6.31</v>
      </c>
      <c r="I91" s="65"/>
      <c r="J91" s="65">
        <f t="shared" si="14"/>
        <v>217.25582399999996</v>
      </c>
      <c r="K91" s="64">
        <f t="shared" si="20"/>
        <v>207.15342818399998</v>
      </c>
      <c r="L91" s="123">
        <v>6.31</v>
      </c>
      <c r="M91" s="124">
        <v>6.33</v>
      </c>
      <c r="N91" s="65">
        <f t="shared" si="15"/>
        <v>217.60012799999996</v>
      </c>
      <c r="O91" s="64">
        <f t="shared" si="16"/>
        <v>207.48172204799997</v>
      </c>
      <c r="P91" s="65">
        <f t="shared" si="21"/>
        <v>211.07212415999996</v>
      </c>
      <c r="Q91" s="274"/>
      <c r="R91" s="272"/>
      <c r="S91" s="263"/>
      <c r="T91" s="275"/>
      <c r="U91" s="274"/>
      <c r="V91" s="272"/>
      <c r="W91" s="274"/>
      <c r="X91" s="272"/>
      <c r="Y91" s="274"/>
      <c r="Z91" s="272"/>
      <c r="AA91" s="273"/>
      <c r="AB91" s="272"/>
      <c r="AC91" s="274"/>
      <c r="AD91" s="263"/>
      <c r="AE91" s="272"/>
      <c r="AF91" s="274"/>
      <c r="AG91" s="272"/>
      <c r="AH91" s="274"/>
      <c r="AI91" s="272"/>
      <c r="AJ91" s="274"/>
      <c r="AK91" s="276"/>
      <c r="AL91" s="274"/>
      <c r="AM91" s="272"/>
      <c r="AN91" s="274"/>
      <c r="AO91" s="272"/>
      <c r="AP91" s="274"/>
      <c r="AQ91" s="272"/>
      <c r="AR91" s="274"/>
      <c r="AS91" s="272"/>
      <c r="AT91" s="277"/>
      <c r="AU91" s="278"/>
      <c r="AV91" s="273"/>
      <c r="AW91" s="279"/>
      <c r="AX91" s="279"/>
      <c r="AY91" s="274"/>
      <c r="AZ91" s="272"/>
      <c r="BA91" s="279"/>
      <c r="BB91" s="273"/>
      <c r="BC91" s="272"/>
      <c r="BD91" s="263"/>
      <c r="BE91" s="272"/>
      <c r="BF91" s="279">
        <v>35.704000000000001</v>
      </c>
      <c r="BG91" s="263">
        <v>1E-3</v>
      </c>
      <c r="BH91" s="272">
        <v>1.1639999999999999</v>
      </c>
      <c r="BI91" s="273"/>
      <c r="BJ91" s="272"/>
      <c r="BK91" s="273"/>
      <c r="BL91" s="272"/>
      <c r="BM91" s="273"/>
      <c r="BN91" s="272"/>
      <c r="BO91" s="273"/>
      <c r="BP91" s="272"/>
      <c r="BQ91" s="273">
        <v>7</v>
      </c>
      <c r="BR91" s="272">
        <v>10.845000000000001</v>
      </c>
      <c r="BS91" s="273"/>
      <c r="BT91" s="272"/>
      <c r="BU91" s="273"/>
      <c r="BV91" s="272"/>
      <c r="BW91" s="273">
        <v>8</v>
      </c>
      <c r="BX91" s="272">
        <v>16.085999999999999</v>
      </c>
      <c r="BY91" s="77">
        <f t="shared" si="17"/>
        <v>35.704000000000001</v>
      </c>
      <c r="BZ91" s="251">
        <f t="shared" si="22"/>
        <v>12.009</v>
      </c>
      <c r="CA91" s="252">
        <f t="shared" si="18"/>
        <v>16.085999999999999</v>
      </c>
      <c r="CB91" s="261">
        <f t="shared" si="23"/>
        <v>63.798999999999999</v>
      </c>
    </row>
    <row r="92" spans="1:80" ht="18.75" customHeight="1" x14ac:dyDescent="0.3">
      <c r="A92" s="61">
        <f t="shared" si="19"/>
        <v>83</v>
      </c>
      <c r="B92" s="80" t="s">
        <v>166</v>
      </c>
      <c r="C92" s="81">
        <v>1964</v>
      </c>
      <c r="D92" s="81">
        <v>5</v>
      </c>
      <c r="E92" s="81">
        <v>4</v>
      </c>
      <c r="F92" s="145">
        <v>80</v>
      </c>
      <c r="G92" s="151">
        <v>3181.3</v>
      </c>
      <c r="H92" s="123">
        <v>6.31</v>
      </c>
      <c r="I92" s="65"/>
      <c r="J92" s="65">
        <f t="shared" si="14"/>
        <v>240.88803600000003</v>
      </c>
      <c r="K92" s="64">
        <f t="shared" si="20"/>
        <v>229.68674232600003</v>
      </c>
      <c r="L92" s="123">
        <v>6.31</v>
      </c>
      <c r="M92" s="124">
        <v>6.33</v>
      </c>
      <c r="N92" s="65">
        <f t="shared" si="15"/>
        <v>241.26979200000002</v>
      </c>
      <c r="O92" s="64">
        <f t="shared" si="16"/>
        <v>230.05074667200003</v>
      </c>
      <c r="P92" s="65">
        <f t="shared" si="21"/>
        <v>234.03169824000003</v>
      </c>
      <c r="Q92" s="274"/>
      <c r="R92" s="272"/>
      <c r="S92" s="263"/>
      <c r="T92" s="275"/>
      <c r="U92" s="274"/>
      <c r="V92" s="272"/>
      <c r="W92" s="274"/>
      <c r="X92" s="272"/>
      <c r="Y92" s="274"/>
      <c r="Z92" s="272"/>
      <c r="AA92" s="273"/>
      <c r="AB92" s="272"/>
      <c r="AC92" s="274"/>
      <c r="AD92" s="263"/>
      <c r="AE92" s="272"/>
      <c r="AF92" s="274"/>
      <c r="AG92" s="272"/>
      <c r="AH92" s="274"/>
      <c r="AI92" s="272"/>
      <c r="AJ92" s="274"/>
      <c r="AK92" s="276"/>
      <c r="AL92" s="274"/>
      <c r="AM92" s="272"/>
      <c r="AN92" s="274">
        <v>1.6E-2</v>
      </c>
      <c r="AO92" s="272">
        <v>2.1880000000000002</v>
      </c>
      <c r="AP92" s="274">
        <v>1</v>
      </c>
      <c r="AQ92" s="272">
        <v>7.0739999999999998</v>
      </c>
      <c r="AR92" s="274"/>
      <c r="AS92" s="272"/>
      <c r="AT92" s="277">
        <v>2</v>
      </c>
      <c r="AU92" s="278">
        <v>0.84399999999999997</v>
      </c>
      <c r="AV92" s="273"/>
      <c r="AW92" s="279"/>
      <c r="AX92" s="279"/>
      <c r="AY92" s="274"/>
      <c r="AZ92" s="272"/>
      <c r="BA92" s="279"/>
      <c r="BB92" s="273"/>
      <c r="BC92" s="272"/>
      <c r="BD92" s="263"/>
      <c r="BE92" s="272"/>
      <c r="BF92" s="279">
        <v>8.2590000000000003</v>
      </c>
      <c r="BG92" s="263">
        <v>1E-3</v>
      </c>
      <c r="BH92" s="272">
        <v>1.3764162500000001</v>
      </c>
      <c r="BI92" s="273"/>
      <c r="BJ92" s="272"/>
      <c r="BK92" s="273">
        <v>1.8000000000000002E-2</v>
      </c>
      <c r="BL92" s="272">
        <v>24.861164236507641</v>
      </c>
      <c r="BM92" s="273"/>
      <c r="BN92" s="272"/>
      <c r="BO92" s="273"/>
      <c r="BP92" s="272"/>
      <c r="BQ92" s="273">
        <v>15</v>
      </c>
      <c r="BR92" s="272">
        <v>18.623000000000001</v>
      </c>
      <c r="BS92" s="273"/>
      <c r="BT92" s="272"/>
      <c r="BU92" s="273">
        <v>3</v>
      </c>
      <c r="BV92" s="272">
        <v>4.6007899999999999</v>
      </c>
      <c r="BW92" s="273">
        <v>10</v>
      </c>
      <c r="BX92" s="272">
        <v>17.586803414634151</v>
      </c>
      <c r="BY92" s="77">
        <f t="shared" si="17"/>
        <v>18.365000000000002</v>
      </c>
      <c r="BZ92" s="251">
        <f t="shared" si="22"/>
        <v>44.860580486507644</v>
      </c>
      <c r="CA92" s="252">
        <f t="shared" si="18"/>
        <v>22.187593414634151</v>
      </c>
      <c r="CB92" s="261">
        <f t="shared" si="23"/>
        <v>85.413173901141789</v>
      </c>
    </row>
    <row r="93" spans="1:80" ht="18.75" customHeight="1" x14ac:dyDescent="0.3">
      <c r="A93" s="61">
        <f t="shared" si="19"/>
        <v>84</v>
      </c>
      <c r="B93" s="80" t="s">
        <v>167</v>
      </c>
      <c r="C93" s="81">
        <v>1964</v>
      </c>
      <c r="D93" s="81">
        <v>5</v>
      </c>
      <c r="E93" s="81">
        <v>4</v>
      </c>
      <c r="F93" s="145">
        <v>80</v>
      </c>
      <c r="G93" s="151">
        <v>3172.8</v>
      </c>
      <c r="H93" s="123">
        <v>6.31</v>
      </c>
      <c r="I93" s="65"/>
      <c r="J93" s="65">
        <f t="shared" si="14"/>
        <v>240.24441599999997</v>
      </c>
      <c r="K93" s="64">
        <f t="shared" si="20"/>
        <v>229.07305065599996</v>
      </c>
      <c r="L93" s="123">
        <v>6.31</v>
      </c>
      <c r="M93" s="124">
        <v>6.33</v>
      </c>
      <c r="N93" s="65">
        <f t="shared" si="15"/>
        <v>240.62515200000001</v>
      </c>
      <c r="O93" s="64">
        <f t="shared" si="16"/>
        <v>229.43608243200001</v>
      </c>
      <c r="P93" s="65">
        <f t="shared" si="21"/>
        <v>233.40639744000001</v>
      </c>
      <c r="Q93" s="274">
        <v>5.0000000000000001E-3</v>
      </c>
      <c r="R93" s="272">
        <v>2.5779999999999998</v>
      </c>
      <c r="S93" s="263"/>
      <c r="T93" s="275"/>
      <c r="U93" s="274"/>
      <c r="V93" s="272"/>
      <c r="W93" s="274"/>
      <c r="X93" s="272"/>
      <c r="Y93" s="274"/>
      <c r="Z93" s="272"/>
      <c r="AA93" s="273"/>
      <c r="AB93" s="272"/>
      <c r="AC93" s="274"/>
      <c r="AD93" s="263"/>
      <c r="AE93" s="272"/>
      <c r="AF93" s="274"/>
      <c r="AG93" s="272"/>
      <c r="AH93" s="274"/>
      <c r="AI93" s="272"/>
      <c r="AJ93" s="274"/>
      <c r="AK93" s="276"/>
      <c r="AL93" s="274"/>
      <c r="AM93" s="272"/>
      <c r="AN93" s="274">
        <v>1.6E-2</v>
      </c>
      <c r="AO93" s="272">
        <v>2.1739999999999999</v>
      </c>
      <c r="AP93" s="274">
        <v>1</v>
      </c>
      <c r="AQ93" s="272">
        <v>1.4039999999999999</v>
      </c>
      <c r="AR93" s="274"/>
      <c r="AS93" s="272"/>
      <c r="AT93" s="277">
        <v>2</v>
      </c>
      <c r="AU93" s="278">
        <v>1.968</v>
      </c>
      <c r="AV93" s="273"/>
      <c r="AW93" s="279"/>
      <c r="AX93" s="279"/>
      <c r="AY93" s="274"/>
      <c r="AZ93" s="272"/>
      <c r="BA93" s="279"/>
      <c r="BB93" s="273">
        <v>2E-3</v>
      </c>
      <c r="BC93" s="272">
        <v>2.1760000000000002</v>
      </c>
      <c r="BD93" s="263"/>
      <c r="BE93" s="272"/>
      <c r="BF93" s="279">
        <v>33.46</v>
      </c>
      <c r="BG93" s="263"/>
      <c r="BH93" s="272"/>
      <c r="BI93" s="273"/>
      <c r="BJ93" s="272"/>
      <c r="BK93" s="273">
        <v>0.01</v>
      </c>
      <c r="BL93" s="272">
        <v>16.9415938461538</v>
      </c>
      <c r="BM93" s="273"/>
      <c r="BN93" s="272"/>
      <c r="BO93" s="273"/>
      <c r="BP93" s="272"/>
      <c r="BQ93" s="273">
        <v>17</v>
      </c>
      <c r="BR93" s="272">
        <v>22.436</v>
      </c>
      <c r="BS93" s="273"/>
      <c r="BT93" s="272"/>
      <c r="BU93" s="273">
        <v>3</v>
      </c>
      <c r="BV93" s="272">
        <v>3.30629239412273</v>
      </c>
      <c r="BW93" s="273"/>
      <c r="BX93" s="272"/>
      <c r="BY93" s="77">
        <f t="shared" si="17"/>
        <v>43.76</v>
      </c>
      <c r="BZ93" s="251">
        <f t="shared" si="22"/>
        <v>39.3775938461538</v>
      </c>
      <c r="CA93" s="252">
        <f t="shared" si="18"/>
        <v>3.30629239412273</v>
      </c>
      <c r="CB93" s="261">
        <f t="shared" si="23"/>
        <v>86.443886240276541</v>
      </c>
    </row>
    <row r="94" spans="1:80" ht="18.75" customHeight="1" x14ac:dyDescent="0.3">
      <c r="A94" s="61">
        <f t="shared" si="19"/>
        <v>85</v>
      </c>
      <c r="B94" s="80" t="s">
        <v>168</v>
      </c>
      <c r="C94" s="81">
        <v>1970</v>
      </c>
      <c r="D94" s="81">
        <v>5</v>
      </c>
      <c r="E94" s="81">
        <v>4</v>
      </c>
      <c r="F94" s="145">
        <v>78</v>
      </c>
      <c r="G94" s="151">
        <v>3591.1</v>
      </c>
      <c r="H94" s="123">
        <v>6.31</v>
      </c>
      <c r="I94" s="65"/>
      <c r="J94" s="65">
        <f t="shared" si="14"/>
        <v>271.91809199999994</v>
      </c>
      <c r="K94" s="64">
        <f t="shared" si="20"/>
        <v>259.27390072199995</v>
      </c>
      <c r="L94" s="123">
        <v>6.31</v>
      </c>
      <c r="M94" s="124">
        <v>6.33</v>
      </c>
      <c r="N94" s="65">
        <f t="shared" si="15"/>
        <v>272.34902399999999</v>
      </c>
      <c r="O94" s="64">
        <f t="shared" si="16"/>
        <v>259.68479438399999</v>
      </c>
      <c r="P94" s="65">
        <f t="shared" si="21"/>
        <v>264.17855327999996</v>
      </c>
      <c r="Q94" s="274"/>
      <c r="R94" s="272"/>
      <c r="S94" s="263"/>
      <c r="T94" s="275"/>
      <c r="U94" s="274"/>
      <c r="V94" s="272"/>
      <c r="W94" s="274"/>
      <c r="X94" s="272"/>
      <c r="Y94" s="274"/>
      <c r="Z94" s="272"/>
      <c r="AA94" s="273"/>
      <c r="AB94" s="272"/>
      <c r="AC94" s="274"/>
      <c r="AD94" s="263"/>
      <c r="AE94" s="272"/>
      <c r="AF94" s="274"/>
      <c r="AG94" s="272"/>
      <c r="AH94" s="274"/>
      <c r="AI94" s="272"/>
      <c r="AJ94" s="274"/>
      <c r="AK94" s="276"/>
      <c r="AL94" s="274"/>
      <c r="AM94" s="272"/>
      <c r="AN94" s="274">
        <v>1.6E-2</v>
      </c>
      <c r="AO94" s="272">
        <v>2.1880000000000002</v>
      </c>
      <c r="AP94" s="274"/>
      <c r="AQ94" s="272"/>
      <c r="AR94" s="274"/>
      <c r="AS94" s="272"/>
      <c r="AT94" s="277">
        <v>14</v>
      </c>
      <c r="AU94" s="278">
        <v>14.134</v>
      </c>
      <c r="AV94" s="273"/>
      <c r="AW94" s="279"/>
      <c r="AX94" s="279"/>
      <c r="AY94" s="274">
        <v>1</v>
      </c>
      <c r="AZ94" s="272">
        <v>5.7759999999999998</v>
      </c>
      <c r="BA94" s="279"/>
      <c r="BB94" s="273"/>
      <c r="BC94" s="272"/>
      <c r="BD94" s="263">
        <v>78</v>
      </c>
      <c r="BE94" s="272">
        <v>34.939450000000001</v>
      </c>
      <c r="BF94" s="279">
        <v>12.879</v>
      </c>
      <c r="BG94" s="263">
        <v>1E-3</v>
      </c>
      <c r="BH94" s="272">
        <v>1.8320000000000001</v>
      </c>
      <c r="BI94" s="273"/>
      <c r="BJ94" s="272"/>
      <c r="BK94" s="273"/>
      <c r="BL94" s="272"/>
      <c r="BM94" s="273">
        <v>3.5000000000000001E-3</v>
      </c>
      <c r="BN94" s="272">
        <v>5.0289999999999999</v>
      </c>
      <c r="BO94" s="273"/>
      <c r="BP94" s="272"/>
      <c r="BQ94" s="273">
        <v>12</v>
      </c>
      <c r="BR94" s="272">
        <v>16.442</v>
      </c>
      <c r="BS94" s="273"/>
      <c r="BT94" s="272"/>
      <c r="BU94" s="273"/>
      <c r="BV94" s="272"/>
      <c r="BW94" s="273">
        <v>3</v>
      </c>
      <c r="BX94" s="272">
        <v>9.6530000000000005</v>
      </c>
      <c r="BY94" s="77">
        <f t="shared" si="17"/>
        <v>69.916449999999998</v>
      </c>
      <c r="BZ94" s="251">
        <f t="shared" si="22"/>
        <v>23.303000000000001</v>
      </c>
      <c r="CA94" s="252">
        <f t="shared" si="18"/>
        <v>9.6530000000000005</v>
      </c>
      <c r="CB94" s="261">
        <f t="shared" si="23"/>
        <v>102.87245</v>
      </c>
    </row>
    <row r="95" spans="1:80" ht="18.75" customHeight="1" x14ac:dyDescent="0.3">
      <c r="A95" s="61">
        <f t="shared" si="19"/>
        <v>86</v>
      </c>
      <c r="B95" s="80" t="s">
        <v>169</v>
      </c>
      <c r="C95" s="81">
        <v>1972</v>
      </c>
      <c r="D95" s="81">
        <v>5</v>
      </c>
      <c r="E95" s="81">
        <v>4</v>
      </c>
      <c r="F95" s="145">
        <v>78</v>
      </c>
      <c r="G95" s="151">
        <v>3562.3</v>
      </c>
      <c r="H95" s="123">
        <v>6.31</v>
      </c>
      <c r="I95" s="65"/>
      <c r="J95" s="65">
        <f t="shared" si="14"/>
        <v>269.73735600000003</v>
      </c>
      <c r="K95" s="64">
        <f t="shared" si="20"/>
        <v>257.19456894600006</v>
      </c>
      <c r="L95" s="123">
        <v>6.31</v>
      </c>
      <c r="M95" s="124">
        <v>6.33</v>
      </c>
      <c r="N95" s="65">
        <f t="shared" si="15"/>
        <v>270.16483200000005</v>
      </c>
      <c r="O95" s="64">
        <f t="shared" si="16"/>
        <v>257.60216731200006</v>
      </c>
      <c r="P95" s="65">
        <f t="shared" si="21"/>
        <v>262.05988704000004</v>
      </c>
      <c r="Q95" s="274">
        <v>6.0000000000000001E-3</v>
      </c>
      <c r="R95" s="272">
        <v>4.3179999999999996</v>
      </c>
      <c r="S95" s="263"/>
      <c r="T95" s="275"/>
      <c r="U95" s="274"/>
      <c r="V95" s="272"/>
      <c r="W95" s="274"/>
      <c r="X95" s="272"/>
      <c r="Y95" s="274"/>
      <c r="Z95" s="272"/>
      <c r="AA95" s="273"/>
      <c r="AB95" s="272"/>
      <c r="AC95" s="274"/>
      <c r="AD95" s="263"/>
      <c r="AE95" s="272"/>
      <c r="AF95" s="274"/>
      <c r="AG95" s="272"/>
      <c r="AH95" s="274"/>
      <c r="AI95" s="272"/>
      <c r="AJ95" s="274"/>
      <c r="AK95" s="276"/>
      <c r="AL95" s="274"/>
      <c r="AM95" s="272"/>
      <c r="AN95" s="274">
        <v>1.4999999999999999E-2</v>
      </c>
      <c r="AO95" s="272">
        <v>2.133</v>
      </c>
      <c r="AP95" s="274"/>
      <c r="AQ95" s="272"/>
      <c r="AR95" s="274"/>
      <c r="AS95" s="272"/>
      <c r="AT95" s="277">
        <v>1</v>
      </c>
      <c r="AU95" s="278">
        <v>0.52500000000000002</v>
      </c>
      <c r="AV95" s="273"/>
      <c r="AW95" s="279"/>
      <c r="AX95" s="279"/>
      <c r="AY95" s="274"/>
      <c r="AZ95" s="272"/>
      <c r="BA95" s="279"/>
      <c r="BB95" s="273"/>
      <c r="BC95" s="272"/>
      <c r="BD95" s="263"/>
      <c r="BE95" s="272"/>
      <c r="BF95" s="279">
        <v>1.4350000000000001</v>
      </c>
      <c r="BG95" s="263"/>
      <c r="BH95" s="272"/>
      <c r="BI95" s="273"/>
      <c r="BJ95" s="272"/>
      <c r="BK95" s="273"/>
      <c r="BL95" s="272"/>
      <c r="BM95" s="273"/>
      <c r="BN95" s="272"/>
      <c r="BO95" s="273"/>
      <c r="BP95" s="272"/>
      <c r="BQ95" s="273">
        <v>2</v>
      </c>
      <c r="BR95" s="272">
        <v>4.1840000000000002</v>
      </c>
      <c r="BS95" s="273"/>
      <c r="BT95" s="272"/>
      <c r="BU95" s="273">
        <v>2</v>
      </c>
      <c r="BV95" s="272">
        <v>1.65</v>
      </c>
      <c r="BW95" s="273">
        <v>1</v>
      </c>
      <c r="BX95" s="272">
        <v>2.32353428571429</v>
      </c>
      <c r="BY95" s="77">
        <f t="shared" si="17"/>
        <v>8.4109999999999996</v>
      </c>
      <c r="BZ95" s="251">
        <f t="shared" si="22"/>
        <v>4.1840000000000002</v>
      </c>
      <c r="CA95" s="252">
        <f t="shared" si="18"/>
        <v>3.9735342857142899</v>
      </c>
      <c r="CB95" s="261">
        <f t="shared" si="23"/>
        <v>16.568534285714289</v>
      </c>
    </row>
    <row r="96" spans="1:80" ht="20.25" customHeight="1" x14ac:dyDescent="0.3">
      <c r="A96" s="61">
        <f t="shared" si="19"/>
        <v>87</v>
      </c>
      <c r="B96" s="80" t="s">
        <v>170</v>
      </c>
      <c r="C96" s="81">
        <v>1963</v>
      </c>
      <c r="D96" s="81">
        <v>3</v>
      </c>
      <c r="E96" s="81">
        <v>2</v>
      </c>
      <c r="F96" s="145">
        <v>24</v>
      </c>
      <c r="G96" s="151">
        <v>969.2</v>
      </c>
      <c r="H96" s="123">
        <v>6.31</v>
      </c>
      <c r="I96" s="65"/>
      <c r="J96" s="65">
        <f t="shared" si="14"/>
        <v>73.387823999999995</v>
      </c>
      <c r="K96" s="64">
        <f t="shared" si="20"/>
        <v>69.975290184000002</v>
      </c>
      <c r="L96" s="123">
        <v>6.31</v>
      </c>
      <c r="M96" s="124">
        <v>6.33</v>
      </c>
      <c r="N96" s="65">
        <f t="shared" si="15"/>
        <v>73.504127999999994</v>
      </c>
      <c r="O96" s="64">
        <f t="shared" si="16"/>
        <v>70.086186048000002</v>
      </c>
      <c r="P96" s="65">
        <f t="shared" si="21"/>
        <v>71.299004159999996</v>
      </c>
      <c r="Q96" s="274"/>
      <c r="R96" s="272"/>
      <c r="S96" s="263"/>
      <c r="T96" s="275"/>
      <c r="U96" s="274"/>
      <c r="V96" s="272"/>
      <c r="W96" s="274"/>
      <c r="X96" s="272"/>
      <c r="Y96" s="274"/>
      <c r="Z96" s="272"/>
      <c r="AA96" s="273"/>
      <c r="AB96" s="272"/>
      <c r="AC96" s="274"/>
      <c r="AD96" s="263"/>
      <c r="AE96" s="272"/>
      <c r="AF96" s="274"/>
      <c r="AG96" s="272"/>
      <c r="AH96" s="274"/>
      <c r="AI96" s="272"/>
      <c r="AJ96" s="274"/>
      <c r="AK96" s="276"/>
      <c r="AL96" s="274"/>
      <c r="AM96" s="272"/>
      <c r="AN96" s="274"/>
      <c r="AO96" s="272"/>
      <c r="AP96" s="274"/>
      <c r="AQ96" s="272"/>
      <c r="AR96" s="274"/>
      <c r="AS96" s="272"/>
      <c r="AT96" s="277"/>
      <c r="AU96" s="278"/>
      <c r="AV96" s="273"/>
      <c r="AW96" s="279"/>
      <c r="AX96" s="279"/>
      <c r="AY96" s="274"/>
      <c r="AZ96" s="272"/>
      <c r="BA96" s="279"/>
      <c r="BB96" s="273"/>
      <c r="BC96" s="272"/>
      <c r="BD96" s="263"/>
      <c r="BE96" s="272"/>
      <c r="BF96" s="279"/>
      <c r="BG96" s="263"/>
      <c r="BH96" s="272"/>
      <c r="BI96" s="273"/>
      <c r="BJ96" s="272"/>
      <c r="BK96" s="273">
        <v>2E-3</v>
      </c>
      <c r="BL96" s="272">
        <v>3.1010487499999999</v>
      </c>
      <c r="BM96" s="273"/>
      <c r="BN96" s="272"/>
      <c r="BO96" s="273"/>
      <c r="BP96" s="272"/>
      <c r="BQ96" s="273">
        <v>5</v>
      </c>
      <c r="BR96" s="272">
        <v>5.59</v>
      </c>
      <c r="BS96" s="273"/>
      <c r="BT96" s="272"/>
      <c r="BU96" s="273">
        <v>2</v>
      </c>
      <c r="BV96" s="272">
        <v>1.3643692307692299</v>
      </c>
      <c r="BW96" s="273">
        <v>6</v>
      </c>
      <c r="BX96" s="272">
        <v>12.97</v>
      </c>
      <c r="BY96" s="77">
        <f t="shared" si="17"/>
        <v>0</v>
      </c>
      <c r="BZ96" s="251">
        <f t="shared" si="22"/>
        <v>8.6910487500000002</v>
      </c>
      <c r="CA96" s="252">
        <f t="shared" si="18"/>
        <v>14.33436923076923</v>
      </c>
      <c r="CB96" s="261">
        <f t="shared" si="23"/>
        <v>23.02541798076923</v>
      </c>
    </row>
    <row r="97" spans="1:80" ht="18.75" customHeight="1" x14ac:dyDescent="0.3">
      <c r="A97" s="61">
        <f t="shared" si="19"/>
        <v>88</v>
      </c>
      <c r="B97" s="80" t="s">
        <v>171</v>
      </c>
      <c r="C97" s="81">
        <v>1964</v>
      </c>
      <c r="D97" s="81">
        <v>4</v>
      </c>
      <c r="E97" s="81">
        <v>3</v>
      </c>
      <c r="F97" s="145">
        <v>48</v>
      </c>
      <c r="G97" s="151">
        <v>2045.3</v>
      </c>
      <c r="H97" s="123">
        <v>6.31</v>
      </c>
      <c r="I97" s="65"/>
      <c r="J97" s="65">
        <f t="shared" si="14"/>
        <v>154.87011599999997</v>
      </c>
      <c r="K97" s="64">
        <f t="shared" si="20"/>
        <v>147.66865560599996</v>
      </c>
      <c r="L97" s="123">
        <v>6.31</v>
      </c>
      <c r="M97" s="124">
        <v>6.33</v>
      </c>
      <c r="N97" s="65">
        <f t="shared" si="15"/>
        <v>155.11555200000001</v>
      </c>
      <c r="O97" s="64">
        <f t="shared" si="16"/>
        <v>147.90267883200002</v>
      </c>
      <c r="P97" s="65">
        <f t="shared" si="21"/>
        <v>150.46208544000001</v>
      </c>
      <c r="Q97" s="274"/>
      <c r="R97" s="272"/>
      <c r="S97" s="263"/>
      <c r="T97" s="275"/>
      <c r="U97" s="274"/>
      <c r="V97" s="272"/>
      <c r="W97" s="274"/>
      <c r="X97" s="272"/>
      <c r="Y97" s="274"/>
      <c r="Z97" s="272"/>
      <c r="AA97" s="273"/>
      <c r="AB97" s="272"/>
      <c r="AC97" s="274"/>
      <c r="AD97" s="263"/>
      <c r="AE97" s="272"/>
      <c r="AF97" s="274"/>
      <c r="AG97" s="272"/>
      <c r="AH97" s="274"/>
      <c r="AI97" s="272"/>
      <c r="AJ97" s="274"/>
      <c r="AK97" s="276"/>
      <c r="AL97" s="274"/>
      <c r="AM97" s="272"/>
      <c r="AN97" s="274"/>
      <c r="AO97" s="272"/>
      <c r="AP97" s="274"/>
      <c r="AQ97" s="272"/>
      <c r="AR97" s="274"/>
      <c r="AS97" s="272"/>
      <c r="AT97" s="277">
        <v>4</v>
      </c>
      <c r="AU97" s="278">
        <v>2.6139999999999999</v>
      </c>
      <c r="AV97" s="273"/>
      <c r="AW97" s="279"/>
      <c r="AX97" s="279"/>
      <c r="AY97" s="274">
        <v>1</v>
      </c>
      <c r="AZ97" s="272">
        <v>26.012</v>
      </c>
      <c r="BA97" s="279"/>
      <c r="BB97" s="273"/>
      <c r="BC97" s="272"/>
      <c r="BD97" s="263">
        <v>16</v>
      </c>
      <c r="BE97" s="272">
        <v>7.33</v>
      </c>
      <c r="BF97" s="279"/>
      <c r="BG97" s="263"/>
      <c r="BH97" s="272"/>
      <c r="BI97" s="273"/>
      <c r="BJ97" s="272"/>
      <c r="BK97" s="273"/>
      <c r="BL97" s="272"/>
      <c r="BM97" s="273"/>
      <c r="BN97" s="272"/>
      <c r="BO97" s="273"/>
      <c r="BP97" s="272"/>
      <c r="BQ97" s="273">
        <v>6</v>
      </c>
      <c r="BR97" s="272">
        <v>7.98</v>
      </c>
      <c r="BS97" s="273">
        <v>1.4999999999999999E-2</v>
      </c>
      <c r="BT97" s="272">
        <v>3.1394699999999998</v>
      </c>
      <c r="BU97" s="273"/>
      <c r="BV97" s="272"/>
      <c r="BW97" s="273">
        <v>4</v>
      </c>
      <c r="BX97" s="272">
        <v>8.7309999999999999</v>
      </c>
      <c r="BY97" s="77">
        <f t="shared" si="17"/>
        <v>35.956000000000003</v>
      </c>
      <c r="BZ97" s="251">
        <f t="shared" si="22"/>
        <v>7.98</v>
      </c>
      <c r="CA97" s="252">
        <f t="shared" si="18"/>
        <v>11.870469999999999</v>
      </c>
      <c r="CB97" s="261">
        <f t="shared" si="23"/>
        <v>55.806470000000004</v>
      </c>
    </row>
    <row r="98" spans="1:80" ht="18.75" customHeight="1" x14ac:dyDescent="0.3">
      <c r="A98" s="61">
        <f t="shared" si="19"/>
        <v>89</v>
      </c>
      <c r="B98" s="80" t="s">
        <v>172</v>
      </c>
      <c r="C98" s="81" t="s">
        <v>173</v>
      </c>
      <c r="D98" s="81">
        <v>4</v>
      </c>
      <c r="E98" s="81">
        <v>4</v>
      </c>
      <c r="F98" s="145">
        <v>32</v>
      </c>
      <c r="G98" s="151">
        <v>2888.6</v>
      </c>
      <c r="H98" s="123">
        <v>6.31</v>
      </c>
      <c r="I98" s="65"/>
      <c r="J98" s="65">
        <f t="shared" si="14"/>
        <v>218.72479199999998</v>
      </c>
      <c r="K98" s="64">
        <f t="shared" si="20"/>
        <v>208.55408917199998</v>
      </c>
      <c r="L98" s="123">
        <v>6.31</v>
      </c>
      <c r="M98" s="124">
        <v>6.33</v>
      </c>
      <c r="N98" s="65">
        <f t="shared" si="15"/>
        <v>219.07142400000001</v>
      </c>
      <c r="O98" s="64">
        <f t="shared" si="16"/>
        <v>208.88460278400001</v>
      </c>
      <c r="P98" s="65">
        <f t="shared" si="21"/>
        <v>212.49928127999999</v>
      </c>
      <c r="Q98" s="274"/>
      <c r="R98" s="272"/>
      <c r="S98" s="263"/>
      <c r="T98" s="275"/>
      <c r="U98" s="274"/>
      <c r="V98" s="272"/>
      <c r="W98" s="274"/>
      <c r="X98" s="272"/>
      <c r="Y98" s="274"/>
      <c r="Z98" s="272"/>
      <c r="AA98" s="273"/>
      <c r="AB98" s="272"/>
      <c r="AC98" s="274"/>
      <c r="AD98" s="263"/>
      <c r="AE98" s="272"/>
      <c r="AF98" s="274"/>
      <c r="AG98" s="272"/>
      <c r="AH98" s="274"/>
      <c r="AI98" s="272"/>
      <c r="AJ98" s="274">
        <v>1</v>
      </c>
      <c r="AK98" s="276">
        <v>0.70145000000000002</v>
      </c>
      <c r="AL98" s="274"/>
      <c r="AM98" s="272"/>
      <c r="AN98" s="274"/>
      <c r="AO98" s="272"/>
      <c r="AP98" s="274">
        <v>1</v>
      </c>
      <c r="AQ98" s="272">
        <v>4.8289999999999997</v>
      </c>
      <c r="AR98" s="274"/>
      <c r="AS98" s="272"/>
      <c r="AT98" s="277">
        <v>4</v>
      </c>
      <c r="AU98" s="278">
        <v>1.9180000000000001</v>
      </c>
      <c r="AV98" s="273"/>
      <c r="AW98" s="279"/>
      <c r="AX98" s="279"/>
      <c r="AY98" s="274">
        <v>1</v>
      </c>
      <c r="AZ98" s="272">
        <v>1.4339999999999999</v>
      </c>
      <c r="BA98" s="279"/>
      <c r="BB98" s="273">
        <v>5.0000000000000001E-4</v>
      </c>
      <c r="BC98" s="272">
        <v>0.54400000000000004</v>
      </c>
      <c r="BD98" s="263"/>
      <c r="BE98" s="272"/>
      <c r="BF98" s="279">
        <v>19.074999999999999</v>
      </c>
      <c r="BG98" s="263"/>
      <c r="BH98" s="272"/>
      <c r="BI98" s="273"/>
      <c r="BJ98" s="272"/>
      <c r="BK98" s="273">
        <v>2.4500000000000001E-2</v>
      </c>
      <c r="BL98" s="272">
        <v>32.273185738577382</v>
      </c>
      <c r="BM98" s="273"/>
      <c r="BN98" s="272"/>
      <c r="BO98" s="273"/>
      <c r="BP98" s="272"/>
      <c r="BQ98" s="273">
        <v>17</v>
      </c>
      <c r="BR98" s="272">
        <v>19.097000000000001</v>
      </c>
      <c r="BS98" s="273"/>
      <c r="BT98" s="272"/>
      <c r="BU98" s="273">
        <v>1</v>
      </c>
      <c r="BV98" s="272">
        <v>0.68218461538461495</v>
      </c>
      <c r="BW98" s="273"/>
      <c r="BX98" s="272"/>
      <c r="BY98" s="77">
        <f t="shared" si="17"/>
        <v>28.501449999999998</v>
      </c>
      <c r="BZ98" s="251">
        <f t="shared" si="22"/>
        <v>51.370185738577383</v>
      </c>
      <c r="CA98" s="252">
        <f t="shared" si="18"/>
        <v>0.68218461538461495</v>
      </c>
      <c r="CB98" s="261">
        <f t="shared" si="23"/>
        <v>80.553820353961996</v>
      </c>
    </row>
    <row r="99" spans="1:80" ht="18.75" customHeight="1" x14ac:dyDescent="0.3">
      <c r="A99" s="61">
        <f t="shared" si="19"/>
        <v>90</v>
      </c>
      <c r="B99" s="80" t="s">
        <v>174</v>
      </c>
      <c r="C99" s="81">
        <v>1959</v>
      </c>
      <c r="D99" s="81">
        <v>5</v>
      </c>
      <c r="E99" s="81">
        <v>3</v>
      </c>
      <c r="F99" s="145">
        <v>60</v>
      </c>
      <c r="G99" s="151">
        <v>2559.6</v>
      </c>
      <c r="H99" s="123">
        <v>6.31</v>
      </c>
      <c r="I99" s="65"/>
      <c r="J99" s="65">
        <f t="shared" si="14"/>
        <v>193.81291199999998</v>
      </c>
      <c r="K99" s="64">
        <f t="shared" si="20"/>
        <v>184.800611592</v>
      </c>
      <c r="L99" s="123">
        <v>6.31</v>
      </c>
      <c r="M99" s="124">
        <v>6.33</v>
      </c>
      <c r="N99" s="65">
        <f t="shared" si="15"/>
        <v>194.12006400000001</v>
      </c>
      <c r="O99" s="64">
        <f t="shared" si="16"/>
        <v>185.09348102400003</v>
      </c>
      <c r="P99" s="65">
        <f t="shared" si="21"/>
        <v>188.29646208</v>
      </c>
      <c r="Q99" s="274"/>
      <c r="R99" s="272"/>
      <c r="S99" s="263">
        <v>509.72191999999995</v>
      </c>
      <c r="T99" s="275"/>
      <c r="U99" s="274">
        <v>1.7999999999999999E-2</v>
      </c>
      <c r="V99" s="272">
        <v>19.411999999999999</v>
      </c>
      <c r="W99" s="274">
        <v>8.9999999999999993E-3</v>
      </c>
      <c r="X99" s="272">
        <v>21.634</v>
      </c>
      <c r="Y99" s="274"/>
      <c r="Z99" s="272"/>
      <c r="AA99" s="273"/>
      <c r="AB99" s="272"/>
      <c r="AC99" s="274"/>
      <c r="AD99" s="263"/>
      <c r="AE99" s="272"/>
      <c r="AF99" s="274"/>
      <c r="AG99" s="272"/>
      <c r="AH99" s="274"/>
      <c r="AI99" s="272"/>
      <c r="AJ99" s="274"/>
      <c r="AK99" s="276"/>
      <c r="AL99" s="274"/>
      <c r="AM99" s="272"/>
      <c r="AN99" s="274"/>
      <c r="AO99" s="272"/>
      <c r="AP99" s="274"/>
      <c r="AQ99" s="272"/>
      <c r="AR99" s="274"/>
      <c r="AS99" s="272"/>
      <c r="AT99" s="277">
        <v>2</v>
      </c>
      <c r="AU99" s="278">
        <v>0.66700000000000004</v>
      </c>
      <c r="AV99" s="273"/>
      <c r="AW99" s="279"/>
      <c r="AX99" s="279"/>
      <c r="AY99" s="274"/>
      <c r="AZ99" s="272"/>
      <c r="BA99" s="279"/>
      <c r="BB99" s="273"/>
      <c r="BC99" s="272"/>
      <c r="BD99" s="263"/>
      <c r="BE99" s="272"/>
      <c r="BF99" s="279"/>
      <c r="BG99" s="263"/>
      <c r="BH99" s="272"/>
      <c r="BI99" s="273"/>
      <c r="BJ99" s="272"/>
      <c r="BK99" s="273"/>
      <c r="BL99" s="272"/>
      <c r="BM99" s="273"/>
      <c r="BN99" s="272"/>
      <c r="BO99" s="273"/>
      <c r="BP99" s="272"/>
      <c r="BQ99" s="273">
        <v>9</v>
      </c>
      <c r="BR99" s="272">
        <v>9.0990000000000002</v>
      </c>
      <c r="BS99" s="273"/>
      <c r="BT99" s="272"/>
      <c r="BU99" s="273"/>
      <c r="BV99" s="272"/>
      <c r="BW99" s="273">
        <v>7</v>
      </c>
      <c r="BX99" s="272">
        <v>14.907213658536598</v>
      </c>
      <c r="BY99" s="77">
        <f t="shared" si="17"/>
        <v>551.43492000000003</v>
      </c>
      <c r="BZ99" s="251">
        <f t="shared" si="22"/>
        <v>9.0990000000000002</v>
      </c>
      <c r="CA99" s="252">
        <f t="shared" si="18"/>
        <v>14.907213658536598</v>
      </c>
      <c r="CB99" s="261">
        <f t="shared" si="23"/>
        <v>575.44113365853673</v>
      </c>
    </row>
    <row r="100" spans="1:80" ht="18.75" customHeight="1" x14ac:dyDescent="0.3">
      <c r="A100" s="61">
        <f t="shared" si="19"/>
        <v>91</v>
      </c>
      <c r="B100" s="80" t="s">
        <v>175</v>
      </c>
      <c r="C100" s="81">
        <v>1960</v>
      </c>
      <c r="D100" s="81">
        <v>5</v>
      </c>
      <c r="E100" s="81">
        <v>3</v>
      </c>
      <c r="F100" s="145">
        <v>60</v>
      </c>
      <c r="G100" s="151">
        <v>2587.6</v>
      </c>
      <c r="H100" s="123">
        <v>6.31</v>
      </c>
      <c r="I100" s="65"/>
      <c r="J100" s="65">
        <f t="shared" si="14"/>
        <v>195.93307199999998</v>
      </c>
      <c r="K100" s="64">
        <f t="shared" si="20"/>
        <v>186.82218415199998</v>
      </c>
      <c r="L100" s="123">
        <v>6.31</v>
      </c>
      <c r="M100" s="124">
        <v>6.33</v>
      </c>
      <c r="N100" s="65">
        <f t="shared" si="15"/>
        <v>196.24358399999997</v>
      </c>
      <c r="O100" s="64">
        <f t="shared" si="16"/>
        <v>187.11825734399997</v>
      </c>
      <c r="P100" s="65">
        <f t="shared" si="21"/>
        <v>190.35627647999996</v>
      </c>
      <c r="Q100" s="274"/>
      <c r="R100" s="272"/>
      <c r="S100" s="263">
        <v>582.83011999999997</v>
      </c>
      <c r="T100" s="275">
        <v>47.91</v>
      </c>
      <c r="U100" s="274"/>
      <c r="V100" s="272"/>
      <c r="W100" s="274"/>
      <c r="X100" s="272"/>
      <c r="Y100" s="274"/>
      <c r="Z100" s="272"/>
      <c r="AA100" s="273"/>
      <c r="AB100" s="272"/>
      <c r="AC100" s="274"/>
      <c r="AD100" s="263"/>
      <c r="AE100" s="272"/>
      <c r="AF100" s="274"/>
      <c r="AG100" s="272"/>
      <c r="AH100" s="274"/>
      <c r="AI100" s="272"/>
      <c r="AJ100" s="274"/>
      <c r="AK100" s="276"/>
      <c r="AL100" s="274"/>
      <c r="AM100" s="272"/>
      <c r="AN100" s="274"/>
      <c r="AO100" s="272"/>
      <c r="AP100" s="274">
        <v>2</v>
      </c>
      <c r="AQ100" s="272">
        <v>8.3949999999999996</v>
      </c>
      <c r="AR100" s="274"/>
      <c r="AS100" s="272"/>
      <c r="AT100" s="277">
        <v>2</v>
      </c>
      <c r="AU100" s="278">
        <v>0.92400000000000004</v>
      </c>
      <c r="AV100" s="273"/>
      <c r="AW100" s="279"/>
      <c r="AX100" s="279"/>
      <c r="AY100" s="274"/>
      <c r="AZ100" s="272"/>
      <c r="BA100" s="279"/>
      <c r="BB100" s="273"/>
      <c r="BC100" s="272"/>
      <c r="BD100" s="263"/>
      <c r="BE100" s="272"/>
      <c r="BF100" s="279">
        <v>4.4779999999999998</v>
      </c>
      <c r="BG100" s="263">
        <v>1E-3</v>
      </c>
      <c r="BH100" s="272">
        <v>1.7310000000000001</v>
      </c>
      <c r="BI100" s="273">
        <v>3.0000000000000001E-3</v>
      </c>
      <c r="BJ100" s="272">
        <v>3.8839999999999999</v>
      </c>
      <c r="BK100" s="273"/>
      <c r="BL100" s="272"/>
      <c r="BM100" s="273"/>
      <c r="BN100" s="272"/>
      <c r="BO100" s="273"/>
      <c r="BP100" s="272"/>
      <c r="BQ100" s="273">
        <v>7</v>
      </c>
      <c r="BR100" s="272">
        <v>6.2130000000000001</v>
      </c>
      <c r="BS100" s="273"/>
      <c r="BT100" s="272"/>
      <c r="BU100" s="273">
        <v>3</v>
      </c>
      <c r="BV100" s="272">
        <v>2.5071628846153837</v>
      </c>
      <c r="BW100" s="273"/>
      <c r="BX100" s="272"/>
      <c r="BY100" s="77">
        <f t="shared" si="17"/>
        <v>596.62711999999988</v>
      </c>
      <c r="BZ100" s="251">
        <f t="shared" si="22"/>
        <v>11.827999999999999</v>
      </c>
      <c r="CA100" s="252">
        <f t="shared" si="18"/>
        <v>2.5071628846153837</v>
      </c>
      <c r="CB100" s="261">
        <f t="shared" si="23"/>
        <v>610.96228288461521</v>
      </c>
    </row>
    <row r="101" spans="1:80" ht="18.75" customHeight="1" x14ac:dyDescent="0.3">
      <c r="A101" s="61">
        <f t="shared" si="19"/>
        <v>92</v>
      </c>
      <c r="B101" s="80" t="s">
        <v>176</v>
      </c>
      <c r="C101" s="81" t="s">
        <v>177</v>
      </c>
      <c r="D101" s="81">
        <v>5</v>
      </c>
      <c r="E101" s="81">
        <v>4</v>
      </c>
      <c r="F101" s="145">
        <v>70</v>
      </c>
      <c r="G101" s="151">
        <v>3426.2</v>
      </c>
      <c r="H101" s="123">
        <v>6.31</v>
      </c>
      <c r="I101" s="65"/>
      <c r="J101" s="65">
        <f t="shared" si="14"/>
        <v>259.43186399999996</v>
      </c>
      <c r="K101" s="64">
        <f t="shared" si="20"/>
        <v>247.36828232399998</v>
      </c>
      <c r="L101" s="123">
        <v>6.31</v>
      </c>
      <c r="M101" s="124">
        <v>6.33</v>
      </c>
      <c r="N101" s="65">
        <f t="shared" si="15"/>
        <v>259.843008</v>
      </c>
      <c r="O101" s="64">
        <f t="shared" si="16"/>
        <v>247.76030812799999</v>
      </c>
      <c r="P101" s="65">
        <f t="shared" si="21"/>
        <v>252.04771775999998</v>
      </c>
      <c r="Q101" s="274"/>
      <c r="R101" s="272"/>
      <c r="S101" s="263"/>
      <c r="T101" s="275"/>
      <c r="U101" s="274"/>
      <c r="V101" s="272"/>
      <c r="W101" s="274"/>
      <c r="X101" s="272"/>
      <c r="Y101" s="274"/>
      <c r="Z101" s="272"/>
      <c r="AA101" s="273"/>
      <c r="AB101" s="272"/>
      <c r="AC101" s="274"/>
      <c r="AD101" s="263"/>
      <c r="AE101" s="272"/>
      <c r="AF101" s="274"/>
      <c r="AG101" s="272"/>
      <c r="AH101" s="274"/>
      <c r="AI101" s="272"/>
      <c r="AJ101" s="274"/>
      <c r="AK101" s="276"/>
      <c r="AL101" s="274"/>
      <c r="AM101" s="272"/>
      <c r="AN101" s="274"/>
      <c r="AO101" s="272"/>
      <c r="AP101" s="274">
        <v>4</v>
      </c>
      <c r="AQ101" s="272">
        <v>14.512</v>
      </c>
      <c r="AR101" s="274"/>
      <c r="AS101" s="272"/>
      <c r="AT101" s="277">
        <v>3</v>
      </c>
      <c r="AU101" s="278">
        <v>5.6709999999999994</v>
      </c>
      <c r="AV101" s="273"/>
      <c r="AW101" s="279"/>
      <c r="AX101" s="279"/>
      <c r="AY101" s="274"/>
      <c r="AZ101" s="272"/>
      <c r="BA101" s="279"/>
      <c r="BB101" s="273"/>
      <c r="BC101" s="272"/>
      <c r="BD101" s="263"/>
      <c r="BE101" s="272"/>
      <c r="BF101" s="279"/>
      <c r="BG101" s="263"/>
      <c r="BH101" s="272"/>
      <c r="BI101" s="273">
        <v>1.8499999999999999E-2</v>
      </c>
      <c r="BJ101" s="272">
        <v>25.527000000000001</v>
      </c>
      <c r="BK101" s="273">
        <v>4.0000000000000001E-3</v>
      </c>
      <c r="BL101" s="272">
        <v>5.367</v>
      </c>
      <c r="BM101" s="273"/>
      <c r="BN101" s="272"/>
      <c r="BO101" s="273"/>
      <c r="BP101" s="272"/>
      <c r="BQ101" s="273">
        <v>9</v>
      </c>
      <c r="BR101" s="272">
        <v>9.5150000000000006</v>
      </c>
      <c r="BS101" s="273">
        <v>3.0000000000000001E-3</v>
      </c>
      <c r="BT101" s="272">
        <v>0.65200000000000002</v>
      </c>
      <c r="BU101" s="273">
        <v>1</v>
      </c>
      <c r="BV101" s="272">
        <v>1.1379999999999999</v>
      </c>
      <c r="BW101" s="273">
        <v>3</v>
      </c>
      <c r="BX101" s="272">
        <v>6.35</v>
      </c>
      <c r="BY101" s="77">
        <f t="shared" si="17"/>
        <v>20.183</v>
      </c>
      <c r="BZ101" s="251">
        <f t="shared" si="22"/>
        <v>40.409000000000006</v>
      </c>
      <c r="CA101" s="252">
        <f t="shared" si="18"/>
        <v>8.14</v>
      </c>
      <c r="CB101" s="261">
        <f t="shared" si="23"/>
        <v>68.731999999999999</v>
      </c>
    </row>
    <row r="102" spans="1:80" ht="18.75" customHeight="1" x14ac:dyDescent="0.3">
      <c r="A102" s="61">
        <f t="shared" si="19"/>
        <v>93</v>
      </c>
      <c r="B102" s="80" t="s">
        <v>178</v>
      </c>
      <c r="C102" s="81" t="s">
        <v>173</v>
      </c>
      <c r="D102" s="81">
        <v>4</v>
      </c>
      <c r="E102" s="81">
        <v>4</v>
      </c>
      <c r="F102" s="145">
        <v>32</v>
      </c>
      <c r="G102" s="151">
        <v>2873.4</v>
      </c>
      <c r="H102" s="123">
        <v>6.31</v>
      </c>
      <c r="I102" s="65"/>
      <c r="J102" s="65">
        <f t="shared" si="14"/>
        <v>217.573848</v>
      </c>
      <c r="K102" s="64">
        <f t="shared" si="20"/>
        <v>207.45666406800001</v>
      </c>
      <c r="L102" s="123">
        <v>6.31</v>
      </c>
      <c r="M102" s="124">
        <v>6.33</v>
      </c>
      <c r="N102" s="65">
        <f t="shared" si="15"/>
        <v>217.918656</v>
      </c>
      <c r="O102" s="64">
        <f t="shared" si="16"/>
        <v>207.78543849600001</v>
      </c>
      <c r="P102" s="65">
        <f t="shared" si="21"/>
        <v>211.38109631999998</v>
      </c>
      <c r="Q102" s="274"/>
      <c r="R102" s="272"/>
      <c r="S102" s="263"/>
      <c r="T102" s="275"/>
      <c r="U102" s="274"/>
      <c r="V102" s="272"/>
      <c r="W102" s="274"/>
      <c r="X102" s="272"/>
      <c r="Y102" s="274"/>
      <c r="Z102" s="272"/>
      <c r="AA102" s="273"/>
      <c r="AB102" s="272"/>
      <c r="AC102" s="274"/>
      <c r="AD102" s="263"/>
      <c r="AE102" s="272"/>
      <c r="AF102" s="274"/>
      <c r="AG102" s="272"/>
      <c r="AH102" s="274"/>
      <c r="AI102" s="272"/>
      <c r="AJ102" s="274"/>
      <c r="AK102" s="276"/>
      <c r="AL102" s="274"/>
      <c r="AM102" s="272"/>
      <c r="AN102" s="274"/>
      <c r="AO102" s="272"/>
      <c r="AP102" s="274">
        <v>2</v>
      </c>
      <c r="AQ102" s="272">
        <v>21.702000000000002</v>
      </c>
      <c r="AR102" s="274"/>
      <c r="AS102" s="272"/>
      <c r="AT102" s="277">
        <v>3</v>
      </c>
      <c r="AU102" s="278">
        <v>5.0570000000000004</v>
      </c>
      <c r="AV102" s="273"/>
      <c r="AW102" s="279"/>
      <c r="AX102" s="279"/>
      <c r="AY102" s="274">
        <v>1</v>
      </c>
      <c r="AZ102" s="272">
        <v>1.77</v>
      </c>
      <c r="BA102" s="279"/>
      <c r="BB102" s="273"/>
      <c r="BC102" s="272"/>
      <c r="BD102" s="263"/>
      <c r="BE102" s="272"/>
      <c r="BF102" s="279">
        <v>16.396000000000001</v>
      </c>
      <c r="BG102" s="263"/>
      <c r="BH102" s="272"/>
      <c r="BI102" s="273">
        <v>2E-3</v>
      </c>
      <c r="BJ102" s="272">
        <v>2.3439999999999999</v>
      </c>
      <c r="BK102" s="273"/>
      <c r="BL102" s="272"/>
      <c r="BM102" s="273"/>
      <c r="BN102" s="272"/>
      <c r="BO102" s="273"/>
      <c r="BP102" s="272"/>
      <c r="BQ102" s="273">
        <v>6</v>
      </c>
      <c r="BR102" s="272">
        <v>9.9629999999999992</v>
      </c>
      <c r="BS102" s="273"/>
      <c r="BT102" s="272"/>
      <c r="BU102" s="273">
        <v>8</v>
      </c>
      <c r="BV102" s="272">
        <v>9.0238139325842699</v>
      </c>
      <c r="BW102" s="273">
        <v>1</v>
      </c>
      <c r="BX102" s="272">
        <v>2.5539999999999998</v>
      </c>
      <c r="BY102" s="77">
        <f t="shared" si="17"/>
        <v>44.924999999999997</v>
      </c>
      <c r="BZ102" s="251">
        <f t="shared" si="22"/>
        <v>12.306999999999999</v>
      </c>
      <c r="CA102" s="252">
        <f t="shared" si="18"/>
        <v>11.57781393258427</v>
      </c>
      <c r="CB102" s="261">
        <f t="shared" si="23"/>
        <v>68.809813932584262</v>
      </c>
    </row>
    <row r="103" spans="1:80" ht="18.75" customHeight="1" x14ac:dyDescent="0.3">
      <c r="A103" s="61">
        <f t="shared" si="19"/>
        <v>94</v>
      </c>
      <c r="B103" s="80" t="s">
        <v>179</v>
      </c>
      <c r="C103" s="81">
        <v>1968</v>
      </c>
      <c r="D103" s="81">
        <v>5</v>
      </c>
      <c r="E103" s="81">
        <v>7</v>
      </c>
      <c r="F103" s="145">
        <v>70</v>
      </c>
      <c r="G103" s="151">
        <v>3939.2</v>
      </c>
      <c r="H103" s="123">
        <v>6.31</v>
      </c>
      <c r="I103" s="65"/>
      <c r="J103" s="65">
        <f t="shared" si="14"/>
        <v>298.27622400000001</v>
      </c>
      <c r="K103" s="64">
        <f t="shared" si="20"/>
        <v>284.40637958400004</v>
      </c>
      <c r="L103" s="123">
        <v>6.31</v>
      </c>
      <c r="M103" s="124">
        <v>6.33</v>
      </c>
      <c r="N103" s="65">
        <f t="shared" si="15"/>
        <v>298.74892799999998</v>
      </c>
      <c r="O103" s="64">
        <f t="shared" si="16"/>
        <v>284.85710284800001</v>
      </c>
      <c r="P103" s="65">
        <f t="shared" si="21"/>
        <v>289.78646015999999</v>
      </c>
      <c r="Q103" s="274">
        <v>3.0000000000000001E-3</v>
      </c>
      <c r="R103" s="272">
        <v>1.8029999999999999</v>
      </c>
      <c r="S103" s="263"/>
      <c r="T103" s="275"/>
      <c r="U103" s="274"/>
      <c r="V103" s="272"/>
      <c r="W103" s="274"/>
      <c r="X103" s="272"/>
      <c r="Y103" s="274">
        <v>0.46099999999999997</v>
      </c>
      <c r="Z103" s="272">
        <v>221.261</v>
      </c>
      <c r="AA103" s="273"/>
      <c r="AB103" s="272"/>
      <c r="AC103" s="274"/>
      <c r="AD103" s="263"/>
      <c r="AE103" s="272"/>
      <c r="AF103" s="274"/>
      <c r="AG103" s="272"/>
      <c r="AH103" s="274"/>
      <c r="AI103" s="272"/>
      <c r="AJ103" s="274"/>
      <c r="AK103" s="276"/>
      <c r="AL103" s="274"/>
      <c r="AM103" s="272"/>
      <c r="AN103" s="274">
        <v>1.6E-2</v>
      </c>
      <c r="AO103" s="272">
        <v>2.23</v>
      </c>
      <c r="AP103" s="274">
        <v>2</v>
      </c>
      <c r="AQ103" s="272">
        <v>12.161999999999999</v>
      </c>
      <c r="AR103" s="274"/>
      <c r="AS103" s="272"/>
      <c r="AT103" s="277">
        <v>15</v>
      </c>
      <c r="AU103" s="278">
        <v>4.8520000000000003</v>
      </c>
      <c r="AV103" s="273"/>
      <c r="AW103" s="279"/>
      <c r="AX103" s="279"/>
      <c r="AY103" s="274"/>
      <c r="AZ103" s="272"/>
      <c r="BA103" s="279"/>
      <c r="BB103" s="273"/>
      <c r="BC103" s="272"/>
      <c r="BD103" s="263"/>
      <c r="BE103" s="272"/>
      <c r="BF103" s="279">
        <v>75.628</v>
      </c>
      <c r="BG103" s="263">
        <v>4.5000000000000005E-3</v>
      </c>
      <c r="BH103" s="272">
        <v>5.4138260000000002</v>
      </c>
      <c r="BI103" s="273">
        <v>2E-3</v>
      </c>
      <c r="BJ103" s="272">
        <v>1.893</v>
      </c>
      <c r="BK103" s="273">
        <v>8.5000000000000006E-3</v>
      </c>
      <c r="BL103" s="272">
        <v>11.678833724696339</v>
      </c>
      <c r="BM103" s="273"/>
      <c r="BN103" s="272"/>
      <c r="BO103" s="273"/>
      <c r="BP103" s="272"/>
      <c r="BQ103" s="273">
        <v>33</v>
      </c>
      <c r="BR103" s="272">
        <v>27.236999999999998</v>
      </c>
      <c r="BS103" s="273"/>
      <c r="BT103" s="272"/>
      <c r="BU103" s="273"/>
      <c r="BV103" s="272"/>
      <c r="BW103" s="273">
        <v>10</v>
      </c>
      <c r="BX103" s="272">
        <v>19.869</v>
      </c>
      <c r="BY103" s="77">
        <f t="shared" si="17"/>
        <v>317.93599999999998</v>
      </c>
      <c r="BZ103" s="251">
        <f t="shared" si="22"/>
        <v>46.222659724696342</v>
      </c>
      <c r="CA103" s="252">
        <f t="shared" si="18"/>
        <v>19.869</v>
      </c>
      <c r="CB103" s="261">
        <f t="shared" si="23"/>
        <v>384.02765972469638</v>
      </c>
    </row>
    <row r="104" spans="1:80" ht="18.75" customHeight="1" x14ac:dyDescent="0.3">
      <c r="A104" s="61">
        <f t="shared" si="19"/>
        <v>95</v>
      </c>
      <c r="B104" s="80" t="s">
        <v>180</v>
      </c>
      <c r="C104" s="81">
        <v>1968</v>
      </c>
      <c r="D104" s="81">
        <v>5</v>
      </c>
      <c r="E104" s="81">
        <v>4</v>
      </c>
      <c r="F104" s="145">
        <v>80</v>
      </c>
      <c r="G104" s="151">
        <v>3515.2</v>
      </c>
      <c r="H104" s="123">
        <v>6.31</v>
      </c>
      <c r="I104" s="65"/>
      <c r="J104" s="65">
        <f t="shared" si="14"/>
        <v>266.17094399999996</v>
      </c>
      <c r="K104" s="64">
        <f t="shared" si="20"/>
        <v>253.79399510399998</v>
      </c>
      <c r="L104" s="123">
        <v>6.31</v>
      </c>
      <c r="M104" s="124">
        <v>6.33</v>
      </c>
      <c r="N104" s="65">
        <f t="shared" si="15"/>
        <v>266.59276799999998</v>
      </c>
      <c r="O104" s="64">
        <f t="shared" si="16"/>
        <v>254.19620428799999</v>
      </c>
      <c r="P104" s="65">
        <f t="shared" si="21"/>
        <v>258.59498495999998</v>
      </c>
      <c r="Q104" s="274">
        <v>4.0000000000000001E-3</v>
      </c>
      <c r="R104" s="272">
        <v>2.67</v>
      </c>
      <c r="S104" s="263"/>
      <c r="T104" s="275"/>
      <c r="U104" s="274"/>
      <c r="V104" s="272"/>
      <c r="W104" s="274">
        <v>3.0000000000000001E-3</v>
      </c>
      <c r="X104" s="272">
        <v>3.2080000000000002</v>
      </c>
      <c r="Y104" s="274">
        <v>0.109</v>
      </c>
      <c r="Z104" s="272">
        <v>96.927999999999997</v>
      </c>
      <c r="AA104" s="273"/>
      <c r="AB104" s="272"/>
      <c r="AC104" s="274"/>
      <c r="AD104" s="263"/>
      <c r="AE104" s="272"/>
      <c r="AF104" s="274"/>
      <c r="AG104" s="272"/>
      <c r="AH104" s="274"/>
      <c r="AI104" s="272"/>
      <c r="AJ104" s="274"/>
      <c r="AK104" s="276"/>
      <c r="AL104" s="274"/>
      <c r="AM104" s="272"/>
      <c r="AN104" s="274"/>
      <c r="AO104" s="272"/>
      <c r="AP104" s="274"/>
      <c r="AQ104" s="272"/>
      <c r="AR104" s="274"/>
      <c r="AS104" s="272"/>
      <c r="AT104" s="277"/>
      <c r="AU104" s="278"/>
      <c r="AV104" s="273"/>
      <c r="AW104" s="279"/>
      <c r="AX104" s="279"/>
      <c r="AY104" s="274"/>
      <c r="AZ104" s="272"/>
      <c r="BA104" s="279"/>
      <c r="BB104" s="273"/>
      <c r="BC104" s="272"/>
      <c r="BD104" s="263"/>
      <c r="BE104" s="272"/>
      <c r="BF104" s="279">
        <v>21.629000000000001</v>
      </c>
      <c r="BG104" s="263">
        <v>3.0000000000000001E-3</v>
      </c>
      <c r="BH104" s="272">
        <v>4.5601142307692397</v>
      </c>
      <c r="BI104" s="273"/>
      <c r="BJ104" s="272"/>
      <c r="BK104" s="273"/>
      <c r="BL104" s="272"/>
      <c r="BM104" s="273">
        <v>1.5E-3</v>
      </c>
      <c r="BN104" s="272">
        <v>1.5796714285714351</v>
      </c>
      <c r="BO104" s="273"/>
      <c r="BP104" s="272"/>
      <c r="BQ104" s="273">
        <v>18</v>
      </c>
      <c r="BR104" s="272">
        <v>13.993</v>
      </c>
      <c r="BS104" s="273"/>
      <c r="BT104" s="272"/>
      <c r="BU104" s="273">
        <v>2</v>
      </c>
      <c r="BV104" s="272">
        <v>3.7461846153846148</v>
      </c>
      <c r="BW104" s="273">
        <v>17</v>
      </c>
      <c r="BX104" s="272">
        <v>32.497</v>
      </c>
      <c r="BY104" s="77">
        <f t="shared" si="17"/>
        <v>124.435</v>
      </c>
      <c r="BZ104" s="251">
        <f t="shared" si="22"/>
        <v>20.132785659340676</v>
      </c>
      <c r="CA104" s="252">
        <f t="shared" si="18"/>
        <v>36.243184615384614</v>
      </c>
      <c r="CB104" s="261">
        <f t="shared" si="23"/>
        <v>180.81097027472529</v>
      </c>
    </row>
    <row r="105" spans="1:80" ht="17.25" customHeight="1" x14ac:dyDescent="0.3">
      <c r="A105" s="61">
        <f t="shared" si="19"/>
        <v>96</v>
      </c>
      <c r="B105" s="80" t="s">
        <v>181</v>
      </c>
      <c r="C105" s="81">
        <v>1988</v>
      </c>
      <c r="D105" s="81">
        <v>5</v>
      </c>
      <c r="E105" s="81">
        <v>6</v>
      </c>
      <c r="F105" s="145">
        <v>74</v>
      </c>
      <c r="G105" s="151">
        <v>4431.2</v>
      </c>
      <c r="H105" s="123">
        <v>6.31</v>
      </c>
      <c r="I105" s="65"/>
      <c r="J105" s="65">
        <f t="shared" si="14"/>
        <v>335.53046399999994</v>
      </c>
      <c r="K105" s="64">
        <f t="shared" si="20"/>
        <v>319.92829742399994</v>
      </c>
      <c r="L105" s="123">
        <v>6.31</v>
      </c>
      <c r="M105" s="124">
        <v>6.33</v>
      </c>
      <c r="N105" s="65">
        <f t="shared" si="15"/>
        <v>336.062208</v>
      </c>
      <c r="O105" s="64">
        <f t="shared" si="16"/>
        <v>320.435315328</v>
      </c>
      <c r="P105" s="65">
        <f t="shared" si="21"/>
        <v>325.98034175999999</v>
      </c>
      <c r="Q105" s="274"/>
      <c r="R105" s="272"/>
      <c r="S105" s="263"/>
      <c r="T105" s="275"/>
      <c r="U105" s="274"/>
      <c r="V105" s="272"/>
      <c r="W105" s="274"/>
      <c r="X105" s="272"/>
      <c r="Y105" s="274"/>
      <c r="Z105" s="272"/>
      <c r="AA105" s="273"/>
      <c r="AB105" s="272"/>
      <c r="AC105" s="274"/>
      <c r="AD105" s="263"/>
      <c r="AE105" s="272"/>
      <c r="AF105" s="274"/>
      <c r="AG105" s="272"/>
      <c r="AH105" s="274"/>
      <c r="AI105" s="272"/>
      <c r="AJ105" s="274"/>
      <c r="AK105" s="276"/>
      <c r="AL105" s="274"/>
      <c r="AM105" s="272"/>
      <c r="AN105" s="274"/>
      <c r="AO105" s="272"/>
      <c r="AP105" s="274">
        <v>1</v>
      </c>
      <c r="AQ105" s="272">
        <v>2.68</v>
      </c>
      <c r="AR105" s="274"/>
      <c r="AS105" s="272"/>
      <c r="AT105" s="277"/>
      <c r="AU105" s="278"/>
      <c r="AV105" s="273"/>
      <c r="AW105" s="279"/>
      <c r="AX105" s="279"/>
      <c r="AY105" s="274"/>
      <c r="AZ105" s="272"/>
      <c r="BA105" s="279"/>
      <c r="BB105" s="273"/>
      <c r="BC105" s="272"/>
      <c r="BD105" s="263"/>
      <c r="BE105" s="272"/>
      <c r="BF105" s="279">
        <v>13.556000000000001</v>
      </c>
      <c r="BG105" s="263">
        <v>3.0000000000000001E-3</v>
      </c>
      <c r="BH105" s="272">
        <v>5.6531899999999995</v>
      </c>
      <c r="BI105" s="273">
        <v>1E-3</v>
      </c>
      <c r="BJ105" s="272">
        <v>1.2929999999999999</v>
      </c>
      <c r="BK105" s="273"/>
      <c r="BL105" s="272"/>
      <c r="BM105" s="273"/>
      <c r="BN105" s="272"/>
      <c r="BO105" s="273"/>
      <c r="BP105" s="272"/>
      <c r="BQ105" s="273">
        <v>33</v>
      </c>
      <c r="BR105" s="272">
        <v>34.722999999999999</v>
      </c>
      <c r="BS105" s="273"/>
      <c r="BT105" s="272"/>
      <c r="BU105" s="273">
        <v>4</v>
      </c>
      <c r="BV105" s="272">
        <v>4.21424393258427</v>
      </c>
      <c r="BW105" s="273">
        <v>13</v>
      </c>
      <c r="BX105" s="272">
        <v>19.922999999999998</v>
      </c>
      <c r="BY105" s="77">
        <f t="shared" si="17"/>
        <v>16.236000000000001</v>
      </c>
      <c r="BZ105" s="251">
        <f t="shared" si="22"/>
        <v>41.66919</v>
      </c>
      <c r="CA105" s="252">
        <f t="shared" si="18"/>
        <v>24.137243932584269</v>
      </c>
      <c r="CB105" s="261">
        <f t="shared" si="23"/>
        <v>82.042433932584274</v>
      </c>
    </row>
    <row r="106" spans="1:80" ht="18.75" customHeight="1" x14ac:dyDescent="0.3">
      <c r="A106" s="61">
        <f t="shared" si="19"/>
        <v>97</v>
      </c>
      <c r="B106" s="80" t="s">
        <v>182</v>
      </c>
      <c r="C106" s="81" t="s">
        <v>173</v>
      </c>
      <c r="D106" s="81">
        <v>4</v>
      </c>
      <c r="E106" s="81">
        <v>4</v>
      </c>
      <c r="F106" s="145">
        <v>32</v>
      </c>
      <c r="G106" s="151">
        <v>2872.2</v>
      </c>
      <c r="H106" s="123">
        <v>6.31</v>
      </c>
      <c r="I106" s="65"/>
      <c r="J106" s="65">
        <f t="shared" ref="J106:J119" si="24">G106*H106*12/1000</f>
        <v>217.48298399999999</v>
      </c>
      <c r="K106" s="64">
        <f t="shared" si="20"/>
        <v>207.370025244</v>
      </c>
      <c r="L106" s="123">
        <v>6.31</v>
      </c>
      <c r="M106" s="124">
        <v>6.33</v>
      </c>
      <c r="N106" s="65">
        <f t="shared" ref="N106:N137" si="25">((G106*L106*6)+(G106*M106*6))/1000</f>
        <v>217.82764799999998</v>
      </c>
      <c r="O106" s="64">
        <f t="shared" si="16"/>
        <v>207.69866236799999</v>
      </c>
      <c r="P106" s="65">
        <f t="shared" si="21"/>
        <v>211.29281855999997</v>
      </c>
      <c r="Q106" s="274"/>
      <c r="R106" s="272"/>
      <c r="S106" s="263"/>
      <c r="T106" s="275"/>
      <c r="U106" s="274"/>
      <c r="V106" s="272"/>
      <c r="W106" s="274"/>
      <c r="X106" s="272"/>
      <c r="Y106" s="274"/>
      <c r="Z106" s="272"/>
      <c r="AA106" s="273"/>
      <c r="AB106" s="272"/>
      <c r="AC106" s="274"/>
      <c r="AD106" s="263"/>
      <c r="AE106" s="272"/>
      <c r="AF106" s="274"/>
      <c r="AG106" s="272"/>
      <c r="AH106" s="274"/>
      <c r="AI106" s="272"/>
      <c r="AJ106" s="274"/>
      <c r="AK106" s="276"/>
      <c r="AL106" s="274"/>
      <c r="AM106" s="272"/>
      <c r="AN106" s="274"/>
      <c r="AO106" s="272"/>
      <c r="AP106" s="274"/>
      <c r="AQ106" s="272"/>
      <c r="AR106" s="274"/>
      <c r="AS106" s="272"/>
      <c r="AT106" s="277">
        <v>2</v>
      </c>
      <c r="AU106" s="278">
        <v>2.5179999999999998</v>
      </c>
      <c r="AV106" s="273"/>
      <c r="AW106" s="279"/>
      <c r="AX106" s="279"/>
      <c r="AY106" s="274"/>
      <c r="AZ106" s="272"/>
      <c r="BA106" s="279"/>
      <c r="BB106" s="273"/>
      <c r="BC106" s="272"/>
      <c r="BD106" s="263">
        <v>10</v>
      </c>
      <c r="BE106" s="272">
        <v>4.5720000000000001</v>
      </c>
      <c r="BF106" s="279">
        <v>28.672000000000001</v>
      </c>
      <c r="BG106" s="263"/>
      <c r="BH106" s="272"/>
      <c r="BI106" s="273">
        <v>9.4999999999999998E-3</v>
      </c>
      <c r="BJ106" s="272">
        <v>15.917</v>
      </c>
      <c r="BK106" s="273">
        <v>1.15E-2</v>
      </c>
      <c r="BL106" s="272">
        <v>18.606292499999999</v>
      </c>
      <c r="BM106" s="273"/>
      <c r="BN106" s="272"/>
      <c r="BO106" s="273"/>
      <c r="BP106" s="272"/>
      <c r="BQ106" s="273">
        <v>5</v>
      </c>
      <c r="BR106" s="272">
        <v>8.1240000000000006</v>
      </c>
      <c r="BS106" s="273"/>
      <c r="BT106" s="272"/>
      <c r="BU106" s="273">
        <v>1</v>
      </c>
      <c r="BV106" s="272">
        <v>3.0640000000000001</v>
      </c>
      <c r="BW106" s="273">
        <v>4</v>
      </c>
      <c r="BX106" s="272">
        <v>7.2789999999999999</v>
      </c>
      <c r="BY106" s="77">
        <f t="shared" ref="BY106:BY138" si="26">R106+S106+V106+X106+Z106+AB106+AE106+AG106+AI106+AK106+AM106+AO106+AQ106+AS106+AU106+AV106+AW106+AX106+AZ106+BA106+BC106+BE106+BF106</f>
        <v>35.762</v>
      </c>
      <c r="BZ106" s="251">
        <f t="shared" si="22"/>
        <v>42.647292499999999</v>
      </c>
      <c r="CA106" s="252">
        <f t="shared" si="18"/>
        <v>10.343</v>
      </c>
      <c r="CB106" s="261">
        <f t="shared" si="23"/>
        <v>88.752292499999996</v>
      </c>
    </row>
    <row r="107" spans="1:80" ht="18" customHeight="1" x14ac:dyDescent="0.3">
      <c r="A107" s="61">
        <f t="shared" si="19"/>
        <v>98</v>
      </c>
      <c r="B107" s="80" t="s">
        <v>183</v>
      </c>
      <c r="C107" s="81" t="s">
        <v>184</v>
      </c>
      <c r="D107" s="81">
        <v>5</v>
      </c>
      <c r="E107" s="81">
        <v>2</v>
      </c>
      <c r="F107" s="145">
        <v>42</v>
      </c>
      <c r="G107" s="151">
        <v>4822.8999999999996</v>
      </c>
      <c r="H107" s="123">
        <v>6.31</v>
      </c>
      <c r="I107" s="65"/>
      <c r="J107" s="65">
        <f t="shared" si="24"/>
        <v>365.18998799999997</v>
      </c>
      <c r="K107" s="64">
        <f t="shared" si="20"/>
        <v>348.20865355799998</v>
      </c>
      <c r="L107" s="123">
        <v>6.31</v>
      </c>
      <c r="M107" s="124">
        <v>6.33</v>
      </c>
      <c r="N107" s="65">
        <f t="shared" si="25"/>
        <v>365.76873599999999</v>
      </c>
      <c r="O107" s="64">
        <f t="shared" si="16"/>
        <v>348.76048977599999</v>
      </c>
      <c r="P107" s="65">
        <f t="shared" si="21"/>
        <v>354.79567391999996</v>
      </c>
      <c r="Q107" s="274">
        <v>1.2999999999999999E-2</v>
      </c>
      <c r="R107" s="272">
        <v>8.6769999999999996</v>
      </c>
      <c r="S107" s="263"/>
      <c r="T107" s="275"/>
      <c r="U107" s="274"/>
      <c r="V107" s="272"/>
      <c r="W107" s="274">
        <v>2E-3</v>
      </c>
      <c r="X107" s="272">
        <v>4.2460000000000004</v>
      </c>
      <c r="Y107" s="274"/>
      <c r="Z107" s="272"/>
      <c r="AA107" s="273"/>
      <c r="AB107" s="272"/>
      <c r="AC107" s="274"/>
      <c r="AD107" s="263"/>
      <c r="AE107" s="272"/>
      <c r="AF107" s="274"/>
      <c r="AG107" s="272"/>
      <c r="AH107" s="274"/>
      <c r="AI107" s="272"/>
      <c r="AJ107" s="274"/>
      <c r="AK107" s="276"/>
      <c r="AL107" s="274"/>
      <c r="AM107" s="272"/>
      <c r="AN107" s="274"/>
      <c r="AO107" s="272"/>
      <c r="AP107" s="274">
        <v>2</v>
      </c>
      <c r="AQ107" s="272">
        <v>16.975999999999999</v>
      </c>
      <c r="AR107" s="274"/>
      <c r="AS107" s="272"/>
      <c r="AT107" s="277">
        <v>1</v>
      </c>
      <c r="AU107" s="278">
        <v>0.81100000000000005</v>
      </c>
      <c r="AV107" s="273"/>
      <c r="AW107" s="279"/>
      <c r="AX107" s="279"/>
      <c r="AY107" s="274"/>
      <c r="AZ107" s="272"/>
      <c r="BA107" s="279"/>
      <c r="BB107" s="273"/>
      <c r="BC107" s="272"/>
      <c r="BD107" s="263"/>
      <c r="BE107" s="272"/>
      <c r="BF107" s="279">
        <v>14.818000000000001</v>
      </c>
      <c r="BG107" s="263">
        <v>2E-3</v>
      </c>
      <c r="BH107" s="272">
        <v>2.3285839999999998</v>
      </c>
      <c r="BI107" s="273">
        <v>2E-3</v>
      </c>
      <c r="BJ107" s="272">
        <v>2.4319999999999999</v>
      </c>
      <c r="BK107" s="273">
        <v>3.0000000000000001E-3</v>
      </c>
      <c r="BL107" s="272">
        <v>2.5849299999999999</v>
      </c>
      <c r="BM107" s="273"/>
      <c r="BN107" s="272"/>
      <c r="BO107" s="273"/>
      <c r="BP107" s="272"/>
      <c r="BQ107" s="273">
        <v>4</v>
      </c>
      <c r="BR107" s="272">
        <v>6.2510000000000003</v>
      </c>
      <c r="BS107" s="273">
        <v>8.9999999999999993E-3</v>
      </c>
      <c r="BT107" s="272">
        <v>1.6869625000000019</v>
      </c>
      <c r="BU107" s="273">
        <v>3</v>
      </c>
      <c r="BV107" s="272">
        <v>3.3892439325842698</v>
      </c>
      <c r="BW107" s="273">
        <v>6</v>
      </c>
      <c r="BX107" s="272">
        <v>14.5896068292683</v>
      </c>
      <c r="BY107" s="77">
        <f t="shared" si="26"/>
        <v>45.528000000000006</v>
      </c>
      <c r="BZ107" s="251">
        <f t="shared" si="22"/>
        <v>13.596513999999999</v>
      </c>
      <c r="CA107" s="252">
        <f t="shared" si="18"/>
        <v>19.66581326185257</v>
      </c>
      <c r="CB107" s="261">
        <f t="shared" si="23"/>
        <v>78.790327261852582</v>
      </c>
    </row>
    <row r="108" spans="1:80" ht="18.75" customHeight="1" x14ac:dyDescent="0.3">
      <c r="A108" s="61">
        <f t="shared" si="19"/>
        <v>99</v>
      </c>
      <c r="B108" s="80" t="s">
        <v>185</v>
      </c>
      <c r="C108" s="81" t="s">
        <v>186</v>
      </c>
      <c r="D108" s="81">
        <v>4</v>
      </c>
      <c r="E108" s="81">
        <v>4</v>
      </c>
      <c r="F108" s="145">
        <v>37</v>
      </c>
      <c r="G108" s="151">
        <v>2951</v>
      </c>
      <c r="H108" s="123">
        <v>6.31</v>
      </c>
      <c r="I108" s="65"/>
      <c r="J108" s="65">
        <f t="shared" si="24"/>
        <v>223.44971999999999</v>
      </c>
      <c r="K108" s="64">
        <f t="shared" si="20"/>
        <v>213.05930801999997</v>
      </c>
      <c r="L108" s="123">
        <v>6.31</v>
      </c>
      <c r="M108" s="124">
        <v>6.33</v>
      </c>
      <c r="N108" s="65">
        <f t="shared" si="25"/>
        <v>223.80384000000001</v>
      </c>
      <c r="O108" s="64">
        <f t="shared" si="16"/>
        <v>213.39696144000001</v>
      </c>
      <c r="P108" s="65">
        <f t="shared" si="21"/>
        <v>217.0897248</v>
      </c>
      <c r="Q108" s="274"/>
      <c r="R108" s="272"/>
      <c r="S108" s="263"/>
      <c r="T108" s="275"/>
      <c r="U108" s="274">
        <v>2E-3</v>
      </c>
      <c r="V108" s="272">
        <v>6.0529999999999999</v>
      </c>
      <c r="W108" s="274"/>
      <c r="X108" s="272"/>
      <c r="Y108" s="274"/>
      <c r="Z108" s="272"/>
      <c r="AA108" s="273"/>
      <c r="AB108" s="272"/>
      <c r="AC108" s="274"/>
      <c r="AD108" s="263"/>
      <c r="AE108" s="272"/>
      <c r="AF108" s="274"/>
      <c r="AG108" s="272"/>
      <c r="AH108" s="274"/>
      <c r="AI108" s="272"/>
      <c r="AJ108" s="274"/>
      <c r="AK108" s="276"/>
      <c r="AL108" s="274"/>
      <c r="AM108" s="272"/>
      <c r="AN108" s="274"/>
      <c r="AO108" s="272"/>
      <c r="AP108" s="274"/>
      <c r="AQ108" s="272"/>
      <c r="AR108" s="274"/>
      <c r="AS108" s="272"/>
      <c r="AT108" s="277">
        <v>2</v>
      </c>
      <c r="AU108" s="278">
        <v>3.0950000000000002</v>
      </c>
      <c r="AV108" s="273"/>
      <c r="AW108" s="279"/>
      <c r="AX108" s="279"/>
      <c r="AY108" s="274"/>
      <c r="AZ108" s="272"/>
      <c r="BA108" s="279"/>
      <c r="BB108" s="273"/>
      <c r="BC108" s="272"/>
      <c r="BD108" s="263">
        <v>6</v>
      </c>
      <c r="BE108" s="272">
        <v>7.0720000000000001</v>
      </c>
      <c r="BF108" s="279">
        <v>7.6520000000000001</v>
      </c>
      <c r="BG108" s="263"/>
      <c r="BH108" s="272"/>
      <c r="BI108" s="273"/>
      <c r="BJ108" s="272"/>
      <c r="BK108" s="273">
        <v>2E-3</v>
      </c>
      <c r="BL108" s="272">
        <v>2.7170000000000001</v>
      </c>
      <c r="BM108" s="273"/>
      <c r="BN108" s="272"/>
      <c r="BO108" s="273"/>
      <c r="BP108" s="272"/>
      <c r="BQ108" s="273">
        <v>15</v>
      </c>
      <c r="BR108" s="272">
        <v>10.369</v>
      </c>
      <c r="BS108" s="273"/>
      <c r="BT108" s="272"/>
      <c r="BU108" s="273"/>
      <c r="BV108" s="272"/>
      <c r="BW108" s="273"/>
      <c r="BX108" s="272"/>
      <c r="BY108" s="77">
        <f t="shared" si="26"/>
        <v>23.872</v>
      </c>
      <c r="BZ108" s="251">
        <f t="shared" si="22"/>
        <v>13.086</v>
      </c>
      <c r="CA108" s="252">
        <f t="shared" si="18"/>
        <v>0</v>
      </c>
      <c r="CB108" s="261">
        <f t="shared" si="23"/>
        <v>36.957999999999998</v>
      </c>
    </row>
    <row r="109" spans="1:80" ht="18" customHeight="1" x14ac:dyDescent="0.3">
      <c r="A109" s="61">
        <f t="shared" si="19"/>
        <v>100</v>
      </c>
      <c r="B109" s="80" t="s">
        <v>187</v>
      </c>
      <c r="C109" s="81" t="s">
        <v>188</v>
      </c>
      <c r="D109" s="81">
        <v>4</v>
      </c>
      <c r="E109" s="81">
        <v>3</v>
      </c>
      <c r="F109" s="145">
        <v>36</v>
      </c>
      <c r="G109" s="151">
        <v>2156.3000000000002</v>
      </c>
      <c r="H109" s="123">
        <v>6.31</v>
      </c>
      <c r="I109" s="65"/>
      <c r="J109" s="65">
        <f t="shared" si="24"/>
        <v>163.27503600000003</v>
      </c>
      <c r="K109" s="64">
        <f t="shared" si="20"/>
        <v>155.68274682600003</v>
      </c>
      <c r="L109" s="123">
        <v>6.31</v>
      </c>
      <c r="M109" s="124">
        <v>6.33</v>
      </c>
      <c r="N109" s="65">
        <f t="shared" si="25"/>
        <v>163.53379200000001</v>
      </c>
      <c r="O109" s="64">
        <f t="shared" si="16"/>
        <v>155.92947067200001</v>
      </c>
      <c r="P109" s="65">
        <f t="shared" si="21"/>
        <v>158.62777824</v>
      </c>
      <c r="Q109" s="274"/>
      <c r="R109" s="272"/>
      <c r="S109" s="263"/>
      <c r="T109" s="275"/>
      <c r="U109" s="274"/>
      <c r="V109" s="272"/>
      <c r="W109" s="274"/>
      <c r="X109" s="272"/>
      <c r="Y109" s="274"/>
      <c r="Z109" s="272"/>
      <c r="AA109" s="273"/>
      <c r="AB109" s="272"/>
      <c r="AC109" s="274"/>
      <c r="AD109" s="263"/>
      <c r="AE109" s="272"/>
      <c r="AF109" s="274"/>
      <c r="AG109" s="272"/>
      <c r="AH109" s="274"/>
      <c r="AI109" s="272"/>
      <c r="AJ109" s="274"/>
      <c r="AK109" s="276"/>
      <c r="AL109" s="274"/>
      <c r="AM109" s="272"/>
      <c r="AN109" s="274"/>
      <c r="AO109" s="272"/>
      <c r="AP109" s="274"/>
      <c r="AQ109" s="272"/>
      <c r="AR109" s="274"/>
      <c r="AS109" s="272"/>
      <c r="AT109" s="277"/>
      <c r="AU109" s="278"/>
      <c r="AV109" s="273"/>
      <c r="AW109" s="279"/>
      <c r="AX109" s="279"/>
      <c r="AY109" s="274"/>
      <c r="AZ109" s="272"/>
      <c r="BA109" s="279"/>
      <c r="BB109" s="273"/>
      <c r="BC109" s="272"/>
      <c r="BD109" s="263"/>
      <c r="BE109" s="272"/>
      <c r="BF109" s="279">
        <v>0.35299999999999998</v>
      </c>
      <c r="BG109" s="263"/>
      <c r="BH109" s="272"/>
      <c r="BI109" s="273">
        <v>5.0000000000000001E-3</v>
      </c>
      <c r="BJ109" s="272">
        <v>5.8259999999999996</v>
      </c>
      <c r="BK109" s="273"/>
      <c r="BL109" s="272"/>
      <c r="BM109" s="273"/>
      <c r="BN109" s="272"/>
      <c r="BO109" s="273"/>
      <c r="BP109" s="272"/>
      <c r="BQ109" s="273">
        <v>1</v>
      </c>
      <c r="BR109" s="272">
        <v>1.6819999999999999</v>
      </c>
      <c r="BS109" s="273"/>
      <c r="BT109" s="272"/>
      <c r="BU109" s="273"/>
      <c r="BV109" s="272"/>
      <c r="BW109" s="273">
        <v>2</v>
      </c>
      <c r="BX109" s="272">
        <v>3.5569999999999995</v>
      </c>
      <c r="BY109" s="77">
        <f t="shared" si="26"/>
        <v>0.35299999999999998</v>
      </c>
      <c r="BZ109" s="251">
        <f t="shared" si="22"/>
        <v>7.5079999999999991</v>
      </c>
      <c r="CA109" s="252">
        <f t="shared" si="18"/>
        <v>3.5569999999999995</v>
      </c>
      <c r="CB109" s="261">
        <f t="shared" si="23"/>
        <v>11.417999999999999</v>
      </c>
    </row>
    <row r="110" spans="1:80" ht="18.75" customHeight="1" x14ac:dyDescent="0.3">
      <c r="A110" s="61">
        <f t="shared" si="19"/>
        <v>101</v>
      </c>
      <c r="B110" s="80" t="s">
        <v>189</v>
      </c>
      <c r="C110" s="81">
        <v>1956</v>
      </c>
      <c r="D110" s="81">
        <v>4</v>
      </c>
      <c r="E110" s="81">
        <v>5</v>
      </c>
      <c r="F110" s="145">
        <v>45</v>
      </c>
      <c r="G110" s="151">
        <v>3493.7</v>
      </c>
      <c r="H110" s="123">
        <v>6.31</v>
      </c>
      <c r="I110" s="65"/>
      <c r="J110" s="65">
        <f t="shared" si="24"/>
        <v>264.54296399999993</v>
      </c>
      <c r="K110" s="64">
        <f t="shared" si="20"/>
        <v>252.24171617399995</v>
      </c>
      <c r="L110" s="123">
        <v>6.31</v>
      </c>
      <c r="M110" s="124">
        <v>6.33</v>
      </c>
      <c r="N110" s="65">
        <f t="shared" si="25"/>
        <v>264.96220799999998</v>
      </c>
      <c r="O110" s="64">
        <f t="shared" si="16"/>
        <v>252.64146532799998</v>
      </c>
      <c r="P110" s="65">
        <f t="shared" si="21"/>
        <v>257.01334175999995</v>
      </c>
      <c r="Q110" s="274"/>
      <c r="R110" s="272"/>
      <c r="S110" s="263"/>
      <c r="T110" s="275"/>
      <c r="U110" s="274"/>
      <c r="V110" s="272"/>
      <c r="W110" s="274"/>
      <c r="X110" s="272"/>
      <c r="Y110" s="274"/>
      <c r="Z110" s="272"/>
      <c r="AA110" s="273"/>
      <c r="AB110" s="272"/>
      <c r="AC110" s="274">
        <v>5</v>
      </c>
      <c r="AD110" s="263">
        <f>0.073+0.074+0.097+0.074+0.073</f>
        <v>0.39100000000000001</v>
      </c>
      <c r="AE110" s="272">
        <v>492.75049999999999</v>
      </c>
      <c r="AF110" s="274"/>
      <c r="AG110" s="272"/>
      <c r="AH110" s="274">
        <v>1E-3</v>
      </c>
      <c r="AI110" s="272">
        <v>1.9830000000000001</v>
      </c>
      <c r="AJ110" s="274"/>
      <c r="AK110" s="276"/>
      <c r="AL110" s="274"/>
      <c r="AM110" s="272"/>
      <c r="AN110" s="274"/>
      <c r="AO110" s="272"/>
      <c r="AP110" s="274"/>
      <c r="AQ110" s="272"/>
      <c r="AR110" s="274"/>
      <c r="AS110" s="272"/>
      <c r="AT110" s="277"/>
      <c r="AU110" s="278"/>
      <c r="AV110" s="273"/>
      <c r="AW110" s="279"/>
      <c r="AX110" s="279"/>
      <c r="AY110" s="274"/>
      <c r="AZ110" s="272"/>
      <c r="BA110" s="279"/>
      <c r="BB110" s="273"/>
      <c r="BC110" s="272"/>
      <c r="BD110" s="263"/>
      <c r="BE110" s="272"/>
      <c r="BF110" s="279">
        <v>1.879</v>
      </c>
      <c r="BG110" s="263"/>
      <c r="BH110" s="272"/>
      <c r="BI110" s="273"/>
      <c r="BJ110" s="272"/>
      <c r="BK110" s="273">
        <v>2E-3</v>
      </c>
      <c r="BL110" s="272">
        <v>2.7490000000000001</v>
      </c>
      <c r="BM110" s="273"/>
      <c r="BN110" s="272"/>
      <c r="BO110" s="273"/>
      <c r="BP110" s="272"/>
      <c r="BQ110" s="273">
        <v>10</v>
      </c>
      <c r="BR110" s="272">
        <v>12.518000000000001</v>
      </c>
      <c r="BS110" s="273"/>
      <c r="BT110" s="272"/>
      <c r="BU110" s="273">
        <v>2</v>
      </c>
      <c r="BV110" s="272">
        <v>1.8978846153846149</v>
      </c>
      <c r="BW110" s="273">
        <v>3</v>
      </c>
      <c r="BX110" s="272">
        <v>6.0469999999999997</v>
      </c>
      <c r="BY110" s="77">
        <f t="shared" si="26"/>
        <v>496.61250000000001</v>
      </c>
      <c r="BZ110" s="251">
        <f t="shared" si="22"/>
        <v>15.267000000000001</v>
      </c>
      <c r="CA110" s="252">
        <f t="shared" si="18"/>
        <v>7.9448846153846144</v>
      </c>
      <c r="CB110" s="261">
        <f t="shared" si="23"/>
        <v>519.82438461538459</v>
      </c>
    </row>
    <row r="111" spans="1:80" ht="18.75" customHeight="1" x14ac:dyDescent="0.3">
      <c r="A111" s="61">
        <f t="shared" si="19"/>
        <v>102</v>
      </c>
      <c r="B111" s="80" t="s">
        <v>190</v>
      </c>
      <c r="C111" s="81">
        <v>1969</v>
      </c>
      <c r="D111" s="81">
        <v>5</v>
      </c>
      <c r="E111" s="81">
        <v>4</v>
      </c>
      <c r="F111" s="145">
        <v>56</v>
      </c>
      <c r="G111" s="151">
        <v>3661.6</v>
      </c>
      <c r="H111" s="123">
        <v>6.31</v>
      </c>
      <c r="I111" s="65"/>
      <c r="J111" s="65">
        <f t="shared" si="24"/>
        <v>277.25635199999994</v>
      </c>
      <c r="K111" s="64">
        <f t="shared" si="20"/>
        <v>264.36393163199995</v>
      </c>
      <c r="L111" s="123">
        <v>6.31</v>
      </c>
      <c r="M111" s="124">
        <v>6.33</v>
      </c>
      <c r="N111" s="65">
        <f t="shared" si="25"/>
        <v>277.69574399999993</v>
      </c>
      <c r="O111" s="64">
        <f t="shared" si="16"/>
        <v>264.78289190399994</v>
      </c>
      <c r="P111" s="65">
        <f t="shared" si="21"/>
        <v>269.36487167999991</v>
      </c>
      <c r="Q111" s="274">
        <v>5.0000000000000001E-3</v>
      </c>
      <c r="R111" s="272">
        <v>3.3370000000000002</v>
      </c>
      <c r="S111" s="263"/>
      <c r="T111" s="275"/>
      <c r="U111" s="274">
        <v>7.0000000000000001E-3</v>
      </c>
      <c r="V111" s="272">
        <v>4.9859999999999998</v>
      </c>
      <c r="W111" s="274">
        <v>3.1E-2</v>
      </c>
      <c r="X111" s="272">
        <v>57.740440000000007</v>
      </c>
      <c r="Y111" s="274"/>
      <c r="Z111" s="272"/>
      <c r="AA111" s="273"/>
      <c r="AB111" s="272"/>
      <c r="AC111" s="274"/>
      <c r="AD111" s="263"/>
      <c r="AE111" s="272"/>
      <c r="AF111" s="274"/>
      <c r="AG111" s="272"/>
      <c r="AH111" s="274"/>
      <c r="AI111" s="272"/>
      <c r="AJ111" s="274"/>
      <c r="AK111" s="276"/>
      <c r="AL111" s="274"/>
      <c r="AM111" s="272"/>
      <c r="AN111" s="274">
        <v>4.0000000000000001E-3</v>
      </c>
      <c r="AO111" s="272">
        <v>5.9909999999999997</v>
      </c>
      <c r="AP111" s="274">
        <v>1</v>
      </c>
      <c r="AQ111" s="272">
        <v>3.867</v>
      </c>
      <c r="AR111" s="274"/>
      <c r="AS111" s="272"/>
      <c r="AT111" s="277"/>
      <c r="AU111" s="278"/>
      <c r="AV111" s="273"/>
      <c r="AW111" s="279"/>
      <c r="AX111" s="279"/>
      <c r="AY111" s="274">
        <v>2</v>
      </c>
      <c r="AZ111" s="272">
        <v>20.603999999999999</v>
      </c>
      <c r="BA111" s="279"/>
      <c r="BB111" s="273"/>
      <c r="BC111" s="272"/>
      <c r="BD111" s="263">
        <v>8</v>
      </c>
      <c r="BE111" s="272">
        <v>8.0649999999999995</v>
      </c>
      <c r="BF111" s="279">
        <v>0.88100000000000001</v>
      </c>
      <c r="BG111" s="263"/>
      <c r="BH111" s="272"/>
      <c r="BI111" s="273"/>
      <c r="BJ111" s="272"/>
      <c r="BK111" s="273"/>
      <c r="BL111" s="272"/>
      <c r="BM111" s="273">
        <v>4.0000000000000001E-3</v>
      </c>
      <c r="BN111" s="272">
        <v>4.9020000000000001</v>
      </c>
      <c r="BO111" s="273"/>
      <c r="BP111" s="272"/>
      <c r="BQ111" s="273">
        <v>4</v>
      </c>
      <c r="BR111" s="272">
        <v>4.9530000000000003</v>
      </c>
      <c r="BS111" s="273"/>
      <c r="BT111" s="272"/>
      <c r="BU111" s="273">
        <v>2</v>
      </c>
      <c r="BV111" s="272">
        <v>3.7461846153846148</v>
      </c>
      <c r="BW111" s="273">
        <v>2</v>
      </c>
      <c r="BX111" s="272">
        <v>2.3149999999999999</v>
      </c>
      <c r="BY111" s="77">
        <f t="shared" si="26"/>
        <v>105.47144000000002</v>
      </c>
      <c r="BZ111" s="251">
        <f t="shared" si="22"/>
        <v>9.8550000000000004</v>
      </c>
      <c r="CA111" s="252">
        <f t="shared" si="18"/>
        <v>6.0611846153846152</v>
      </c>
      <c r="CB111" s="261">
        <f t="shared" si="23"/>
        <v>121.38762461538464</v>
      </c>
    </row>
    <row r="112" spans="1:80" ht="18.75" customHeight="1" x14ac:dyDescent="0.3">
      <c r="A112" s="61">
        <f t="shared" si="19"/>
        <v>103</v>
      </c>
      <c r="B112" s="80" t="s">
        <v>192</v>
      </c>
      <c r="C112" s="81">
        <v>1967</v>
      </c>
      <c r="D112" s="81">
        <v>5</v>
      </c>
      <c r="E112" s="81">
        <v>4</v>
      </c>
      <c r="F112" s="145">
        <v>80</v>
      </c>
      <c r="G112" s="151">
        <v>3245.1</v>
      </c>
      <c r="H112" s="123">
        <v>6.31</v>
      </c>
      <c r="I112" s="65"/>
      <c r="J112" s="65">
        <f t="shared" si="24"/>
        <v>245.71897199999998</v>
      </c>
      <c r="K112" s="64">
        <f t="shared" si="20"/>
        <v>234.29303980199998</v>
      </c>
      <c r="L112" s="123">
        <v>6.31</v>
      </c>
      <c r="M112" s="124">
        <v>6.33</v>
      </c>
      <c r="N112" s="65">
        <f t="shared" si="25"/>
        <v>246.108384</v>
      </c>
      <c r="O112" s="64">
        <f t="shared" si="16"/>
        <v>234.66434414400001</v>
      </c>
      <c r="P112" s="65">
        <f t="shared" si="21"/>
        <v>238.72513247999998</v>
      </c>
      <c r="Q112" s="274"/>
      <c r="R112" s="272"/>
      <c r="S112" s="263"/>
      <c r="T112" s="275"/>
      <c r="U112" s="274"/>
      <c r="V112" s="272"/>
      <c r="W112" s="274"/>
      <c r="X112" s="272"/>
      <c r="Y112" s="274"/>
      <c r="Z112" s="272"/>
      <c r="AA112" s="273"/>
      <c r="AB112" s="272"/>
      <c r="AC112" s="274"/>
      <c r="AD112" s="263"/>
      <c r="AE112" s="272"/>
      <c r="AF112" s="274"/>
      <c r="AG112" s="272"/>
      <c r="AH112" s="274"/>
      <c r="AI112" s="272"/>
      <c r="AJ112" s="274"/>
      <c r="AK112" s="276"/>
      <c r="AL112" s="274"/>
      <c r="AM112" s="272"/>
      <c r="AN112" s="274">
        <v>2E-3</v>
      </c>
      <c r="AO112" s="272">
        <v>2.4249999999999998</v>
      </c>
      <c r="AP112" s="274"/>
      <c r="AQ112" s="272"/>
      <c r="AR112" s="274"/>
      <c r="AS112" s="272"/>
      <c r="AT112" s="277">
        <v>4</v>
      </c>
      <c r="AU112" s="278">
        <v>0.93700000000000006</v>
      </c>
      <c r="AV112" s="273"/>
      <c r="AW112" s="279"/>
      <c r="AX112" s="279"/>
      <c r="AY112" s="274">
        <v>12</v>
      </c>
      <c r="AZ112" s="272">
        <v>136.88900000000001</v>
      </c>
      <c r="BA112" s="279"/>
      <c r="BB112" s="273"/>
      <c r="BC112" s="272"/>
      <c r="BD112" s="263"/>
      <c r="BE112" s="272"/>
      <c r="BF112" s="279"/>
      <c r="BG112" s="263"/>
      <c r="BH112" s="272"/>
      <c r="BI112" s="273"/>
      <c r="BJ112" s="272"/>
      <c r="BK112" s="273"/>
      <c r="BL112" s="272"/>
      <c r="BM112" s="273"/>
      <c r="BN112" s="272"/>
      <c r="BO112" s="273"/>
      <c r="BP112" s="272"/>
      <c r="BQ112" s="273">
        <v>5</v>
      </c>
      <c r="BR112" s="272">
        <v>8.3089999999999993</v>
      </c>
      <c r="BS112" s="273"/>
      <c r="BT112" s="272"/>
      <c r="BU112" s="273">
        <v>1</v>
      </c>
      <c r="BV112" s="272">
        <v>3.0640000000000001</v>
      </c>
      <c r="BW112" s="273">
        <v>3</v>
      </c>
      <c r="BX112" s="272">
        <v>6.5110000000000001</v>
      </c>
      <c r="BY112" s="77">
        <f t="shared" si="26"/>
        <v>140.251</v>
      </c>
      <c r="BZ112" s="251">
        <f t="shared" si="22"/>
        <v>8.3089999999999993</v>
      </c>
      <c r="CA112" s="252">
        <f t="shared" si="18"/>
        <v>9.5749999999999993</v>
      </c>
      <c r="CB112" s="261">
        <f t="shared" si="23"/>
        <v>158.13499999999999</v>
      </c>
    </row>
    <row r="113" spans="1:80" ht="18" customHeight="1" x14ac:dyDescent="0.3">
      <c r="A113" s="61">
        <f t="shared" si="19"/>
        <v>104</v>
      </c>
      <c r="B113" s="80" t="s">
        <v>194</v>
      </c>
      <c r="C113" s="81">
        <v>1973</v>
      </c>
      <c r="D113" s="81">
        <v>5</v>
      </c>
      <c r="E113" s="81">
        <v>2</v>
      </c>
      <c r="F113" s="145">
        <v>39</v>
      </c>
      <c r="G113" s="151">
        <v>1750.2</v>
      </c>
      <c r="H113" s="123">
        <v>6.31</v>
      </c>
      <c r="I113" s="65"/>
      <c r="J113" s="65">
        <f t="shared" si="24"/>
        <v>132.52514399999998</v>
      </c>
      <c r="K113" s="64">
        <f t="shared" si="20"/>
        <v>126.36272480399998</v>
      </c>
      <c r="L113" s="123">
        <v>6.31</v>
      </c>
      <c r="M113" s="124">
        <v>6.33</v>
      </c>
      <c r="N113" s="65">
        <f t="shared" si="25"/>
        <v>132.73516799999999</v>
      </c>
      <c r="O113" s="64">
        <f t="shared" si="16"/>
        <v>126.56298268799999</v>
      </c>
      <c r="P113" s="65">
        <f t="shared" si="21"/>
        <v>128.75311295999998</v>
      </c>
      <c r="Q113" s="274"/>
      <c r="R113" s="272"/>
      <c r="S113" s="263"/>
      <c r="T113" s="275"/>
      <c r="U113" s="274"/>
      <c r="V113" s="272"/>
      <c r="W113" s="274"/>
      <c r="X113" s="272"/>
      <c r="Y113" s="274"/>
      <c r="Z113" s="272"/>
      <c r="AA113" s="273"/>
      <c r="AB113" s="272"/>
      <c r="AC113" s="274"/>
      <c r="AD113" s="263"/>
      <c r="AE113" s="272"/>
      <c r="AF113" s="274"/>
      <c r="AG113" s="272"/>
      <c r="AH113" s="274"/>
      <c r="AI113" s="272"/>
      <c r="AJ113" s="274"/>
      <c r="AK113" s="276"/>
      <c r="AL113" s="274"/>
      <c r="AM113" s="272"/>
      <c r="AN113" s="274"/>
      <c r="AO113" s="272"/>
      <c r="AP113" s="274"/>
      <c r="AQ113" s="272"/>
      <c r="AR113" s="274"/>
      <c r="AS113" s="272"/>
      <c r="AT113" s="277">
        <v>4</v>
      </c>
      <c r="AU113" s="278">
        <v>3.3129999999999997</v>
      </c>
      <c r="AV113" s="273"/>
      <c r="AW113" s="279"/>
      <c r="AX113" s="279"/>
      <c r="AY113" s="274"/>
      <c r="AZ113" s="272"/>
      <c r="BA113" s="279"/>
      <c r="BB113" s="273"/>
      <c r="BC113" s="272"/>
      <c r="BD113" s="263"/>
      <c r="BE113" s="272"/>
      <c r="BF113" s="279">
        <v>0.61499999999999999</v>
      </c>
      <c r="BG113" s="263"/>
      <c r="BH113" s="272"/>
      <c r="BI113" s="273"/>
      <c r="BJ113" s="272"/>
      <c r="BK113" s="273"/>
      <c r="BL113" s="272"/>
      <c r="BM113" s="273">
        <v>1E-3</v>
      </c>
      <c r="BN113" s="272">
        <v>2.4040505882352901</v>
      </c>
      <c r="BO113" s="273"/>
      <c r="BP113" s="272"/>
      <c r="BQ113" s="273">
        <v>3</v>
      </c>
      <c r="BR113" s="272">
        <v>3.387</v>
      </c>
      <c r="BS113" s="273"/>
      <c r="BT113" s="272"/>
      <c r="BU113" s="273"/>
      <c r="BV113" s="272"/>
      <c r="BW113" s="273">
        <v>1</v>
      </c>
      <c r="BX113" s="272">
        <v>2.2160000000000002</v>
      </c>
      <c r="BY113" s="77">
        <f t="shared" si="26"/>
        <v>3.9279999999999999</v>
      </c>
      <c r="BZ113" s="251">
        <f t="shared" si="22"/>
        <v>5.7910505882352901</v>
      </c>
      <c r="CA113" s="252">
        <f t="shared" si="18"/>
        <v>2.2160000000000002</v>
      </c>
      <c r="CB113" s="261">
        <f t="shared" si="23"/>
        <v>11.935050588235292</v>
      </c>
    </row>
    <row r="114" spans="1:80" ht="18.75" customHeight="1" x14ac:dyDescent="0.3">
      <c r="A114" s="61">
        <f t="shared" si="19"/>
        <v>105</v>
      </c>
      <c r="B114" s="80" t="s">
        <v>195</v>
      </c>
      <c r="C114" s="81">
        <v>1958</v>
      </c>
      <c r="D114" s="81">
        <v>3</v>
      </c>
      <c r="E114" s="81">
        <v>2</v>
      </c>
      <c r="F114" s="145">
        <v>27</v>
      </c>
      <c r="G114" s="151">
        <v>1520.4</v>
      </c>
      <c r="H114" s="123">
        <v>6.31</v>
      </c>
      <c r="I114" s="65"/>
      <c r="J114" s="65">
        <f t="shared" si="24"/>
        <v>115.12468799999999</v>
      </c>
      <c r="K114" s="64">
        <f t="shared" si="20"/>
        <v>109.771390008</v>
      </c>
      <c r="L114" s="123">
        <v>6.31</v>
      </c>
      <c r="M114" s="124">
        <v>6.33</v>
      </c>
      <c r="N114" s="65">
        <f t="shared" si="25"/>
        <v>115.307136</v>
      </c>
      <c r="O114" s="64">
        <f t="shared" si="16"/>
        <v>109.945354176</v>
      </c>
      <c r="P114" s="65">
        <f t="shared" si="21"/>
        <v>111.84792191999999</v>
      </c>
      <c r="Q114" s="274"/>
      <c r="R114" s="272"/>
      <c r="S114" s="263"/>
      <c r="T114" s="275"/>
      <c r="U114" s="274"/>
      <c r="V114" s="272"/>
      <c r="W114" s="274"/>
      <c r="X114" s="272"/>
      <c r="Y114" s="274"/>
      <c r="Z114" s="272"/>
      <c r="AA114" s="273"/>
      <c r="AB114" s="272"/>
      <c r="AC114" s="274"/>
      <c r="AD114" s="263"/>
      <c r="AE114" s="272"/>
      <c r="AF114" s="274"/>
      <c r="AG114" s="272"/>
      <c r="AH114" s="274"/>
      <c r="AI114" s="272"/>
      <c r="AJ114" s="274"/>
      <c r="AK114" s="276"/>
      <c r="AL114" s="274"/>
      <c r="AM114" s="272"/>
      <c r="AN114" s="274"/>
      <c r="AO114" s="272"/>
      <c r="AP114" s="274">
        <v>1</v>
      </c>
      <c r="AQ114" s="272">
        <v>1.5644</v>
      </c>
      <c r="AR114" s="274"/>
      <c r="AS114" s="272"/>
      <c r="AT114" s="277"/>
      <c r="AU114" s="278"/>
      <c r="AV114" s="273"/>
      <c r="AW114" s="279"/>
      <c r="AX114" s="279"/>
      <c r="AY114" s="274"/>
      <c r="AZ114" s="272"/>
      <c r="BA114" s="279"/>
      <c r="BB114" s="273"/>
      <c r="BC114" s="272"/>
      <c r="BD114" s="263"/>
      <c r="BE114" s="272"/>
      <c r="BF114" s="279">
        <v>0.66599999999999993</v>
      </c>
      <c r="BG114" s="263"/>
      <c r="BH114" s="272"/>
      <c r="BI114" s="273"/>
      <c r="BJ114" s="272"/>
      <c r="BK114" s="273"/>
      <c r="BL114" s="272"/>
      <c r="BM114" s="273"/>
      <c r="BN114" s="272"/>
      <c r="BO114" s="273"/>
      <c r="BP114" s="272"/>
      <c r="BQ114" s="273">
        <v>1</v>
      </c>
      <c r="BR114" s="272">
        <v>1.8720000000000001</v>
      </c>
      <c r="BS114" s="273"/>
      <c r="BT114" s="272"/>
      <c r="BU114" s="273"/>
      <c r="BV114" s="272"/>
      <c r="BW114" s="273">
        <v>1</v>
      </c>
      <c r="BX114" s="272">
        <v>1.0269999999999999</v>
      </c>
      <c r="BY114" s="77">
        <f t="shared" si="26"/>
        <v>2.2303999999999999</v>
      </c>
      <c r="BZ114" s="251">
        <f t="shared" si="22"/>
        <v>1.8720000000000001</v>
      </c>
      <c r="CA114" s="252">
        <f t="shared" si="18"/>
        <v>1.0269999999999999</v>
      </c>
      <c r="CB114" s="261">
        <f t="shared" si="23"/>
        <v>5.1294000000000004</v>
      </c>
    </row>
    <row r="115" spans="1:80" ht="18.75" customHeight="1" x14ac:dyDescent="0.3">
      <c r="A115" s="61">
        <f t="shared" si="19"/>
        <v>106</v>
      </c>
      <c r="B115" s="62" t="s">
        <v>196</v>
      </c>
      <c r="C115" s="63" t="s">
        <v>154</v>
      </c>
      <c r="D115" s="63">
        <v>2</v>
      </c>
      <c r="E115" s="63">
        <v>2</v>
      </c>
      <c r="F115" s="144">
        <v>8</v>
      </c>
      <c r="G115" s="150">
        <v>404.8</v>
      </c>
      <c r="H115" s="123">
        <v>6.31</v>
      </c>
      <c r="I115" s="65"/>
      <c r="J115" s="65">
        <f t="shared" si="24"/>
        <v>30.651456</v>
      </c>
      <c r="K115" s="64">
        <f t="shared" si="20"/>
        <v>29.226163295999999</v>
      </c>
      <c r="L115" s="123">
        <v>6.31</v>
      </c>
      <c r="M115" s="124">
        <v>6.33</v>
      </c>
      <c r="N115" s="65">
        <f t="shared" si="25"/>
        <v>30.700032</v>
      </c>
      <c r="O115" s="64">
        <f t="shared" si="16"/>
        <v>29.272480512000001</v>
      </c>
      <c r="P115" s="65">
        <f t="shared" si="21"/>
        <v>29.77903104</v>
      </c>
      <c r="Q115" s="274"/>
      <c r="R115" s="272"/>
      <c r="S115" s="263">
        <v>214.31299999999999</v>
      </c>
      <c r="T115" s="275">
        <v>29.14</v>
      </c>
      <c r="U115" s="274"/>
      <c r="V115" s="272"/>
      <c r="W115" s="274"/>
      <c r="X115" s="272"/>
      <c r="Y115" s="274"/>
      <c r="Z115" s="272"/>
      <c r="AA115" s="273"/>
      <c r="AB115" s="272"/>
      <c r="AC115" s="274"/>
      <c r="AD115" s="263"/>
      <c r="AE115" s="272"/>
      <c r="AF115" s="274"/>
      <c r="AG115" s="272"/>
      <c r="AH115" s="274"/>
      <c r="AI115" s="272"/>
      <c r="AJ115" s="274"/>
      <c r="AK115" s="276"/>
      <c r="AL115" s="274"/>
      <c r="AM115" s="272"/>
      <c r="AN115" s="274"/>
      <c r="AO115" s="272"/>
      <c r="AP115" s="274"/>
      <c r="AQ115" s="272"/>
      <c r="AR115" s="274"/>
      <c r="AS115" s="272"/>
      <c r="AT115" s="277">
        <v>2</v>
      </c>
      <c r="AU115" s="278">
        <v>0.93400000000000005</v>
      </c>
      <c r="AV115" s="273"/>
      <c r="AW115" s="279"/>
      <c r="AX115" s="279"/>
      <c r="AY115" s="274"/>
      <c r="AZ115" s="272"/>
      <c r="BA115" s="279"/>
      <c r="BB115" s="273"/>
      <c r="BC115" s="272"/>
      <c r="BD115" s="263"/>
      <c r="BE115" s="272"/>
      <c r="BF115" s="279">
        <v>11.326000000000001</v>
      </c>
      <c r="BG115" s="263"/>
      <c r="BH115" s="272"/>
      <c r="BI115" s="273"/>
      <c r="BJ115" s="272"/>
      <c r="BK115" s="273"/>
      <c r="BL115" s="272"/>
      <c r="BM115" s="273">
        <v>4.0000000000000001E-3</v>
      </c>
      <c r="BN115" s="272">
        <v>4.57</v>
      </c>
      <c r="BO115" s="273"/>
      <c r="BP115" s="272"/>
      <c r="BQ115" s="273">
        <v>2</v>
      </c>
      <c r="BR115" s="272">
        <v>3.2029999999999998</v>
      </c>
      <c r="BS115" s="273"/>
      <c r="BT115" s="272"/>
      <c r="BU115" s="273">
        <v>1</v>
      </c>
      <c r="BV115" s="272">
        <v>0.68218461538461495</v>
      </c>
      <c r="BW115" s="273">
        <v>2</v>
      </c>
      <c r="BX115" s="272">
        <v>3.4744999999999999</v>
      </c>
      <c r="BY115" s="77">
        <f t="shared" si="26"/>
        <v>226.57299999999998</v>
      </c>
      <c r="BZ115" s="251">
        <f t="shared" si="22"/>
        <v>7.7729999999999997</v>
      </c>
      <c r="CA115" s="252">
        <f t="shared" si="18"/>
        <v>4.1566846153846146</v>
      </c>
      <c r="CB115" s="261">
        <f t="shared" si="23"/>
        <v>238.5026846153846</v>
      </c>
    </row>
    <row r="116" spans="1:80" ht="16.5" customHeight="1" x14ac:dyDescent="0.3">
      <c r="A116" s="61">
        <f t="shared" si="19"/>
        <v>107</v>
      </c>
      <c r="B116" s="80" t="s">
        <v>197</v>
      </c>
      <c r="C116" s="81">
        <v>1955</v>
      </c>
      <c r="D116" s="81">
        <v>2</v>
      </c>
      <c r="E116" s="81">
        <v>2</v>
      </c>
      <c r="F116" s="145">
        <v>8</v>
      </c>
      <c r="G116" s="151">
        <v>396.4</v>
      </c>
      <c r="H116" s="123">
        <v>6.31</v>
      </c>
      <c r="I116" s="65"/>
      <c r="J116" s="65">
        <f t="shared" si="24"/>
        <v>30.015407999999997</v>
      </c>
      <c r="K116" s="64">
        <f t="shared" si="20"/>
        <v>28.619691527999997</v>
      </c>
      <c r="L116" s="123">
        <v>6.31</v>
      </c>
      <c r="M116" s="124">
        <v>6.33</v>
      </c>
      <c r="N116" s="65">
        <f t="shared" si="25"/>
        <v>30.062975999999999</v>
      </c>
      <c r="O116" s="64">
        <f t="shared" si="16"/>
        <v>28.665047615999999</v>
      </c>
      <c r="P116" s="65">
        <f t="shared" si="21"/>
        <v>29.161086719999997</v>
      </c>
      <c r="Q116" s="274"/>
      <c r="R116" s="272"/>
      <c r="S116" s="263">
        <v>215.34999999999997</v>
      </c>
      <c r="T116" s="275">
        <v>29.14</v>
      </c>
      <c r="U116" s="274">
        <v>1E-3</v>
      </c>
      <c r="V116" s="272">
        <v>3.0263800000000001</v>
      </c>
      <c r="W116" s="274"/>
      <c r="X116" s="272"/>
      <c r="Y116" s="274"/>
      <c r="Z116" s="272"/>
      <c r="AA116" s="273"/>
      <c r="AB116" s="272"/>
      <c r="AC116" s="274"/>
      <c r="AD116" s="263"/>
      <c r="AE116" s="272"/>
      <c r="AF116" s="274"/>
      <c r="AG116" s="272"/>
      <c r="AH116" s="274"/>
      <c r="AI116" s="272"/>
      <c r="AJ116" s="274"/>
      <c r="AK116" s="276"/>
      <c r="AL116" s="274"/>
      <c r="AM116" s="272"/>
      <c r="AN116" s="274"/>
      <c r="AO116" s="272"/>
      <c r="AP116" s="274"/>
      <c r="AQ116" s="272"/>
      <c r="AR116" s="274"/>
      <c r="AS116" s="272"/>
      <c r="AT116" s="277">
        <v>1</v>
      </c>
      <c r="AU116" s="278">
        <v>1.2689999999999999</v>
      </c>
      <c r="AV116" s="273"/>
      <c r="AW116" s="279"/>
      <c r="AX116" s="279"/>
      <c r="AY116" s="274"/>
      <c r="AZ116" s="272"/>
      <c r="BA116" s="279"/>
      <c r="BB116" s="273"/>
      <c r="BC116" s="272"/>
      <c r="BD116" s="263"/>
      <c r="BE116" s="272"/>
      <c r="BF116" s="279">
        <v>1.89</v>
      </c>
      <c r="BG116" s="263"/>
      <c r="BH116" s="272"/>
      <c r="BI116" s="273"/>
      <c r="BJ116" s="272"/>
      <c r="BK116" s="273"/>
      <c r="BL116" s="272"/>
      <c r="BM116" s="273"/>
      <c r="BN116" s="272"/>
      <c r="BO116" s="273"/>
      <c r="BP116" s="272"/>
      <c r="BQ116" s="273">
        <v>2</v>
      </c>
      <c r="BR116" s="272">
        <v>3.5539999999999998</v>
      </c>
      <c r="BS116" s="273"/>
      <c r="BT116" s="272"/>
      <c r="BU116" s="273"/>
      <c r="BV116" s="272"/>
      <c r="BW116" s="273">
        <v>3</v>
      </c>
      <c r="BX116" s="272">
        <v>6.6835000000000004</v>
      </c>
      <c r="BY116" s="77">
        <f t="shared" si="26"/>
        <v>221.53537999999995</v>
      </c>
      <c r="BZ116" s="251">
        <f t="shared" si="22"/>
        <v>3.5539999999999998</v>
      </c>
      <c r="CA116" s="252">
        <f t="shared" si="18"/>
        <v>6.6835000000000004</v>
      </c>
      <c r="CB116" s="261">
        <f t="shared" si="23"/>
        <v>231.77287999999996</v>
      </c>
    </row>
    <row r="117" spans="1:80" ht="17.25" customHeight="1" x14ac:dyDescent="0.3">
      <c r="A117" s="61">
        <f t="shared" si="19"/>
        <v>108</v>
      </c>
      <c r="B117" s="80" t="s">
        <v>198</v>
      </c>
      <c r="C117" s="81">
        <v>1955</v>
      </c>
      <c r="D117" s="81">
        <v>2</v>
      </c>
      <c r="E117" s="81">
        <v>2</v>
      </c>
      <c r="F117" s="145">
        <v>8</v>
      </c>
      <c r="G117" s="151">
        <v>386.8</v>
      </c>
      <c r="H117" s="123">
        <v>6.31</v>
      </c>
      <c r="I117" s="65"/>
      <c r="J117" s="65">
        <f t="shared" si="24"/>
        <v>29.288495999999999</v>
      </c>
      <c r="K117" s="64">
        <f t="shared" si="20"/>
        <v>27.926580936000001</v>
      </c>
      <c r="L117" s="123">
        <v>6.31</v>
      </c>
      <c r="M117" s="124">
        <v>6.33</v>
      </c>
      <c r="N117" s="65">
        <f t="shared" si="25"/>
        <v>29.334911999999999</v>
      </c>
      <c r="O117" s="64">
        <f t="shared" si="16"/>
        <v>27.970838592</v>
      </c>
      <c r="P117" s="65">
        <f t="shared" si="21"/>
        <v>28.454864639999997</v>
      </c>
      <c r="Q117" s="274"/>
      <c r="R117" s="272"/>
      <c r="S117" s="263">
        <v>214.58599999999996</v>
      </c>
      <c r="T117" s="275">
        <v>29.14</v>
      </c>
      <c r="U117" s="274"/>
      <c r="V117" s="272"/>
      <c r="W117" s="274">
        <v>3.0000000000000001E-3</v>
      </c>
      <c r="X117" s="272">
        <v>3.3690000000000002</v>
      </c>
      <c r="Y117" s="274"/>
      <c r="Z117" s="272"/>
      <c r="AA117" s="273"/>
      <c r="AB117" s="272"/>
      <c r="AC117" s="274"/>
      <c r="AD117" s="263"/>
      <c r="AE117" s="272"/>
      <c r="AF117" s="274"/>
      <c r="AG117" s="272"/>
      <c r="AH117" s="274"/>
      <c r="AI117" s="272"/>
      <c r="AJ117" s="274"/>
      <c r="AK117" s="276"/>
      <c r="AL117" s="274"/>
      <c r="AM117" s="272"/>
      <c r="AN117" s="274"/>
      <c r="AO117" s="272"/>
      <c r="AP117" s="274"/>
      <c r="AQ117" s="272"/>
      <c r="AR117" s="274"/>
      <c r="AS117" s="272"/>
      <c r="AT117" s="277">
        <v>3</v>
      </c>
      <c r="AU117" s="278">
        <v>4.0129999999999999</v>
      </c>
      <c r="AV117" s="273"/>
      <c r="AW117" s="279"/>
      <c r="AX117" s="279"/>
      <c r="AY117" s="274"/>
      <c r="AZ117" s="272"/>
      <c r="BA117" s="279"/>
      <c r="BB117" s="273"/>
      <c r="BC117" s="272"/>
      <c r="BD117" s="263"/>
      <c r="BE117" s="272"/>
      <c r="BF117" s="279"/>
      <c r="BG117" s="263"/>
      <c r="BH117" s="272"/>
      <c r="BI117" s="273"/>
      <c r="BJ117" s="272"/>
      <c r="BK117" s="273"/>
      <c r="BL117" s="272"/>
      <c r="BM117" s="273"/>
      <c r="BN117" s="272"/>
      <c r="BO117" s="273"/>
      <c r="BP117" s="272"/>
      <c r="BQ117" s="273">
        <v>2</v>
      </c>
      <c r="BR117" s="272">
        <v>4.444</v>
      </c>
      <c r="BS117" s="273"/>
      <c r="BT117" s="272"/>
      <c r="BU117" s="273"/>
      <c r="BV117" s="272"/>
      <c r="BW117" s="273">
        <v>2</v>
      </c>
      <c r="BX117" s="272">
        <v>2.9849999999999999</v>
      </c>
      <c r="BY117" s="77">
        <f t="shared" si="26"/>
        <v>221.96799999999996</v>
      </c>
      <c r="BZ117" s="251">
        <f t="shared" si="22"/>
        <v>4.444</v>
      </c>
      <c r="CA117" s="252">
        <f t="shared" si="18"/>
        <v>2.9849999999999999</v>
      </c>
      <c r="CB117" s="261">
        <f t="shared" si="23"/>
        <v>229.39699999999996</v>
      </c>
    </row>
    <row r="118" spans="1:80" ht="18" customHeight="1" x14ac:dyDescent="0.3">
      <c r="A118" s="61">
        <f t="shared" si="19"/>
        <v>109</v>
      </c>
      <c r="B118" s="80" t="s">
        <v>199</v>
      </c>
      <c r="C118" s="81">
        <v>1955</v>
      </c>
      <c r="D118" s="81">
        <v>2</v>
      </c>
      <c r="E118" s="81">
        <v>2</v>
      </c>
      <c r="F118" s="145">
        <v>8</v>
      </c>
      <c r="G118" s="151">
        <v>383.5</v>
      </c>
      <c r="H118" s="123">
        <v>6.31</v>
      </c>
      <c r="I118" s="65"/>
      <c r="J118" s="65">
        <f t="shared" si="24"/>
        <v>29.038619999999995</v>
      </c>
      <c r="K118" s="64">
        <f t="shared" si="20"/>
        <v>27.688324169999994</v>
      </c>
      <c r="L118" s="123">
        <v>6.31</v>
      </c>
      <c r="M118" s="124">
        <v>6.33</v>
      </c>
      <c r="N118" s="65">
        <f t="shared" si="25"/>
        <v>29.084639999999997</v>
      </c>
      <c r="O118" s="64">
        <f t="shared" si="16"/>
        <v>27.732204239999998</v>
      </c>
      <c r="P118" s="65">
        <f t="shared" si="21"/>
        <v>28.212100799999995</v>
      </c>
      <c r="Q118" s="274"/>
      <c r="R118" s="272"/>
      <c r="S118" s="263">
        <v>213.10999999999996</v>
      </c>
      <c r="T118" s="275">
        <v>29.14</v>
      </c>
      <c r="U118" s="274"/>
      <c r="V118" s="272"/>
      <c r="W118" s="274"/>
      <c r="X118" s="272"/>
      <c r="Y118" s="274"/>
      <c r="Z118" s="272"/>
      <c r="AA118" s="273"/>
      <c r="AB118" s="272"/>
      <c r="AC118" s="274"/>
      <c r="AD118" s="263"/>
      <c r="AE118" s="272"/>
      <c r="AF118" s="274"/>
      <c r="AG118" s="272"/>
      <c r="AH118" s="274"/>
      <c r="AI118" s="272"/>
      <c r="AJ118" s="274"/>
      <c r="AK118" s="276"/>
      <c r="AL118" s="274"/>
      <c r="AM118" s="272"/>
      <c r="AN118" s="274"/>
      <c r="AO118" s="272"/>
      <c r="AP118" s="274"/>
      <c r="AQ118" s="272"/>
      <c r="AR118" s="274"/>
      <c r="AS118" s="272"/>
      <c r="AT118" s="277"/>
      <c r="AU118" s="278"/>
      <c r="AV118" s="273"/>
      <c r="AW118" s="279"/>
      <c r="AX118" s="279"/>
      <c r="AY118" s="274"/>
      <c r="AZ118" s="272"/>
      <c r="BA118" s="279"/>
      <c r="BB118" s="273"/>
      <c r="BC118" s="272"/>
      <c r="BD118" s="263"/>
      <c r="BE118" s="272"/>
      <c r="BF118" s="279"/>
      <c r="BG118" s="263"/>
      <c r="BH118" s="272"/>
      <c r="BI118" s="273"/>
      <c r="BJ118" s="272"/>
      <c r="BK118" s="273"/>
      <c r="BL118" s="272"/>
      <c r="BM118" s="273"/>
      <c r="BN118" s="272"/>
      <c r="BO118" s="273"/>
      <c r="BP118" s="272"/>
      <c r="BQ118" s="273">
        <v>3</v>
      </c>
      <c r="BR118" s="272">
        <v>5.0970000000000004</v>
      </c>
      <c r="BS118" s="273"/>
      <c r="BT118" s="272"/>
      <c r="BU118" s="273"/>
      <c r="BV118" s="272"/>
      <c r="BW118" s="273">
        <v>1</v>
      </c>
      <c r="BX118" s="272">
        <v>2.23627136363636</v>
      </c>
      <c r="BY118" s="77">
        <f t="shared" si="26"/>
        <v>213.10999999999996</v>
      </c>
      <c r="BZ118" s="251">
        <f t="shared" si="22"/>
        <v>5.0970000000000004</v>
      </c>
      <c r="CA118" s="252">
        <f t="shared" si="18"/>
        <v>2.23627136363636</v>
      </c>
      <c r="CB118" s="261">
        <f t="shared" si="23"/>
        <v>220.44327136363631</v>
      </c>
    </row>
    <row r="119" spans="1:80" ht="18.75" customHeight="1" x14ac:dyDescent="0.3">
      <c r="A119" s="61">
        <f t="shared" si="19"/>
        <v>110</v>
      </c>
      <c r="B119" s="80" t="s">
        <v>200</v>
      </c>
      <c r="C119" s="81">
        <v>1965</v>
      </c>
      <c r="D119" s="81">
        <v>5</v>
      </c>
      <c r="E119" s="81">
        <v>4</v>
      </c>
      <c r="F119" s="145">
        <v>80</v>
      </c>
      <c r="G119" s="151">
        <v>3209.3</v>
      </c>
      <c r="H119" s="123">
        <v>6.31</v>
      </c>
      <c r="I119" s="65"/>
      <c r="J119" s="65">
        <f t="shared" si="24"/>
        <v>243.008196</v>
      </c>
      <c r="K119" s="64">
        <f t="shared" si="20"/>
        <v>231.70831488600001</v>
      </c>
      <c r="L119" s="123">
        <v>6.31</v>
      </c>
      <c r="M119" s="124">
        <v>6.33</v>
      </c>
      <c r="N119" s="65">
        <f t="shared" si="25"/>
        <v>243.39331200000001</v>
      </c>
      <c r="O119" s="64">
        <f t="shared" si="16"/>
        <v>232.075522992</v>
      </c>
      <c r="P119" s="65">
        <f t="shared" si="21"/>
        <v>236.09151263999999</v>
      </c>
      <c r="Q119" s="274"/>
      <c r="R119" s="272"/>
      <c r="S119" s="263"/>
      <c r="T119" s="275"/>
      <c r="U119" s="274"/>
      <c r="V119" s="272"/>
      <c r="W119" s="274"/>
      <c r="X119" s="272"/>
      <c r="Y119" s="274"/>
      <c r="Z119" s="272"/>
      <c r="AA119" s="273"/>
      <c r="AB119" s="272"/>
      <c r="AC119" s="274"/>
      <c r="AD119" s="263"/>
      <c r="AE119" s="272"/>
      <c r="AF119" s="274"/>
      <c r="AG119" s="272"/>
      <c r="AH119" s="274">
        <v>3.5000000000000001E-3</v>
      </c>
      <c r="AI119" s="272">
        <v>3.4049999999999998</v>
      </c>
      <c r="AJ119" s="274"/>
      <c r="AK119" s="276"/>
      <c r="AL119" s="274"/>
      <c r="AM119" s="272"/>
      <c r="AN119" s="274"/>
      <c r="AO119" s="272"/>
      <c r="AP119" s="274"/>
      <c r="AQ119" s="272"/>
      <c r="AR119" s="274"/>
      <c r="AS119" s="272"/>
      <c r="AT119" s="277">
        <v>2</v>
      </c>
      <c r="AU119" s="278">
        <v>1.8610000000000002</v>
      </c>
      <c r="AV119" s="273"/>
      <c r="AW119" s="279"/>
      <c r="AX119" s="279"/>
      <c r="AY119" s="274"/>
      <c r="AZ119" s="272"/>
      <c r="BA119" s="279"/>
      <c r="BB119" s="273"/>
      <c r="BC119" s="272"/>
      <c r="BD119" s="263"/>
      <c r="BE119" s="272"/>
      <c r="BF119" s="279">
        <v>14.624000000000001</v>
      </c>
      <c r="BG119" s="263"/>
      <c r="BH119" s="272"/>
      <c r="BI119" s="273">
        <v>9.4999999999999998E-3</v>
      </c>
      <c r="BJ119" s="272">
        <v>11.988</v>
      </c>
      <c r="BK119" s="273"/>
      <c r="BL119" s="272"/>
      <c r="BM119" s="273"/>
      <c r="BN119" s="272"/>
      <c r="BO119" s="273"/>
      <c r="BP119" s="272"/>
      <c r="BQ119" s="273">
        <v>18</v>
      </c>
      <c r="BR119" s="272">
        <v>24.533999999999999</v>
      </c>
      <c r="BS119" s="273">
        <v>1.7999999999999999E-2</v>
      </c>
      <c r="BT119" s="272">
        <v>6.57</v>
      </c>
      <c r="BU119" s="273">
        <v>5</v>
      </c>
      <c r="BV119" s="272">
        <v>3.5311371428571441</v>
      </c>
      <c r="BW119" s="273">
        <v>5</v>
      </c>
      <c r="BX119" s="272">
        <v>9.8224999999999998</v>
      </c>
      <c r="BY119" s="77">
        <f t="shared" si="26"/>
        <v>19.89</v>
      </c>
      <c r="BZ119" s="251">
        <f t="shared" si="22"/>
        <v>36.521999999999998</v>
      </c>
      <c r="CA119" s="252">
        <f t="shared" si="18"/>
        <v>19.923637142857146</v>
      </c>
      <c r="CB119" s="261">
        <f t="shared" si="23"/>
        <v>76.335637142857138</v>
      </c>
    </row>
    <row r="120" spans="1:80" ht="18.75" customHeight="1" x14ac:dyDescent="0.3">
      <c r="A120" s="61">
        <f t="shared" si="19"/>
        <v>111</v>
      </c>
      <c r="B120" s="80" t="s">
        <v>201</v>
      </c>
      <c r="C120" s="81"/>
      <c r="D120" s="81">
        <v>4</v>
      </c>
      <c r="E120" s="81">
        <v>1</v>
      </c>
      <c r="F120" s="145"/>
      <c r="G120" s="151">
        <v>1002.29</v>
      </c>
      <c r="H120" s="123"/>
      <c r="I120" s="65"/>
      <c r="J120" s="65"/>
      <c r="K120" s="64"/>
      <c r="L120" s="123">
        <v>6.31</v>
      </c>
      <c r="M120" s="124">
        <v>6.33</v>
      </c>
      <c r="N120" s="65">
        <f t="shared" si="25"/>
        <v>76.01367359999999</v>
      </c>
      <c r="O120" s="64">
        <f t="shared" si="16"/>
        <v>72.479037777599999</v>
      </c>
      <c r="P120" s="65">
        <f t="shared" si="21"/>
        <v>73.733263391999984</v>
      </c>
      <c r="Q120" s="274"/>
      <c r="R120" s="272"/>
      <c r="S120" s="263"/>
      <c r="T120" s="275"/>
      <c r="U120" s="274"/>
      <c r="V120" s="272"/>
      <c r="W120" s="274"/>
      <c r="X120" s="272"/>
      <c r="Y120" s="274"/>
      <c r="Z120" s="272"/>
      <c r="AA120" s="273"/>
      <c r="AB120" s="272"/>
      <c r="AC120" s="274"/>
      <c r="AD120" s="263"/>
      <c r="AE120" s="272"/>
      <c r="AF120" s="274"/>
      <c r="AG120" s="272"/>
      <c r="AH120" s="274"/>
      <c r="AI120" s="272"/>
      <c r="AJ120" s="274"/>
      <c r="AK120" s="276"/>
      <c r="AL120" s="274"/>
      <c r="AM120" s="272"/>
      <c r="AN120" s="274">
        <v>2E-3</v>
      </c>
      <c r="AO120" s="272">
        <v>6.0720000000000001</v>
      </c>
      <c r="AP120" s="274">
        <v>1</v>
      </c>
      <c r="AQ120" s="272">
        <v>3.3140000000000001</v>
      </c>
      <c r="AR120" s="274"/>
      <c r="AS120" s="272"/>
      <c r="AT120" s="277"/>
      <c r="AU120" s="278"/>
      <c r="AV120" s="273"/>
      <c r="AW120" s="279"/>
      <c r="AX120" s="279"/>
      <c r="AY120" s="274"/>
      <c r="AZ120" s="272"/>
      <c r="BA120" s="279"/>
      <c r="BB120" s="273"/>
      <c r="BC120" s="272"/>
      <c r="BD120" s="263"/>
      <c r="BE120" s="272"/>
      <c r="BF120" s="279">
        <v>3.851</v>
      </c>
      <c r="BG120" s="263"/>
      <c r="BH120" s="272"/>
      <c r="BI120" s="273">
        <v>1E-3</v>
      </c>
      <c r="BJ120" s="272">
        <v>0.72</v>
      </c>
      <c r="BK120" s="273"/>
      <c r="BL120" s="272"/>
      <c r="BM120" s="273"/>
      <c r="BN120" s="272"/>
      <c r="BO120" s="273"/>
      <c r="BP120" s="272"/>
      <c r="BQ120" s="273">
        <v>2</v>
      </c>
      <c r="BR120" s="272">
        <v>3.3959999999999999</v>
      </c>
      <c r="BS120" s="273"/>
      <c r="BT120" s="272"/>
      <c r="BU120" s="273"/>
      <c r="BV120" s="272"/>
      <c r="BW120" s="273">
        <v>2</v>
      </c>
      <c r="BX120" s="272">
        <v>2.15</v>
      </c>
      <c r="BY120" s="77">
        <f t="shared" si="26"/>
        <v>13.236999999999998</v>
      </c>
      <c r="BZ120" s="251">
        <f t="shared" si="22"/>
        <v>4.1159999999999997</v>
      </c>
      <c r="CA120" s="252">
        <f t="shared" si="18"/>
        <v>2.15</v>
      </c>
      <c r="CB120" s="261">
        <f t="shared" si="23"/>
        <v>19.502999999999997</v>
      </c>
    </row>
    <row r="121" spans="1:80" ht="19.5" customHeight="1" x14ac:dyDescent="0.3">
      <c r="A121" s="61">
        <f t="shared" si="19"/>
        <v>112</v>
      </c>
      <c r="B121" s="80" t="s">
        <v>202</v>
      </c>
      <c r="C121" s="81" t="s">
        <v>203</v>
      </c>
      <c r="D121" s="81">
        <v>5</v>
      </c>
      <c r="E121" s="81">
        <v>7</v>
      </c>
      <c r="F121" s="145">
        <v>133</v>
      </c>
      <c r="G121" s="151">
        <v>5718.8</v>
      </c>
      <c r="H121" s="123">
        <v>6.31</v>
      </c>
      <c r="I121" s="65"/>
      <c r="J121" s="65">
        <f t="shared" ref="J121:J138" si="27">G121*H121*12/1000</f>
        <v>433.02753599999994</v>
      </c>
      <c r="K121" s="64">
        <f t="shared" si="20"/>
        <v>412.89175557599992</v>
      </c>
      <c r="L121" s="123">
        <v>6.31</v>
      </c>
      <c r="M121" s="124">
        <v>6.33</v>
      </c>
      <c r="N121" s="65">
        <f t="shared" si="25"/>
        <v>433.71379200000001</v>
      </c>
      <c r="O121" s="64">
        <f t="shared" si="16"/>
        <v>413.54610067200002</v>
      </c>
      <c r="P121" s="65">
        <f t="shared" si="21"/>
        <v>420.70237823999997</v>
      </c>
      <c r="Q121" s="274"/>
      <c r="R121" s="272"/>
      <c r="S121" s="263"/>
      <c r="T121" s="275"/>
      <c r="U121" s="274"/>
      <c r="V121" s="272"/>
      <c r="W121" s="274"/>
      <c r="X121" s="272"/>
      <c r="Y121" s="274"/>
      <c r="Z121" s="272"/>
      <c r="AA121" s="273"/>
      <c r="AB121" s="272"/>
      <c r="AC121" s="274"/>
      <c r="AD121" s="263"/>
      <c r="AE121" s="272"/>
      <c r="AF121" s="274"/>
      <c r="AG121" s="272"/>
      <c r="AH121" s="274"/>
      <c r="AI121" s="272"/>
      <c r="AJ121" s="274"/>
      <c r="AK121" s="276"/>
      <c r="AL121" s="274"/>
      <c r="AM121" s="272"/>
      <c r="AN121" s="274"/>
      <c r="AO121" s="272"/>
      <c r="AP121" s="274">
        <v>2</v>
      </c>
      <c r="AQ121" s="272">
        <v>9.3790000000000013</v>
      </c>
      <c r="AR121" s="274"/>
      <c r="AS121" s="272"/>
      <c r="AT121" s="277">
        <v>5</v>
      </c>
      <c r="AU121" s="278">
        <v>5.3679999999999994</v>
      </c>
      <c r="AV121" s="273"/>
      <c r="AW121" s="279"/>
      <c r="AX121" s="279"/>
      <c r="AY121" s="274">
        <v>1</v>
      </c>
      <c r="AZ121" s="272">
        <v>3.0790000000000002</v>
      </c>
      <c r="BA121" s="279"/>
      <c r="BB121" s="273"/>
      <c r="BC121" s="272"/>
      <c r="BD121" s="263"/>
      <c r="BE121" s="272"/>
      <c r="BF121" s="279"/>
      <c r="BG121" s="263">
        <v>1E-3</v>
      </c>
      <c r="BH121" s="272">
        <v>1.3220000000000001</v>
      </c>
      <c r="BI121" s="273"/>
      <c r="BJ121" s="272"/>
      <c r="BK121" s="273">
        <v>3.0000000000000001E-3</v>
      </c>
      <c r="BL121" s="272">
        <v>4.0250000000000004</v>
      </c>
      <c r="BM121" s="273">
        <v>1.5E-3</v>
      </c>
      <c r="BN121" s="272">
        <v>2.1815181818181748</v>
      </c>
      <c r="BO121" s="273"/>
      <c r="BP121" s="272"/>
      <c r="BQ121" s="273">
        <v>19</v>
      </c>
      <c r="BR121" s="272">
        <v>23.890999999999998</v>
      </c>
      <c r="BS121" s="273">
        <v>4.0000000000000001E-3</v>
      </c>
      <c r="BT121" s="272">
        <v>1.069</v>
      </c>
      <c r="BU121" s="273">
        <v>6</v>
      </c>
      <c r="BV121" s="272">
        <v>6.4120539358974362</v>
      </c>
      <c r="BW121" s="273">
        <v>20</v>
      </c>
      <c r="BX121" s="272">
        <v>36.448500000000003</v>
      </c>
      <c r="BY121" s="77">
        <f t="shared" si="26"/>
        <v>17.826000000000001</v>
      </c>
      <c r="BZ121" s="251">
        <f t="shared" si="22"/>
        <v>31.419518181818173</v>
      </c>
      <c r="CA121" s="252">
        <f t="shared" si="18"/>
        <v>43.929553935897438</v>
      </c>
      <c r="CB121" s="261">
        <f t="shared" si="23"/>
        <v>93.175072117715615</v>
      </c>
    </row>
    <row r="122" spans="1:80" ht="21.75" customHeight="1" x14ac:dyDescent="0.3">
      <c r="A122" s="61">
        <f>A121+1</f>
        <v>113</v>
      </c>
      <c r="B122" s="80" t="s">
        <v>204</v>
      </c>
      <c r="C122" s="81">
        <v>1958</v>
      </c>
      <c r="D122" s="81">
        <v>3</v>
      </c>
      <c r="E122" s="81">
        <v>4</v>
      </c>
      <c r="F122" s="145">
        <v>16</v>
      </c>
      <c r="G122" s="151">
        <v>1569.7</v>
      </c>
      <c r="H122" s="123">
        <v>6.31</v>
      </c>
      <c r="I122" s="65"/>
      <c r="J122" s="65">
        <f t="shared" si="27"/>
        <v>118.85768399999998</v>
      </c>
      <c r="K122" s="64">
        <f t="shared" si="20"/>
        <v>113.33080169399999</v>
      </c>
      <c r="L122" s="123">
        <v>6.31</v>
      </c>
      <c r="M122" s="124">
        <v>6.33</v>
      </c>
      <c r="N122" s="65">
        <f t="shared" si="25"/>
        <v>119.046048</v>
      </c>
      <c r="O122" s="64">
        <f t="shared" si="16"/>
        <v>113.510406768</v>
      </c>
      <c r="P122" s="65">
        <f t="shared" si="21"/>
        <v>115.47466656</v>
      </c>
      <c r="Q122" s="274"/>
      <c r="R122" s="272"/>
      <c r="S122" s="263">
        <v>468.97214999999994</v>
      </c>
      <c r="T122" s="275"/>
      <c r="U122" s="274"/>
      <c r="V122" s="272"/>
      <c r="W122" s="274"/>
      <c r="X122" s="272"/>
      <c r="Y122" s="274"/>
      <c r="Z122" s="272"/>
      <c r="AA122" s="273"/>
      <c r="AB122" s="272"/>
      <c r="AC122" s="274"/>
      <c r="AD122" s="263"/>
      <c r="AE122" s="272"/>
      <c r="AF122" s="274"/>
      <c r="AG122" s="272"/>
      <c r="AH122" s="274"/>
      <c r="AI122" s="272"/>
      <c r="AJ122" s="274"/>
      <c r="AK122" s="276"/>
      <c r="AL122" s="274"/>
      <c r="AM122" s="272"/>
      <c r="AN122" s="274"/>
      <c r="AO122" s="272"/>
      <c r="AP122" s="274"/>
      <c r="AQ122" s="272"/>
      <c r="AR122" s="274"/>
      <c r="AS122" s="272"/>
      <c r="AT122" s="277">
        <v>2</v>
      </c>
      <c r="AU122" s="278">
        <v>6.0110000000000001</v>
      </c>
      <c r="AV122" s="273"/>
      <c r="AW122" s="279"/>
      <c r="AX122" s="279"/>
      <c r="AY122" s="274"/>
      <c r="AZ122" s="272"/>
      <c r="BA122" s="279"/>
      <c r="BB122" s="273"/>
      <c r="BC122" s="272"/>
      <c r="BD122" s="263"/>
      <c r="BE122" s="272"/>
      <c r="BF122" s="279"/>
      <c r="BG122" s="263">
        <v>2E-3</v>
      </c>
      <c r="BH122" s="272">
        <v>2.3285839999999998</v>
      </c>
      <c r="BI122" s="273"/>
      <c r="BJ122" s="272"/>
      <c r="BK122" s="273">
        <v>7.0000000000000001E-3</v>
      </c>
      <c r="BL122" s="272">
        <v>11.986000000000001</v>
      </c>
      <c r="BM122" s="273">
        <v>1.5E-3</v>
      </c>
      <c r="BN122" s="272">
        <v>3.2585459999999999</v>
      </c>
      <c r="BO122" s="273"/>
      <c r="BP122" s="272"/>
      <c r="BQ122" s="273">
        <v>11</v>
      </c>
      <c r="BR122" s="272">
        <v>13.997999999999999</v>
      </c>
      <c r="BS122" s="273"/>
      <c r="BT122" s="272"/>
      <c r="BU122" s="273"/>
      <c r="BV122" s="272"/>
      <c r="BW122" s="273">
        <v>3</v>
      </c>
      <c r="BX122" s="272">
        <v>4.6079999999999997</v>
      </c>
      <c r="BY122" s="77">
        <f t="shared" si="26"/>
        <v>474.98314999999997</v>
      </c>
      <c r="BZ122" s="251">
        <f t="shared" si="22"/>
        <v>31.571129999999997</v>
      </c>
      <c r="CA122" s="252">
        <f t="shared" si="18"/>
        <v>4.6079999999999997</v>
      </c>
      <c r="CB122" s="261">
        <f t="shared" si="23"/>
        <v>511.16227999999995</v>
      </c>
    </row>
    <row r="123" spans="1:80" ht="18" customHeight="1" x14ac:dyDescent="0.3">
      <c r="A123" s="61">
        <f t="shared" si="19"/>
        <v>114</v>
      </c>
      <c r="B123" s="80" t="s">
        <v>205</v>
      </c>
      <c r="C123" s="81">
        <v>1962</v>
      </c>
      <c r="D123" s="81">
        <v>2</v>
      </c>
      <c r="E123" s="81">
        <v>2</v>
      </c>
      <c r="F123" s="145">
        <v>16</v>
      </c>
      <c r="G123" s="151">
        <v>640.29999999999995</v>
      </c>
      <c r="H123" s="123">
        <v>6.31</v>
      </c>
      <c r="I123" s="65"/>
      <c r="J123" s="65">
        <f t="shared" si="27"/>
        <v>48.483515999999995</v>
      </c>
      <c r="K123" s="64">
        <f t="shared" si="20"/>
        <v>46.229032505999996</v>
      </c>
      <c r="L123" s="123">
        <v>6.31</v>
      </c>
      <c r="M123" s="124">
        <v>6.33</v>
      </c>
      <c r="N123" s="65">
        <f t="shared" si="25"/>
        <v>48.560352000000002</v>
      </c>
      <c r="O123" s="64">
        <f t="shared" si="16"/>
        <v>46.302295632000003</v>
      </c>
      <c r="P123" s="65">
        <f t="shared" si="21"/>
        <v>47.103541440000001</v>
      </c>
      <c r="Q123" s="274"/>
      <c r="R123" s="272"/>
      <c r="S123" s="263">
        <v>336.46316999999999</v>
      </c>
      <c r="T123" s="275">
        <v>29.14</v>
      </c>
      <c r="U123" s="274">
        <v>0.54400000000000004</v>
      </c>
      <c r="V123" s="272">
        <v>335.95044999999999</v>
      </c>
      <c r="W123" s="274">
        <v>1.2E-2</v>
      </c>
      <c r="X123" s="272"/>
      <c r="Y123" s="274"/>
      <c r="Z123" s="272"/>
      <c r="AA123" s="273"/>
      <c r="AB123" s="272"/>
      <c r="AC123" s="274"/>
      <c r="AD123" s="263"/>
      <c r="AE123" s="272"/>
      <c r="AF123" s="274"/>
      <c r="AG123" s="272"/>
      <c r="AH123" s="274"/>
      <c r="AI123" s="272"/>
      <c r="AJ123" s="274"/>
      <c r="AK123" s="276"/>
      <c r="AL123" s="274"/>
      <c r="AM123" s="272"/>
      <c r="AN123" s="274"/>
      <c r="AO123" s="272"/>
      <c r="AP123" s="274"/>
      <c r="AQ123" s="272"/>
      <c r="AR123" s="274"/>
      <c r="AS123" s="272"/>
      <c r="AT123" s="277"/>
      <c r="AU123" s="278"/>
      <c r="AV123" s="273"/>
      <c r="AW123" s="279"/>
      <c r="AX123" s="279"/>
      <c r="AY123" s="274"/>
      <c r="AZ123" s="272"/>
      <c r="BA123" s="279"/>
      <c r="BB123" s="273"/>
      <c r="BC123" s="272"/>
      <c r="BD123" s="263"/>
      <c r="BE123" s="272"/>
      <c r="BF123" s="279">
        <v>10.538</v>
      </c>
      <c r="BG123" s="263"/>
      <c r="BH123" s="272"/>
      <c r="BI123" s="273"/>
      <c r="BJ123" s="272"/>
      <c r="BK123" s="273"/>
      <c r="BL123" s="272"/>
      <c r="BM123" s="273"/>
      <c r="BN123" s="272"/>
      <c r="BO123" s="273"/>
      <c r="BP123" s="272"/>
      <c r="BQ123" s="273">
        <v>15</v>
      </c>
      <c r="BR123" s="272">
        <v>18.283000000000001</v>
      </c>
      <c r="BS123" s="273"/>
      <c r="BT123" s="272"/>
      <c r="BU123" s="273">
        <v>1</v>
      </c>
      <c r="BV123" s="272">
        <v>1.2157</v>
      </c>
      <c r="BW123" s="273">
        <v>4</v>
      </c>
      <c r="BX123" s="272">
        <v>9.7360000000000007</v>
      </c>
      <c r="BY123" s="77">
        <f t="shared" si="26"/>
        <v>682.95162000000005</v>
      </c>
      <c r="BZ123" s="251">
        <f t="shared" si="22"/>
        <v>18.283000000000001</v>
      </c>
      <c r="CA123" s="252">
        <f t="shared" si="18"/>
        <v>10.951700000000001</v>
      </c>
      <c r="CB123" s="261">
        <f t="shared" si="23"/>
        <v>712.18632000000002</v>
      </c>
    </row>
    <row r="124" spans="1:80" ht="19.5" customHeight="1" x14ac:dyDescent="0.3">
      <c r="A124" s="61">
        <f t="shared" si="19"/>
        <v>115</v>
      </c>
      <c r="B124" s="80" t="s">
        <v>206</v>
      </c>
      <c r="C124" s="81">
        <v>1961</v>
      </c>
      <c r="D124" s="81">
        <v>2</v>
      </c>
      <c r="E124" s="81">
        <v>2</v>
      </c>
      <c r="F124" s="145">
        <v>16</v>
      </c>
      <c r="G124" s="151">
        <v>636.1</v>
      </c>
      <c r="H124" s="123">
        <v>6.31</v>
      </c>
      <c r="I124" s="65"/>
      <c r="J124" s="65">
        <f t="shared" si="27"/>
        <v>48.165492</v>
      </c>
      <c r="K124" s="64">
        <f t="shared" si="20"/>
        <v>45.925796622</v>
      </c>
      <c r="L124" s="123">
        <v>6.31</v>
      </c>
      <c r="M124" s="124">
        <v>6.33</v>
      </c>
      <c r="N124" s="65">
        <f t="shared" si="25"/>
        <v>48.241824000000001</v>
      </c>
      <c r="O124" s="64">
        <f t="shared" si="16"/>
        <v>45.998579184</v>
      </c>
      <c r="P124" s="65">
        <f t="shared" si="21"/>
        <v>46.794569279999997</v>
      </c>
      <c r="Q124" s="274"/>
      <c r="R124" s="272"/>
      <c r="S124" s="263">
        <v>338.03053999999997</v>
      </c>
      <c r="T124" s="275">
        <v>29.14</v>
      </c>
      <c r="U124" s="274"/>
      <c r="V124" s="272"/>
      <c r="W124" s="274"/>
      <c r="X124" s="272"/>
      <c r="Y124" s="274"/>
      <c r="Z124" s="272"/>
      <c r="AA124" s="273"/>
      <c r="AB124" s="272"/>
      <c r="AC124" s="274"/>
      <c r="AD124" s="263"/>
      <c r="AE124" s="272"/>
      <c r="AF124" s="274"/>
      <c r="AG124" s="272"/>
      <c r="AH124" s="274"/>
      <c r="AI124" s="272"/>
      <c r="AJ124" s="274"/>
      <c r="AK124" s="276"/>
      <c r="AL124" s="274"/>
      <c r="AM124" s="272"/>
      <c r="AN124" s="274"/>
      <c r="AO124" s="272"/>
      <c r="AP124" s="274"/>
      <c r="AQ124" s="272"/>
      <c r="AR124" s="274"/>
      <c r="AS124" s="272"/>
      <c r="AT124" s="277"/>
      <c r="AU124" s="278"/>
      <c r="AV124" s="273"/>
      <c r="AW124" s="279"/>
      <c r="AX124" s="279"/>
      <c r="AY124" s="274"/>
      <c r="AZ124" s="272"/>
      <c r="BA124" s="279"/>
      <c r="BB124" s="273"/>
      <c r="BC124" s="272"/>
      <c r="BD124" s="263"/>
      <c r="BE124" s="272"/>
      <c r="BF124" s="279">
        <v>2.2509999999999999</v>
      </c>
      <c r="BG124" s="263"/>
      <c r="BH124" s="272"/>
      <c r="BI124" s="273">
        <v>1E-3</v>
      </c>
      <c r="BJ124" s="272">
        <v>1.806</v>
      </c>
      <c r="BK124" s="273"/>
      <c r="BL124" s="272"/>
      <c r="BM124" s="273">
        <v>2.1999999999999999E-2</v>
      </c>
      <c r="BN124" s="272">
        <v>29.973983333333319</v>
      </c>
      <c r="BO124" s="273"/>
      <c r="BP124" s="272"/>
      <c r="BQ124" s="273">
        <v>3</v>
      </c>
      <c r="BR124" s="272">
        <v>4.258</v>
      </c>
      <c r="BS124" s="273"/>
      <c r="BT124" s="272"/>
      <c r="BU124" s="273">
        <v>7</v>
      </c>
      <c r="BV124" s="272">
        <v>8.3986700000000027</v>
      </c>
      <c r="BW124" s="273">
        <v>10</v>
      </c>
      <c r="BX124" s="272">
        <v>19.0625</v>
      </c>
      <c r="BY124" s="77">
        <f t="shared" si="26"/>
        <v>340.28153999999995</v>
      </c>
      <c r="BZ124" s="251">
        <f t="shared" si="22"/>
        <v>36.037983333333322</v>
      </c>
      <c r="CA124" s="252">
        <f t="shared" si="18"/>
        <v>27.461170000000003</v>
      </c>
      <c r="CB124" s="261">
        <f t="shared" si="23"/>
        <v>403.78069333333326</v>
      </c>
    </row>
    <row r="125" spans="1:80" ht="18.75" customHeight="1" x14ac:dyDescent="0.3">
      <c r="A125" s="61">
        <f t="shared" si="19"/>
        <v>116</v>
      </c>
      <c r="B125" s="80" t="s">
        <v>207</v>
      </c>
      <c r="C125" s="81">
        <v>1978</v>
      </c>
      <c r="D125" s="81">
        <v>5</v>
      </c>
      <c r="E125" s="81">
        <v>5</v>
      </c>
      <c r="F125" s="145">
        <v>75</v>
      </c>
      <c r="G125" s="151">
        <v>3430</v>
      </c>
      <c r="H125" s="123">
        <v>6.31</v>
      </c>
      <c r="I125" s="65"/>
      <c r="J125" s="65">
        <f t="shared" si="27"/>
        <v>259.71959999999996</v>
      </c>
      <c r="K125" s="64">
        <f t="shared" si="20"/>
        <v>247.64263859999997</v>
      </c>
      <c r="L125" s="123">
        <v>6.31</v>
      </c>
      <c r="M125" s="124">
        <v>6.33</v>
      </c>
      <c r="N125" s="65">
        <f t="shared" si="25"/>
        <v>260.13120000000004</v>
      </c>
      <c r="O125" s="64">
        <f t="shared" si="16"/>
        <v>248.03509920000005</v>
      </c>
      <c r="P125" s="65">
        <f t="shared" si="21"/>
        <v>252.32726400000001</v>
      </c>
      <c r="Q125" s="274"/>
      <c r="R125" s="272"/>
      <c r="S125" s="263"/>
      <c r="T125" s="275"/>
      <c r="U125" s="274">
        <v>5.0000000000000001E-3</v>
      </c>
      <c r="V125" s="272">
        <v>7.9</v>
      </c>
      <c r="W125" s="274"/>
      <c r="X125" s="272"/>
      <c r="Y125" s="274">
        <v>0.14200000000000002</v>
      </c>
      <c r="Z125" s="272">
        <v>57.685000000000002</v>
      </c>
      <c r="AA125" s="273"/>
      <c r="AB125" s="272"/>
      <c r="AC125" s="274"/>
      <c r="AD125" s="263"/>
      <c r="AE125" s="272"/>
      <c r="AF125" s="274"/>
      <c r="AG125" s="272"/>
      <c r="AH125" s="274"/>
      <c r="AI125" s="272"/>
      <c r="AJ125" s="274"/>
      <c r="AK125" s="276"/>
      <c r="AL125" s="274"/>
      <c r="AM125" s="272"/>
      <c r="AN125" s="274"/>
      <c r="AO125" s="272"/>
      <c r="AP125" s="274"/>
      <c r="AQ125" s="272"/>
      <c r="AR125" s="274"/>
      <c r="AS125" s="272"/>
      <c r="AT125" s="277"/>
      <c r="AU125" s="278"/>
      <c r="AV125" s="273"/>
      <c r="AW125" s="279"/>
      <c r="AX125" s="279"/>
      <c r="AY125" s="274"/>
      <c r="AZ125" s="272"/>
      <c r="BA125" s="279"/>
      <c r="BB125" s="273"/>
      <c r="BC125" s="272"/>
      <c r="BD125" s="263"/>
      <c r="BE125" s="272"/>
      <c r="BF125" s="279">
        <v>16.506999999999998</v>
      </c>
      <c r="BG125" s="263">
        <v>2E-3</v>
      </c>
      <c r="BH125" s="272">
        <v>3.3122105263157802</v>
      </c>
      <c r="BI125" s="273"/>
      <c r="BJ125" s="272"/>
      <c r="BK125" s="273">
        <v>6.0000000000000001E-3</v>
      </c>
      <c r="BL125" s="272">
        <v>8.4385301204819392</v>
      </c>
      <c r="BM125" s="273">
        <v>4.5000000000000005E-3</v>
      </c>
      <c r="BN125" s="272">
        <v>6.5211369047618994</v>
      </c>
      <c r="BO125" s="273"/>
      <c r="BP125" s="272"/>
      <c r="BQ125" s="273">
        <v>18</v>
      </c>
      <c r="BR125" s="272">
        <v>26.030999999999999</v>
      </c>
      <c r="BS125" s="273"/>
      <c r="BT125" s="272"/>
      <c r="BU125" s="273">
        <v>45</v>
      </c>
      <c r="BV125" s="272">
        <v>41.628935989628346</v>
      </c>
      <c r="BW125" s="273">
        <v>11</v>
      </c>
      <c r="BX125" s="272">
        <v>27.010999999999999</v>
      </c>
      <c r="BY125" s="77">
        <f t="shared" si="26"/>
        <v>82.092000000000013</v>
      </c>
      <c r="BZ125" s="251">
        <f t="shared" si="22"/>
        <v>44.302877551559618</v>
      </c>
      <c r="CA125" s="252">
        <f t="shared" si="18"/>
        <v>68.639935989628341</v>
      </c>
      <c r="CB125" s="261">
        <f t="shared" si="23"/>
        <v>195.03481354118799</v>
      </c>
    </row>
    <row r="126" spans="1:80" ht="18.75" customHeight="1" x14ac:dyDescent="0.3">
      <c r="A126" s="61">
        <f t="shared" si="19"/>
        <v>117</v>
      </c>
      <c r="B126" s="80" t="s">
        <v>209</v>
      </c>
      <c r="C126" s="81">
        <v>1981</v>
      </c>
      <c r="D126" s="81">
        <v>5</v>
      </c>
      <c r="E126" s="81">
        <v>5</v>
      </c>
      <c r="F126" s="145">
        <v>75</v>
      </c>
      <c r="G126" s="151">
        <v>3452.8</v>
      </c>
      <c r="H126" s="123">
        <v>6.31</v>
      </c>
      <c r="I126" s="65"/>
      <c r="J126" s="65">
        <f t="shared" si="27"/>
        <v>261.44601599999999</v>
      </c>
      <c r="K126" s="64">
        <f t="shared" si="20"/>
        <v>249.28877625599998</v>
      </c>
      <c r="L126" s="123">
        <v>6.31</v>
      </c>
      <c r="M126" s="124">
        <v>6.33</v>
      </c>
      <c r="N126" s="65">
        <f t="shared" si="25"/>
        <v>261.86035200000003</v>
      </c>
      <c r="O126" s="64">
        <f t="shared" si="16"/>
        <v>249.68384563200004</v>
      </c>
      <c r="P126" s="65">
        <f t="shared" si="21"/>
        <v>254.00454144000003</v>
      </c>
      <c r="Q126" s="274"/>
      <c r="R126" s="272"/>
      <c r="S126" s="263"/>
      <c r="T126" s="275"/>
      <c r="U126" s="274"/>
      <c r="V126" s="272"/>
      <c r="W126" s="274"/>
      <c r="X126" s="272"/>
      <c r="Y126" s="274">
        <v>0.126</v>
      </c>
      <c r="Z126" s="272">
        <v>49.649000000000001</v>
      </c>
      <c r="AA126" s="273"/>
      <c r="AB126" s="272"/>
      <c r="AC126" s="274"/>
      <c r="AD126" s="263"/>
      <c r="AE126" s="272"/>
      <c r="AF126" s="274"/>
      <c r="AG126" s="272"/>
      <c r="AH126" s="274"/>
      <c r="AI126" s="272"/>
      <c r="AJ126" s="274"/>
      <c r="AK126" s="276"/>
      <c r="AL126" s="274"/>
      <c r="AM126" s="272"/>
      <c r="AN126" s="274"/>
      <c r="AO126" s="272"/>
      <c r="AP126" s="274">
        <v>1</v>
      </c>
      <c r="AQ126" s="272">
        <v>0.23</v>
      </c>
      <c r="AR126" s="274"/>
      <c r="AS126" s="272"/>
      <c r="AT126" s="277"/>
      <c r="AU126" s="278"/>
      <c r="AV126" s="273"/>
      <c r="AW126" s="279"/>
      <c r="AX126" s="279"/>
      <c r="AY126" s="274"/>
      <c r="AZ126" s="272"/>
      <c r="BA126" s="279"/>
      <c r="BB126" s="273"/>
      <c r="BC126" s="272"/>
      <c r="BD126" s="263"/>
      <c r="BE126" s="272"/>
      <c r="BF126" s="279">
        <v>2.6500000000000004</v>
      </c>
      <c r="BG126" s="263">
        <v>2E-3</v>
      </c>
      <c r="BH126" s="272">
        <v>5.4226391093117403</v>
      </c>
      <c r="BI126" s="273"/>
      <c r="BJ126" s="272"/>
      <c r="BK126" s="273"/>
      <c r="BL126" s="272"/>
      <c r="BM126" s="273"/>
      <c r="BN126" s="272"/>
      <c r="BO126" s="273"/>
      <c r="BP126" s="272"/>
      <c r="BQ126" s="273">
        <v>12</v>
      </c>
      <c r="BR126" s="272">
        <v>15.257</v>
      </c>
      <c r="BS126" s="273"/>
      <c r="BT126" s="272"/>
      <c r="BU126" s="273">
        <v>1</v>
      </c>
      <c r="BV126" s="272">
        <v>0.68218461538461495</v>
      </c>
      <c r="BW126" s="273">
        <v>7</v>
      </c>
      <c r="BX126" s="272">
        <v>10.615</v>
      </c>
      <c r="BY126" s="77">
        <f t="shared" si="26"/>
        <v>52.528999999999996</v>
      </c>
      <c r="BZ126" s="251">
        <f t="shared" si="22"/>
        <v>20.67963910931174</v>
      </c>
      <c r="CA126" s="252">
        <f t="shared" si="18"/>
        <v>11.297184615384616</v>
      </c>
      <c r="CB126" s="261">
        <f t="shared" si="23"/>
        <v>84.505823724696342</v>
      </c>
    </row>
    <row r="127" spans="1:80" ht="18.75" customHeight="1" x14ac:dyDescent="0.3">
      <c r="A127" s="61">
        <f t="shared" si="19"/>
        <v>118</v>
      </c>
      <c r="B127" s="80" t="s">
        <v>211</v>
      </c>
      <c r="C127" s="81">
        <v>1978</v>
      </c>
      <c r="D127" s="81">
        <v>9</v>
      </c>
      <c r="E127" s="81">
        <v>5</v>
      </c>
      <c r="F127" s="145">
        <v>179</v>
      </c>
      <c r="G127" s="151">
        <v>9832</v>
      </c>
      <c r="H127" s="123">
        <v>6.31</v>
      </c>
      <c r="I127" s="65"/>
      <c r="J127" s="65">
        <f t="shared" si="27"/>
        <v>744.47904000000005</v>
      </c>
      <c r="K127" s="64">
        <f t="shared" si="20"/>
        <v>709.86076464000007</v>
      </c>
      <c r="L127" s="123">
        <v>6.31</v>
      </c>
      <c r="M127" s="124">
        <v>6.33</v>
      </c>
      <c r="N127" s="65">
        <f t="shared" si="25"/>
        <v>745.65887999999995</v>
      </c>
      <c r="O127" s="64">
        <f t="shared" si="16"/>
        <v>710.98574208000002</v>
      </c>
      <c r="P127" s="65">
        <f t="shared" si="21"/>
        <v>723.28911359999995</v>
      </c>
      <c r="Q127" s="274"/>
      <c r="R127" s="272"/>
      <c r="S127" s="263"/>
      <c r="T127" s="275"/>
      <c r="U127" s="274">
        <v>0.02</v>
      </c>
      <c r="V127" s="272">
        <v>5.835</v>
      </c>
      <c r="W127" s="274"/>
      <c r="X127" s="272"/>
      <c r="Y127" s="274">
        <v>0.26600000000000001</v>
      </c>
      <c r="Z127" s="272">
        <v>110.70100000000001</v>
      </c>
      <c r="AA127" s="273"/>
      <c r="AB127" s="272"/>
      <c r="AC127" s="274"/>
      <c r="AD127" s="263"/>
      <c r="AE127" s="272"/>
      <c r="AF127" s="274"/>
      <c r="AG127" s="272"/>
      <c r="AH127" s="274"/>
      <c r="AI127" s="272"/>
      <c r="AJ127" s="274"/>
      <c r="AK127" s="276"/>
      <c r="AL127" s="274"/>
      <c r="AM127" s="272"/>
      <c r="AN127" s="274"/>
      <c r="AO127" s="272"/>
      <c r="AP127" s="274">
        <v>2</v>
      </c>
      <c r="AQ127" s="272">
        <v>9.1039999999999992</v>
      </c>
      <c r="AR127" s="274"/>
      <c r="AS127" s="272"/>
      <c r="AT127" s="277">
        <v>3</v>
      </c>
      <c r="AU127" s="278">
        <v>2.798</v>
      </c>
      <c r="AV127" s="273"/>
      <c r="AW127" s="279"/>
      <c r="AX127" s="279"/>
      <c r="AY127" s="274"/>
      <c r="AZ127" s="272"/>
      <c r="BA127" s="279"/>
      <c r="BB127" s="273">
        <v>0.14399999999999999</v>
      </c>
      <c r="BC127" s="272">
        <v>198.29599999999999</v>
      </c>
      <c r="BD127" s="263"/>
      <c r="BE127" s="272"/>
      <c r="BF127" s="279">
        <v>30.465</v>
      </c>
      <c r="BG127" s="263">
        <v>7.7999999999999996E-3</v>
      </c>
      <c r="BH127" s="272">
        <v>12.556958951048966</v>
      </c>
      <c r="BI127" s="273"/>
      <c r="BJ127" s="272"/>
      <c r="BK127" s="273">
        <v>3.0499999999999999E-2</v>
      </c>
      <c r="BL127" s="272">
        <v>45.643747402427643</v>
      </c>
      <c r="BM127" s="273">
        <v>6.4999999999999997E-3</v>
      </c>
      <c r="BN127" s="272">
        <v>10.999426780487795</v>
      </c>
      <c r="BO127" s="273">
        <v>14</v>
      </c>
      <c r="BP127" s="272">
        <v>49.567820277777784</v>
      </c>
      <c r="BQ127" s="273">
        <v>70</v>
      </c>
      <c r="BR127" s="272">
        <v>82.342999999999989</v>
      </c>
      <c r="BS127" s="273">
        <v>1.4999999999999999E-2</v>
      </c>
      <c r="BT127" s="272">
        <v>3.264621</v>
      </c>
      <c r="BU127" s="273">
        <v>1</v>
      </c>
      <c r="BV127" s="272">
        <v>3.0640000000000001</v>
      </c>
      <c r="BW127" s="273">
        <v>21</v>
      </c>
      <c r="BX127" s="272">
        <v>37.195999999999998</v>
      </c>
      <c r="BY127" s="77">
        <f t="shared" si="26"/>
        <v>357.19899999999996</v>
      </c>
      <c r="BZ127" s="251">
        <f t="shared" si="22"/>
        <v>201.11095341174217</v>
      </c>
      <c r="CA127" s="252">
        <f t="shared" si="18"/>
        <v>43.524620999999996</v>
      </c>
      <c r="CB127" s="261">
        <f t="shared" si="23"/>
        <v>601.8345744117421</v>
      </c>
    </row>
    <row r="128" spans="1:80" ht="18.75" customHeight="1" x14ac:dyDescent="0.3">
      <c r="A128" s="61">
        <f t="shared" si="19"/>
        <v>119</v>
      </c>
      <c r="B128" s="80" t="s">
        <v>212</v>
      </c>
      <c r="C128" s="81">
        <v>1980</v>
      </c>
      <c r="D128" s="81">
        <v>9</v>
      </c>
      <c r="E128" s="81">
        <v>1</v>
      </c>
      <c r="F128" s="145">
        <v>54</v>
      </c>
      <c r="G128" s="151">
        <v>2962.3</v>
      </c>
      <c r="H128" s="123">
        <v>6.31</v>
      </c>
      <c r="I128" s="65"/>
      <c r="J128" s="65">
        <f t="shared" si="27"/>
        <v>224.30535600000002</v>
      </c>
      <c r="K128" s="64">
        <f t="shared" si="20"/>
        <v>213.87515694600003</v>
      </c>
      <c r="L128" s="123">
        <v>6.31</v>
      </c>
      <c r="M128" s="124">
        <v>6.33</v>
      </c>
      <c r="N128" s="65">
        <f t="shared" si="25"/>
        <v>224.66083200000003</v>
      </c>
      <c r="O128" s="64">
        <f t="shared" si="16"/>
        <v>214.21410331200002</v>
      </c>
      <c r="P128" s="65">
        <f t="shared" si="21"/>
        <v>217.92100704000003</v>
      </c>
      <c r="Q128" s="274"/>
      <c r="R128" s="272"/>
      <c r="S128" s="263"/>
      <c r="T128" s="275"/>
      <c r="U128" s="274"/>
      <c r="V128" s="272"/>
      <c r="W128" s="274"/>
      <c r="X128" s="272"/>
      <c r="Y128" s="274"/>
      <c r="Z128" s="272"/>
      <c r="AA128" s="273"/>
      <c r="AB128" s="272"/>
      <c r="AC128" s="274"/>
      <c r="AD128" s="263"/>
      <c r="AE128" s="272"/>
      <c r="AF128" s="274"/>
      <c r="AG128" s="272"/>
      <c r="AH128" s="274"/>
      <c r="AI128" s="272"/>
      <c r="AJ128" s="274"/>
      <c r="AK128" s="276"/>
      <c r="AL128" s="274"/>
      <c r="AM128" s="272"/>
      <c r="AN128" s="274"/>
      <c r="AO128" s="272"/>
      <c r="AP128" s="274">
        <v>1</v>
      </c>
      <c r="AQ128" s="272">
        <v>3.0819999999999999</v>
      </c>
      <c r="AR128" s="274"/>
      <c r="AS128" s="272"/>
      <c r="AT128" s="277">
        <v>1</v>
      </c>
      <c r="AU128" s="278">
        <v>0.94599999999999995</v>
      </c>
      <c r="AV128" s="273"/>
      <c r="AW128" s="279"/>
      <c r="AX128" s="279"/>
      <c r="AY128" s="274"/>
      <c r="AZ128" s="272"/>
      <c r="BA128" s="279"/>
      <c r="BB128" s="273">
        <v>1E-3</v>
      </c>
      <c r="BC128" s="272">
        <v>0.51500000000000001</v>
      </c>
      <c r="BD128" s="263"/>
      <c r="BE128" s="272"/>
      <c r="BF128" s="279"/>
      <c r="BG128" s="263">
        <v>6.1999999999999998E-3</v>
      </c>
      <c r="BH128" s="272">
        <v>9.4549599999999998</v>
      </c>
      <c r="BI128" s="273">
        <v>5.0000000000000001E-3</v>
      </c>
      <c r="BJ128" s="272">
        <v>6.8079999999999998</v>
      </c>
      <c r="BK128" s="273">
        <v>2E-3</v>
      </c>
      <c r="BL128" s="272">
        <v>2.64835587301588</v>
      </c>
      <c r="BM128" s="273">
        <f>0.0035+0.0075</f>
        <v>1.0999999999999999E-2</v>
      </c>
      <c r="BN128" s="272">
        <f>6.081+12.501</f>
        <v>18.582000000000001</v>
      </c>
      <c r="BO128" s="273">
        <v>3</v>
      </c>
      <c r="BP128" s="272">
        <v>9.1357796428571412</v>
      </c>
      <c r="BQ128" s="273">
        <v>32</v>
      </c>
      <c r="BR128" s="272">
        <v>28.45</v>
      </c>
      <c r="BS128" s="273"/>
      <c r="BT128" s="272"/>
      <c r="BU128" s="273"/>
      <c r="BV128" s="272"/>
      <c r="BW128" s="273">
        <v>1</v>
      </c>
      <c r="BX128" s="272">
        <v>2.32353428571429</v>
      </c>
      <c r="BY128" s="77">
        <f t="shared" si="26"/>
        <v>4.5429999999999993</v>
      </c>
      <c r="BZ128" s="251">
        <f t="shared" si="22"/>
        <v>75.079095515873021</v>
      </c>
      <c r="CA128" s="252">
        <f t="shared" si="18"/>
        <v>2.32353428571429</v>
      </c>
      <c r="CB128" s="261">
        <f t="shared" si="23"/>
        <v>81.945629801587302</v>
      </c>
    </row>
    <row r="129" spans="1:80" ht="18.75" customHeight="1" x14ac:dyDescent="0.3">
      <c r="A129" s="61">
        <f t="shared" si="19"/>
        <v>120</v>
      </c>
      <c r="B129" s="80" t="s">
        <v>213</v>
      </c>
      <c r="C129" s="81">
        <v>1978</v>
      </c>
      <c r="D129" s="81">
        <v>5</v>
      </c>
      <c r="E129" s="81">
        <v>4</v>
      </c>
      <c r="F129" s="145">
        <v>60</v>
      </c>
      <c r="G129" s="151">
        <v>3226.8</v>
      </c>
      <c r="H129" s="123">
        <v>6.31</v>
      </c>
      <c r="I129" s="65"/>
      <c r="J129" s="65">
        <f t="shared" si="27"/>
        <v>244.33329599999999</v>
      </c>
      <c r="K129" s="64">
        <f t="shared" si="20"/>
        <v>232.97179773599998</v>
      </c>
      <c r="L129" s="123">
        <v>6.31</v>
      </c>
      <c r="M129" s="124">
        <v>6.33</v>
      </c>
      <c r="N129" s="65">
        <f t="shared" si="25"/>
        <v>244.72051199999999</v>
      </c>
      <c r="O129" s="64">
        <f t="shared" si="16"/>
        <v>233.34100819199998</v>
      </c>
      <c r="P129" s="65">
        <f t="shared" si="21"/>
        <v>237.37889663999997</v>
      </c>
      <c r="Q129" s="274"/>
      <c r="R129" s="272"/>
      <c r="S129" s="263"/>
      <c r="T129" s="275"/>
      <c r="U129" s="274"/>
      <c r="V129" s="272"/>
      <c r="W129" s="274"/>
      <c r="X129" s="272"/>
      <c r="Y129" s="274">
        <v>0.128</v>
      </c>
      <c r="Z129" s="272">
        <v>55.765999999999998</v>
      </c>
      <c r="AA129" s="273"/>
      <c r="AB129" s="272"/>
      <c r="AC129" s="274"/>
      <c r="AD129" s="263"/>
      <c r="AE129" s="272"/>
      <c r="AF129" s="274"/>
      <c r="AG129" s="272"/>
      <c r="AH129" s="274"/>
      <c r="AI129" s="272"/>
      <c r="AJ129" s="274"/>
      <c r="AK129" s="276"/>
      <c r="AL129" s="274"/>
      <c r="AM129" s="272"/>
      <c r="AN129" s="274">
        <v>2E-3</v>
      </c>
      <c r="AO129" s="272">
        <v>2.8319999999999999</v>
      </c>
      <c r="AP129" s="274">
        <v>1</v>
      </c>
      <c r="AQ129" s="272">
        <v>6.4939999999999998</v>
      </c>
      <c r="AR129" s="274"/>
      <c r="AS129" s="272"/>
      <c r="AT129" s="277">
        <v>2</v>
      </c>
      <c r="AU129" s="278">
        <v>2.3279999999999998</v>
      </c>
      <c r="AV129" s="273"/>
      <c r="AW129" s="279"/>
      <c r="AX129" s="279"/>
      <c r="AY129" s="274"/>
      <c r="AZ129" s="272"/>
      <c r="BA129" s="279"/>
      <c r="BB129" s="273"/>
      <c r="BC129" s="272"/>
      <c r="BD129" s="263"/>
      <c r="BE129" s="272"/>
      <c r="BF129" s="279">
        <v>8.3939999999999984</v>
      </c>
      <c r="BG129" s="263">
        <v>1.2999999999999999E-2</v>
      </c>
      <c r="BH129" s="272">
        <v>20.898992241379322</v>
      </c>
      <c r="BI129" s="273"/>
      <c r="BJ129" s="272"/>
      <c r="BK129" s="273"/>
      <c r="BL129" s="272"/>
      <c r="BM129" s="273">
        <v>1.7500000000000002E-2</v>
      </c>
      <c r="BN129" s="272">
        <v>27.344999999999999</v>
      </c>
      <c r="BO129" s="273">
        <v>1</v>
      </c>
      <c r="BP129" s="272">
        <v>2.1339999999999999</v>
      </c>
      <c r="BQ129" s="273">
        <v>24</v>
      </c>
      <c r="BR129" s="272">
        <v>29.241</v>
      </c>
      <c r="BS129" s="273">
        <v>1.4999999999999999E-2</v>
      </c>
      <c r="BT129" s="272">
        <v>3.264621</v>
      </c>
      <c r="BU129" s="273"/>
      <c r="BV129" s="272"/>
      <c r="BW129" s="273">
        <v>5</v>
      </c>
      <c r="BX129" s="272">
        <v>3.5470000000000002</v>
      </c>
      <c r="BY129" s="77">
        <f t="shared" si="26"/>
        <v>75.813999999999993</v>
      </c>
      <c r="BZ129" s="251">
        <f t="shared" si="22"/>
        <v>79.618992241379317</v>
      </c>
      <c r="CA129" s="252">
        <f t="shared" si="18"/>
        <v>6.8116210000000006</v>
      </c>
      <c r="CB129" s="261">
        <f t="shared" si="23"/>
        <v>162.24461324137931</v>
      </c>
    </row>
    <row r="130" spans="1:80" ht="18.75" customHeight="1" x14ac:dyDescent="0.3">
      <c r="A130" s="61">
        <f t="shared" si="19"/>
        <v>121</v>
      </c>
      <c r="B130" s="80" t="s">
        <v>214</v>
      </c>
      <c r="C130" s="81">
        <v>1981</v>
      </c>
      <c r="D130" s="81">
        <v>5</v>
      </c>
      <c r="E130" s="81">
        <v>4</v>
      </c>
      <c r="F130" s="145">
        <v>60</v>
      </c>
      <c r="G130" s="151">
        <v>3243.9</v>
      </c>
      <c r="H130" s="123">
        <v>6.31</v>
      </c>
      <c r="I130" s="65"/>
      <c r="J130" s="65">
        <f t="shared" si="27"/>
        <v>245.62810799999997</v>
      </c>
      <c r="K130" s="64">
        <f t="shared" si="20"/>
        <v>234.20640097799998</v>
      </c>
      <c r="L130" s="123">
        <v>6.31</v>
      </c>
      <c r="M130" s="124">
        <v>6.33</v>
      </c>
      <c r="N130" s="65">
        <f t="shared" si="25"/>
        <v>246.01737599999998</v>
      </c>
      <c r="O130" s="64">
        <f t="shared" si="16"/>
        <v>234.57756801599999</v>
      </c>
      <c r="P130" s="65">
        <f t="shared" si="21"/>
        <v>238.63685471999997</v>
      </c>
      <c r="Q130" s="274"/>
      <c r="R130" s="272"/>
      <c r="S130" s="263"/>
      <c r="T130" s="275"/>
      <c r="U130" s="274"/>
      <c r="V130" s="272"/>
      <c r="W130" s="274"/>
      <c r="X130" s="272"/>
      <c r="Y130" s="274"/>
      <c r="Z130" s="272"/>
      <c r="AA130" s="273"/>
      <c r="AB130" s="272"/>
      <c r="AC130" s="274"/>
      <c r="AD130" s="263"/>
      <c r="AE130" s="272"/>
      <c r="AF130" s="274"/>
      <c r="AG130" s="272"/>
      <c r="AH130" s="274"/>
      <c r="AI130" s="272"/>
      <c r="AJ130" s="274"/>
      <c r="AK130" s="276"/>
      <c r="AL130" s="274"/>
      <c r="AM130" s="272"/>
      <c r="AN130" s="274"/>
      <c r="AO130" s="272"/>
      <c r="AP130" s="274">
        <v>1</v>
      </c>
      <c r="AQ130" s="272">
        <v>4.78</v>
      </c>
      <c r="AR130" s="274"/>
      <c r="AS130" s="272"/>
      <c r="AT130" s="277"/>
      <c r="AU130" s="278"/>
      <c r="AV130" s="273"/>
      <c r="AW130" s="279"/>
      <c r="AX130" s="279"/>
      <c r="AY130" s="274"/>
      <c r="AZ130" s="272"/>
      <c r="BA130" s="279"/>
      <c r="BB130" s="273"/>
      <c r="BC130" s="272"/>
      <c r="BD130" s="263"/>
      <c r="BE130" s="272"/>
      <c r="BF130" s="279">
        <v>0.47099999999999997</v>
      </c>
      <c r="BG130" s="263">
        <v>6.0000000000000001E-3</v>
      </c>
      <c r="BH130" s="272">
        <v>8.5061142307692403</v>
      </c>
      <c r="BI130" s="273"/>
      <c r="BJ130" s="272"/>
      <c r="BK130" s="273"/>
      <c r="BL130" s="272"/>
      <c r="BM130" s="273"/>
      <c r="BN130" s="272"/>
      <c r="BO130" s="273"/>
      <c r="BP130" s="272"/>
      <c r="BQ130" s="273">
        <v>13</v>
      </c>
      <c r="BR130" s="272">
        <v>19.100000000000001</v>
      </c>
      <c r="BS130" s="273"/>
      <c r="BT130" s="272"/>
      <c r="BU130" s="273"/>
      <c r="BV130" s="272"/>
      <c r="BW130" s="273">
        <v>1</v>
      </c>
      <c r="BX130" s="272">
        <v>2.32353428571429</v>
      </c>
      <c r="BY130" s="77">
        <f t="shared" si="26"/>
        <v>5.2510000000000003</v>
      </c>
      <c r="BZ130" s="251">
        <f t="shared" si="22"/>
        <v>27.606114230769244</v>
      </c>
      <c r="CA130" s="252">
        <f t="shared" si="18"/>
        <v>2.32353428571429</v>
      </c>
      <c r="CB130" s="261">
        <f t="shared" si="23"/>
        <v>35.180648516483529</v>
      </c>
    </row>
    <row r="131" spans="1:80" ht="18.75" customHeight="1" x14ac:dyDescent="0.3">
      <c r="A131" s="61">
        <f t="shared" si="19"/>
        <v>122</v>
      </c>
      <c r="B131" s="80" t="s">
        <v>215</v>
      </c>
      <c r="C131" s="81">
        <v>1978</v>
      </c>
      <c r="D131" s="81">
        <v>5</v>
      </c>
      <c r="E131" s="81">
        <v>4</v>
      </c>
      <c r="F131" s="145">
        <v>60</v>
      </c>
      <c r="G131" s="151">
        <v>3253.4</v>
      </c>
      <c r="H131" s="123">
        <v>6.31</v>
      </c>
      <c r="I131" s="65"/>
      <c r="J131" s="65">
        <f t="shared" si="27"/>
        <v>246.34744799999999</v>
      </c>
      <c r="K131" s="64">
        <f t="shared" si="20"/>
        <v>234.89229166799998</v>
      </c>
      <c r="L131" s="123">
        <v>6.31</v>
      </c>
      <c r="M131" s="124">
        <v>6.33</v>
      </c>
      <c r="N131" s="65">
        <f t="shared" si="25"/>
        <v>246.73785599999999</v>
      </c>
      <c r="O131" s="64">
        <f t="shared" si="16"/>
        <v>235.264545696</v>
      </c>
      <c r="P131" s="65">
        <f t="shared" si="21"/>
        <v>239.33572031999998</v>
      </c>
      <c r="Q131" s="274">
        <v>5.0000000000000001E-3</v>
      </c>
      <c r="R131" s="272">
        <v>3.5979999999999999</v>
      </c>
      <c r="S131" s="263"/>
      <c r="T131" s="275"/>
      <c r="U131" s="274"/>
      <c r="V131" s="272"/>
      <c r="W131" s="274"/>
      <c r="X131" s="272"/>
      <c r="Y131" s="274">
        <v>0.35599999999999998</v>
      </c>
      <c r="Z131" s="272">
        <v>193.839</v>
      </c>
      <c r="AA131" s="273"/>
      <c r="AB131" s="272"/>
      <c r="AC131" s="274"/>
      <c r="AD131" s="263"/>
      <c r="AE131" s="272"/>
      <c r="AF131" s="274"/>
      <c r="AG131" s="272"/>
      <c r="AH131" s="274">
        <v>3.0000000000000001E-3</v>
      </c>
      <c r="AI131" s="272">
        <v>2.6230000000000002</v>
      </c>
      <c r="AJ131" s="274"/>
      <c r="AK131" s="276"/>
      <c r="AL131" s="274"/>
      <c r="AM131" s="272"/>
      <c r="AN131" s="274"/>
      <c r="AO131" s="272"/>
      <c r="AP131" s="274"/>
      <c r="AQ131" s="272"/>
      <c r="AR131" s="274"/>
      <c r="AS131" s="272"/>
      <c r="AT131" s="277">
        <v>2</v>
      </c>
      <c r="AU131" s="278">
        <v>1.33</v>
      </c>
      <c r="AV131" s="273"/>
      <c r="AW131" s="279"/>
      <c r="AX131" s="279"/>
      <c r="AY131" s="274"/>
      <c r="AZ131" s="272"/>
      <c r="BA131" s="279"/>
      <c r="BB131" s="273"/>
      <c r="BC131" s="272"/>
      <c r="BD131" s="263"/>
      <c r="BE131" s="272"/>
      <c r="BF131" s="279">
        <v>5.3450000000000006</v>
      </c>
      <c r="BG131" s="263">
        <v>4.5000000000000005E-3</v>
      </c>
      <c r="BH131" s="272">
        <v>7.8777937499999995</v>
      </c>
      <c r="BI131" s="273"/>
      <c r="BJ131" s="272"/>
      <c r="BK131" s="273"/>
      <c r="BL131" s="272"/>
      <c r="BM131" s="273"/>
      <c r="BN131" s="272"/>
      <c r="BO131" s="273"/>
      <c r="BP131" s="272"/>
      <c r="BQ131" s="273">
        <v>12</v>
      </c>
      <c r="BR131" s="272">
        <v>16.863</v>
      </c>
      <c r="BS131" s="273"/>
      <c r="BT131" s="272"/>
      <c r="BU131" s="273">
        <v>1</v>
      </c>
      <c r="BV131" s="272">
        <v>0.99997826923076905</v>
      </c>
      <c r="BW131" s="273">
        <v>5</v>
      </c>
      <c r="BX131" s="272">
        <v>11.125</v>
      </c>
      <c r="BY131" s="77">
        <f t="shared" si="26"/>
        <v>206.73500000000001</v>
      </c>
      <c r="BZ131" s="251">
        <f t="shared" si="22"/>
        <v>24.740793749999998</v>
      </c>
      <c r="CA131" s="252">
        <f t="shared" si="18"/>
        <v>12.12497826923077</v>
      </c>
      <c r="CB131" s="261">
        <f t="shared" si="23"/>
        <v>243.60077201923079</v>
      </c>
    </row>
    <row r="132" spans="1:80" ht="18.75" customHeight="1" x14ac:dyDescent="0.3">
      <c r="A132" s="61">
        <f t="shared" si="19"/>
        <v>123</v>
      </c>
      <c r="B132" s="80" t="s">
        <v>216</v>
      </c>
      <c r="C132" s="81" t="s">
        <v>217</v>
      </c>
      <c r="D132" s="81" t="s">
        <v>218</v>
      </c>
      <c r="E132" s="81">
        <v>9</v>
      </c>
      <c r="F132" s="145">
        <v>275</v>
      </c>
      <c r="G132" s="151">
        <v>15643.7</v>
      </c>
      <c r="H132" s="123">
        <v>6.31</v>
      </c>
      <c r="I132" s="65"/>
      <c r="J132" s="65">
        <f t="shared" si="27"/>
        <v>1184.5409640000003</v>
      </c>
      <c r="K132" s="64">
        <f t="shared" si="20"/>
        <v>1129.4598091740002</v>
      </c>
      <c r="L132" s="123">
        <v>6.31</v>
      </c>
      <c r="M132" s="124">
        <v>6.33</v>
      </c>
      <c r="N132" s="65">
        <f t="shared" si="25"/>
        <v>1186.418208</v>
      </c>
      <c r="O132" s="64">
        <f t="shared" si="16"/>
        <v>1131.249761328</v>
      </c>
      <c r="P132" s="65">
        <f t="shared" si="21"/>
        <v>1150.82566176</v>
      </c>
      <c r="Q132" s="274">
        <v>3.0000000000000001E-3</v>
      </c>
      <c r="R132" s="272">
        <v>2.1589999999999998</v>
      </c>
      <c r="S132" s="263"/>
      <c r="T132" s="275"/>
      <c r="U132" s="274">
        <v>2.1000000000000001E-2</v>
      </c>
      <c r="V132" s="272">
        <v>24.097999999999999</v>
      </c>
      <c r="W132" s="274"/>
      <c r="X132" s="272"/>
      <c r="Y132" s="274">
        <v>0.04</v>
      </c>
      <c r="Z132" s="272">
        <v>24.27</v>
      </c>
      <c r="AA132" s="273"/>
      <c r="AB132" s="272"/>
      <c r="AC132" s="274"/>
      <c r="AD132" s="263"/>
      <c r="AE132" s="272"/>
      <c r="AF132" s="274"/>
      <c r="AG132" s="272"/>
      <c r="AH132" s="274"/>
      <c r="AI132" s="272"/>
      <c r="AJ132" s="274"/>
      <c r="AK132" s="276"/>
      <c r="AL132" s="274"/>
      <c r="AM132" s="272"/>
      <c r="AN132" s="274"/>
      <c r="AO132" s="272"/>
      <c r="AP132" s="274">
        <v>2</v>
      </c>
      <c r="AQ132" s="272">
        <v>19.181000000000001</v>
      </c>
      <c r="AR132" s="274"/>
      <c r="AS132" s="272"/>
      <c r="AT132" s="277">
        <v>11</v>
      </c>
      <c r="AU132" s="278">
        <v>12.118</v>
      </c>
      <c r="AV132" s="273"/>
      <c r="AW132" s="279"/>
      <c r="AX132" s="279"/>
      <c r="AY132" s="274"/>
      <c r="AZ132" s="272"/>
      <c r="BA132" s="279"/>
      <c r="BB132" s="273"/>
      <c r="BC132" s="272"/>
      <c r="BD132" s="263">
        <v>18</v>
      </c>
      <c r="BE132" s="272">
        <v>6.5890000000000004</v>
      </c>
      <c r="BF132" s="279">
        <v>26.012</v>
      </c>
      <c r="BG132" s="263">
        <v>2.5000000000000001E-3</v>
      </c>
      <c r="BH132" s="272">
        <v>2.91073</v>
      </c>
      <c r="BI132" s="273"/>
      <c r="BJ132" s="272"/>
      <c r="BK132" s="273">
        <v>1.2500000000000001E-2</v>
      </c>
      <c r="BL132" s="272">
        <v>19.964060081447951</v>
      </c>
      <c r="BM132" s="273">
        <v>1E-3</v>
      </c>
      <c r="BN132" s="272">
        <v>0.78100000000000003</v>
      </c>
      <c r="BO132" s="273">
        <v>8</v>
      </c>
      <c r="BP132" s="272">
        <v>28.731000000000002</v>
      </c>
      <c r="BQ132" s="273">
        <v>49</v>
      </c>
      <c r="BR132" s="272">
        <v>59.429000000000002</v>
      </c>
      <c r="BS132" s="273"/>
      <c r="BT132" s="272"/>
      <c r="BU132" s="273">
        <v>77</v>
      </c>
      <c r="BV132" s="272">
        <v>89.535470989628436</v>
      </c>
      <c r="BW132" s="273">
        <v>24</v>
      </c>
      <c r="BX132" s="272">
        <v>49.8095</v>
      </c>
      <c r="BY132" s="77">
        <f t="shared" si="26"/>
        <v>114.42699999999999</v>
      </c>
      <c r="BZ132" s="251">
        <f t="shared" si="22"/>
        <v>111.81579008144796</v>
      </c>
      <c r="CA132" s="252">
        <f t="shared" si="18"/>
        <v>139.34497098962845</v>
      </c>
      <c r="CB132" s="261">
        <f t="shared" si="23"/>
        <v>365.58776107107639</v>
      </c>
    </row>
    <row r="133" spans="1:80" ht="18" customHeight="1" x14ac:dyDescent="0.3">
      <c r="A133" s="61">
        <f t="shared" si="19"/>
        <v>124</v>
      </c>
      <c r="B133" s="80" t="s">
        <v>220</v>
      </c>
      <c r="C133" s="81">
        <v>1993</v>
      </c>
      <c r="D133" s="81">
        <v>9</v>
      </c>
      <c r="E133" s="81">
        <v>2</v>
      </c>
      <c r="F133" s="145">
        <v>71</v>
      </c>
      <c r="G133" s="151">
        <v>3141.9</v>
      </c>
      <c r="H133" s="123">
        <v>6.31</v>
      </c>
      <c r="I133" s="65"/>
      <c r="J133" s="65">
        <f t="shared" si="27"/>
        <v>237.90466800000002</v>
      </c>
      <c r="K133" s="64">
        <f t="shared" si="20"/>
        <v>226.84210093800002</v>
      </c>
      <c r="L133" s="123">
        <v>6.31</v>
      </c>
      <c r="M133" s="124">
        <v>6.33</v>
      </c>
      <c r="N133" s="65">
        <f t="shared" si="25"/>
        <v>238.28169600000004</v>
      </c>
      <c r="O133" s="64">
        <f t="shared" si="16"/>
        <v>227.20159713600003</v>
      </c>
      <c r="P133" s="65">
        <f t="shared" si="21"/>
        <v>231.13324512000003</v>
      </c>
      <c r="Q133" s="274"/>
      <c r="R133" s="272"/>
      <c r="S133" s="263"/>
      <c r="T133" s="275"/>
      <c r="U133" s="274"/>
      <c r="V133" s="272"/>
      <c r="W133" s="274"/>
      <c r="X133" s="272"/>
      <c r="Y133" s="274">
        <v>0.151</v>
      </c>
      <c r="Z133" s="272">
        <v>66.753</v>
      </c>
      <c r="AA133" s="273"/>
      <c r="AB133" s="272"/>
      <c r="AC133" s="274"/>
      <c r="AD133" s="263"/>
      <c r="AE133" s="272"/>
      <c r="AF133" s="274"/>
      <c r="AG133" s="272"/>
      <c r="AH133" s="274"/>
      <c r="AI133" s="272"/>
      <c r="AJ133" s="274"/>
      <c r="AK133" s="276"/>
      <c r="AL133" s="274"/>
      <c r="AM133" s="272"/>
      <c r="AN133" s="274"/>
      <c r="AO133" s="272"/>
      <c r="AP133" s="274"/>
      <c r="AQ133" s="272"/>
      <c r="AR133" s="274"/>
      <c r="AS133" s="272"/>
      <c r="AT133" s="277"/>
      <c r="AU133" s="278"/>
      <c r="AV133" s="273"/>
      <c r="AW133" s="279"/>
      <c r="AX133" s="279"/>
      <c r="AY133" s="274"/>
      <c r="AZ133" s="272"/>
      <c r="BA133" s="279"/>
      <c r="BB133" s="273"/>
      <c r="BC133" s="272"/>
      <c r="BD133" s="263"/>
      <c r="BE133" s="272"/>
      <c r="BF133" s="279"/>
      <c r="BG133" s="263">
        <v>2E-3</v>
      </c>
      <c r="BH133" s="272">
        <v>3.3122105263157802</v>
      </c>
      <c r="BI133" s="273"/>
      <c r="BJ133" s="272"/>
      <c r="BK133" s="273"/>
      <c r="BL133" s="272"/>
      <c r="BM133" s="273">
        <v>5.4999999999999997E-3</v>
      </c>
      <c r="BN133" s="272">
        <v>8.064864</v>
      </c>
      <c r="BO133" s="273"/>
      <c r="BP133" s="272"/>
      <c r="BQ133" s="273">
        <v>37</v>
      </c>
      <c r="BR133" s="272">
        <v>31.219000000000001</v>
      </c>
      <c r="BS133" s="273"/>
      <c r="BT133" s="272"/>
      <c r="BU133" s="273">
        <v>2</v>
      </c>
      <c r="BV133" s="272">
        <v>2.9429569230769199</v>
      </c>
      <c r="BW133" s="273">
        <v>4</v>
      </c>
      <c r="BX133" s="272">
        <v>9.4789999999999992</v>
      </c>
      <c r="BY133" s="77">
        <f t="shared" si="26"/>
        <v>66.753</v>
      </c>
      <c r="BZ133" s="251">
        <f t="shared" si="22"/>
        <v>42.596074526315782</v>
      </c>
      <c r="CA133" s="252">
        <f t="shared" si="18"/>
        <v>12.42195692307692</v>
      </c>
      <c r="CB133" s="261">
        <f t="shared" si="23"/>
        <v>121.77103144939269</v>
      </c>
    </row>
    <row r="134" spans="1:80" ht="18" customHeight="1" x14ac:dyDescent="0.3">
      <c r="A134" s="61">
        <f t="shared" si="19"/>
        <v>125</v>
      </c>
      <c r="B134" s="80" t="s">
        <v>221</v>
      </c>
      <c r="C134" s="81">
        <v>1994</v>
      </c>
      <c r="D134" s="81">
        <v>9</v>
      </c>
      <c r="E134" s="81">
        <v>2</v>
      </c>
      <c r="F134" s="145">
        <v>54</v>
      </c>
      <c r="G134" s="151">
        <v>3167</v>
      </c>
      <c r="H134" s="123">
        <v>6.31</v>
      </c>
      <c r="I134" s="65"/>
      <c r="J134" s="65">
        <f t="shared" si="27"/>
        <v>239.80524</v>
      </c>
      <c r="K134" s="64">
        <f t="shared" si="20"/>
        <v>228.65429634</v>
      </c>
      <c r="L134" s="123">
        <v>6.31</v>
      </c>
      <c r="M134" s="124">
        <v>6.33</v>
      </c>
      <c r="N134" s="65">
        <f t="shared" si="25"/>
        <v>240.18528000000001</v>
      </c>
      <c r="O134" s="64">
        <f t="shared" si="16"/>
        <v>229.01666448</v>
      </c>
      <c r="P134" s="65">
        <f t="shared" si="21"/>
        <v>232.9797216</v>
      </c>
      <c r="Q134" s="274"/>
      <c r="R134" s="272"/>
      <c r="S134" s="263"/>
      <c r="T134" s="275"/>
      <c r="U134" s="274"/>
      <c r="V134" s="272"/>
      <c r="W134" s="274">
        <v>1E-3</v>
      </c>
      <c r="X134" s="272">
        <v>1.6619999999999999</v>
      </c>
      <c r="Y134" s="274">
        <v>8.5000000000000006E-2</v>
      </c>
      <c r="Z134" s="272">
        <v>36.082000000000001</v>
      </c>
      <c r="AA134" s="273"/>
      <c r="AB134" s="272"/>
      <c r="AC134" s="274"/>
      <c r="AD134" s="263"/>
      <c r="AE134" s="272"/>
      <c r="AF134" s="274"/>
      <c r="AG134" s="272"/>
      <c r="AH134" s="274"/>
      <c r="AI134" s="272"/>
      <c r="AJ134" s="274"/>
      <c r="AK134" s="276"/>
      <c r="AL134" s="274"/>
      <c r="AM134" s="272"/>
      <c r="AN134" s="274"/>
      <c r="AO134" s="272"/>
      <c r="AP134" s="274"/>
      <c r="AQ134" s="272"/>
      <c r="AR134" s="274"/>
      <c r="AS134" s="272"/>
      <c r="AT134" s="277">
        <v>2</v>
      </c>
      <c r="AU134" s="278">
        <v>0.39200000000000002</v>
      </c>
      <c r="AV134" s="273"/>
      <c r="AW134" s="279"/>
      <c r="AX134" s="279"/>
      <c r="AY134" s="274"/>
      <c r="AZ134" s="272"/>
      <c r="BA134" s="279"/>
      <c r="BB134" s="273"/>
      <c r="BC134" s="272"/>
      <c r="BD134" s="263">
        <v>5</v>
      </c>
      <c r="BE134" s="272">
        <v>2.2400000000000002</v>
      </c>
      <c r="BF134" s="279"/>
      <c r="BG134" s="263"/>
      <c r="BH134" s="272"/>
      <c r="BI134" s="273">
        <v>4.0000000000000001E-3</v>
      </c>
      <c r="BJ134" s="272">
        <v>5.7575000000000003</v>
      </c>
      <c r="BK134" s="273">
        <v>8.0000000000000002E-3</v>
      </c>
      <c r="BL134" s="272">
        <v>11.251373493975921</v>
      </c>
      <c r="BM134" s="273"/>
      <c r="BN134" s="272"/>
      <c r="BO134" s="273">
        <v>2</v>
      </c>
      <c r="BP134" s="272">
        <v>5.5592771428571401</v>
      </c>
      <c r="BQ134" s="273">
        <v>47</v>
      </c>
      <c r="BR134" s="272">
        <v>53.704999999999998</v>
      </c>
      <c r="BS134" s="273"/>
      <c r="BT134" s="272"/>
      <c r="BU134" s="273"/>
      <c r="BV134" s="272"/>
      <c r="BW134" s="273">
        <v>2</v>
      </c>
      <c r="BX134" s="272">
        <v>4.2709999999999999</v>
      </c>
      <c r="BY134" s="77">
        <f t="shared" si="26"/>
        <v>40.376000000000005</v>
      </c>
      <c r="BZ134" s="251">
        <f t="shared" si="22"/>
        <v>76.273150636833066</v>
      </c>
      <c r="CA134" s="252">
        <f t="shared" si="18"/>
        <v>4.2709999999999999</v>
      </c>
      <c r="CB134" s="261">
        <f t="shared" si="23"/>
        <v>120.92015063683307</v>
      </c>
    </row>
    <row r="135" spans="1:80" ht="18.75" customHeight="1" x14ac:dyDescent="0.3">
      <c r="A135" s="61">
        <f t="shared" si="19"/>
        <v>126</v>
      </c>
      <c r="B135" s="80" t="s">
        <v>222</v>
      </c>
      <c r="C135" s="81">
        <v>1994</v>
      </c>
      <c r="D135" s="81">
        <v>9</v>
      </c>
      <c r="E135" s="81">
        <v>1</v>
      </c>
      <c r="F135" s="145">
        <v>36</v>
      </c>
      <c r="G135" s="151">
        <v>1563.4</v>
      </c>
      <c r="H135" s="123">
        <v>6.31</v>
      </c>
      <c r="I135" s="65"/>
      <c r="J135" s="65">
        <f t="shared" si="27"/>
        <v>118.38064800000001</v>
      </c>
      <c r="K135" s="64">
        <f t="shared" si="20"/>
        <v>112.87594786800001</v>
      </c>
      <c r="L135" s="123">
        <v>6.31</v>
      </c>
      <c r="M135" s="124">
        <v>6.33</v>
      </c>
      <c r="N135" s="65">
        <f t="shared" si="25"/>
        <v>118.56825599999999</v>
      </c>
      <c r="O135" s="64">
        <f t="shared" si="16"/>
        <v>113.054832096</v>
      </c>
      <c r="P135" s="65">
        <f t="shared" si="21"/>
        <v>115.01120831999999</v>
      </c>
      <c r="Q135" s="274">
        <v>6.0000000000000001E-3</v>
      </c>
      <c r="R135" s="272">
        <v>5.4429999999999996</v>
      </c>
      <c r="S135" s="263"/>
      <c r="T135" s="275"/>
      <c r="U135" s="274"/>
      <c r="V135" s="272"/>
      <c r="W135" s="274">
        <v>6.0000000000000001E-3</v>
      </c>
      <c r="X135" s="272">
        <v>2.8794499999999998</v>
      </c>
      <c r="Y135" s="274">
        <v>0.192</v>
      </c>
      <c r="Z135" s="272">
        <v>84.459000000000003</v>
      </c>
      <c r="AA135" s="273"/>
      <c r="AB135" s="272"/>
      <c r="AC135" s="274"/>
      <c r="AD135" s="263"/>
      <c r="AE135" s="272"/>
      <c r="AF135" s="274"/>
      <c r="AG135" s="272"/>
      <c r="AH135" s="274"/>
      <c r="AI135" s="272"/>
      <c r="AJ135" s="274"/>
      <c r="AK135" s="276"/>
      <c r="AL135" s="274"/>
      <c r="AM135" s="272"/>
      <c r="AN135" s="274"/>
      <c r="AO135" s="272"/>
      <c r="AP135" s="274"/>
      <c r="AQ135" s="272"/>
      <c r="AR135" s="274"/>
      <c r="AS135" s="272"/>
      <c r="AT135" s="277">
        <v>2</v>
      </c>
      <c r="AU135" s="278">
        <v>1.3520000000000001</v>
      </c>
      <c r="AV135" s="273"/>
      <c r="AW135" s="279"/>
      <c r="AX135" s="279"/>
      <c r="AY135" s="274"/>
      <c r="AZ135" s="272"/>
      <c r="BA135" s="279"/>
      <c r="BB135" s="273"/>
      <c r="BC135" s="272"/>
      <c r="BD135" s="263"/>
      <c r="BE135" s="272"/>
      <c r="BF135" s="279"/>
      <c r="BG135" s="263"/>
      <c r="BH135" s="272"/>
      <c r="BI135" s="273"/>
      <c r="BJ135" s="272"/>
      <c r="BK135" s="273"/>
      <c r="BL135" s="272"/>
      <c r="BM135" s="273">
        <v>3.0000000000000001E-3</v>
      </c>
      <c r="BN135" s="272">
        <v>4.2082879999999996</v>
      </c>
      <c r="BO135" s="273"/>
      <c r="BP135" s="272"/>
      <c r="BQ135" s="273">
        <v>32</v>
      </c>
      <c r="BR135" s="272">
        <v>33.456000000000003</v>
      </c>
      <c r="BS135" s="273"/>
      <c r="BT135" s="272"/>
      <c r="BU135" s="273"/>
      <c r="BV135" s="272"/>
      <c r="BW135" s="273">
        <v>2</v>
      </c>
      <c r="BX135" s="272">
        <v>4.766</v>
      </c>
      <c r="BY135" s="77">
        <f t="shared" si="26"/>
        <v>94.133450000000011</v>
      </c>
      <c r="BZ135" s="251">
        <f t="shared" si="22"/>
        <v>37.664287999999999</v>
      </c>
      <c r="CA135" s="252">
        <f t="shared" si="18"/>
        <v>4.766</v>
      </c>
      <c r="CB135" s="261">
        <f t="shared" si="23"/>
        <v>136.563738</v>
      </c>
    </row>
    <row r="136" spans="1:80" ht="18.75" customHeight="1" x14ac:dyDescent="0.3">
      <c r="A136" s="61">
        <f t="shared" si="19"/>
        <v>127</v>
      </c>
      <c r="B136" s="80" t="s">
        <v>223</v>
      </c>
      <c r="C136" s="81">
        <v>1982</v>
      </c>
      <c r="D136" s="81">
        <v>9</v>
      </c>
      <c r="E136" s="81">
        <v>10</v>
      </c>
      <c r="F136" s="145">
        <v>358</v>
      </c>
      <c r="G136" s="151">
        <v>17418.400000000001</v>
      </c>
      <c r="H136" s="123">
        <v>6.31</v>
      </c>
      <c r="I136" s="65"/>
      <c r="J136" s="65">
        <f t="shared" si="27"/>
        <v>1318.9212480000001</v>
      </c>
      <c r="K136" s="64">
        <f t="shared" si="20"/>
        <v>1257.5914099680001</v>
      </c>
      <c r="L136" s="123">
        <v>6.31</v>
      </c>
      <c r="M136" s="124">
        <v>6.33</v>
      </c>
      <c r="N136" s="65">
        <f t="shared" si="25"/>
        <v>1321.0114560000002</v>
      </c>
      <c r="O136" s="64">
        <f t="shared" si="16"/>
        <v>1259.5844232960003</v>
      </c>
      <c r="P136" s="65">
        <f t="shared" si="21"/>
        <v>1281.3811123200001</v>
      </c>
      <c r="Q136" s="274"/>
      <c r="R136" s="272"/>
      <c r="S136" s="263"/>
      <c r="T136" s="275"/>
      <c r="U136" s="274">
        <v>7.400000000000001E-2</v>
      </c>
      <c r="V136" s="272">
        <v>144.89044999999999</v>
      </c>
      <c r="W136" s="274"/>
      <c r="X136" s="272"/>
      <c r="Y136" s="274">
        <v>0.13400000000000001</v>
      </c>
      <c r="Z136" s="272">
        <v>50.618000000000002</v>
      </c>
      <c r="AA136" s="273"/>
      <c r="AB136" s="272"/>
      <c r="AC136" s="274">
        <v>10</v>
      </c>
      <c r="AD136" s="263">
        <v>2.0270000000000001</v>
      </c>
      <c r="AE136" s="272">
        <v>2502.7312000000002</v>
      </c>
      <c r="AF136" s="274"/>
      <c r="AG136" s="272"/>
      <c r="AH136" s="274"/>
      <c r="AI136" s="272"/>
      <c r="AJ136" s="274"/>
      <c r="AK136" s="276"/>
      <c r="AL136" s="274"/>
      <c r="AM136" s="272"/>
      <c r="AN136" s="274"/>
      <c r="AO136" s="272"/>
      <c r="AP136" s="274">
        <v>5</v>
      </c>
      <c r="AQ136" s="272">
        <v>25.161999999999999</v>
      </c>
      <c r="AR136" s="274"/>
      <c r="AS136" s="272"/>
      <c r="AT136" s="277">
        <v>13</v>
      </c>
      <c r="AU136" s="278">
        <v>8.9760000000000009</v>
      </c>
      <c r="AV136" s="283"/>
      <c r="AW136" s="279"/>
      <c r="AX136" s="279"/>
      <c r="AY136" s="274"/>
      <c r="AZ136" s="272"/>
      <c r="BA136" s="279"/>
      <c r="BB136" s="273"/>
      <c r="BC136" s="272"/>
      <c r="BD136" s="263"/>
      <c r="BE136" s="272"/>
      <c r="BF136" s="279">
        <v>119.76999999999998</v>
      </c>
      <c r="BG136" s="263">
        <v>2E-3</v>
      </c>
      <c r="BH136" s="272">
        <v>3.7379426573426602</v>
      </c>
      <c r="BI136" s="273">
        <v>2.5000000000000001E-3</v>
      </c>
      <c r="BJ136" s="272">
        <v>3.71</v>
      </c>
      <c r="BK136" s="273">
        <v>2.75E-2</v>
      </c>
      <c r="BL136" s="272">
        <v>38.525543261460435</v>
      </c>
      <c r="BM136" s="273">
        <v>8.0000000000000002E-3</v>
      </c>
      <c r="BN136" s="272">
        <v>16.29948363636364</v>
      </c>
      <c r="BO136" s="273">
        <v>1</v>
      </c>
      <c r="BP136" s="272">
        <v>3.5765025000000001</v>
      </c>
      <c r="BQ136" s="273">
        <v>61</v>
      </c>
      <c r="BR136" s="272">
        <v>75.738</v>
      </c>
      <c r="BS136" s="273"/>
      <c r="BT136" s="272"/>
      <c r="BU136" s="273">
        <v>10</v>
      </c>
      <c r="BV136" s="272">
        <v>12.567949358974356</v>
      </c>
      <c r="BW136" s="273">
        <v>31</v>
      </c>
      <c r="BX136" s="272">
        <v>63.25</v>
      </c>
      <c r="BY136" s="77">
        <f t="shared" si="26"/>
        <v>2852.1476499999999</v>
      </c>
      <c r="BZ136" s="251">
        <f t="shared" si="22"/>
        <v>141.58747205516673</v>
      </c>
      <c r="CA136" s="252">
        <f t="shared" si="18"/>
        <v>75.81794935897436</v>
      </c>
      <c r="CB136" s="261">
        <f t="shared" si="23"/>
        <v>3069.553071414141</v>
      </c>
    </row>
    <row r="137" spans="1:80" ht="18.75" customHeight="1" x14ac:dyDescent="0.3">
      <c r="A137" s="61">
        <f t="shared" si="19"/>
        <v>128</v>
      </c>
      <c r="B137" s="80" t="s">
        <v>224</v>
      </c>
      <c r="C137" s="81">
        <v>1983</v>
      </c>
      <c r="D137" s="81">
        <v>5</v>
      </c>
      <c r="E137" s="81">
        <v>5</v>
      </c>
      <c r="F137" s="145">
        <v>75</v>
      </c>
      <c r="G137" s="151">
        <v>3444</v>
      </c>
      <c r="H137" s="123">
        <v>6.31</v>
      </c>
      <c r="I137" s="65"/>
      <c r="J137" s="65">
        <f t="shared" si="27"/>
        <v>260.77967999999998</v>
      </c>
      <c r="K137" s="64">
        <f t="shared" si="20"/>
        <v>248.65342487999999</v>
      </c>
      <c r="L137" s="123">
        <v>6.31</v>
      </c>
      <c r="M137" s="124">
        <v>6.33</v>
      </c>
      <c r="N137" s="65">
        <f t="shared" si="25"/>
        <v>261.19295999999997</v>
      </c>
      <c r="O137" s="64">
        <f t="shared" si="16"/>
        <v>249.04748735999996</v>
      </c>
      <c r="P137" s="65">
        <f t="shared" si="21"/>
        <v>253.35717119999995</v>
      </c>
      <c r="Q137" s="274"/>
      <c r="R137" s="272"/>
      <c r="S137" s="263"/>
      <c r="T137" s="275"/>
      <c r="U137" s="274"/>
      <c r="V137" s="272"/>
      <c r="W137" s="274">
        <v>3.0000000000000001E-3</v>
      </c>
      <c r="X137" s="272">
        <v>4.7569999999999997</v>
      </c>
      <c r="Y137" s="274">
        <v>2.8000000000000001E-2</v>
      </c>
      <c r="Z137" s="272">
        <v>16.427</v>
      </c>
      <c r="AA137" s="273"/>
      <c r="AB137" s="272"/>
      <c r="AC137" s="274"/>
      <c r="AD137" s="263"/>
      <c r="AE137" s="272"/>
      <c r="AF137" s="274"/>
      <c r="AG137" s="272"/>
      <c r="AH137" s="274"/>
      <c r="AI137" s="272"/>
      <c r="AJ137" s="274"/>
      <c r="AK137" s="276"/>
      <c r="AL137" s="274"/>
      <c r="AM137" s="272"/>
      <c r="AN137" s="274"/>
      <c r="AO137" s="272"/>
      <c r="AP137" s="274"/>
      <c r="AQ137" s="272"/>
      <c r="AR137" s="274"/>
      <c r="AS137" s="272"/>
      <c r="AT137" s="277">
        <v>1</v>
      </c>
      <c r="AU137" s="278">
        <v>0.90500000000000003</v>
      </c>
      <c r="AV137" s="273"/>
      <c r="AW137" s="279"/>
      <c r="AX137" s="279"/>
      <c r="AY137" s="274"/>
      <c r="AZ137" s="272"/>
      <c r="BA137" s="279"/>
      <c r="BB137" s="273"/>
      <c r="BC137" s="272"/>
      <c r="BD137" s="263"/>
      <c r="BE137" s="272"/>
      <c r="BF137" s="279">
        <v>9.6999999999999993</v>
      </c>
      <c r="BG137" s="263">
        <v>1E-3</v>
      </c>
      <c r="BH137" s="272">
        <v>1.76454</v>
      </c>
      <c r="BI137" s="273">
        <v>5.0000000000000001E-3</v>
      </c>
      <c r="BJ137" s="272">
        <v>7.1980000000000004</v>
      </c>
      <c r="BK137" s="273">
        <v>4.0000000000000001E-3</v>
      </c>
      <c r="BL137" s="272">
        <v>5.8634593103448394</v>
      </c>
      <c r="BM137" s="273">
        <v>5.0000000000000001E-3</v>
      </c>
      <c r="BN137" s="272">
        <v>6.83683690909091</v>
      </c>
      <c r="BO137" s="273"/>
      <c r="BP137" s="272"/>
      <c r="BQ137" s="273">
        <v>53</v>
      </c>
      <c r="BR137" s="272">
        <v>53.79</v>
      </c>
      <c r="BS137" s="273">
        <v>0.06</v>
      </c>
      <c r="BT137" s="272">
        <v>11.835165277777779</v>
      </c>
      <c r="BU137" s="273">
        <v>4</v>
      </c>
      <c r="BV137" s="272">
        <v>4.7777708556611902</v>
      </c>
      <c r="BW137" s="273">
        <v>15</v>
      </c>
      <c r="BX137" s="272">
        <v>30.596</v>
      </c>
      <c r="BY137" s="77">
        <f t="shared" si="26"/>
        <v>31.788999999999998</v>
      </c>
      <c r="BZ137" s="251">
        <f t="shared" si="22"/>
        <v>75.452836219435753</v>
      </c>
      <c r="CA137" s="252">
        <f t="shared" si="18"/>
        <v>47.208936133438968</v>
      </c>
      <c r="CB137" s="261">
        <f t="shared" si="23"/>
        <v>154.45077235287471</v>
      </c>
    </row>
    <row r="138" spans="1:80" ht="18.75" customHeight="1" x14ac:dyDescent="0.3">
      <c r="A138" s="61">
        <f t="shared" si="19"/>
        <v>129</v>
      </c>
      <c r="B138" s="80" t="s">
        <v>225</v>
      </c>
      <c r="C138" s="81">
        <v>1983</v>
      </c>
      <c r="D138" s="81">
        <v>5</v>
      </c>
      <c r="E138" s="81">
        <v>5</v>
      </c>
      <c r="F138" s="145">
        <v>75</v>
      </c>
      <c r="G138" s="151">
        <v>3498.3</v>
      </c>
      <c r="H138" s="123">
        <v>6.31</v>
      </c>
      <c r="I138" s="65"/>
      <c r="J138" s="65">
        <f t="shared" si="27"/>
        <v>264.891276</v>
      </c>
      <c r="K138" s="64">
        <f t="shared" si="20"/>
        <v>252.57383166600002</v>
      </c>
      <c r="L138" s="123">
        <v>6.31</v>
      </c>
      <c r="M138" s="124">
        <v>6.33</v>
      </c>
      <c r="N138" s="65">
        <f t="shared" ref="N138:N155" si="28">((G138*L138*6)+(G138*M138*6))/1000</f>
        <v>265.31107200000002</v>
      </c>
      <c r="O138" s="64">
        <f t="shared" ref="O138:O201" si="29">N138*0.9535</f>
        <v>252.97410715200002</v>
      </c>
      <c r="P138" s="65">
        <f t="shared" si="21"/>
        <v>257.35173983999999</v>
      </c>
      <c r="Q138" s="274"/>
      <c r="R138" s="272"/>
      <c r="S138" s="263"/>
      <c r="T138" s="275"/>
      <c r="U138" s="274"/>
      <c r="V138" s="272"/>
      <c r="W138" s="274">
        <v>6.0000000000000001E-3</v>
      </c>
      <c r="X138" s="272">
        <v>11.484999999999999</v>
      </c>
      <c r="Y138" s="274"/>
      <c r="Z138" s="272"/>
      <c r="AA138" s="273"/>
      <c r="AB138" s="272"/>
      <c r="AC138" s="274"/>
      <c r="AD138" s="263"/>
      <c r="AE138" s="272"/>
      <c r="AF138" s="274"/>
      <c r="AG138" s="272"/>
      <c r="AH138" s="274"/>
      <c r="AI138" s="272"/>
      <c r="AJ138" s="274"/>
      <c r="AK138" s="276"/>
      <c r="AL138" s="274"/>
      <c r="AM138" s="272"/>
      <c r="AN138" s="274"/>
      <c r="AO138" s="272"/>
      <c r="AP138" s="274">
        <v>1</v>
      </c>
      <c r="AQ138" s="272">
        <v>0.88400000000000001</v>
      </c>
      <c r="AR138" s="274"/>
      <c r="AS138" s="272"/>
      <c r="AT138" s="277">
        <v>4</v>
      </c>
      <c r="AU138" s="278">
        <v>2.4740000000000002</v>
      </c>
      <c r="AV138" s="273"/>
      <c r="AW138" s="279"/>
      <c r="AX138" s="279"/>
      <c r="AY138" s="274"/>
      <c r="AZ138" s="272"/>
      <c r="BA138" s="279"/>
      <c r="BB138" s="273"/>
      <c r="BC138" s="272"/>
      <c r="BD138" s="263"/>
      <c r="BE138" s="272"/>
      <c r="BF138" s="279">
        <v>3.4670000000000001</v>
      </c>
      <c r="BG138" s="263">
        <v>2E-3</v>
      </c>
      <c r="BH138" s="272">
        <v>3.1366534051724151</v>
      </c>
      <c r="BI138" s="273">
        <v>6.4999999999999997E-3</v>
      </c>
      <c r="BJ138" s="272">
        <v>10.077</v>
      </c>
      <c r="BK138" s="273">
        <v>8.5000000000000006E-3</v>
      </c>
      <c r="BL138" s="272">
        <v>11.51</v>
      </c>
      <c r="BM138" s="273">
        <v>2E-3</v>
      </c>
      <c r="BN138" s="272">
        <v>3.04</v>
      </c>
      <c r="BO138" s="273"/>
      <c r="BP138" s="272"/>
      <c r="BQ138" s="273">
        <v>41</v>
      </c>
      <c r="BR138" s="272">
        <v>37.581000000000003</v>
      </c>
      <c r="BS138" s="273"/>
      <c r="BT138" s="272"/>
      <c r="BU138" s="273">
        <v>7</v>
      </c>
      <c r="BV138" s="272">
        <v>16.676956923076922</v>
      </c>
      <c r="BW138" s="273">
        <v>2</v>
      </c>
      <c r="BX138" s="272">
        <v>4.1639999999999997</v>
      </c>
      <c r="BY138" s="77">
        <f t="shared" si="26"/>
        <v>18.309999999999999</v>
      </c>
      <c r="BZ138" s="251">
        <f t="shared" si="22"/>
        <v>65.344653405172409</v>
      </c>
      <c r="CA138" s="252">
        <f t="shared" ref="CA138:CA203" si="30">BT138+BV138+BX138</f>
        <v>20.840956923076924</v>
      </c>
      <c r="CB138" s="261">
        <f t="shared" si="23"/>
        <v>104.49561032824934</v>
      </c>
    </row>
    <row r="139" spans="1:80" ht="18.75" customHeight="1" x14ac:dyDescent="0.3">
      <c r="A139" s="61">
        <f t="shared" ref="A139:A202" si="31">A138+1</f>
        <v>130</v>
      </c>
      <c r="B139" s="80" t="s">
        <v>348</v>
      </c>
      <c r="C139" s="81"/>
      <c r="D139" s="81">
        <v>5</v>
      </c>
      <c r="E139" s="81">
        <v>2</v>
      </c>
      <c r="F139" s="145"/>
      <c r="G139" s="151">
        <v>3410.2</v>
      </c>
      <c r="H139" s="123"/>
      <c r="I139" s="65"/>
      <c r="J139" s="65"/>
      <c r="K139" s="64"/>
      <c r="L139" s="123"/>
      <c r="M139" s="124">
        <v>6.33</v>
      </c>
      <c r="N139" s="65">
        <f t="shared" si="28"/>
        <v>129.519396</v>
      </c>
      <c r="O139" s="64">
        <f t="shared" si="29"/>
        <v>123.49674408600001</v>
      </c>
      <c r="P139" s="65">
        <f t="shared" ref="P139:P203" si="32">N139*0.97</f>
        <v>125.63381412</v>
      </c>
      <c r="Q139" s="274"/>
      <c r="R139" s="272"/>
      <c r="S139" s="263"/>
      <c r="T139" s="275"/>
      <c r="U139" s="274"/>
      <c r="V139" s="272"/>
      <c r="W139" s="274"/>
      <c r="X139" s="272"/>
      <c r="Y139" s="274"/>
      <c r="Z139" s="272"/>
      <c r="AA139" s="273"/>
      <c r="AB139" s="272"/>
      <c r="AC139" s="274"/>
      <c r="AD139" s="263"/>
      <c r="AE139" s="272"/>
      <c r="AF139" s="274"/>
      <c r="AG139" s="272"/>
      <c r="AH139" s="274"/>
      <c r="AI139" s="272"/>
      <c r="AJ139" s="274"/>
      <c r="AK139" s="276"/>
      <c r="AL139" s="274"/>
      <c r="AM139" s="272"/>
      <c r="AN139" s="274"/>
      <c r="AO139" s="272"/>
      <c r="AP139" s="274"/>
      <c r="AQ139" s="272"/>
      <c r="AR139" s="274"/>
      <c r="AS139" s="272"/>
      <c r="AT139" s="277"/>
      <c r="AU139" s="278"/>
      <c r="AV139" s="273"/>
      <c r="AW139" s="279"/>
      <c r="AX139" s="279"/>
      <c r="AY139" s="274"/>
      <c r="AZ139" s="272"/>
      <c r="BA139" s="279"/>
      <c r="BB139" s="273"/>
      <c r="BC139" s="272"/>
      <c r="BD139" s="263"/>
      <c r="BE139" s="272"/>
      <c r="BF139" s="279">
        <v>1.5760000000000001</v>
      </c>
      <c r="BG139" s="263">
        <v>5.0000000000000001E-4</v>
      </c>
      <c r="BH139" s="272">
        <v>1.883266923076925</v>
      </c>
      <c r="BI139" s="273"/>
      <c r="BJ139" s="272"/>
      <c r="BK139" s="273"/>
      <c r="BL139" s="272"/>
      <c r="BM139" s="273"/>
      <c r="BN139" s="272"/>
      <c r="BO139" s="273"/>
      <c r="BP139" s="272"/>
      <c r="BQ139" s="273"/>
      <c r="BR139" s="272"/>
      <c r="BS139" s="273"/>
      <c r="BT139" s="272"/>
      <c r="BU139" s="273"/>
      <c r="BV139" s="272"/>
      <c r="BW139" s="273">
        <v>3</v>
      </c>
      <c r="BX139" s="272">
        <v>6.7960770129870101</v>
      </c>
      <c r="BY139" s="77">
        <f t="shared" ref="BY139" si="33">R139+S139+V139+X139+Z139+AB139+AE139+AG139+AI139+AK139+AM139+AO139+AQ139+AS139+AU139+AV139+AW139+AX139+AZ139+BA139+BC139+BE139+BF139</f>
        <v>1.5760000000000001</v>
      </c>
      <c r="BZ139" s="251">
        <f t="shared" ref="BZ139" si="34">BH139+BJ139+BL139+BN139+BP139+BR139</f>
        <v>1.883266923076925</v>
      </c>
      <c r="CA139" s="252">
        <f t="shared" ref="CA139" si="35">BT139+BV139+BX139</f>
        <v>6.7960770129870101</v>
      </c>
      <c r="CB139" s="261">
        <f t="shared" ref="CB139" si="36">BY139+BZ139+CA139</f>
        <v>10.255343936063936</v>
      </c>
    </row>
    <row r="140" spans="1:80" ht="18.75" customHeight="1" x14ac:dyDescent="0.3">
      <c r="A140" s="61">
        <f t="shared" si="31"/>
        <v>131</v>
      </c>
      <c r="B140" s="80" t="s">
        <v>226</v>
      </c>
      <c r="C140" s="81">
        <v>1983</v>
      </c>
      <c r="D140" s="81">
        <v>9</v>
      </c>
      <c r="E140" s="81">
        <v>8</v>
      </c>
      <c r="F140" s="145">
        <v>287</v>
      </c>
      <c r="G140" s="151">
        <v>14116.9</v>
      </c>
      <c r="H140" s="123">
        <v>6.31</v>
      </c>
      <c r="I140" s="65"/>
      <c r="J140" s="65">
        <f t="shared" ref="J140:J155" si="37">G140*H140*12/1000</f>
        <v>1068.9316680000002</v>
      </c>
      <c r="K140" s="64">
        <f t="shared" si="20"/>
        <v>1019.2263454380002</v>
      </c>
      <c r="L140" s="123">
        <v>6.31</v>
      </c>
      <c r="M140" s="124">
        <v>6.33</v>
      </c>
      <c r="N140" s="65">
        <f t="shared" si="28"/>
        <v>1070.6256960000001</v>
      </c>
      <c r="O140" s="64">
        <f t="shared" si="29"/>
        <v>1020.8416011360001</v>
      </c>
      <c r="P140" s="65">
        <f t="shared" si="32"/>
        <v>1038.50692512</v>
      </c>
      <c r="Q140" s="274"/>
      <c r="R140" s="272"/>
      <c r="S140" s="263"/>
      <c r="T140" s="275"/>
      <c r="U140" s="274">
        <v>6.6000000000000003E-2</v>
      </c>
      <c r="V140" s="272">
        <v>97.283000000000001</v>
      </c>
      <c r="W140" s="274"/>
      <c r="X140" s="272"/>
      <c r="Y140" s="274">
        <v>0.55500000000000005</v>
      </c>
      <c r="Z140" s="272">
        <v>213.45400000000001</v>
      </c>
      <c r="AA140" s="273"/>
      <c r="AB140" s="272"/>
      <c r="AC140" s="274"/>
      <c r="AD140" s="263"/>
      <c r="AE140" s="272"/>
      <c r="AF140" s="274"/>
      <c r="AG140" s="272"/>
      <c r="AH140" s="274">
        <v>2.0000000000000001E-4</v>
      </c>
      <c r="AI140" s="272">
        <v>8.7999999999999995E-2</v>
      </c>
      <c r="AJ140" s="274"/>
      <c r="AK140" s="276"/>
      <c r="AL140" s="274"/>
      <c r="AM140" s="272"/>
      <c r="AN140" s="274"/>
      <c r="AO140" s="272"/>
      <c r="AP140" s="274">
        <v>3</v>
      </c>
      <c r="AQ140" s="272">
        <v>9.8210000000000015</v>
      </c>
      <c r="AR140" s="274"/>
      <c r="AS140" s="272"/>
      <c r="AT140" s="277">
        <v>29</v>
      </c>
      <c r="AU140" s="278">
        <v>6.133</v>
      </c>
      <c r="AV140" s="273"/>
      <c r="AW140" s="279"/>
      <c r="AX140" s="279"/>
      <c r="AY140" s="274"/>
      <c r="AZ140" s="272"/>
      <c r="BA140" s="279"/>
      <c r="BB140" s="273"/>
      <c r="BC140" s="272"/>
      <c r="BD140" s="263"/>
      <c r="BE140" s="272"/>
      <c r="BF140" s="279">
        <v>11.434000000000001</v>
      </c>
      <c r="BG140" s="263">
        <v>3.5000000000000001E-3</v>
      </c>
      <c r="BH140" s="272">
        <v>6.016942757242755</v>
      </c>
      <c r="BI140" s="273">
        <v>8.0000000000000002E-3</v>
      </c>
      <c r="BJ140" s="272">
        <v>11.38450470588236</v>
      </c>
      <c r="BK140" s="273">
        <v>3.3500000000000002E-2</v>
      </c>
      <c r="BL140" s="272">
        <v>48.845500930296438</v>
      </c>
      <c r="BM140" s="273">
        <v>5.0000000000000001E-3</v>
      </c>
      <c r="BN140" s="272">
        <v>7.4568547619047605</v>
      </c>
      <c r="BO140" s="273">
        <v>5</v>
      </c>
      <c r="BP140" s="272">
        <v>16.899999999999999</v>
      </c>
      <c r="BQ140" s="273">
        <v>66</v>
      </c>
      <c r="BR140" s="272">
        <v>89.016000000000005</v>
      </c>
      <c r="BS140" s="273"/>
      <c r="BT140" s="272"/>
      <c r="BU140" s="273">
        <v>10</v>
      </c>
      <c r="BV140" s="272">
        <v>9.0480048974358986</v>
      </c>
      <c r="BW140" s="273">
        <v>12</v>
      </c>
      <c r="BX140" s="272">
        <v>22.071000000000002</v>
      </c>
      <c r="BY140" s="77">
        <f t="shared" ref="BY140:BY164" si="38">R140+S140+V140+X140+Z140+AB140+AE140+AG140+AI140+AK140+AM140+AO140+AQ140+AS140+AU140+AV140+AW140+AX140+AZ140+BA140+BC140+BE140+BF140</f>
        <v>338.21300000000008</v>
      </c>
      <c r="BZ140" s="251">
        <f t="shared" ref="BZ140:BZ205" si="39">BH140+BJ140+BL140+BN140+BP140+BR140</f>
        <v>179.61980315532634</v>
      </c>
      <c r="CA140" s="252">
        <f t="shared" si="30"/>
        <v>31.1190048974359</v>
      </c>
      <c r="CB140" s="261">
        <f t="shared" ref="CB140:CB205" si="40">BY140+BZ140+CA140</f>
        <v>548.95180805276232</v>
      </c>
    </row>
    <row r="141" spans="1:80" ht="18.75" customHeight="1" x14ac:dyDescent="0.3">
      <c r="A141" s="61">
        <f t="shared" si="31"/>
        <v>132</v>
      </c>
      <c r="B141" s="80" t="s">
        <v>227</v>
      </c>
      <c r="C141" s="81">
        <v>1997</v>
      </c>
      <c r="D141" s="81">
        <v>9</v>
      </c>
      <c r="E141" s="81">
        <v>1</v>
      </c>
      <c r="F141" s="145">
        <v>36</v>
      </c>
      <c r="G141" s="151">
        <v>2204.1</v>
      </c>
      <c r="H141" s="123">
        <v>6.31</v>
      </c>
      <c r="I141" s="65"/>
      <c r="J141" s="65">
        <f t="shared" si="37"/>
        <v>166.894452</v>
      </c>
      <c r="K141" s="64">
        <f t="shared" ref="K141:K214" si="41">J141*0.9535</f>
        <v>159.13385998199999</v>
      </c>
      <c r="L141" s="123">
        <v>6.31</v>
      </c>
      <c r="M141" s="124">
        <v>6.33</v>
      </c>
      <c r="N141" s="65">
        <f t="shared" si="28"/>
        <v>167.15894399999999</v>
      </c>
      <c r="O141" s="64">
        <f t="shared" si="29"/>
        <v>159.38605310399998</v>
      </c>
      <c r="P141" s="65">
        <f t="shared" si="32"/>
        <v>162.14417567999999</v>
      </c>
      <c r="Q141" s="274"/>
      <c r="R141" s="272"/>
      <c r="S141" s="263"/>
      <c r="T141" s="275"/>
      <c r="U141" s="274"/>
      <c r="V141" s="272"/>
      <c r="W141" s="274"/>
      <c r="X141" s="272"/>
      <c r="Y141" s="274">
        <v>5.0000000000000001E-3</v>
      </c>
      <c r="Z141" s="272">
        <v>1.5629999999999999</v>
      </c>
      <c r="AA141" s="273"/>
      <c r="AB141" s="272"/>
      <c r="AC141" s="274"/>
      <c r="AD141" s="263"/>
      <c r="AE141" s="272"/>
      <c r="AF141" s="274"/>
      <c r="AG141" s="272"/>
      <c r="AH141" s="274"/>
      <c r="AI141" s="272"/>
      <c r="AJ141" s="274"/>
      <c r="AK141" s="276"/>
      <c r="AL141" s="274"/>
      <c r="AM141" s="272"/>
      <c r="AN141" s="274"/>
      <c r="AO141" s="272"/>
      <c r="AP141" s="274">
        <v>1</v>
      </c>
      <c r="AQ141" s="272">
        <v>7.0739999999999998</v>
      </c>
      <c r="AR141" s="274"/>
      <c r="AS141" s="272"/>
      <c r="AT141" s="277"/>
      <c r="AU141" s="278"/>
      <c r="AV141" s="273"/>
      <c r="AW141" s="279"/>
      <c r="AX141" s="279"/>
      <c r="AY141" s="274"/>
      <c r="AZ141" s="272"/>
      <c r="BA141" s="279"/>
      <c r="BB141" s="273"/>
      <c r="BC141" s="272"/>
      <c r="BD141" s="263"/>
      <c r="BE141" s="272"/>
      <c r="BF141" s="279"/>
      <c r="BG141" s="263">
        <v>2E-3</v>
      </c>
      <c r="BH141" s="272">
        <v>2.6440000000000001</v>
      </c>
      <c r="BI141" s="273"/>
      <c r="BJ141" s="272"/>
      <c r="BK141" s="273"/>
      <c r="BL141" s="272"/>
      <c r="BM141" s="273">
        <v>7.0000000000000001E-3</v>
      </c>
      <c r="BN141" s="272">
        <v>15.206548</v>
      </c>
      <c r="BO141" s="273"/>
      <c r="BP141" s="272"/>
      <c r="BQ141" s="273">
        <v>13</v>
      </c>
      <c r="BR141" s="272">
        <v>19.861000000000001</v>
      </c>
      <c r="BS141" s="273"/>
      <c r="BT141" s="272"/>
      <c r="BU141" s="273">
        <v>1</v>
      </c>
      <c r="BV141" s="272">
        <v>1.47147846153846</v>
      </c>
      <c r="BW141" s="273">
        <v>4</v>
      </c>
      <c r="BX141" s="272">
        <v>8.7550000000000008</v>
      </c>
      <c r="BY141" s="77">
        <f t="shared" si="38"/>
        <v>8.6370000000000005</v>
      </c>
      <c r="BZ141" s="251">
        <f t="shared" si="39"/>
        <v>37.711548000000001</v>
      </c>
      <c r="CA141" s="252">
        <f t="shared" si="30"/>
        <v>10.226478461538461</v>
      </c>
      <c r="CB141" s="261">
        <f t="shared" si="40"/>
        <v>56.575026461538464</v>
      </c>
    </row>
    <row r="142" spans="1:80" ht="18.75" customHeight="1" x14ac:dyDescent="0.3">
      <c r="A142" s="61">
        <f t="shared" si="31"/>
        <v>133</v>
      </c>
      <c r="B142" s="80" t="s">
        <v>228</v>
      </c>
      <c r="C142" s="81">
        <v>1997</v>
      </c>
      <c r="D142" s="81">
        <v>9</v>
      </c>
      <c r="E142" s="81">
        <v>1</v>
      </c>
      <c r="F142" s="145">
        <v>36</v>
      </c>
      <c r="G142" s="151">
        <v>1623.8</v>
      </c>
      <c r="H142" s="123">
        <v>6.31</v>
      </c>
      <c r="I142" s="65"/>
      <c r="J142" s="65">
        <f t="shared" si="37"/>
        <v>122.95413600000001</v>
      </c>
      <c r="K142" s="64">
        <f t="shared" si="41"/>
        <v>117.23676867600001</v>
      </c>
      <c r="L142" s="123">
        <v>6.31</v>
      </c>
      <c r="M142" s="124">
        <v>6.33</v>
      </c>
      <c r="N142" s="65">
        <f t="shared" si="28"/>
        <v>123.14899199999999</v>
      </c>
      <c r="O142" s="64">
        <f t="shared" si="29"/>
        <v>117.422563872</v>
      </c>
      <c r="P142" s="65">
        <f t="shared" si="32"/>
        <v>119.45452223999999</v>
      </c>
      <c r="Q142" s="274">
        <v>0.01</v>
      </c>
      <c r="R142" s="272">
        <v>9.0709999999999997</v>
      </c>
      <c r="S142" s="263"/>
      <c r="T142" s="275"/>
      <c r="U142" s="274"/>
      <c r="V142" s="272"/>
      <c r="W142" s="274"/>
      <c r="X142" s="272"/>
      <c r="Y142" s="274"/>
      <c r="Z142" s="272"/>
      <c r="AA142" s="273"/>
      <c r="AB142" s="272"/>
      <c r="AC142" s="274"/>
      <c r="AD142" s="263"/>
      <c r="AE142" s="272"/>
      <c r="AF142" s="274"/>
      <c r="AG142" s="272"/>
      <c r="AH142" s="274"/>
      <c r="AI142" s="272"/>
      <c r="AJ142" s="274"/>
      <c r="AK142" s="276"/>
      <c r="AL142" s="274"/>
      <c r="AM142" s="272"/>
      <c r="AN142" s="274"/>
      <c r="AO142" s="272"/>
      <c r="AP142" s="274"/>
      <c r="AQ142" s="272"/>
      <c r="AR142" s="274"/>
      <c r="AS142" s="272"/>
      <c r="AT142" s="277"/>
      <c r="AU142" s="278"/>
      <c r="AV142" s="273"/>
      <c r="AW142" s="279"/>
      <c r="AX142" s="279"/>
      <c r="AY142" s="274"/>
      <c r="AZ142" s="272"/>
      <c r="BA142" s="279"/>
      <c r="BB142" s="273"/>
      <c r="BC142" s="272"/>
      <c r="BD142" s="263"/>
      <c r="BE142" s="272"/>
      <c r="BF142" s="279">
        <v>1.341</v>
      </c>
      <c r="BG142" s="263"/>
      <c r="BH142" s="272"/>
      <c r="BI142" s="273"/>
      <c r="BJ142" s="272"/>
      <c r="BK142" s="273"/>
      <c r="BL142" s="272"/>
      <c r="BM142" s="273">
        <v>3.0000000000000001E-3</v>
      </c>
      <c r="BN142" s="272">
        <v>4.4364658536585306</v>
      </c>
      <c r="BO142" s="273"/>
      <c r="BP142" s="272"/>
      <c r="BQ142" s="273">
        <v>25</v>
      </c>
      <c r="BR142" s="272">
        <v>32.220999999999997</v>
      </c>
      <c r="BS142" s="273"/>
      <c r="BT142" s="272"/>
      <c r="BU142" s="273"/>
      <c r="BV142" s="272"/>
      <c r="BW142" s="273">
        <v>2</v>
      </c>
      <c r="BX142" s="272">
        <v>4.1920000000000002</v>
      </c>
      <c r="BY142" s="77">
        <f t="shared" si="38"/>
        <v>10.411999999999999</v>
      </c>
      <c r="BZ142" s="251">
        <f t="shared" si="39"/>
        <v>36.657465853658529</v>
      </c>
      <c r="CA142" s="252">
        <f t="shared" si="30"/>
        <v>4.1920000000000002</v>
      </c>
      <c r="CB142" s="261">
        <f t="shared" si="40"/>
        <v>51.261465853658528</v>
      </c>
    </row>
    <row r="143" spans="1:80" ht="18.75" customHeight="1" x14ac:dyDescent="0.3">
      <c r="A143" s="61">
        <f t="shared" si="31"/>
        <v>134</v>
      </c>
      <c r="B143" s="92" t="s">
        <v>229</v>
      </c>
      <c r="C143" s="93">
        <v>1998</v>
      </c>
      <c r="D143" s="93">
        <v>9</v>
      </c>
      <c r="E143" s="93">
        <v>2</v>
      </c>
      <c r="F143" s="146">
        <v>72</v>
      </c>
      <c r="G143" s="152">
        <v>4137.8999999999996</v>
      </c>
      <c r="H143" s="123">
        <v>6.31</v>
      </c>
      <c r="I143" s="65"/>
      <c r="J143" s="65">
        <f t="shared" si="37"/>
        <v>313.32178799999997</v>
      </c>
      <c r="K143" s="64">
        <f t="shared" si="41"/>
        <v>298.75232485799995</v>
      </c>
      <c r="L143" s="123">
        <v>6.31</v>
      </c>
      <c r="M143" s="124">
        <v>6.33</v>
      </c>
      <c r="N143" s="65">
        <f t="shared" si="28"/>
        <v>313.81833599999993</v>
      </c>
      <c r="O143" s="64">
        <f t="shared" si="29"/>
        <v>299.22578337599992</v>
      </c>
      <c r="P143" s="65">
        <f t="shared" si="32"/>
        <v>304.4037859199999</v>
      </c>
      <c r="Q143" s="274">
        <v>0.14000000000000001</v>
      </c>
      <c r="R143" s="272">
        <v>134.59399999999999</v>
      </c>
      <c r="S143" s="263"/>
      <c r="T143" s="275"/>
      <c r="U143" s="274"/>
      <c r="V143" s="272"/>
      <c r="W143" s="274"/>
      <c r="X143" s="272"/>
      <c r="Y143" s="274">
        <v>0.36899999999999999</v>
      </c>
      <c r="Z143" s="272">
        <v>152.30000000000001</v>
      </c>
      <c r="AA143" s="273"/>
      <c r="AB143" s="272"/>
      <c r="AC143" s="274"/>
      <c r="AD143" s="263"/>
      <c r="AE143" s="272"/>
      <c r="AF143" s="274"/>
      <c r="AG143" s="272"/>
      <c r="AH143" s="274"/>
      <c r="AI143" s="272"/>
      <c r="AJ143" s="274"/>
      <c r="AK143" s="276"/>
      <c r="AL143" s="274"/>
      <c r="AM143" s="272"/>
      <c r="AN143" s="274"/>
      <c r="AO143" s="272"/>
      <c r="AP143" s="274"/>
      <c r="AQ143" s="272"/>
      <c r="AR143" s="274"/>
      <c r="AS143" s="272"/>
      <c r="AT143" s="277"/>
      <c r="AU143" s="278"/>
      <c r="AV143" s="273"/>
      <c r="AW143" s="279"/>
      <c r="AX143" s="279"/>
      <c r="AY143" s="274"/>
      <c r="AZ143" s="272"/>
      <c r="BA143" s="279"/>
      <c r="BB143" s="273"/>
      <c r="BC143" s="272"/>
      <c r="BD143" s="263"/>
      <c r="BE143" s="272"/>
      <c r="BF143" s="279"/>
      <c r="BG143" s="263">
        <v>2E-3</v>
      </c>
      <c r="BH143" s="272">
        <v>5.1483963461538504</v>
      </c>
      <c r="BI143" s="273"/>
      <c r="BJ143" s="272"/>
      <c r="BK143" s="273">
        <v>7.0000000000000001E-3</v>
      </c>
      <c r="BL143" s="272">
        <v>10.110291402714921</v>
      </c>
      <c r="BM143" s="273"/>
      <c r="BN143" s="272"/>
      <c r="BO143" s="273">
        <v>4</v>
      </c>
      <c r="BP143" s="272">
        <v>12.335000000000001</v>
      </c>
      <c r="BQ143" s="273">
        <v>29</v>
      </c>
      <c r="BR143" s="272">
        <v>37.271999999999998</v>
      </c>
      <c r="BS143" s="273">
        <v>0.01</v>
      </c>
      <c r="BT143" s="272">
        <v>2.1764140000000003</v>
      </c>
      <c r="BU143" s="273"/>
      <c r="BV143" s="272"/>
      <c r="BW143" s="273">
        <v>7</v>
      </c>
      <c r="BX143" s="272">
        <v>13.574999999999999</v>
      </c>
      <c r="BY143" s="77">
        <f t="shared" si="38"/>
        <v>286.89400000000001</v>
      </c>
      <c r="BZ143" s="251">
        <f t="shared" si="39"/>
        <v>64.865687748868766</v>
      </c>
      <c r="CA143" s="252">
        <f t="shared" si="30"/>
        <v>15.751414</v>
      </c>
      <c r="CB143" s="261">
        <f t="shared" si="40"/>
        <v>367.51110174886878</v>
      </c>
    </row>
    <row r="144" spans="1:80" ht="18.75" customHeight="1" x14ac:dyDescent="0.3">
      <c r="A144" s="61">
        <f t="shared" si="31"/>
        <v>135</v>
      </c>
      <c r="B144" s="80" t="s">
        <v>230</v>
      </c>
      <c r="C144" s="81">
        <v>1984</v>
      </c>
      <c r="D144" s="81">
        <v>5</v>
      </c>
      <c r="E144" s="81">
        <v>5</v>
      </c>
      <c r="F144" s="145">
        <v>74</v>
      </c>
      <c r="G144" s="151">
        <v>4123.5</v>
      </c>
      <c r="H144" s="123">
        <v>6.31</v>
      </c>
      <c r="I144" s="65"/>
      <c r="J144" s="65">
        <f t="shared" si="37"/>
        <v>312.23141999999996</v>
      </c>
      <c r="K144" s="64">
        <f t="shared" si="41"/>
        <v>297.71265896999995</v>
      </c>
      <c r="L144" s="123">
        <v>6.31</v>
      </c>
      <c r="M144" s="124">
        <v>6.33</v>
      </c>
      <c r="N144" s="65">
        <f t="shared" si="28"/>
        <v>312.72624000000002</v>
      </c>
      <c r="O144" s="64">
        <f t="shared" si="29"/>
        <v>298.18446984000002</v>
      </c>
      <c r="P144" s="65">
        <f t="shared" si="32"/>
        <v>303.3444528</v>
      </c>
      <c r="Q144" s="274"/>
      <c r="R144" s="272"/>
      <c r="S144" s="263"/>
      <c r="T144" s="275"/>
      <c r="U144" s="274">
        <v>2E-3</v>
      </c>
      <c r="V144" s="272">
        <v>2.2154500000000001</v>
      </c>
      <c r="W144" s="274"/>
      <c r="X144" s="272"/>
      <c r="Y144" s="274"/>
      <c r="Z144" s="272"/>
      <c r="AA144" s="273"/>
      <c r="AB144" s="272"/>
      <c r="AC144" s="274"/>
      <c r="AD144" s="263"/>
      <c r="AE144" s="272"/>
      <c r="AF144" s="274"/>
      <c r="AG144" s="272"/>
      <c r="AH144" s="274"/>
      <c r="AI144" s="272"/>
      <c r="AJ144" s="274"/>
      <c r="AK144" s="276"/>
      <c r="AL144" s="274"/>
      <c r="AM144" s="272"/>
      <c r="AN144" s="274"/>
      <c r="AO144" s="272"/>
      <c r="AP144" s="274"/>
      <c r="AQ144" s="272"/>
      <c r="AR144" s="274"/>
      <c r="AS144" s="272"/>
      <c r="AT144" s="277">
        <v>3</v>
      </c>
      <c r="AU144" s="278">
        <v>3.3620000000000001</v>
      </c>
      <c r="AV144" s="273"/>
      <c r="AW144" s="279"/>
      <c r="AX144" s="279"/>
      <c r="AY144" s="274"/>
      <c r="AZ144" s="272"/>
      <c r="BA144" s="279"/>
      <c r="BB144" s="273"/>
      <c r="BC144" s="272"/>
      <c r="BD144" s="263">
        <v>4</v>
      </c>
      <c r="BE144" s="272">
        <v>1.829</v>
      </c>
      <c r="BF144" s="279"/>
      <c r="BG144" s="263">
        <v>6.0000000000000001E-3</v>
      </c>
      <c r="BH144" s="272">
        <v>9.3550000000000004</v>
      </c>
      <c r="BI144" s="273">
        <v>3.0000000000000001E-3</v>
      </c>
      <c r="BJ144" s="272">
        <v>4.5679999999999996</v>
      </c>
      <c r="BK144" s="273">
        <v>3.0000000000000001E-3</v>
      </c>
      <c r="BL144" s="272">
        <v>4.9770000000000003</v>
      </c>
      <c r="BM144" s="273">
        <v>4.0000000000000001E-3</v>
      </c>
      <c r="BN144" s="272">
        <v>5.8409999999999993</v>
      </c>
      <c r="BO144" s="273"/>
      <c r="BP144" s="272"/>
      <c r="BQ144" s="273">
        <v>39</v>
      </c>
      <c r="BR144" s="272">
        <v>38.097999999999999</v>
      </c>
      <c r="BS144" s="273"/>
      <c r="BT144" s="272"/>
      <c r="BU144" s="273">
        <v>1</v>
      </c>
      <c r="BV144" s="272">
        <v>0.68218461538461495</v>
      </c>
      <c r="BW144" s="273">
        <v>21</v>
      </c>
      <c r="BX144" s="272">
        <v>43.414000000000001</v>
      </c>
      <c r="BY144" s="77">
        <f t="shared" si="38"/>
        <v>7.4064500000000004</v>
      </c>
      <c r="BZ144" s="251">
        <f t="shared" si="39"/>
        <v>62.838999999999999</v>
      </c>
      <c r="CA144" s="252">
        <f t="shared" si="30"/>
        <v>44.096184615384615</v>
      </c>
      <c r="CB144" s="261">
        <f t="shared" si="40"/>
        <v>114.34163461538462</v>
      </c>
    </row>
    <row r="145" spans="1:80" ht="18.75" customHeight="1" x14ac:dyDescent="0.3">
      <c r="A145" s="61">
        <f t="shared" si="31"/>
        <v>136</v>
      </c>
      <c r="B145" s="80" t="s">
        <v>231</v>
      </c>
      <c r="C145" s="81">
        <v>1996</v>
      </c>
      <c r="D145" s="81">
        <v>9</v>
      </c>
      <c r="E145" s="81">
        <v>2</v>
      </c>
      <c r="F145" s="145">
        <v>70</v>
      </c>
      <c r="G145" s="151">
        <v>3808</v>
      </c>
      <c r="H145" s="123">
        <v>6.31</v>
      </c>
      <c r="I145" s="65"/>
      <c r="J145" s="65">
        <f t="shared" si="37"/>
        <v>288.34176000000002</v>
      </c>
      <c r="K145" s="64">
        <f t="shared" si="41"/>
        <v>274.93386816000003</v>
      </c>
      <c r="L145" s="123">
        <v>6.31</v>
      </c>
      <c r="M145" s="124">
        <v>6.33</v>
      </c>
      <c r="N145" s="65">
        <f t="shared" si="28"/>
        <v>288.79871999999995</v>
      </c>
      <c r="O145" s="64">
        <f t="shared" si="29"/>
        <v>275.36957951999995</v>
      </c>
      <c r="P145" s="65">
        <f t="shared" si="32"/>
        <v>280.13475839999995</v>
      </c>
      <c r="Q145" s="274"/>
      <c r="R145" s="272"/>
      <c r="S145" s="263"/>
      <c r="T145" s="275"/>
      <c r="U145" s="274"/>
      <c r="V145" s="272"/>
      <c r="W145" s="274"/>
      <c r="X145" s="272"/>
      <c r="Y145" s="274">
        <v>0.34900000000000003</v>
      </c>
      <c r="Z145" s="272">
        <v>135.98400000000001</v>
      </c>
      <c r="AA145" s="273"/>
      <c r="AB145" s="272"/>
      <c r="AC145" s="274"/>
      <c r="AD145" s="263"/>
      <c r="AE145" s="272"/>
      <c r="AF145" s="274"/>
      <c r="AG145" s="272"/>
      <c r="AH145" s="274">
        <v>7.4499999999999997E-2</v>
      </c>
      <c r="AI145" s="272">
        <v>80.733000000000004</v>
      </c>
      <c r="AJ145" s="274"/>
      <c r="AK145" s="276"/>
      <c r="AL145" s="274"/>
      <c r="AM145" s="272"/>
      <c r="AN145" s="274"/>
      <c r="AO145" s="272"/>
      <c r="AP145" s="274">
        <v>1</v>
      </c>
      <c r="AQ145" s="272">
        <v>2.6419999999999999</v>
      </c>
      <c r="AR145" s="274"/>
      <c r="AS145" s="272"/>
      <c r="AT145" s="277">
        <v>4</v>
      </c>
      <c r="AU145" s="278">
        <v>4.0670000000000002</v>
      </c>
      <c r="AV145" s="273"/>
      <c r="AW145" s="279"/>
      <c r="AX145" s="279"/>
      <c r="AY145" s="274"/>
      <c r="AZ145" s="272"/>
      <c r="BA145" s="279"/>
      <c r="BB145" s="273"/>
      <c r="BC145" s="272"/>
      <c r="BD145" s="263">
        <v>18</v>
      </c>
      <c r="BE145" s="272">
        <v>6.3819999999999997</v>
      </c>
      <c r="BF145" s="279">
        <v>1.0429999999999999</v>
      </c>
      <c r="BG145" s="263"/>
      <c r="BH145" s="272"/>
      <c r="BI145" s="273"/>
      <c r="BJ145" s="272"/>
      <c r="BK145" s="273">
        <v>7.4999999999999997E-3</v>
      </c>
      <c r="BL145" s="272">
        <v>10.965848529411746</v>
      </c>
      <c r="BM145" s="273">
        <v>1.0999999999999999E-2</v>
      </c>
      <c r="BN145" s="272">
        <v>17.816450909090921</v>
      </c>
      <c r="BO145" s="273">
        <v>2</v>
      </c>
      <c r="BP145" s="272">
        <v>5.2569057142857201</v>
      </c>
      <c r="BQ145" s="273">
        <v>26</v>
      </c>
      <c r="BR145" s="272">
        <v>29.114999999999998</v>
      </c>
      <c r="BS145" s="273"/>
      <c r="BT145" s="272"/>
      <c r="BU145" s="273">
        <v>1</v>
      </c>
      <c r="BV145" s="272">
        <v>1.2157</v>
      </c>
      <c r="BW145" s="273">
        <v>12</v>
      </c>
      <c r="BX145" s="272">
        <v>27.186</v>
      </c>
      <c r="BY145" s="77">
        <f t="shared" si="38"/>
        <v>230.85100000000003</v>
      </c>
      <c r="BZ145" s="251">
        <f t="shared" si="39"/>
        <v>63.154205152788393</v>
      </c>
      <c r="CA145" s="252">
        <f t="shared" si="30"/>
        <v>28.401699999999998</v>
      </c>
      <c r="CB145" s="261">
        <f t="shared" si="40"/>
        <v>322.40690515278845</v>
      </c>
    </row>
    <row r="146" spans="1:80" ht="18.75" customHeight="1" x14ac:dyDescent="0.3">
      <c r="A146" s="61">
        <f t="shared" si="31"/>
        <v>137</v>
      </c>
      <c r="B146" s="80" t="s">
        <v>232</v>
      </c>
      <c r="C146" s="81">
        <v>1983</v>
      </c>
      <c r="D146" s="81">
        <v>9</v>
      </c>
      <c r="E146" s="81">
        <v>9</v>
      </c>
      <c r="F146" s="145">
        <v>323</v>
      </c>
      <c r="G146" s="151">
        <v>16031.6</v>
      </c>
      <c r="H146" s="123">
        <v>6.31</v>
      </c>
      <c r="I146" s="65"/>
      <c r="J146" s="65">
        <f t="shared" si="37"/>
        <v>1213.912752</v>
      </c>
      <c r="K146" s="64">
        <f t="shared" si="41"/>
        <v>1157.4658090319999</v>
      </c>
      <c r="L146" s="123">
        <v>6.31</v>
      </c>
      <c r="M146" s="124">
        <v>6.33</v>
      </c>
      <c r="N146" s="65">
        <f t="shared" si="28"/>
        <v>1215.836544</v>
      </c>
      <c r="O146" s="64">
        <f t="shared" si="29"/>
        <v>1159.3001447040001</v>
      </c>
      <c r="P146" s="65">
        <f t="shared" si="32"/>
        <v>1179.3614476800001</v>
      </c>
      <c r="Q146" s="274">
        <v>1.7000000000000001E-2</v>
      </c>
      <c r="R146" s="272">
        <v>11.563000000000001</v>
      </c>
      <c r="S146" s="263"/>
      <c r="T146" s="275"/>
      <c r="U146" s="274">
        <v>6.9000000000000006E-2</v>
      </c>
      <c r="V146" s="272">
        <v>63.691999999999993</v>
      </c>
      <c r="W146" s="274"/>
      <c r="X146" s="272"/>
      <c r="Y146" s="274">
        <v>0.187</v>
      </c>
      <c r="Z146" s="272">
        <v>89.265000000000001</v>
      </c>
      <c r="AA146" s="273"/>
      <c r="AB146" s="272"/>
      <c r="AC146" s="274">
        <v>9</v>
      </c>
      <c r="AD146" s="263">
        <v>1.8049999999999999</v>
      </c>
      <c r="AE146" s="272">
        <v>2236.27079</v>
      </c>
      <c r="AF146" s="274"/>
      <c r="AG146" s="272"/>
      <c r="AH146" s="274">
        <v>1E-3</v>
      </c>
      <c r="AI146" s="272">
        <v>0.252</v>
      </c>
      <c r="AJ146" s="274"/>
      <c r="AK146" s="276"/>
      <c r="AL146" s="274"/>
      <c r="AM146" s="272"/>
      <c r="AN146" s="274"/>
      <c r="AO146" s="272"/>
      <c r="AP146" s="274">
        <v>9</v>
      </c>
      <c r="AQ146" s="272">
        <v>32.326999999999998</v>
      </c>
      <c r="AR146" s="274"/>
      <c r="AS146" s="272"/>
      <c r="AT146" s="277">
        <v>62</v>
      </c>
      <c r="AU146" s="278">
        <v>115.94799999999999</v>
      </c>
      <c r="AV146" s="273">
        <v>5.4459999999999997</v>
      </c>
      <c r="AW146" s="279"/>
      <c r="AX146" s="279"/>
      <c r="AY146" s="274"/>
      <c r="AZ146" s="272"/>
      <c r="BA146" s="279"/>
      <c r="BB146" s="273"/>
      <c r="BC146" s="272"/>
      <c r="BD146" s="263">
        <v>48</v>
      </c>
      <c r="BE146" s="272">
        <v>19.058999999999997</v>
      </c>
      <c r="BF146" s="279">
        <v>29.526999999999997</v>
      </c>
      <c r="BG146" s="263">
        <v>1E-3</v>
      </c>
      <c r="BH146" s="272">
        <v>3.76653384615385</v>
      </c>
      <c r="BI146" s="273">
        <v>2E-3</v>
      </c>
      <c r="BJ146" s="272">
        <v>2.34950235294118</v>
      </c>
      <c r="BK146" s="273">
        <v>1.55E-2</v>
      </c>
      <c r="BL146" s="272">
        <v>21.127643988428158</v>
      </c>
      <c r="BM146" s="273">
        <v>5.0000000000000001E-3</v>
      </c>
      <c r="BN146" s="272">
        <v>7.6793902553191495</v>
      </c>
      <c r="BO146" s="273">
        <v>2</v>
      </c>
      <c r="BP146" s="272">
        <v>8.0679999999999996</v>
      </c>
      <c r="BQ146" s="273">
        <v>36</v>
      </c>
      <c r="BR146" s="272">
        <v>40.826999999999998</v>
      </c>
      <c r="BS146" s="273"/>
      <c r="BT146" s="272"/>
      <c r="BU146" s="273">
        <v>18</v>
      </c>
      <c r="BV146" s="272">
        <v>25.105089153846148</v>
      </c>
      <c r="BW146" s="273">
        <v>29</v>
      </c>
      <c r="BX146" s="272">
        <v>54.656999999999996</v>
      </c>
      <c r="BY146" s="77">
        <f t="shared" si="38"/>
        <v>2603.3497899999998</v>
      </c>
      <c r="BZ146" s="251">
        <f t="shared" si="39"/>
        <v>83.818070442842327</v>
      </c>
      <c r="CA146" s="252">
        <f t="shared" si="30"/>
        <v>79.762089153846148</v>
      </c>
      <c r="CB146" s="261">
        <f t="shared" si="40"/>
        <v>2766.9299495966884</v>
      </c>
    </row>
    <row r="147" spans="1:80" ht="18.75" customHeight="1" x14ac:dyDescent="0.3">
      <c r="A147" s="61">
        <f t="shared" si="31"/>
        <v>138</v>
      </c>
      <c r="B147" s="80" t="s">
        <v>233</v>
      </c>
      <c r="C147" s="81">
        <v>2017</v>
      </c>
      <c r="D147" s="81">
        <v>6</v>
      </c>
      <c r="E147" s="81">
        <v>3</v>
      </c>
      <c r="F147" s="145">
        <v>67</v>
      </c>
      <c r="G147" s="151">
        <v>3716.8</v>
      </c>
      <c r="H147" s="123">
        <v>6.31</v>
      </c>
      <c r="I147" s="65"/>
      <c r="J147" s="65">
        <f t="shared" si="37"/>
        <v>281.43609599999996</v>
      </c>
      <c r="K147" s="64">
        <f t="shared" si="41"/>
        <v>268.34931753599994</v>
      </c>
      <c r="L147" s="123">
        <v>6.31</v>
      </c>
      <c r="M147" s="124">
        <v>6.33</v>
      </c>
      <c r="N147" s="65">
        <f t="shared" si="28"/>
        <v>281.88211199999995</v>
      </c>
      <c r="O147" s="64">
        <f t="shared" si="29"/>
        <v>268.77459379199996</v>
      </c>
      <c r="P147" s="65">
        <f t="shared" si="32"/>
        <v>273.42564863999996</v>
      </c>
      <c r="Q147" s="274"/>
      <c r="R147" s="272"/>
      <c r="S147" s="263"/>
      <c r="T147" s="275"/>
      <c r="U147" s="274">
        <v>4.0000000000000001E-3</v>
      </c>
      <c r="V147" s="272">
        <v>9.8829999999999991</v>
      </c>
      <c r="W147" s="274"/>
      <c r="X147" s="272"/>
      <c r="Y147" s="274"/>
      <c r="Z147" s="272"/>
      <c r="AA147" s="273"/>
      <c r="AB147" s="272"/>
      <c r="AC147" s="274"/>
      <c r="AD147" s="263"/>
      <c r="AE147" s="272"/>
      <c r="AF147" s="274"/>
      <c r="AG147" s="272"/>
      <c r="AH147" s="274"/>
      <c r="AI147" s="272"/>
      <c r="AJ147" s="274"/>
      <c r="AK147" s="276"/>
      <c r="AL147" s="274"/>
      <c r="AM147" s="272"/>
      <c r="AN147" s="274"/>
      <c r="AO147" s="272"/>
      <c r="AP147" s="274">
        <v>1</v>
      </c>
      <c r="AQ147" s="272">
        <v>13.606</v>
      </c>
      <c r="AR147" s="274"/>
      <c r="AS147" s="272"/>
      <c r="AT147" s="277"/>
      <c r="AU147" s="278"/>
      <c r="AV147" s="273"/>
      <c r="AW147" s="279"/>
      <c r="AX147" s="279"/>
      <c r="AY147" s="274"/>
      <c r="AZ147" s="272"/>
      <c r="BA147" s="279"/>
      <c r="BB147" s="273"/>
      <c r="BC147" s="272"/>
      <c r="BD147" s="263"/>
      <c r="BE147" s="272"/>
      <c r="BF147" s="279">
        <v>2.649</v>
      </c>
      <c r="BG147" s="263"/>
      <c r="BH147" s="272"/>
      <c r="BI147" s="273"/>
      <c r="BJ147" s="272"/>
      <c r="BK147" s="273"/>
      <c r="BL147" s="272"/>
      <c r="BM147" s="273"/>
      <c r="BN147" s="272"/>
      <c r="BO147" s="273"/>
      <c r="BP147" s="272"/>
      <c r="BQ147" s="273"/>
      <c r="BR147" s="272"/>
      <c r="BS147" s="273"/>
      <c r="BT147" s="272"/>
      <c r="BU147" s="273">
        <v>2</v>
      </c>
      <c r="BV147" s="272">
        <v>3.7189999999999999</v>
      </c>
      <c r="BW147" s="273"/>
      <c r="BX147" s="272"/>
      <c r="BY147" s="77">
        <f t="shared" si="38"/>
        <v>26.137999999999998</v>
      </c>
      <c r="BZ147" s="251">
        <f t="shared" si="39"/>
        <v>0</v>
      </c>
      <c r="CA147" s="252">
        <f t="shared" si="30"/>
        <v>3.7189999999999999</v>
      </c>
      <c r="CB147" s="261">
        <f t="shared" si="40"/>
        <v>29.856999999999999</v>
      </c>
    </row>
    <row r="148" spans="1:80" ht="18.75" customHeight="1" x14ac:dyDescent="0.3">
      <c r="A148" s="61">
        <f t="shared" si="31"/>
        <v>139</v>
      </c>
      <c r="B148" s="80" t="s">
        <v>235</v>
      </c>
      <c r="C148" s="81">
        <v>2017</v>
      </c>
      <c r="D148" s="81">
        <v>6</v>
      </c>
      <c r="E148" s="81">
        <v>4</v>
      </c>
      <c r="F148" s="145">
        <v>86</v>
      </c>
      <c r="G148" s="151">
        <v>4416.3999999999996</v>
      </c>
      <c r="H148" s="123">
        <v>6.31</v>
      </c>
      <c r="I148" s="65"/>
      <c r="J148" s="65">
        <f t="shared" si="37"/>
        <v>334.40980799999994</v>
      </c>
      <c r="K148" s="64">
        <f t="shared" si="41"/>
        <v>318.85975192799992</v>
      </c>
      <c r="L148" s="123">
        <v>6.31</v>
      </c>
      <c r="M148" s="124">
        <v>6.33</v>
      </c>
      <c r="N148" s="65">
        <f t="shared" si="28"/>
        <v>334.93977599999994</v>
      </c>
      <c r="O148" s="64">
        <f t="shared" si="29"/>
        <v>319.36507641599997</v>
      </c>
      <c r="P148" s="65">
        <f t="shared" si="32"/>
        <v>324.89158271999992</v>
      </c>
      <c r="Q148" s="274"/>
      <c r="R148" s="272"/>
      <c r="S148" s="263"/>
      <c r="T148" s="275"/>
      <c r="U148" s="274"/>
      <c r="V148" s="272"/>
      <c r="W148" s="274"/>
      <c r="X148" s="272"/>
      <c r="Y148" s="274"/>
      <c r="Z148" s="272"/>
      <c r="AA148" s="273"/>
      <c r="AB148" s="272"/>
      <c r="AC148" s="274"/>
      <c r="AD148" s="263"/>
      <c r="AE148" s="272"/>
      <c r="AF148" s="274"/>
      <c r="AG148" s="272"/>
      <c r="AH148" s="274"/>
      <c r="AI148" s="272"/>
      <c r="AJ148" s="274"/>
      <c r="AK148" s="276"/>
      <c r="AL148" s="274"/>
      <c r="AM148" s="272"/>
      <c r="AN148" s="274"/>
      <c r="AO148" s="272"/>
      <c r="AP148" s="274"/>
      <c r="AQ148" s="272"/>
      <c r="AR148" s="274"/>
      <c r="AS148" s="272"/>
      <c r="AT148" s="277"/>
      <c r="AU148" s="278"/>
      <c r="AV148" s="273"/>
      <c r="AW148" s="279"/>
      <c r="AX148" s="279"/>
      <c r="AY148" s="274"/>
      <c r="AZ148" s="272"/>
      <c r="BA148" s="279"/>
      <c r="BB148" s="273"/>
      <c r="BC148" s="272"/>
      <c r="BD148" s="263"/>
      <c r="BE148" s="272"/>
      <c r="BF148" s="279"/>
      <c r="BG148" s="263"/>
      <c r="BH148" s="272"/>
      <c r="BI148" s="273"/>
      <c r="BJ148" s="272"/>
      <c r="BK148" s="273"/>
      <c r="BL148" s="272"/>
      <c r="BM148" s="273"/>
      <c r="BN148" s="272"/>
      <c r="BO148" s="273"/>
      <c r="BP148" s="272"/>
      <c r="BQ148" s="273"/>
      <c r="BR148" s="272"/>
      <c r="BS148" s="273"/>
      <c r="BT148" s="272"/>
      <c r="BU148" s="273">
        <v>7</v>
      </c>
      <c r="BV148" s="272">
        <v>25.329640000000001</v>
      </c>
      <c r="BW148" s="273"/>
      <c r="BX148" s="272"/>
      <c r="BY148" s="77">
        <f t="shared" si="38"/>
        <v>0</v>
      </c>
      <c r="BZ148" s="251">
        <f t="shared" si="39"/>
        <v>0</v>
      </c>
      <c r="CA148" s="252">
        <f t="shared" si="30"/>
        <v>25.329640000000001</v>
      </c>
      <c r="CB148" s="261">
        <f t="shared" si="40"/>
        <v>25.329640000000001</v>
      </c>
    </row>
    <row r="149" spans="1:80" ht="18.75" customHeight="1" x14ac:dyDescent="0.3">
      <c r="A149" s="61">
        <f t="shared" si="31"/>
        <v>140</v>
      </c>
      <c r="B149" s="80" t="s">
        <v>237</v>
      </c>
      <c r="C149" s="81">
        <v>2017</v>
      </c>
      <c r="D149" s="81">
        <v>6</v>
      </c>
      <c r="E149" s="81">
        <v>3</v>
      </c>
      <c r="F149" s="145">
        <v>67</v>
      </c>
      <c r="G149" s="151">
        <v>3713.7</v>
      </c>
      <c r="H149" s="123">
        <v>6.31</v>
      </c>
      <c r="I149" s="65"/>
      <c r="J149" s="65">
        <f t="shared" si="37"/>
        <v>281.20136399999996</v>
      </c>
      <c r="K149" s="64">
        <f t="shared" si="41"/>
        <v>268.12550057399994</v>
      </c>
      <c r="L149" s="123">
        <v>6.31</v>
      </c>
      <c r="M149" s="124">
        <v>6.33</v>
      </c>
      <c r="N149" s="65">
        <f t="shared" si="28"/>
        <v>281.64700799999997</v>
      </c>
      <c r="O149" s="64">
        <f t="shared" si="29"/>
        <v>268.55042212799998</v>
      </c>
      <c r="P149" s="65">
        <f t="shared" si="32"/>
        <v>273.19759775999995</v>
      </c>
      <c r="Q149" s="274"/>
      <c r="R149" s="272"/>
      <c r="S149" s="263"/>
      <c r="T149" s="275"/>
      <c r="U149" s="274"/>
      <c r="V149" s="272"/>
      <c r="W149" s="274"/>
      <c r="X149" s="272"/>
      <c r="Y149" s="274"/>
      <c r="Z149" s="272"/>
      <c r="AA149" s="273"/>
      <c r="AB149" s="272"/>
      <c r="AC149" s="274"/>
      <c r="AD149" s="263"/>
      <c r="AE149" s="272"/>
      <c r="AF149" s="274"/>
      <c r="AG149" s="272"/>
      <c r="AH149" s="274"/>
      <c r="AI149" s="272"/>
      <c r="AJ149" s="274"/>
      <c r="AK149" s="276"/>
      <c r="AL149" s="274"/>
      <c r="AM149" s="272"/>
      <c r="AN149" s="274"/>
      <c r="AO149" s="272"/>
      <c r="AP149" s="274">
        <v>1</v>
      </c>
      <c r="AQ149" s="272">
        <v>13.606</v>
      </c>
      <c r="AR149" s="274"/>
      <c r="AS149" s="272"/>
      <c r="AT149" s="277"/>
      <c r="AU149" s="278"/>
      <c r="AV149" s="273"/>
      <c r="AW149" s="279"/>
      <c r="AX149" s="279"/>
      <c r="AY149" s="274"/>
      <c r="AZ149" s="272"/>
      <c r="BA149" s="279"/>
      <c r="BB149" s="273"/>
      <c r="BC149" s="272"/>
      <c r="BD149" s="263"/>
      <c r="BE149" s="272"/>
      <c r="BF149" s="279">
        <v>5.335</v>
      </c>
      <c r="BG149" s="263"/>
      <c r="BH149" s="272"/>
      <c r="BI149" s="273"/>
      <c r="BJ149" s="272"/>
      <c r="BK149" s="273"/>
      <c r="BL149" s="272"/>
      <c r="BM149" s="273"/>
      <c r="BN149" s="272"/>
      <c r="BO149" s="273"/>
      <c r="BP149" s="272"/>
      <c r="BQ149" s="273"/>
      <c r="BR149" s="272"/>
      <c r="BS149" s="273"/>
      <c r="BT149" s="272"/>
      <c r="BU149" s="273">
        <v>3</v>
      </c>
      <c r="BV149" s="272">
        <v>10.60566</v>
      </c>
      <c r="BW149" s="273"/>
      <c r="BX149" s="272"/>
      <c r="BY149" s="77">
        <f t="shared" si="38"/>
        <v>18.940999999999999</v>
      </c>
      <c r="BZ149" s="251">
        <f t="shared" si="39"/>
        <v>0</v>
      </c>
      <c r="CA149" s="252">
        <f t="shared" si="30"/>
        <v>10.60566</v>
      </c>
      <c r="CB149" s="261">
        <f t="shared" si="40"/>
        <v>29.546659999999999</v>
      </c>
    </row>
    <row r="150" spans="1:80" ht="18.75" customHeight="1" x14ac:dyDescent="0.3">
      <c r="A150" s="61">
        <f t="shared" si="31"/>
        <v>141</v>
      </c>
      <c r="B150" s="80" t="s">
        <v>239</v>
      </c>
      <c r="C150" s="81">
        <v>2017</v>
      </c>
      <c r="D150" s="81">
        <v>6</v>
      </c>
      <c r="E150" s="81">
        <v>3</v>
      </c>
      <c r="F150" s="145">
        <v>145</v>
      </c>
      <c r="G150" s="151">
        <v>5464.4</v>
      </c>
      <c r="H150" s="123">
        <v>6.31</v>
      </c>
      <c r="I150" s="65"/>
      <c r="J150" s="65">
        <f t="shared" si="37"/>
        <v>413.76436799999988</v>
      </c>
      <c r="K150" s="64">
        <f t="shared" si="41"/>
        <v>394.52432488799991</v>
      </c>
      <c r="L150" s="123">
        <v>6.31</v>
      </c>
      <c r="M150" s="124">
        <v>6.33</v>
      </c>
      <c r="N150" s="65">
        <f t="shared" si="28"/>
        <v>414.42009599999989</v>
      </c>
      <c r="O150" s="64">
        <f t="shared" si="29"/>
        <v>395.14956153599991</v>
      </c>
      <c r="P150" s="65">
        <f t="shared" si="32"/>
        <v>401.9874931199999</v>
      </c>
      <c r="Q150" s="274"/>
      <c r="R150" s="272"/>
      <c r="S150" s="263"/>
      <c r="T150" s="275"/>
      <c r="U150" s="274">
        <v>6.0000000000000001E-3</v>
      </c>
      <c r="V150" s="272">
        <v>2.6179999999999999</v>
      </c>
      <c r="W150" s="274"/>
      <c r="X150" s="272"/>
      <c r="Y150" s="274"/>
      <c r="Z150" s="272"/>
      <c r="AA150" s="273"/>
      <c r="AB150" s="272"/>
      <c r="AC150" s="274"/>
      <c r="AD150" s="263"/>
      <c r="AE150" s="272"/>
      <c r="AF150" s="274"/>
      <c r="AG150" s="272"/>
      <c r="AH150" s="274"/>
      <c r="AI150" s="272"/>
      <c r="AJ150" s="274"/>
      <c r="AK150" s="276"/>
      <c r="AL150" s="274"/>
      <c r="AM150" s="272"/>
      <c r="AN150" s="274"/>
      <c r="AO150" s="272"/>
      <c r="AP150" s="274">
        <v>1</v>
      </c>
      <c r="AQ150" s="272">
        <v>6.8029999999999999</v>
      </c>
      <c r="AR150" s="274"/>
      <c r="AS150" s="272"/>
      <c r="AT150" s="277"/>
      <c r="AU150" s="278"/>
      <c r="AV150" s="273"/>
      <c r="AW150" s="279"/>
      <c r="AX150" s="279"/>
      <c r="AY150" s="274"/>
      <c r="AZ150" s="272"/>
      <c r="BA150" s="279"/>
      <c r="BB150" s="273"/>
      <c r="BC150" s="272"/>
      <c r="BD150" s="263"/>
      <c r="BE150" s="272"/>
      <c r="BF150" s="279">
        <v>9.8450000000000006</v>
      </c>
      <c r="BG150" s="263"/>
      <c r="BH150" s="272"/>
      <c r="BI150" s="273"/>
      <c r="BJ150" s="272"/>
      <c r="BK150" s="273"/>
      <c r="BL150" s="272"/>
      <c r="BM150" s="273"/>
      <c r="BN150" s="272"/>
      <c r="BO150" s="273"/>
      <c r="BP150" s="272"/>
      <c r="BQ150" s="273"/>
      <c r="BR150" s="272"/>
      <c r="BS150" s="273"/>
      <c r="BT150" s="272"/>
      <c r="BU150" s="273"/>
      <c r="BV150" s="272"/>
      <c r="BW150" s="273"/>
      <c r="BX150" s="272"/>
      <c r="BY150" s="77">
        <f t="shared" si="38"/>
        <v>19.265999999999998</v>
      </c>
      <c r="BZ150" s="251">
        <f t="shared" si="39"/>
        <v>0</v>
      </c>
      <c r="CA150" s="252">
        <f t="shared" si="30"/>
        <v>0</v>
      </c>
      <c r="CB150" s="261">
        <f t="shared" si="40"/>
        <v>19.265999999999998</v>
      </c>
    </row>
    <row r="151" spans="1:80" ht="18.75" customHeight="1" x14ac:dyDescent="0.3">
      <c r="A151" s="61">
        <f t="shared" si="31"/>
        <v>142</v>
      </c>
      <c r="B151" s="80" t="s">
        <v>241</v>
      </c>
      <c r="C151" s="81">
        <v>2017</v>
      </c>
      <c r="D151" s="81">
        <v>6</v>
      </c>
      <c r="E151" s="81">
        <v>1</v>
      </c>
      <c r="F151" s="145">
        <v>37</v>
      </c>
      <c r="G151" s="151">
        <v>1905</v>
      </c>
      <c r="H151" s="123">
        <v>6.31</v>
      </c>
      <c r="I151" s="65"/>
      <c r="J151" s="65">
        <f t="shared" si="37"/>
        <v>144.24659999999997</v>
      </c>
      <c r="K151" s="64">
        <f t="shared" si="41"/>
        <v>137.53913309999999</v>
      </c>
      <c r="L151" s="123">
        <v>6.31</v>
      </c>
      <c r="M151" s="124">
        <v>6.33</v>
      </c>
      <c r="N151" s="65">
        <f t="shared" si="28"/>
        <v>144.47519999999997</v>
      </c>
      <c r="O151" s="64">
        <f t="shared" si="29"/>
        <v>137.75710319999999</v>
      </c>
      <c r="P151" s="65">
        <f t="shared" si="32"/>
        <v>140.14094399999996</v>
      </c>
      <c r="Q151" s="274"/>
      <c r="R151" s="272"/>
      <c r="S151" s="263"/>
      <c r="T151" s="275"/>
      <c r="U151" s="274"/>
      <c r="V151" s="272"/>
      <c r="W151" s="274"/>
      <c r="X151" s="272"/>
      <c r="Y151" s="274"/>
      <c r="Z151" s="272"/>
      <c r="AA151" s="273"/>
      <c r="AB151" s="272"/>
      <c r="AC151" s="274"/>
      <c r="AD151" s="263"/>
      <c r="AE151" s="272"/>
      <c r="AF151" s="274"/>
      <c r="AG151" s="272"/>
      <c r="AH151" s="274"/>
      <c r="AI151" s="272"/>
      <c r="AJ151" s="274"/>
      <c r="AK151" s="276"/>
      <c r="AL151" s="274"/>
      <c r="AM151" s="272"/>
      <c r="AN151" s="274"/>
      <c r="AO151" s="272"/>
      <c r="AP151" s="274"/>
      <c r="AQ151" s="272"/>
      <c r="AR151" s="274"/>
      <c r="AS151" s="272"/>
      <c r="AT151" s="277"/>
      <c r="AU151" s="278"/>
      <c r="AV151" s="273"/>
      <c r="AW151" s="279"/>
      <c r="AX151" s="279"/>
      <c r="AY151" s="274"/>
      <c r="AZ151" s="272"/>
      <c r="BA151" s="279"/>
      <c r="BB151" s="273"/>
      <c r="BC151" s="272"/>
      <c r="BD151" s="263"/>
      <c r="BE151" s="272"/>
      <c r="BF151" s="279"/>
      <c r="BG151" s="263"/>
      <c r="BH151" s="272"/>
      <c r="BI151" s="273">
        <v>3.0000000000000001E-3</v>
      </c>
      <c r="BJ151" s="272">
        <v>3.6509999999999998</v>
      </c>
      <c r="BK151" s="273"/>
      <c r="BL151" s="272"/>
      <c r="BM151" s="273"/>
      <c r="BN151" s="272"/>
      <c r="BO151" s="273"/>
      <c r="BP151" s="272"/>
      <c r="BQ151" s="273"/>
      <c r="BR151" s="272"/>
      <c r="BS151" s="273"/>
      <c r="BT151" s="272"/>
      <c r="BU151" s="273"/>
      <c r="BV151" s="272"/>
      <c r="BW151" s="273">
        <v>1</v>
      </c>
      <c r="BX151" s="272">
        <v>1.0029999999999999</v>
      </c>
      <c r="BY151" s="77">
        <f t="shared" si="38"/>
        <v>0</v>
      </c>
      <c r="BZ151" s="251">
        <f t="shared" si="39"/>
        <v>3.6509999999999998</v>
      </c>
      <c r="CA151" s="252">
        <f t="shared" si="30"/>
        <v>1.0029999999999999</v>
      </c>
      <c r="CB151" s="261">
        <f t="shared" si="40"/>
        <v>4.6539999999999999</v>
      </c>
    </row>
    <row r="152" spans="1:80" ht="18.75" customHeight="1" x14ac:dyDescent="0.3">
      <c r="A152" s="61">
        <f t="shared" si="31"/>
        <v>143</v>
      </c>
      <c r="B152" s="80" t="s">
        <v>243</v>
      </c>
      <c r="C152" s="81">
        <v>2017</v>
      </c>
      <c r="D152" s="81">
        <v>6</v>
      </c>
      <c r="E152" s="81">
        <v>2</v>
      </c>
      <c r="F152" s="145">
        <v>65</v>
      </c>
      <c r="G152" s="151">
        <v>2404.3000000000002</v>
      </c>
      <c r="H152" s="123">
        <v>6.31</v>
      </c>
      <c r="I152" s="65"/>
      <c r="J152" s="65">
        <f t="shared" si="37"/>
        <v>182.053596</v>
      </c>
      <c r="K152" s="64">
        <f t="shared" si="41"/>
        <v>173.588103786</v>
      </c>
      <c r="L152" s="123">
        <v>6.31</v>
      </c>
      <c r="M152" s="124">
        <v>6.33</v>
      </c>
      <c r="N152" s="65">
        <f t="shared" si="28"/>
        <v>182.34211200000001</v>
      </c>
      <c r="O152" s="64">
        <f t="shared" si="29"/>
        <v>173.86320379200001</v>
      </c>
      <c r="P152" s="65">
        <f t="shared" si="32"/>
        <v>176.87184864</v>
      </c>
      <c r="Q152" s="274"/>
      <c r="R152" s="272"/>
      <c r="S152" s="263"/>
      <c r="T152" s="275"/>
      <c r="U152" s="274"/>
      <c r="V152" s="272"/>
      <c r="W152" s="274"/>
      <c r="X152" s="272"/>
      <c r="Y152" s="274"/>
      <c r="Z152" s="272"/>
      <c r="AA152" s="273"/>
      <c r="AB152" s="272"/>
      <c r="AC152" s="274"/>
      <c r="AD152" s="263"/>
      <c r="AE152" s="272"/>
      <c r="AF152" s="274"/>
      <c r="AG152" s="272"/>
      <c r="AH152" s="274"/>
      <c r="AI152" s="272"/>
      <c r="AJ152" s="274"/>
      <c r="AK152" s="276"/>
      <c r="AL152" s="274"/>
      <c r="AM152" s="272"/>
      <c r="AN152" s="274"/>
      <c r="AO152" s="272"/>
      <c r="AP152" s="274"/>
      <c r="AQ152" s="272"/>
      <c r="AR152" s="274"/>
      <c r="AS152" s="272"/>
      <c r="AT152" s="277"/>
      <c r="AU152" s="278"/>
      <c r="AV152" s="273"/>
      <c r="AW152" s="279"/>
      <c r="AX152" s="279"/>
      <c r="AY152" s="274"/>
      <c r="AZ152" s="272"/>
      <c r="BA152" s="279"/>
      <c r="BB152" s="273"/>
      <c r="BC152" s="272"/>
      <c r="BD152" s="263"/>
      <c r="BE152" s="272"/>
      <c r="BF152" s="279">
        <v>18.190000000000001</v>
      </c>
      <c r="BG152" s="263"/>
      <c r="BH152" s="272"/>
      <c r="BI152" s="273"/>
      <c r="BJ152" s="272"/>
      <c r="BK152" s="273"/>
      <c r="BL152" s="272"/>
      <c r="BM152" s="273"/>
      <c r="BN152" s="272"/>
      <c r="BO152" s="273"/>
      <c r="BP152" s="272"/>
      <c r="BQ152" s="273"/>
      <c r="BR152" s="272"/>
      <c r="BS152" s="273"/>
      <c r="BT152" s="272"/>
      <c r="BU152" s="273">
        <v>4</v>
      </c>
      <c r="BV152" s="272">
        <v>12.561640000000001</v>
      </c>
      <c r="BW152" s="273">
        <v>1</v>
      </c>
      <c r="BX152" s="272">
        <v>1.0029999999999999</v>
      </c>
      <c r="BY152" s="77">
        <f t="shared" si="38"/>
        <v>18.190000000000001</v>
      </c>
      <c r="BZ152" s="251">
        <f t="shared" si="39"/>
        <v>0</v>
      </c>
      <c r="CA152" s="252">
        <f t="shared" si="30"/>
        <v>13.564640000000001</v>
      </c>
      <c r="CB152" s="261">
        <f t="shared" si="40"/>
        <v>31.754640000000002</v>
      </c>
    </row>
    <row r="153" spans="1:80" ht="18.75" customHeight="1" x14ac:dyDescent="0.3">
      <c r="A153" s="61">
        <f t="shared" si="31"/>
        <v>144</v>
      </c>
      <c r="B153" s="80" t="s">
        <v>245</v>
      </c>
      <c r="C153" s="81">
        <v>2017</v>
      </c>
      <c r="D153" s="81">
        <v>6</v>
      </c>
      <c r="E153" s="81">
        <v>4</v>
      </c>
      <c r="F153" s="145">
        <v>113</v>
      </c>
      <c r="G153" s="151">
        <v>4900.6000000000004</v>
      </c>
      <c r="H153" s="123">
        <v>6.31</v>
      </c>
      <c r="I153" s="65"/>
      <c r="J153" s="65">
        <f t="shared" si="37"/>
        <v>371.07343200000003</v>
      </c>
      <c r="K153" s="64">
        <f t="shared" si="41"/>
        <v>353.81851741200001</v>
      </c>
      <c r="L153" s="123">
        <v>6.31</v>
      </c>
      <c r="M153" s="124">
        <v>6.33</v>
      </c>
      <c r="N153" s="65">
        <f t="shared" si="28"/>
        <v>371.66150400000004</v>
      </c>
      <c r="O153" s="64">
        <f t="shared" si="29"/>
        <v>354.37924406400003</v>
      </c>
      <c r="P153" s="65">
        <f t="shared" si="32"/>
        <v>360.51165888000003</v>
      </c>
      <c r="Q153" s="274"/>
      <c r="R153" s="272"/>
      <c r="S153" s="263"/>
      <c r="T153" s="275"/>
      <c r="U153" s="274">
        <v>1E-3</v>
      </c>
      <c r="V153" s="272">
        <v>1.1830000000000001</v>
      </c>
      <c r="W153" s="274"/>
      <c r="X153" s="272"/>
      <c r="Y153" s="274"/>
      <c r="Z153" s="272"/>
      <c r="AA153" s="273"/>
      <c r="AB153" s="272"/>
      <c r="AC153" s="274"/>
      <c r="AD153" s="263"/>
      <c r="AE153" s="272"/>
      <c r="AF153" s="274"/>
      <c r="AG153" s="272"/>
      <c r="AH153" s="274">
        <v>2.5000000000000001E-3</v>
      </c>
      <c r="AI153" s="272">
        <v>2.915</v>
      </c>
      <c r="AJ153" s="274"/>
      <c r="AK153" s="276"/>
      <c r="AL153" s="274"/>
      <c r="AM153" s="272"/>
      <c r="AN153" s="274"/>
      <c r="AO153" s="272"/>
      <c r="AP153" s="274">
        <v>2</v>
      </c>
      <c r="AQ153" s="272">
        <v>13.876999999999999</v>
      </c>
      <c r="AR153" s="274"/>
      <c r="AS153" s="272"/>
      <c r="AT153" s="277"/>
      <c r="AU153" s="278"/>
      <c r="AV153" s="273"/>
      <c r="AW153" s="279"/>
      <c r="AX153" s="279"/>
      <c r="AY153" s="274"/>
      <c r="AZ153" s="272"/>
      <c r="BA153" s="279"/>
      <c r="BB153" s="273"/>
      <c r="BC153" s="272"/>
      <c r="BD153" s="263"/>
      <c r="BE153" s="272"/>
      <c r="BF153" s="279">
        <v>8.3450000000000006</v>
      </c>
      <c r="BG153" s="263"/>
      <c r="BH153" s="272"/>
      <c r="BI153" s="273"/>
      <c r="BJ153" s="272"/>
      <c r="BK153" s="273"/>
      <c r="BL153" s="272"/>
      <c r="BM153" s="273"/>
      <c r="BN153" s="272"/>
      <c r="BO153" s="273"/>
      <c r="BP153" s="272"/>
      <c r="BQ153" s="273">
        <v>1</v>
      </c>
      <c r="BR153" s="272">
        <v>2.762</v>
      </c>
      <c r="BS153" s="273">
        <v>1.2999999999999999E-2</v>
      </c>
      <c r="BT153" s="272">
        <v>9.0150000000000006</v>
      </c>
      <c r="BU153" s="273">
        <v>1</v>
      </c>
      <c r="BV153" s="272">
        <v>1.859</v>
      </c>
      <c r="BW153" s="273">
        <v>2</v>
      </c>
      <c r="BX153" s="272">
        <v>3.0089999999999999</v>
      </c>
      <c r="BY153" s="77">
        <f t="shared" si="38"/>
        <v>26.32</v>
      </c>
      <c r="BZ153" s="251">
        <f t="shared" si="39"/>
        <v>2.762</v>
      </c>
      <c r="CA153" s="252">
        <f t="shared" si="30"/>
        <v>13.883000000000001</v>
      </c>
      <c r="CB153" s="261">
        <f t="shared" si="40"/>
        <v>42.965000000000003</v>
      </c>
    </row>
    <row r="154" spans="1:80" ht="18.75" customHeight="1" x14ac:dyDescent="0.3">
      <c r="A154" s="61">
        <f t="shared" si="31"/>
        <v>145</v>
      </c>
      <c r="B154" s="80" t="s">
        <v>247</v>
      </c>
      <c r="C154" s="81">
        <v>2017</v>
      </c>
      <c r="D154" s="81">
        <v>6</v>
      </c>
      <c r="E154" s="81">
        <v>4</v>
      </c>
      <c r="F154" s="145">
        <v>113</v>
      </c>
      <c r="G154" s="151">
        <v>4869.3</v>
      </c>
      <c r="H154" s="123">
        <v>6.31</v>
      </c>
      <c r="I154" s="65"/>
      <c r="J154" s="65">
        <f t="shared" si="37"/>
        <v>368.703396</v>
      </c>
      <c r="K154" s="64">
        <f t="shared" si="41"/>
        <v>351.55868808600002</v>
      </c>
      <c r="L154" s="123">
        <v>6.31</v>
      </c>
      <c r="M154" s="124">
        <v>6.33</v>
      </c>
      <c r="N154" s="65">
        <f t="shared" si="28"/>
        <v>369.28771200000006</v>
      </c>
      <c r="O154" s="64">
        <f t="shared" si="29"/>
        <v>352.11583339200007</v>
      </c>
      <c r="P154" s="65">
        <f t="shared" si="32"/>
        <v>358.20908064000002</v>
      </c>
      <c r="Q154" s="274">
        <v>2.3E-2</v>
      </c>
      <c r="R154" s="272">
        <v>55.067</v>
      </c>
      <c r="S154" s="263"/>
      <c r="T154" s="275"/>
      <c r="U154" s="274"/>
      <c r="V154" s="272"/>
      <c r="W154" s="274"/>
      <c r="X154" s="272"/>
      <c r="Y154" s="274"/>
      <c r="Z154" s="272"/>
      <c r="AA154" s="273"/>
      <c r="AB154" s="272"/>
      <c r="AC154" s="274"/>
      <c r="AD154" s="263"/>
      <c r="AE154" s="272"/>
      <c r="AF154" s="274"/>
      <c r="AG154" s="272"/>
      <c r="AH154" s="274"/>
      <c r="AI154" s="272"/>
      <c r="AJ154" s="274"/>
      <c r="AK154" s="276"/>
      <c r="AL154" s="274"/>
      <c r="AM154" s="272"/>
      <c r="AN154" s="274"/>
      <c r="AO154" s="272"/>
      <c r="AP154" s="274"/>
      <c r="AQ154" s="272"/>
      <c r="AR154" s="274"/>
      <c r="AS154" s="272"/>
      <c r="AT154" s="277"/>
      <c r="AU154" s="278"/>
      <c r="AV154" s="273"/>
      <c r="AW154" s="279"/>
      <c r="AX154" s="279"/>
      <c r="AY154" s="274"/>
      <c r="AZ154" s="272"/>
      <c r="BA154" s="279"/>
      <c r="BB154" s="273"/>
      <c r="BC154" s="272"/>
      <c r="BD154" s="263"/>
      <c r="BE154" s="272"/>
      <c r="BF154" s="279">
        <v>8.3450000000000006</v>
      </c>
      <c r="BG154" s="263"/>
      <c r="BH154" s="272"/>
      <c r="BI154" s="273"/>
      <c r="BJ154" s="272"/>
      <c r="BK154" s="273"/>
      <c r="BL154" s="272"/>
      <c r="BM154" s="273"/>
      <c r="BN154" s="272"/>
      <c r="BO154" s="273"/>
      <c r="BP154" s="272"/>
      <c r="BQ154" s="273"/>
      <c r="BR154" s="272"/>
      <c r="BS154" s="273">
        <v>6.0000000000000001E-3</v>
      </c>
      <c r="BT154" s="272">
        <v>4.1609999999999996</v>
      </c>
      <c r="BU154" s="273"/>
      <c r="BV154" s="272"/>
      <c r="BW154" s="273"/>
      <c r="BX154" s="272"/>
      <c r="BY154" s="77">
        <f t="shared" si="38"/>
        <v>63.411999999999999</v>
      </c>
      <c r="BZ154" s="251">
        <f t="shared" si="39"/>
        <v>0</v>
      </c>
      <c r="CA154" s="252">
        <f t="shared" si="30"/>
        <v>4.1609999999999996</v>
      </c>
      <c r="CB154" s="261">
        <f t="shared" si="40"/>
        <v>67.572999999999993</v>
      </c>
    </row>
    <row r="155" spans="1:80" ht="18.75" customHeight="1" x14ac:dyDescent="0.3">
      <c r="A155" s="61">
        <f t="shared" si="31"/>
        <v>146</v>
      </c>
      <c r="B155" s="80" t="s">
        <v>249</v>
      </c>
      <c r="C155" s="81">
        <v>2017</v>
      </c>
      <c r="D155" s="81">
        <v>6</v>
      </c>
      <c r="E155" s="81">
        <v>4</v>
      </c>
      <c r="F155" s="145">
        <v>113</v>
      </c>
      <c r="G155" s="151">
        <v>4873</v>
      </c>
      <c r="H155" s="123">
        <v>6.31</v>
      </c>
      <c r="I155" s="65"/>
      <c r="J155" s="65">
        <f t="shared" si="37"/>
        <v>368.98355999999995</v>
      </c>
      <c r="K155" s="64">
        <f t="shared" si="41"/>
        <v>351.82582445999998</v>
      </c>
      <c r="L155" s="123">
        <v>6.31</v>
      </c>
      <c r="M155" s="124">
        <v>6.33</v>
      </c>
      <c r="N155" s="65">
        <f t="shared" si="28"/>
        <v>369.56831999999997</v>
      </c>
      <c r="O155" s="64">
        <f t="shared" si="29"/>
        <v>352.38339311999999</v>
      </c>
      <c r="P155" s="65">
        <f t="shared" si="32"/>
        <v>358.48127039999997</v>
      </c>
      <c r="Q155" s="274"/>
      <c r="R155" s="272"/>
      <c r="S155" s="263"/>
      <c r="T155" s="275"/>
      <c r="U155" s="274"/>
      <c r="V155" s="272"/>
      <c r="W155" s="274"/>
      <c r="X155" s="272"/>
      <c r="Y155" s="274"/>
      <c r="Z155" s="272"/>
      <c r="AA155" s="273"/>
      <c r="AB155" s="272"/>
      <c r="AC155" s="274"/>
      <c r="AD155" s="263"/>
      <c r="AE155" s="272"/>
      <c r="AF155" s="274"/>
      <c r="AG155" s="272"/>
      <c r="AH155" s="274"/>
      <c r="AI155" s="272"/>
      <c r="AJ155" s="274"/>
      <c r="AK155" s="276"/>
      <c r="AL155" s="274"/>
      <c r="AM155" s="272"/>
      <c r="AN155" s="274"/>
      <c r="AO155" s="272"/>
      <c r="AP155" s="274"/>
      <c r="AQ155" s="272"/>
      <c r="AR155" s="274"/>
      <c r="AS155" s="272"/>
      <c r="AT155" s="277"/>
      <c r="AU155" s="278"/>
      <c r="AV155" s="273"/>
      <c r="AW155" s="279"/>
      <c r="AX155" s="279"/>
      <c r="AY155" s="274"/>
      <c r="AZ155" s="272"/>
      <c r="BA155" s="279"/>
      <c r="BB155" s="273"/>
      <c r="BC155" s="272"/>
      <c r="BD155" s="263"/>
      <c r="BE155" s="272"/>
      <c r="BF155" s="279">
        <v>17.232000000000003</v>
      </c>
      <c r="BG155" s="263"/>
      <c r="BH155" s="272"/>
      <c r="BI155" s="273"/>
      <c r="BJ155" s="272"/>
      <c r="BK155" s="273"/>
      <c r="BL155" s="272"/>
      <c r="BM155" s="273"/>
      <c r="BN155" s="272"/>
      <c r="BO155" s="273"/>
      <c r="BP155" s="272"/>
      <c r="BQ155" s="273"/>
      <c r="BR155" s="272"/>
      <c r="BS155" s="273"/>
      <c r="BT155" s="272"/>
      <c r="BU155" s="273">
        <v>3</v>
      </c>
      <c r="BV155" s="272">
        <v>10.255000000000001</v>
      </c>
      <c r="BW155" s="273"/>
      <c r="BX155" s="272"/>
      <c r="BY155" s="77">
        <f t="shared" si="38"/>
        <v>17.232000000000003</v>
      </c>
      <c r="BZ155" s="251">
        <f t="shared" si="39"/>
        <v>0</v>
      </c>
      <c r="CA155" s="252">
        <f t="shared" si="30"/>
        <v>10.255000000000001</v>
      </c>
      <c r="CB155" s="261">
        <f t="shared" si="40"/>
        <v>27.487000000000002</v>
      </c>
    </row>
    <row r="156" spans="1:80" s="295" customFormat="1" ht="19.5" customHeight="1" x14ac:dyDescent="0.3">
      <c r="A156" s="125"/>
      <c r="B156" s="126" t="s">
        <v>251</v>
      </c>
      <c r="C156" s="127">
        <v>1940</v>
      </c>
      <c r="D156" s="127">
        <v>3</v>
      </c>
      <c r="E156" s="127">
        <v>2</v>
      </c>
      <c r="F156" s="147">
        <v>5</v>
      </c>
      <c r="G156" s="153">
        <v>1956.2</v>
      </c>
      <c r="H156" s="128"/>
      <c r="I156" s="129"/>
      <c r="J156" s="129"/>
      <c r="K156" s="130"/>
      <c r="L156" s="128"/>
      <c r="M156" s="131">
        <v>6.33</v>
      </c>
      <c r="N156" s="129"/>
      <c r="O156" s="130"/>
      <c r="P156" s="294">
        <f t="shared" si="32"/>
        <v>0</v>
      </c>
      <c r="Q156" s="132"/>
      <c r="R156" s="133"/>
      <c r="S156" s="135"/>
      <c r="T156" s="156"/>
      <c r="U156" s="132"/>
      <c r="V156" s="133"/>
      <c r="W156" s="132"/>
      <c r="X156" s="133"/>
      <c r="Y156" s="132"/>
      <c r="Z156" s="133"/>
      <c r="AA156" s="134"/>
      <c r="AB156" s="133"/>
      <c r="AC156" s="132"/>
      <c r="AD156" s="135"/>
      <c r="AE156" s="133"/>
      <c r="AF156" s="132"/>
      <c r="AG156" s="133"/>
      <c r="AH156" s="132"/>
      <c r="AI156" s="133"/>
      <c r="AJ156" s="132"/>
      <c r="AK156" s="136"/>
      <c r="AL156" s="132"/>
      <c r="AM156" s="133"/>
      <c r="AN156" s="132"/>
      <c r="AO156" s="133"/>
      <c r="AP156" s="132">
        <v>1</v>
      </c>
      <c r="AQ156" s="133">
        <v>3.867</v>
      </c>
      <c r="AR156" s="132"/>
      <c r="AS156" s="133"/>
      <c r="AT156" s="137"/>
      <c r="AU156" s="138"/>
      <c r="AV156" s="134"/>
      <c r="AW156" s="139"/>
      <c r="AX156" s="139"/>
      <c r="AY156" s="132"/>
      <c r="AZ156" s="133"/>
      <c r="BA156" s="139"/>
      <c r="BB156" s="134"/>
      <c r="BC156" s="133"/>
      <c r="BD156" s="135"/>
      <c r="BE156" s="133"/>
      <c r="BF156" s="139"/>
      <c r="BG156" s="135"/>
      <c r="BH156" s="133"/>
      <c r="BI156" s="134"/>
      <c r="BJ156" s="133"/>
      <c r="BK156" s="134"/>
      <c r="BL156" s="133"/>
      <c r="BM156" s="134"/>
      <c r="BN156" s="133"/>
      <c r="BO156" s="134"/>
      <c r="BP156" s="133"/>
      <c r="BQ156" s="134">
        <v>1</v>
      </c>
      <c r="BR156" s="133">
        <v>1.8720000000000001</v>
      </c>
      <c r="BS156" s="134"/>
      <c r="BT156" s="133"/>
      <c r="BU156" s="134"/>
      <c r="BV156" s="133"/>
      <c r="BW156" s="134"/>
      <c r="BX156" s="133"/>
      <c r="BY156" s="140">
        <f t="shared" si="38"/>
        <v>3.867</v>
      </c>
      <c r="BZ156" s="253">
        <f t="shared" si="39"/>
        <v>1.8720000000000001</v>
      </c>
      <c r="CA156" s="254">
        <f t="shared" si="30"/>
        <v>0</v>
      </c>
      <c r="CB156" s="255">
        <f t="shared" si="40"/>
        <v>5.7389999999999999</v>
      </c>
    </row>
    <row r="157" spans="1:80" ht="19.5" customHeight="1" x14ac:dyDescent="0.3">
      <c r="A157" s="61">
        <v>147</v>
      </c>
      <c r="B157" s="80" t="s">
        <v>252</v>
      </c>
      <c r="C157" s="81" t="s">
        <v>253</v>
      </c>
      <c r="D157" s="81">
        <v>5</v>
      </c>
      <c r="E157" s="81">
        <v>8</v>
      </c>
      <c r="F157" s="145">
        <v>119</v>
      </c>
      <c r="G157" s="151">
        <v>5800.5</v>
      </c>
      <c r="H157" s="123">
        <v>6.31</v>
      </c>
      <c r="I157" s="65"/>
      <c r="J157" s="65">
        <f t="shared" ref="J157:J164" si="42">G157*H157*12/1000</f>
        <v>439.21386000000001</v>
      </c>
      <c r="K157" s="64">
        <f t="shared" si="41"/>
        <v>418.79041551</v>
      </c>
      <c r="L157" s="123">
        <v>6.31</v>
      </c>
      <c r="M157" s="124">
        <v>6.33</v>
      </c>
      <c r="N157" s="65">
        <f t="shared" ref="N157:N164" si="43">((G157*L157*6)+(G157*M157*6))/1000</f>
        <v>439.90992</v>
      </c>
      <c r="O157" s="64">
        <f t="shared" si="29"/>
        <v>419.45410872000002</v>
      </c>
      <c r="P157" s="65">
        <f t="shared" si="32"/>
        <v>426.71262239999999</v>
      </c>
      <c r="Q157" s="274"/>
      <c r="R157" s="272"/>
      <c r="S157" s="263"/>
      <c r="T157" s="275"/>
      <c r="U157" s="274">
        <v>4.0000000000000001E-3</v>
      </c>
      <c r="V157" s="272">
        <v>6.3204500000000001</v>
      </c>
      <c r="W157" s="274"/>
      <c r="X157" s="272"/>
      <c r="Y157" s="274">
        <v>0.01</v>
      </c>
      <c r="Z157" s="272">
        <v>5.867</v>
      </c>
      <c r="AA157" s="273"/>
      <c r="AB157" s="272"/>
      <c r="AC157" s="274"/>
      <c r="AD157" s="263"/>
      <c r="AE157" s="272"/>
      <c r="AF157" s="274"/>
      <c r="AG157" s="272"/>
      <c r="AH157" s="274">
        <v>1E-3</v>
      </c>
      <c r="AI157" s="272">
        <v>0.94099999999999995</v>
      </c>
      <c r="AJ157" s="274"/>
      <c r="AK157" s="276"/>
      <c r="AL157" s="274"/>
      <c r="AM157" s="272"/>
      <c r="AN157" s="274"/>
      <c r="AO157" s="272"/>
      <c r="AP157" s="274">
        <v>3</v>
      </c>
      <c r="AQ157" s="272">
        <v>13.4</v>
      </c>
      <c r="AR157" s="274"/>
      <c r="AS157" s="272"/>
      <c r="AT157" s="277">
        <v>4</v>
      </c>
      <c r="AU157" s="278">
        <v>3.7709999999999999</v>
      </c>
      <c r="AV157" s="273"/>
      <c r="AW157" s="279"/>
      <c r="AX157" s="279"/>
      <c r="AY157" s="274"/>
      <c r="AZ157" s="272"/>
      <c r="BA157" s="279"/>
      <c r="BB157" s="273"/>
      <c r="BC157" s="272"/>
      <c r="BD157" s="263"/>
      <c r="BE157" s="272"/>
      <c r="BF157" s="279">
        <v>14.475999999999999</v>
      </c>
      <c r="BG157" s="263"/>
      <c r="BH157" s="272"/>
      <c r="BI157" s="273"/>
      <c r="BJ157" s="272"/>
      <c r="BK157" s="273"/>
      <c r="BL157" s="272"/>
      <c r="BM157" s="273"/>
      <c r="BN157" s="272"/>
      <c r="BO157" s="273"/>
      <c r="BP157" s="272"/>
      <c r="BQ157" s="273">
        <v>16</v>
      </c>
      <c r="BR157" s="272">
        <v>25.106000000000002</v>
      </c>
      <c r="BS157" s="273"/>
      <c r="BT157" s="272"/>
      <c r="BU157" s="273">
        <v>12</v>
      </c>
      <c r="BV157" s="272">
        <v>15.446978269230769</v>
      </c>
      <c r="BW157" s="273">
        <v>4</v>
      </c>
      <c r="BX157" s="272">
        <v>7.1420000000000003</v>
      </c>
      <c r="BY157" s="77">
        <f t="shared" si="38"/>
        <v>44.775449999999999</v>
      </c>
      <c r="BZ157" s="251">
        <f t="shared" si="39"/>
        <v>25.106000000000002</v>
      </c>
      <c r="CA157" s="252">
        <f t="shared" si="30"/>
        <v>22.588978269230768</v>
      </c>
      <c r="CB157" s="261">
        <f t="shared" si="40"/>
        <v>92.470428269230766</v>
      </c>
    </row>
    <row r="158" spans="1:80" ht="18.75" customHeight="1" x14ac:dyDescent="0.3">
      <c r="A158" s="61">
        <f t="shared" si="31"/>
        <v>148</v>
      </c>
      <c r="B158" s="80" t="s">
        <v>254</v>
      </c>
      <c r="C158" s="81" t="s">
        <v>255</v>
      </c>
      <c r="D158" s="81">
        <v>4</v>
      </c>
      <c r="E158" s="81">
        <v>3</v>
      </c>
      <c r="F158" s="145">
        <v>36</v>
      </c>
      <c r="G158" s="151">
        <v>2093</v>
      </c>
      <c r="H158" s="123">
        <v>6.31</v>
      </c>
      <c r="I158" s="65"/>
      <c r="J158" s="65">
        <f t="shared" si="42"/>
        <v>158.48195999999999</v>
      </c>
      <c r="K158" s="64">
        <f t="shared" si="41"/>
        <v>151.11254885999998</v>
      </c>
      <c r="L158" s="123">
        <v>6.31</v>
      </c>
      <c r="M158" s="124">
        <v>6.33</v>
      </c>
      <c r="N158" s="65">
        <f t="shared" si="43"/>
        <v>158.73311999999999</v>
      </c>
      <c r="O158" s="64">
        <f t="shared" si="29"/>
        <v>151.35202991999998</v>
      </c>
      <c r="P158" s="65">
        <f t="shared" si="32"/>
        <v>153.97112639999997</v>
      </c>
      <c r="Q158" s="274"/>
      <c r="R158" s="272"/>
      <c r="S158" s="263"/>
      <c r="T158" s="275"/>
      <c r="U158" s="274"/>
      <c r="V158" s="272"/>
      <c r="W158" s="274"/>
      <c r="X158" s="272"/>
      <c r="Y158" s="274"/>
      <c r="Z158" s="272"/>
      <c r="AA158" s="273"/>
      <c r="AB158" s="272"/>
      <c r="AC158" s="274"/>
      <c r="AD158" s="263"/>
      <c r="AE158" s="272"/>
      <c r="AF158" s="274"/>
      <c r="AG158" s="272"/>
      <c r="AH158" s="274"/>
      <c r="AI158" s="272"/>
      <c r="AJ158" s="274"/>
      <c r="AK158" s="276"/>
      <c r="AL158" s="274"/>
      <c r="AM158" s="272"/>
      <c r="AN158" s="274"/>
      <c r="AO158" s="272"/>
      <c r="AP158" s="274"/>
      <c r="AQ158" s="272"/>
      <c r="AR158" s="274"/>
      <c r="AS158" s="272"/>
      <c r="AT158" s="277">
        <v>2</v>
      </c>
      <c r="AU158" s="278">
        <v>1.4810000000000001</v>
      </c>
      <c r="AV158" s="273"/>
      <c r="AW158" s="279"/>
      <c r="AX158" s="279"/>
      <c r="AY158" s="274"/>
      <c r="AZ158" s="272"/>
      <c r="BA158" s="279"/>
      <c r="BB158" s="273"/>
      <c r="BC158" s="272"/>
      <c r="BD158" s="263"/>
      <c r="BE158" s="272"/>
      <c r="BF158" s="279">
        <v>1.77</v>
      </c>
      <c r="BG158" s="263"/>
      <c r="BH158" s="272"/>
      <c r="BI158" s="273"/>
      <c r="BJ158" s="272"/>
      <c r="BK158" s="273"/>
      <c r="BL158" s="272"/>
      <c r="BM158" s="273">
        <v>0.01</v>
      </c>
      <c r="BN158" s="272">
        <v>11.664370909090909</v>
      </c>
      <c r="BO158" s="273"/>
      <c r="BP158" s="272"/>
      <c r="BQ158" s="273">
        <v>7</v>
      </c>
      <c r="BR158" s="272">
        <v>6.7910000000000004</v>
      </c>
      <c r="BS158" s="273"/>
      <c r="BT158" s="272"/>
      <c r="BU158" s="273">
        <v>5</v>
      </c>
      <c r="BV158" s="272">
        <v>5.6909999999999998</v>
      </c>
      <c r="BW158" s="273">
        <v>5</v>
      </c>
      <c r="BX158" s="272">
        <v>13.055</v>
      </c>
      <c r="BY158" s="77">
        <f t="shared" si="38"/>
        <v>3.2510000000000003</v>
      </c>
      <c r="BZ158" s="251">
        <f t="shared" si="39"/>
        <v>18.455370909090909</v>
      </c>
      <c r="CA158" s="252">
        <f t="shared" si="30"/>
        <v>18.745999999999999</v>
      </c>
      <c r="CB158" s="261">
        <f t="shared" si="40"/>
        <v>40.452370909090909</v>
      </c>
    </row>
    <row r="159" spans="1:80" ht="18.75" customHeight="1" x14ac:dyDescent="0.3">
      <c r="A159" s="61">
        <f t="shared" si="31"/>
        <v>149</v>
      </c>
      <c r="B159" s="80" t="s">
        <v>256</v>
      </c>
      <c r="C159" s="81" t="s">
        <v>255</v>
      </c>
      <c r="D159" s="81">
        <v>4</v>
      </c>
      <c r="E159" s="81">
        <v>2</v>
      </c>
      <c r="F159" s="145">
        <v>19</v>
      </c>
      <c r="G159" s="151">
        <v>1743.2</v>
      </c>
      <c r="H159" s="123">
        <v>6.31</v>
      </c>
      <c r="I159" s="65"/>
      <c r="J159" s="65">
        <f t="shared" si="42"/>
        <v>131.995104</v>
      </c>
      <c r="K159" s="64">
        <f t="shared" si="41"/>
        <v>125.857331664</v>
      </c>
      <c r="L159" s="123">
        <v>6.31</v>
      </c>
      <c r="M159" s="124">
        <v>6.33</v>
      </c>
      <c r="N159" s="65">
        <f t="shared" si="43"/>
        <v>132.20428799999999</v>
      </c>
      <c r="O159" s="64">
        <f t="shared" si="29"/>
        <v>126.05678860799999</v>
      </c>
      <c r="P159" s="65">
        <f t="shared" si="32"/>
        <v>128.23815936</v>
      </c>
      <c r="Q159" s="274"/>
      <c r="R159" s="272"/>
      <c r="S159" s="263"/>
      <c r="T159" s="275"/>
      <c r="U159" s="274"/>
      <c r="V159" s="272"/>
      <c r="W159" s="274">
        <v>6.0000000000000001E-3</v>
      </c>
      <c r="X159" s="272">
        <v>19.495000000000001</v>
      </c>
      <c r="Y159" s="274"/>
      <c r="Z159" s="272"/>
      <c r="AA159" s="273"/>
      <c r="AB159" s="272"/>
      <c r="AC159" s="274"/>
      <c r="AD159" s="263"/>
      <c r="AE159" s="272"/>
      <c r="AF159" s="274"/>
      <c r="AG159" s="272"/>
      <c r="AH159" s="274"/>
      <c r="AI159" s="272"/>
      <c r="AJ159" s="274"/>
      <c r="AK159" s="276"/>
      <c r="AL159" s="274"/>
      <c r="AM159" s="272"/>
      <c r="AN159" s="274"/>
      <c r="AO159" s="272"/>
      <c r="AP159" s="274"/>
      <c r="AQ159" s="272"/>
      <c r="AR159" s="274"/>
      <c r="AS159" s="272"/>
      <c r="AT159" s="277">
        <v>10</v>
      </c>
      <c r="AU159" s="278">
        <v>3.7700000000000005</v>
      </c>
      <c r="AV159" s="273"/>
      <c r="AW159" s="279"/>
      <c r="AX159" s="279"/>
      <c r="AY159" s="274"/>
      <c r="AZ159" s="272"/>
      <c r="BA159" s="279"/>
      <c r="BB159" s="273"/>
      <c r="BC159" s="272"/>
      <c r="BD159" s="263"/>
      <c r="BE159" s="272"/>
      <c r="BF159" s="279">
        <v>1.7799999999999998</v>
      </c>
      <c r="BG159" s="263"/>
      <c r="BH159" s="272"/>
      <c r="BI159" s="273">
        <v>3.0000000000000001E-3</v>
      </c>
      <c r="BJ159" s="272">
        <v>4.8650000000000002</v>
      </c>
      <c r="BK159" s="273"/>
      <c r="BL159" s="272"/>
      <c r="BM159" s="273">
        <v>1E-3</v>
      </c>
      <c r="BN159" s="272">
        <v>0.7</v>
      </c>
      <c r="BO159" s="273"/>
      <c r="BP159" s="272"/>
      <c r="BQ159" s="273">
        <v>8</v>
      </c>
      <c r="BR159" s="272">
        <v>7.1950000000000003</v>
      </c>
      <c r="BS159" s="273"/>
      <c r="BT159" s="272"/>
      <c r="BU159" s="273"/>
      <c r="BV159" s="272"/>
      <c r="BW159" s="273">
        <v>2</v>
      </c>
      <c r="BX159" s="272">
        <v>3.63</v>
      </c>
      <c r="BY159" s="77">
        <f t="shared" si="38"/>
        <v>25.045000000000002</v>
      </c>
      <c r="BZ159" s="251">
        <f t="shared" si="39"/>
        <v>12.760000000000002</v>
      </c>
      <c r="CA159" s="252">
        <f t="shared" si="30"/>
        <v>3.63</v>
      </c>
      <c r="CB159" s="261">
        <f t="shared" si="40"/>
        <v>41.435000000000009</v>
      </c>
    </row>
    <row r="160" spans="1:80" ht="18.75" customHeight="1" x14ac:dyDescent="0.3">
      <c r="A160" s="61">
        <f t="shared" si="31"/>
        <v>150</v>
      </c>
      <c r="B160" s="80" t="s">
        <v>257</v>
      </c>
      <c r="C160" s="81">
        <v>1962</v>
      </c>
      <c r="D160" s="81">
        <v>4</v>
      </c>
      <c r="E160" s="81">
        <v>2</v>
      </c>
      <c r="F160" s="145">
        <v>32</v>
      </c>
      <c r="G160" s="151">
        <v>1295.9000000000001</v>
      </c>
      <c r="H160" s="123">
        <v>6.31</v>
      </c>
      <c r="I160" s="65"/>
      <c r="J160" s="65">
        <f t="shared" si="42"/>
        <v>98.125547999999995</v>
      </c>
      <c r="K160" s="64">
        <f t="shared" si="41"/>
        <v>93.56271001799999</v>
      </c>
      <c r="L160" s="123">
        <v>6.31</v>
      </c>
      <c r="M160" s="124">
        <v>6.33</v>
      </c>
      <c r="N160" s="65">
        <f t="shared" si="43"/>
        <v>98.281056000000007</v>
      </c>
      <c r="O160" s="64">
        <f t="shared" si="29"/>
        <v>93.710986896000009</v>
      </c>
      <c r="P160" s="65">
        <f t="shared" si="32"/>
        <v>95.332624320000008</v>
      </c>
      <c r="Q160" s="274"/>
      <c r="R160" s="272"/>
      <c r="S160" s="263">
        <v>264.07087999999999</v>
      </c>
      <c r="T160" s="275"/>
      <c r="U160" s="274"/>
      <c r="V160" s="272"/>
      <c r="W160" s="274"/>
      <c r="X160" s="272"/>
      <c r="Y160" s="274"/>
      <c r="Z160" s="272"/>
      <c r="AA160" s="273"/>
      <c r="AB160" s="272"/>
      <c r="AC160" s="274"/>
      <c r="AD160" s="263"/>
      <c r="AE160" s="272"/>
      <c r="AF160" s="274"/>
      <c r="AG160" s="272"/>
      <c r="AH160" s="274"/>
      <c r="AI160" s="272"/>
      <c r="AJ160" s="274"/>
      <c r="AK160" s="276"/>
      <c r="AL160" s="274"/>
      <c r="AM160" s="272"/>
      <c r="AN160" s="274"/>
      <c r="AO160" s="272"/>
      <c r="AP160" s="274"/>
      <c r="AQ160" s="272"/>
      <c r="AR160" s="274"/>
      <c r="AS160" s="272"/>
      <c r="AT160" s="277"/>
      <c r="AU160" s="278"/>
      <c r="AV160" s="273"/>
      <c r="AW160" s="279"/>
      <c r="AX160" s="279"/>
      <c r="AY160" s="274"/>
      <c r="AZ160" s="272"/>
      <c r="BA160" s="279"/>
      <c r="BB160" s="273"/>
      <c r="BC160" s="272"/>
      <c r="BD160" s="263"/>
      <c r="BE160" s="272"/>
      <c r="BF160" s="279"/>
      <c r="BG160" s="263"/>
      <c r="BH160" s="272"/>
      <c r="BI160" s="273">
        <v>3.0000000000000001E-3</v>
      </c>
      <c r="BJ160" s="272">
        <v>5.907</v>
      </c>
      <c r="BK160" s="273"/>
      <c r="BL160" s="272"/>
      <c r="BM160" s="273"/>
      <c r="BN160" s="272"/>
      <c r="BO160" s="273"/>
      <c r="BP160" s="272"/>
      <c r="BQ160" s="273">
        <v>10</v>
      </c>
      <c r="BR160" s="272">
        <v>10.351000000000001</v>
      </c>
      <c r="BS160" s="273"/>
      <c r="BT160" s="272"/>
      <c r="BU160" s="273">
        <v>4</v>
      </c>
      <c r="BV160" s="272">
        <v>3.6696278651685401</v>
      </c>
      <c r="BW160" s="273">
        <v>6</v>
      </c>
      <c r="BX160" s="272">
        <v>7.3490000000000002</v>
      </c>
      <c r="BY160" s="77">
        <f t="shared" si="38"/>
        <v>264.07087999999999</v>
      </c>
      <c r="BZ160" s="251">
        <f t="shared" si="39"/>
        <v>16.258000000000003</v>
      </c>
      <c r="CA160" s="252">
        <f t="shared" si="30"/>
        <v>11.01862786516854</v>
      </c>
      <c r="CB160" s="261">
        <f t="shared" si="40"/>
        <v>291.3475078651685</v>
      </c>
    </row>
    <row r="161" spans="1:80" ht="18.75" customHeight="1" x14ac:dyDescent="0.3">
      <c r="A161" s="61">
        <f t="shared" si="31"/>
        <v>151</v>
      </c>
      <c r="B161" s="80" t="s">
        <v>258</v>
      </c>
      <c r="C161" s="81">
        <v>1962</v>
      </c>
      <c r="D161" s="81">
        <v>3</v>
      </c>
      <c r="E161" s="81">
        <v>2</v>
      </c>
      <c r="F161" s="145">
        <v>24</v>
      </c>
      <c r="G161" s="151">
        <v>968.2</v>
      </c>
      <c r="H161" s="123">
        <v>6.31</v>
      </c>
      <c r="I161" s="65"/>
      <c r="J161" s="65">
        <f t="shared" si="42"/>
        <v>73.312103999999991</v>
      </c>
      <c r="K161" s="64">
        <f t="shared" si="41"/>
        <v>69.903091163999989</v>
      </c>
      <c r="L161" s="123">
        <v>6.31</v>
      </c>
      <c r="M161" s="124">
        <v>6.33</v>
      </c>
      <c r="N161" s="65">
        <f t="shared" si="43"/>
        <v>73.428287999999995</v>
      </c>
      <c r="O161" s="64">
        <f t="shared" si="29"/>
        <v>70.013872608</v>
      </c>
      <c r="P161" s="65">
        <f t="shared" si="32"/>
        <v>71.225439359999996</v>
      </c>
      <c r="Q161" s="274"/>
      <c r="R161" s="272"/>
      <c r="S161" s="263"/>
      <c r="T161" s="275"/>
      <c r="U161" s="274"/>
      <c r="V161" s="272"/>
      <c r="W161" s="274"/>
      <c r="X161" s="272"/>
      <c r="Y161" s="274"/>
      <c r="Z161" s="272"/>
      <c r="AA161" s="273"/>
      <c r="AB161" s="272"/>
      <c r="AC161" s="274"/>
      <c r="AD161" s="263"/>
      <c r="AE161" s="272"/>
      <c r="AF161" s="274"/>
      <c r="AG161" s="272"/>
      <c r="AH161" s="274"/>
      <c r="AI161" s="272"/>
      <c r="AJ161" s="274"/>
      <c r="AK161" s="276"/>
      <c r="AL161" s="274"/>
      <c r="AM161" s="272"/>
      <c r="AN161" s="274"/>
      <c r="AO161" s="272"/>
      <c r="AP161" s="274"/>
      <c r="AQ161" s="272"/>
      <c r="AR161" s="274"/>
      <c r="AS161" s="272"/>
      <c r="AT161" s="277"/>
      <c r="AU161" s="278"/>
      <c r="AV161" s="273"/>
      <c r="AW161" s="279"/>
      <c r="AX161" s="279"/>
      <c r="AY161" s="274"/>
      <c r="AZ161" s="272"/>
      <c r="BA161" s="279"/>
      <c r="BB161" s="273"/>
      <c r="BC161" s="272"/>
      <c r="BD161" s="263"/>
      <c r="BE161" s="272"/>
      <c r="BF161" s="279"/>
      <c r="BG161" s="263"/>
      <c r="BH161" s="272"/>
      <c r="BI161" s="273"/>
      <c r="BJ161" s="272"/>
      <c r="BK161" s="273">
        <v>2E-3</v>
      </c>
      <c r="BL161" s="272">
        <v>3.323</v>
      </c>
      <c r="BM161" s="273"/>
      <c r="BN161" s="272"/>
      <c r="BO161" s="273"/>
      <c r="BP161" s="272"/>
      <c r="BQ161" s="273">
        <v>8</v>
      </c>
      <c r="BR161" s="272">
        <v>7.9710000000000001</v>
      </c>
      <c r="BS161" s="273"/>
      <c r="BT161" s="272"/>
      <c r="BU161" s="273"/>
      <c r="BV161" s="272"/>
      <c r="BW161" s="273">
        <v>5</v>
      </c>
      <c r="BX161" s="272">
        <v>10.548</v>
      </c>
      <c r="BY161" s="77">
        <f t="shared" si="38"/>
        <v>0</v>
      </c>
      <c r="BZ161" s="251">
        <f t="shared" si="39"/>
        <v>11.294</v>
      </c>
      <c r="CA161" s="252">
        <f t="shared" si="30"/>
        <v>10.548</v>
      </c>
      <c r="CB161" s="261">
        <f t="shared" si="40"/>
        <v>21.841999999999999</v>
      </c>
    </row>
    <row r="162" spans="1:80" ht="18.75" customHeight="1" x14ac:dyDescent="0.3">
      <c r="A162" s="61">
        <f t="shared" si="31"/>
        <v>152</v>
      </c>
      <c r="B162" s="80" t="s">
        <v>259</v>
      </c>
      <c r="C162" s="81">
        <v>1967</v>
      </c>
      <c r="D162" s="81">
        <v>5</v>
      </c>
      <c r="E162" s="81">
        <v>6</v>
      </c>
      <c r="F162" s="145">
        <v>120</v>
      </c>
      <c r="G162" s="151">
        <v>5302.8</v>
      </c>
      <c r="H162" s="123">
        <v>6.31</v>
      </c>
      <c r="I162" s="65"/>
      <c r="J162" s="65">
        <f t="shared" si="42"/>
        <v>401.52801599999992</v>
      </c>
      <c r="K162" s="64">
        <f t="shared" si="41"/>
        <v>382.85696325599991</v>
      </c>
      <c r="L162" s="123">
        <v>6.31</v>
      </c>
      <c r="M162" s="124">
        <v>6.33</v>
      </c>
      <c r="N162" s="65">
        <f t="shared" si="43"/>
        <v>402.16435199999995</v>
      </c>
      <c r="O162" s="64">
        <f t="shared" si="29"/>
        <v>383.46370963199996</v>
      </c>
      <c r="P162" s="65">
        <f t="shared" si="32"/>
        <v>390.09942143999996</v>
      </c>
      <c r="Q162" s="274">
        <v>1.0999999999999999E-2</v>
      </c>
      <c r="R162" s="272">
        <v>7.3419999999999996</v>
      </c>
      <c r="S162" s="263"/>
      <c r="T162" s="275"/>
      <c r="U162" s="274"/>
      <c r="V162" s="272"/>
      <c r="W162" s="274">
        <v>6.0000000000000001E-3</v>
      </c>
      <c r="X162" s="272">
        <v>9.7674500000000002</v>
      </c>
      <c r="Y162" s="274"/>
      <c r="Z162" s="272"/>
      <c r="AA162" s="273"/>
      <c r="AB162" s="272"/>
      <c r="AC162" s="274"/>
      <c r="AD162" s="263"/>
      <c r="AE162" s="272"/>
      <c r="AF162" s="274"/>
      <c r="AG162" s="272"/>
      <c r="AH162" s="274"/>
      <c r="AI162" s="272"/>
      <c r="AJ162" s="274"/>
      <c r="AK162" s="276"/>
      <c r="AL162" s="274"/>
      <c r="AM162" s="272"/>
      <c r="AN162" s="274"/>
      <c r="AO162" s="272"/>
      <c r="AP162" s="274"/>
      <c r="AQ162" s="272"/>
      <c r="AR162" s="274"/>
      <c r="AS162" s="272"/>
      <c r="AT162" s="277">
        <v>5</v>
      </c>
      <c r="AU162" s="278">
        <v>2.4649999999999999</v>
      </c>
      <c r="AV162" s="273"/>
      <c r="AW162" s="279"/>
      <c r="AX162" s="279"/>
      <c r="AY162" s="274">
        <v>1</v>
      </c>
      <c r="AZ162" s="272">
        <v>3.0790000000000002</v>
      </c>
      <c r="BA162" s="279"/>
      <c r="BB162" s="273"/>
      <c r="BC162" s="272"/>
      <c r="BD162" s="263"/>
      <c r="BE162" s="272"/>
      <c r="BF162" s="279">
        <v>68.739000000000004</v>
      </c>
      <c r="BG162" s="263"/>
      <c r="BH162" s="272"/>
      <c r="BI162" s="273">
        <v>7.4999999999999997E-3</v>
      </c>
      <c r="BJ162" s="272">
        <v>10.692</v>
      </c>
      <c r="BK162" s="273">
        <v>5.0000000000000001E-3</v>
      </c>
      <c r="BL162" s="272">
        <v>5.5190000000000001</v>
      </c>
      <c r="BM162" s="273"/>
      <c r="BN162" s="272"/>
      <c r="BO162" s="273"/>
      <c r="BP162" s="272"/>
      <c r="BQ162" s="273">
        <v>39</v>
      </c>
      <c r="BR162" s="272">
        <v>47.594999999999999</v>
      </c>
      <c r="BS162" s="273"/>
      <c r="BT162" s="272"/>
      <c r="BU162" s="273"/>
      <c r="BV162" s="272"/>
      <c r="BW162" s="273">
        <v>3</v>
      </c>
      <c r="BX162" s="272">
        <v>6.59</v>
      </c>
      <c r="BY162" s="77">
        <f t="shared" si="38"/>
        <v>91.392449999999997</v>
      </c>
      <c r="BZ162" s="251">
        <f t="shared" si="39"/>
        <v>63.805999999999997</v>
      </c>
      <c r="CA162" s="252">
        <f t="shared" si="30"/>
        <v>6.59</v>
      </c>
      <c r="CB162" s="261">
        <f t="shared" si="40"/>
        <v>161.78844999999998</v>
      </c>
    </row>
    <row r="163" spans="1:80" ht="18.75" customHeight="1" x14ac:dyDescent="0.3">
      <c r="A163" s="61">
        <f t="shared" si="31"/>
        <v>153</v>
      </c>
      <c r="B163" s="80" t="s">
        <v>260</v>
      </c>
      <c r="C163" s="81">
        <v>1974</v>
      </c>
      <c r="D163" s="81">
        <v>5</v>
      </c>
      <c r="E163" s="81">
        <v>7</v>
      </c>
      <c r="F163" s="145">
        <v>107</v>
      </c>
      <c r="G163" s="151">
        <v>5407.6</v>
      </c>
      <c r="H163" s="123">
        <v>6.31</v>
      </c>
      <c r="I163" s="65"/>
      <c r="J163" s="65">
        <f t="shared" si="42"/>
        <v>409.46347199999997</v>
      </c>
      <c r="K163" s="64">
        <f t="shared" si="41"/>
        <v>390.42342055199998</v>
      </c>
      <c r="L163" s="123">
        <v>6.31</v>
      </c>
      <c r="M163" s="124">
        <v>6.33</v>
      </c>
      <c r="N163" s="65">
        <f t="shared" si="43"/>
        <v>410.11238399999996</v>
      </c>
      <c r="O163" s="64">
        <f t="shared" si="29"/>
        <v>391.04215814399998</v>
      </c>
      <c r="P163" s="65">
        <f t="shared" si="32"/>
        <v>397.80901247999998</v>
      </c>
      <c r="Q163" s="274">
        <v>0.01</v>
      </c>
      <c r="R163" s="272">
        <v>13.372999999999999</v>
      </c>
      <c r="S163" s="263"/>
      <c r="T163" s="275"/>
      <c r="U163" s="274"/>
      <c r="V163" s="272"/>
      <c r="W163" s="274">
        <v>1E-3</v>
      </c>
      <c r="X163" s="272">
        <v>1.6619999999999999</v>
      </c>
      <c r="Y163" s="274"/>
      <c r="Z163" s="272"/>
      <c r="AA163" s="273"/>
      <c r="AB163" s="272"/>
      <c r="AC163" s="274"/>
      <c r="AD163" s="263"/>
      <c r="AE163" s="272"/>
      <c r="AF163" s="274"/>
      <c r="AG163" s="272"/>
      <c r="AH163" s="274">
        <v>1E-3</v>
      </c>
      <c r="AI163" s="272">
        <v>1.1339999999999999</v>
      </c>
      <c r="AJ163" s="274"/>
      <c r="AK163" s="276"/>
      <c r="AL163" s="274"/>
      <c r="AM163" s="272"/>
      <c r="AN163" s="274"/>
      <c r="AO163" s="272"/>
      <c r="AP163" s="274"/>
      <c r="AQ163" s="272"/>
      <c r="AR163" s="274"/>
      <c r="AS163" s="272"/>
      <c r="AT163" s="277"/>
      <c r="AU163" s="278"/>
      <c r="AV163" s="273"/>
      <c r="AW163" s="279"/>
      <c r="AX163" s="279"/>
      <c r="AY163" s="274"/>
      <c r="AZ163" s="272"/>
      <c r="BA163" s="279"/>
      <c r="BB163" s="273"/>
      <c r="BC163" s="272"/>
      <c r="BD163" s="263">
        <v>10</v>
      </c>
      <c r="BE163" s="272">
        <v>3.6029999999999998</v>
      </c>
      <c r="BF163" s="279">
        <v>5.32</v>
      </c>
      <c r="BG163" s="263"/>
      <c r="BH163" s="272"/>
      <c r="BI163" s="273"/>
      <c r="BJ163" s="272"/>
      <c r="BK163" s="273">
        <v>3.5000000000000001E-3</v>
      </c>
      <c r="BL163" s="272">
        <v>4.4149436470588199</v>
      </c>
      <c r="BM163" s="273"/>
      <c r="BN163" s="272"/>
      <c r="BO163" s="273">
        <v>2</v>
      </c>
      <c r="BP163" s="272">
        <v>9.0573177777777794</v>
      </c>
      <c r="BQ163" s="273">
        <v>27</v>
      </c>
      <c r="BR163" s="272">
        <v>25.478999999999999</v>
      </c>
      <c r="BS163" s="273"/>
      <c r="BT163" s="272"/>
      <c r="BU163" s="273">
        <v>13</v>
      </c>
      <c r="BV163" s="272">
        <v>8.9282153846153811</v>
      </c>
      <c r="BW163" s="273">
        <v>7</v>
      </c>
      <c r="BX163" s="272">
        <v>13.281000000000001</v>
      </c>
      <c r="BY163" s="77">
        <f t="shared" si="38"/>
        <v>25.091999999999999</v>
      </c>
      <c r="BZ163" s="251">
        <f t="shared" si="39"/>
        <v>38.951261424836602</v>
      </c>
      <c r="CA163" s="252">
        <f t="shared" si="30"/>
        <v>22.209215384615383</v>
      </c>
      <c r="CB163" s="261">
        <f t="shared" si="40"/>
        <v>86.252476809451991</v>
      </c>
    </row>
    <row r="164" spans="1:80" ht="18.75" customHeight="1" x14ac:dyDescent="0.3">
      <c r="A164" s="61">
        <f t="shared" si="31"/>
        <v>154</v>
      </c>
      <c r="B164" s="80" t="s">
        <v>261</v>
      </c>
      <c r="C164" s="81">
        <v>1979</v>
      </c>
      <c r="D164" s="81" t="s">
        <v>262</v>
      </c>
      <c r="E164" s="81">
        <v>5</v>
      </c>
      <c r="F164" s="145">
        <v>105</v>
      </c>
      <c r="G164" s="151">
        <v>6267.1</v>
      </c>
      <c r="H164" s="123">
        <v>6.31</v>
      </c>
      <c r="I164" s="65"/>
      <c r="J164" s="65">
        <f t="shared" si="42"/>
        <v>474.54481199999998</v>
      </c>
      <c r="K164" s="64">
        <f t="shared" si="41"/>
        <v>452.47847824199999</v>
      </c>
      <c r="L164" s="123">
        <v>6.31</v>
      </c>
      <c r="M164" s="124">
        <v>6.33</v>
      </c>
      <c r="N164" s="65">
        <f t="shared" si="43"/>
        <v>475.29686400000003</v>
      </c>
      <c r="O164" s="64">
        <f t="shared" si="29"/>
        <v>453.19555982400004</v>
      </c>
      <c r="P164" s="65">
        <f t="shared" si="32"/>
        <v>461.03795808000001</v>
      </c>
      <c r="Q164" s="274"/>
      <c r="R164" s="272"/>
      <c r="S164" s="263"/>
      <c r="T164" s="275"/>
      <c r="U164" s="274">
        <v>1E-3</v>
      </c>
      <c r="V164" s="272">
        <v>1.696</v>
      </c>
      <c r="W164" s="274">
        <v>8.0000000000000002E-3</v>
      </c>
      <c r="X164" s="272">
        <v>6.2370000000000001</v>
      </c>
      <c r="Y164" s="274"/>
      <c r="Z164" s="272"/>
      <c r="AA164" s="273"/>
      <c r="AB164" s="272"/>
      <c r="AC164" s="274"/>
      <c r="AD164" s="263"/>
      <c r="AE164" s="272"/>
      <c r="AF164" s="274"/>
      <c r="AG164" s="272"/>
      <c r="AH164" s="274"/>
      <c r="AI164" s="272"/>
      <c r="AJ164" s="274"/>
      <c r="AK164" s="276"/>
      <c r="AL164" s="274"/>
      <c r="AM164" s="272"/>
      <c r="AN164" s="274"/>
      <c r="AO164" s="272"/>
      <c r="AP164" s="274"/>
      <c r="AQ164" s="272"/>
      <c r="AR164" s="274"/>
      <c r="AS164" s="272"/>
      <c r="AT164" s="277">
        <v>2</v>
      </c>
      <c r="AU164" s="278">
        <v>3.464</v>
      </c>
      <c r="AV164" s="273"/>
      <c r="AW164" s="279"/>
      <c r="AX164" s="279"/>
      <c r="AY164" s="274"/>
      <c r="AZ164" s="272"/>
      <c r="BA164" s="279"/>
      <c r="BB164" s="273"/>
      <c r="BC164" s="272"/>
      <c r="BD164" s="263"/>
      <c r="BE164" s="272"/>
      <c r="BF164" s="279">
        <v>146.077</v>
      </c>
      <c r="BG164" s="263">
        <v>9.7000000000000003E-3</v>
      </c>
      <c r="BH164" s="272">
        <v>15.011073427493553</v>
      </c>
      <c r="BI164" s="273">
        <v>8.5000000000000006E-3</v>
      </c>
      <c r="BJ164" s="272">
        <v>13.244</v>
      </c>
      <c r="BK164" s="273">
        <v>1.7500000000000002E-2</v>
      </c>
      <c r="BL164" s="272">
        <v>24.270067619047641</v>
      </c>
      <c r="BM164" s="273">
        <v>1.7500000000000002E-2</v>
      </c>
      <c r="BN164" s="272">
        <v>27.492643902439021</v>
      </c>
      <c r="BO164" s="273">
        <v>2</v>
      </c>
      <c r="BP164" s="272">
        <v>7.45353333333333</v>
      </c>
      <c r="BQ164" s="273">
        <v>61</v>
      </c>
      <c r="BR164" s="272">
        <v>66.233999999999995</v>
      </c>
      <c r="BS164" s="273">
        <v>1.4999999999999999E-2</v>
      </c>
      <c r="BT164" s="272">
        <v>8.2386379120879187</v>
      </c>
      <c r="BU164" s="273">
        <v>25</v>
      </c>
      <c r="BV164" s="272">
        <v>22.953269540478257</v>
      </c>
      <c r="BW164" s="273">
        <v>5</v>
      </c>
      <c r="BX164" s="272">
        <v>9.4369999999999994</v>
      </c>
      <c r="BY164" s="77">
        <f t="shared" si="38"/>
        <v>157.47399999999999</v>
      </c>
      <c r="BZ164" s="251">
        <f t="shared" si="39"/>
        <v>153.70531828231356</v>
      </c>
      <c r="CA164" s="252">
        <f t="shared" si="30"/>
        <v>40.628907452566175</v>
      </c>
      <c r="CB164" s="261">
        <f t="shared" si="40"/>
        <v>351.80822573487973</v>
      </c>
    </row>
    <row r="165" spans="1:80" ht="18.75" customHeight="1" x14ac:dyDescent="0.3">
      <c r="A165" s="61"/>
      <c r="B165" s="80" t="s">
        <v>353</v>
      </c>
      <c r="C165" s="81">
        <v>1973</v>
      </c>
      <c r="D165" s="81">
        <v>5</v>
      </c>
      <c r="E165" s="81">
        <v>8</v>
      </c>
      <c r="F165" s="145">
        <v>128</v>
      </c>
      <c r="G165" s="151">
        <v>6081.8</v>
      </c>
      <c r="H165" s="123"/>
      <c r="I165" s="65"/>
      <c r="J165" s="65"/>
      <c r="K165" s="64"/>
      <c r="L165" s="123"/>
      <c r="M165" s="124"/>
      <c r="N165" s="65"/>
      <c r="O165" s="64"/>
      <c r="P165" s="65"/>
      <c r="Q165" s="274"/>
      <c r="R165" s="272"/>
      <c r="S165" s="263"/>
      <c r="T165" s="275"/>
      <c r="U165" s="274"/>
      <c r="V165" s="272"/>
      <c r="W165" s="274"/>
      <c r="X165" s="272"/>
      <c r="Y165" s="274"/>
      <c r="Z165" s="272"/>
      <c r="AA165" s="273"/>
      <c r="AB165" s="272"/>
      <c r="AC165" s="274"/>
      <c r="AD165" s="263"/>
      <c r="AE165" s="272"/>
      <c r="AF165" s="274"/>
      <c r="AG165" s="272"/>
      <c r="AH165" s="274"/>
      <c r="AI165" s="272"/>
      <c r="AJ165" s="274"/>
      <c r="AK165" s="276"/>
      <c r="AL165" s="274"/>
      <c r="AM165" s="272"/>
      <c r="AN165" s="274"/>
      <c r="AO165" s="272"/>
      <c r="AP165" s="274"/>
      <c r="AQ165" s="272"/>
      <c r="AR165" s="274"/>
      <c r="AS165" s="272"/>
      <c r="AT165" s="277"/>
      <c r="AU165" s="278"/>
      <c r="AV165" s="273"/>
      <c r="AW165" s="279"/>
      <c r="AX165" s="279"/>
      <c r="AY165" s="274"/>
      <c r="AZ165" s="272"/>
      <c r="BA165" s="279"/>
      <c r="BB165" s="273"/>
      <c r="BC165" s="272"/>
      <c r="BD165" s="263"/>
      <c r="BE165" s="272"/>
      <c r="BF165" s="279"/>
      <c r="BG165" s="263"/>
      <c r="BH165" s="272"/>
      <c r="BI165" s="273"/>
      <c r="BJ165" s="272"/>
      <c r="BK165" s="273"/>
      <c r="BL165" s="272"/>
      <c r="BM165" s="273"/>
      <c r="BN165" s="272"/>
      <c r="BO165" s="273"/>
      <c r="BP165" s="272"/>
      <c r="BQ165" s="273"/>
      <c r="BR165" s="272"/>
      <c r="BS165" s="273"/>
      <c r="BT165" s="272"/>
      <c r="BU165" s="273"/>
      <c r="BV165" s="272"/>
      <c r="BW165" s="273">
        <v>1</v>
      </c>
      <c r="BX165" s="272">
        <v>2.7493273529411799</v>
      </c>
      <c r="BY165" s="77">
        <f t="shared" ref="BY165:BY167" si="44">R165+S165+V165+X165+Z165+AB165+AE165+AG165+AI165+AK165+AM165+AO165+AQ165+AS165+AU165+AV165+AW165+AX165+AZ165+BA165+BC165+BE165+BF165</f>
        <v>0</v>
      </c>
      <c r="BZ165" s="251">
        <f t="shared" ref="BZ165:BZ167" si="45">BH165+BJ165+BL165+BN165+BP165+BR165</f>
        <v>0</v>
      </c>
      <c r="CA165" s="252">
        <f t="shared" ref="CA165:CA167" si="46">BT165+BV165+BX165</f>
        <v>2.7493273529411799</v>
      </c>
      <c r="CB165" s="261">
        <f t="shared" ref="CB165:CB167" si="47">BY165+BZ165+CA165</f>
        <v>2.7493273529411799</v>
      </c>
    </row>
    <row r="166" spans="1:80" ht="18.75" customHeight="1" x14ac:dyDescent="0.3">
      <c r="A166" s="61">
        <f>A164+1</f>
        <v>155</v>
      </c>
      <c r="B166" s="80" t="s">
        <v>264</v>
      </c>
      <c r="C166" s="81">
        <v>1972</v>
      </c>
      <c r="D166" s="81">
        <v>5</v>
      </c>
      <c r="E166" s="81">
        <v>4</v>
      </c>
      <c r="F166" s="145">
        <v>69</v>
      </c>
      <c r="G166" s="151">
        <v>3378.7</v>
      </c>
      <c r="H166" s="123">
        <v>6.31</v>
      </c>
      <c r="I166" s="65"/>
      <c r="J166" s="65">
        <f t="shared" ref="J166:J197" si="48">G166*H166*12/1000</f>
        <v>255.83516399999999</v>
      </c>
      <c r="K166" s="64">
        <f t="shared" si="41"/>
        <v>243.938828874</v>
      </c>
      <c r="L166" s="123">
        <v>6.31</v>
      </c>
      <c r="M166" s="124">
        <v>6.33</v>
      </c>
      <c r="N166" s="65">
        <f t="shared" ref="N166:N197" si="49">((G166*L166*6)+(G166*M166*6))/1000</f>
        <v>256.24060799999995</v>
      </c>
      <c r="O166" s="64">
        <f t="shared" si="29"/>
        <v>244.32541972799996</v>
      </c>
      <c r="P166" s="65">
        <f t="shared" si="32"/>
        <v>248.55338975999996</v>
      </c>
      <c r="Q166" s="274"/>
      <c r="R166" s="272"/>
      <c r="S166" s="263"/>
      <c r="T166" s="275"/>
      <c r="U166" s="274"/>
      <c r="V166" s="272"/>
      <c r="W166" s="274"/>
      <c r="X166" s="272"/>
      <c r="Y166" s="274"/>
      <c r="Z166" s="272"/>
      <c r="AA166" s="273"/>
      <c r="AB166" s="272"/>
      <c r="AC166" s="274"/>
      <c r="AD166" s="263"/>
      <c r="AE166" s="272"/>
      <c r="AF166" s="274"/>
      <c r="AG166" s="272"/>
      <c r="AH166" s="274"/>
      <c r="AI166" s="272"/>
      <c r="AJ166" s="274"/>
      <c r="AK166" s="276"/>
      <c r="AL166" s="274"/>
      <c r="AM166" s="272"/>
      <c r="AN166" s="274"/>
      <c r="AO166" s="272"/>
      <c r="AP166" s="274"/>
      <c r="AQ166" s="272"/>
      <c r="AR166" s="274"/>
      <c r="AS166" s="272"/>
      <c r="AT166" s="277">
        <v>5</v>
      </c>
      <c r="AU166" s="278">
        <v>1.2509999999999999</v>
      </c>
      <c r="AV166" s="273"/>
      <c r="AW166" s="279"/>
      <c r="AX166" s="279"/>
      <c r="AY166" s="274"/>
      <c r="AZ166" s="272"/>
      <c r="BA166" s="279"/>
      <c r="BB166" s="273"/>
      <c r="BC166" s="272"/>
      <c r="BD166" s="263"/>
      <c r="BE166" s="272"/>
      <c r="BF166" s="279">
        <v>14.02</v>
      </c>
      <c r="BG166" s="263"/>
      <c r="BH166" s="272"/>
      <c r="BI166" s="273">
        <v>1.5E-3</v>
      </c>
      <c r="BJ166" s="272">
        <v>1.7621267647058851</v>
      </c>
      <c r="BK166" s="273">
        <v>2E-3</v>
      </c>
      <c r="BL166" s="272">
        <v>2.9514451237322552</v>
      </c>
      <c r="BM166" s="273">
        <v>5.0000000000000001E-4</v>
      </c>
      <c r="BN166" s="272">
        <v>0.75717425531915006</v>
      </c>
      <c r="BO166" s="273"/>
      <c r="BP166" s="272"/>
      <c r="BQ166" s="273">
        <v>12</v>
      </c>
      <c r="BR166" s="272">
        <v>12.723000000000001</v>
      </c>
      <c r="BS166" s="273"/>
      <c r="BT166" s="272"/>
      <c r="BU166" s="273">
        <v>4</v>
      </c>
      <c r="BV166" s="272">
        <v>3.4495051845906914</v>
      </c>
      <c r="BW166" s="273">
        <v>7</v>
      </c>
      <c r="BX166" s="272">
        <v>13.613</v>
      </c>
      <c r="BY166" s="77">
        <f t="shared" si="44"/>
        <v>15.270999999999999</v>
      </c>
      <c r="BZ166" s="251">
        <f t="shared" si="45"/>
        <v>18.193746143757291</v>
      </c>
      <c r="CA166" s="252">
        <f t="shared" si="46"/>
        <v>17.062505184590691</v>
      </c>
      <c r="CB166" s="261">
        <f t="shared" si="47"/>
        <v>50.52725132834798</v>
      </c>
    </row>
    <row r="167" spans="1:80" ht="18.75" customHeight="1" x14ac:dyDescent="0.3">
      <c r="A167" s="61">
        <f t="shared" si="31"/>
        <v>156</v>
      </c>
      <c r="B167" s="80" t="s">
        <v>265</v>
      </c>
      <c r="C167" s="81" t="s">
        <v>266</v>
      </c>
      <c r="D167" s="81">
        <v>5</v>
      </c>
      <c r="E167" s="81">
        <v>4</v>
      </c>
      <c r="F167" s="145">
        <v>64</v>
      </c>
      <c r="G167" s="151">
        <v>3275.7</v>
      </c>
      <c r="H167" s="123">
        <v>6.31</v>
      </c>
      <c r="I167" s="65"/>
      <c r="J167" s="65">
        <f t="shared" si="48"/>
        <v>248.03600399999996</v>
      </c>
      <c r="K167" s="64">
        <f t="shared" si="41"/>
        <v>236.50232981399998</v>
      </c>
      <c r="L167" s="123">
        <v>6.31</v>
      </c>
      <c r="M167" s="124">
        <v>6.33</v>
      </c>
      <c r="N167" s="65">
        <f t="shared" si="49"/>
        <v>248.42908799999998</v>
      </c>
      <c r="O167" s="64">
        <f t="shared" si="29"/>
        <v>236.87713540799999</v>
      </c>
      <c r="P167" s="65">
        <f t="shared" si="32"/>
        <v>240.97621535999997</v>
      </c>
      <c r="Q167" s="274"/>
      <c r="R167" s="272"/>
      <c r="S167" s="263"/>
      <c r="T167" s="275"/>
      <c r="U167" s="274">
        <v>1.3000000000000001E-2</v>
      </c>
      <c r="V167" s="272">
        <v>8.5834499999999991</v>
      </c>
      <c r="W167" s="274">
        <v>3.0000000000000001E-3</v>
      </c>
      <c r="X167" s="272">
        <v>9.5399999999999991</v>
      </c>
      <c r="Y167" s="274"/>
      <c r="Z167" s="272"/>
      <c r="AA167" s="273"/>
      <c r="AB167" s="272"/>
      <c r="AC167" s="274"/>
      <c r="AD167" s="263"/>
      <c r="AE167" s="272"/>
      <c r="AF167" s="274"/>
      <c r="AG167" s="272"/>
      <c r="AH167" s="274"/>
      <c r="AI167" s="272"/>
      <c r="AJ167" s="274"/>
      <c r="AK167" s="276"/>
      <c r="AL167" s="274"/>
      <c r="AM167" s="272"/>
      <c r="AN167" s="274"/>
      <c r="AO167" s="272"/>
      <c r="AP167" s="274"/>
      <c r="AQ167" s="272"/>
      <c r="AR167" s="274"/>
      <c r="AS167" s="272"/>
      <c r="AT167" s="277">
        <v>7</v>
      </c>
      <c r="AU167" s="278">
        <v>10.112</v>
      </c>
      <c r="AV167" s="273"/>
      <c r="AW167" s="279"/>
      <c r="AX167" s="279"/>
      <c r="AY167" s="274"/>
      <c r="AZ167" s="272"/>
      <c r="BA167" s="279"/>
      <c r="BB167" s="273"/>
      <c r="BC167" s="272"/>
      <c r="BD167" s="263"/>
      <c r="BE167" s="272"/>
      <c r="BF167" s="279">
        <v>3.5300000000000002</v>
      </c>
      <c r="BG167" s="263"/>
      <c r="BH167" s="272"/>
      <c r="BI167" s="273"/>
      <c r="BJ167" s="272"/>
      <c r="BK167" s="273">
        <v>1.35E-2</v>
      </c>
      <c r="BL167" s="272">
        <v>18.086351818886868</v>
      </c>
      <c r="BM167" s="273">
        <v>1.2E-2</v>
      </c>
      <c r="BN167" s="272">
        <v>14.638</v>
      </c>
      <c r="BO167" s="273"/>
      <c r="BP167" s="272"/>
      <c r="BQ167" s="273">
        <v>5</v>
      </c>
      <c r="BR167" s="272">
        <v>4.2619999999999996</v>
      </c>
      <c r="BS167" s="273"/>
      <c r="BT167" s="272"/>
      <c r="BU167" s="273"/>
      <c r="BV167" s="272"/>
      <c r="BW167" s="273">
        <v>4</v>
      </c>
      <c r="BX167" s="272">
        <v>8.9220000000000006</v>
      </c>
      <c r="BY167" s="77">
        <f t="shared" si="44"/>
        <v>31.765450000000001</v>
      </c>
      <c r="BZ167" s="251">
        <f t="shared" si="45"/>
        <v>36.986351818886867</v>
      </c>
      <c r="CA167" s="252">
        <f t="shared" si="46"/>
        <v>8.9220000000000006</v>
      </c>
      <c r="CB167" s="261">
        <f t="shared" si="47"/>
        <v>77.673801818886858</v>
      </c>
    </row>
    <row r="168" spans="1:80" ht="18.75" customHeight="1" x14ac:dyDescent="0.3">
      <c r="A168" s="61">
        <f t="shared" si="31"/>
        <v>157</v>
      </c>
      <c r="B168" s="80" t="s">
        <v>267</v>
      </c>
      <c r="C168" s="81">
        <v>1973</v>
      </c>
      <c r="D168" s="81">
        <v>5</v>
      </c>
      <c r="E168" s="81">
        <v>8</v>
      </c>
      <c r="F168" s="145">
        <v>128</v>
      </c>
      <c r="G168" s="151">
        <v>6556.1</v>
      </c>
      <c r="H168" s="123">
        <v>6.31</v>
      </c>
      <c r="I168" s="65"/>
      <c r="J168" s="65">
        <f t="shared" si="48"/>
        <v>496.42789199999999</v>
      </c>
      <c r="K168" s="64">
        <f t="shared" si="41"/>
        <v>473.343995022</v>
      </c>
      <c r="L168" s="123">
        <v>6.31</v>
      </c>
      <c r="M168" s="124">
        <v>6.33</v>
      </c>
      <c r="N168" s="65">
        <f t="shared" si="49"/>
        <v>497.21462400000001</v>
      </c>
      <c r="O168" s="64">
        <f t="shared" si="29"/>
        <v>474.09414398400003</v>
      </c>
      <c r="P168" s="65">
        <f t="shared" si="32"/>
        <v>482.29818527999998</v>
      </c>
      <c r="Q168" s="274"/>
      <c r="R168" s="272"/>
      <c r="S168" s="263"/>
      <c r="T168" s="275"/>
      <c r="U168" s="274">
        <v>3.0000000000000001E-3</v>
      </c>
      <c r="V168" s="272">
        <v>2.0760000000000001</v>
      </c>
      <c r="W168" s="274"/>
      <c r="X168" s="272"/>
      <c r="Y168" s="274"/>
      <c r="Z168" s="272"/>
      <c r="AA168" s="273">
        <v>2</v>
      </c>
      <c r="AB168" s="272">
        <v>4.8310000000000004</v>
      </c>
      <c r="AC168" s="274"/>
      <c r="AD168" s="263"/>
      <c r="AE168" s="272"/>
      <c r="AF168" s="274"/>
      <c r="AG168" s="272"/>
      <c r="AH168" s="274">
        <v>1.5E-3</v>
      </c>
      <c r="AI168" s="272">
        <v>4.5359999999999996</v>
      </c>
      <c r="AJ168" s="274"/>
      <c r="AK168" s="276"/>
      <c r="AL168" s="274"/>
      <c r="AM168" s="272"/>
      <c r="AN168" s="274"/>
      <c r="AO168" s="272"/>
      <c r="AP168" s="274">
        <v>1</v>
      </c>
      <c r="AQ168" s="272">
        <v>0.90500000000000003</v>
      </c>
      <c r="AR168" s="274"/>
      <c r="AS168" s="272"/>
      <c r="AT168" s="277">
        <v>21</v>
      </c>
      <c r="AU168" s="278">
        <v>43.905999999999999</v>
      </c>
      <c r="AV168" s="273"/>
      <c r="AW168" s="279"/>
      <c r="AX168" s="279"/>
      <c r="AY168" s="274"/>
      <c r="AZ168" s="272"/>
      <c r="BA168" s="279"/>
      <c r="BB168" s="273"/>
      <c r="BC168" s="272"/>
      <c r="BD168" s="263">
        <v>47</v>
      </c>
      <c r="BE168" s="272">
        <v>21.053000000000001</v>
      </c>
      <c r="BF168" s="279">
        <v>159.37500000000003</v>
      </c>
      <c r="BG168" s="263"/>
      <c r="BH168" s="272"/>
      <c r="BI168" s="273"/>
      <c r="BJ168" s="272"/>
      <c r="BK168" s="273">
        <v>3.0000000000000001E-3</v>
      </c>
      <c r="BL168" s="272">
        <v>3.9725338095238203</v>
      </c>
      <c r="BM168" s="273">
        <v>4.5000000000000005E-3</v>
      </c>
      <c r="BN168" s="272">
        <v>6.3180039024390204</v>
      </c>
      <c r="BO168" s="273"/>
      <c r="BP168" s="272"/>
      <c r="BQ168" s="273">
        <v>13</v>
      </c>
      <c r="BR168" s="272">
        <v>15.036</v>
      </c>
      <c r="BS168" s="273"/>
      <c r="BT168" s="272"/>
      <c r="BU168" s="273"/>
      <c r="BV168" s="272"/>
      <c r="BW168" s="273">
        <v>10</v>
      </c>
      <c r="BX168" s="272">
        <v>17.056000000000001</v>
      </c>
      <c r="BY168" s="77">
        <f t="shared" ref="BY168:BY197" si="50">R168+S168+V168+X168+Z168+AB168+AE168+AG168+AI168+AK168+AM168+AO168+AQ168+AS168+AU168+AV168+AW168+AX168+AZ168+BA168+BC168+BE168+BF168</f>
        <v>236.68200000000002</v>
      </c>
      <c r="BZ168" s="251">
        <f t="shared" si="39"/>
        <v>25.326537711962843</v>
      </c>
      <c r="CA168" s="252">
        <f t="shared" si="30"/>
        <v>17.056000000000001</v>
      </c>
      <c r="CB168" s="261">
        <f t="shared" si="40"/>
        <v>279.06453771196283</v>
      </c>
    </row>
    <row r="169" spans="1:80" ht="19.5" customHeight="1" x14ac:dyDescent="0.3">
      <c r="A169" s="61">
        <f t="shared" si="31"/>
        <v>158</v>
      </c>
      <c r="B169" s="80" t="s">
        <v>269</v>
      </c>
      <c r="C169" s="81">
        <v>1976</v>
      </c>
      <c r="D169" s="81">
        <v>5</v>
      </c>
      <c r="E169" s="81">
        <v>7</v>
      </c>
      <c r="F169" s="145">
        <v>104</v>
      </c>
      <c r="G169" s="151">
        <v>6823.2</v>
      </c>
      <c r="H169" s="123">
        <v>6.31</v>
      </c>
      <c r="I169" s="65"/>
      <c r="J169" s="65">
        <f t="shared" si="48"/>
        <v>516.65270399999986</v>
      </c>
      <c r="K169" s="64">
        <f t="shared" si="41"/>
        <v>492.62835326399988</v>
      </c>
      <c r="L169" s="123">
        <v>6.31</v>
      </c>
      <c r="M169" s="124">
        <v>6.33</v>
      </c>
      <c r="N169" s="65">
        <f t="shared" si="49"/>
        <v>517.47148799999991</v>
      </c>
      <c r="O169" s="64">
        <f t="shared" si="29"/>
        <v>493.40906380799993</v>
      </c>
      <c r="P169" s="65">
        <f t="shared" si="32"/>
        <v>501.94734335999988</v>
      </c>
      <c r="Q169" s="274"/>
      <c r="R169" s="272"/>
      <c r="S169" s="263"/>
      <c r="T169" s="275"/>
      <c r="U169" s="274"/>
      <c r="V169" s="272"/>
      <c r="W169" s="274"/>
      <c r="X169" s="272"/>
      <c r="Y169" s="274"/>
      <c r="Z169" s="272"/>
      <c r="AA169" s="273"/>
      <c r="AB169" s="272"/>
      <c r="AC169" s="274"/>
      <c r="AD169" s="263"/>
      <c r="AE169" s="272"/>
      <c r="AF169" s="274"/>
      <c r="AG169" s="272"/>
      <c r="AH169" s="274"/>
      <c r="AI169" s="272"/>
      <c r="AJ169" s="274"/>
      <c r="AK169" s="276"/>
      <c r="AL169" s="274"/>
      <c r="AM169" s="272"/>
      <c r="AN169" s="274"/>
      <c r="AO169" s="272"/>
      <c r="AP169" s="274"/>
      <c r="AQ169" s="272"/>
      <c r="AR169" s="274"/>
      <c r="AS169" s="272"/>
      <c r="AT169" s="277">
        <v>6</v>
      </c>
      <c r="AU169" s="278">
        <v>6.7080000000000002</v>
      </c>
      <c r="AV169" s="273"/>
      <c r="AW169" s="279"/>
      <c r="AX169" s="279"/>
      <c r="AY169" s="274">
        <v>1</v>
      </c>
      <c r="AZ169" s="272">
        <v>53.945999999999998</v>
      </c>
      <c r="BA169" s="279"/>
      <c r="BB169" s="273"/>
      <c r="BC169" s="272"/>
      <c r="BD169" s="263"/>
      <c r="BE169" s="272"/>
      <c r="BF169" s="279">
        <v>30.4</v>
      </c>
      <c r="BG169" s="263"/>
      <c r="BH169" s="272"/>
      <c r="BI169" s="273">
        <v>5.0000000000000001E-3</v>
      </c>
      <c r="BJ169" s="272">
        <v>6.1269999999999998</v>
      </c>
      <c r="BK169" s="273">
        <v>5.0000000000000001E-4</v>
      </c>
      <c r="BL169" s="272">
        <v>0.66208896825397001</v>
      </c>
      <c r="BM169" s="273">
        <v>1.1000000000000001E-2</v>
      </c>
      <c r="BN169" s="272">
        <v>16.970866839087734</v>
      </c>
      <c r="BO169" s="273"/>
      <c r="BP169" s="272"/>
      <c r="BQ169" s="273">
        <v>25</v>
      </c>
      <c r="BR169" s="272">
        <v>27.722000000000001</v>
      </c>
      <c r="BS169" s="273"/>
      <c r="BT169" s="272"/>
      <c r="BU169" s="273">
        <v>1</v>
      </c>
      <c r="BV169" s="272">
        <v>0.68367999999999995</v>
      </c>
      <c r="BW169" s="273">
        <v>9</v>
      </c>
      <c r="BX169" s="272">
        <v>15.095000000000001</v>
      </c>
      <c r="BY169" s="77">
        <f t="shared" si="50"/>
        <v>91.054000000000002</v>
      </c>
      <c r="BZ169" s="251">
        <f t="shared" si="39"/>
        <v>51.481955807341706</v>
      </c>
      <c r="CA169" s="252">
        <f t="shared" si="30"/>
        <v>15.778680000000001</v>
      </c>
      <c r="CB169" s="261">
        <f t="shared" si="40"/>
        <v>158.31463580734172</v>
      </c>
    </row>
    <row r="170" spans="1:80" ht="18.75" customHeight="1" x14ac:dyDescent="0.3">
      <c r="A170" s="61">
        <f t="shared" si="31"/>
        <v>159</v>
      </c>
      <c r="B170" s="92" t="s">
        <v>270</v>
      </c>
      <c r="C170" s="93">
        <v>1972</v>
      </c>
      <c r="D170" s="93">
        <v>5</v>
      </c>
      <c r="E170" s="93">
        <v>6</v>
      </c>
      <c r="F170" s="146">
        <v>97</v>
      </c>
      <c r="G170" s="152">
        <v>4522.8999999999996</v>
      </c>
      <c r="H170" s="123">
        <v>6.31</v>
      </c>
      <c r="I170" s="65"/>
      <c r="J170" s="65">
        <f t="shared" si="48"/>
        <v>342.47398799999996</v>
      </c>
      <c r="K170" s="64">
        <f t="shared" si="41"/>
        <v>326.54894755799995</v>
      </c>
      <c r="L170" s="123">
        <v>6.31</v>
      </c>
      <c r="M170" s="124">
        <v>6.33</v>
      </c>
      <c r="N170" s="65">
        <f t="shared" si="49"/>
        <v>343.01673599999998</v>
      </c>
      <c r="O170" s="64">
        <f t="shared" si="29"/>
        <v>327.06645777599999</v>
      </c>
      <c r="P170" s="65">
        <f t="shared" si="32"/>
        <v>332.72623391999997</v>
      </c>
      <c r="Q170" s="274"/>
      <c r="R170" s="272"/>
      <c r="S170" s="263"/>
      <c r="T170" s="275"/>
      <c r="U170" s="274"/>
      <c r="V170" s="272"/>
      <c r="W170" s="274"/>
      <c r="X170" s="272"/>
      <c r="Y170" s="274"/>
      <c r="Z170" s="272"/>
      <c r="AA170" s="273"/>
      <c r="AB170" s="272"/>
      <c r="AC170" s="274"/>
      <c r="AD170" s="263"/>
      <c r="AE170" s="272"/>
      <c r="AF170" s="274"/>
      <c r="AG170" s="272"/>
      <c r="AH170" s="274"/>
      <c r="AI170" s="272"/>
      <c r="AJ170" s="274"/>
      <c r="AK170" s="276"/>
      <c r="AL170" s="274"/>
      <c r="AM170" s="272"/>
      <c r="AN170" s="274"/>
      <c r="AO170" s="272"/>
      <c r="AP170" s="274"/>
      <c r="AQ170" s="272"/>
      <c r="AR170" s="274"/>
      <c r="AS170" s="272"/>
      <c r="AT170" s="277"/>
      <c r="AU170" s="278"/>
      <c r="AV170" s="273"/>
      <c r="AW170" s="279"/>
      <c r="AX170" s="279"/>
      <c r="AY170" s="274"/>
      <c r="AZ170" s="272"/>
      <c r="BA170" s="279"/>
      <c r="BB170" s="273"/>
      <c r="BC170" s="272"/>
      <c r="BD170" s="263"/>
      <c r="BE170" s="272"/>
      <c r="BF170" s="279">
        <v>1.577</v>
      </c>
      <c r="BG170" s="263">
        <v>1.4999999999999999E-2</v>
      </c>
      <c r="BH170" s="272">
        <v>21.074774549071641</v>
      </c>
      <c r="BI170" s="273">
        <v>8.0000000000000002E-3</v>
      </c>
      <c r="BJ170" s="272">
        <v>9.2277262352941296</v>
      </c>
      <c r="BK170" s="273">
        <v>7.4999999999999997E-3</v>
      </c>
      <c r="BL170" s="272">
        <v>10.814758411199421</v>
      </c>
      <c r="BM170" s="273">
        <v>3.5000000000000001E-3</v>
      </c>
      <c r="BN170" s="272">
        <v>4.704504</v>
      </c>
      <c r="BO170" s="273"/>
      <c r="BP170" s="272"/>
      <c r="BQ170" s="273">
        <v>51</v>
      </c>
      <c r="BR170" s="272">
        <v>44.125999999999998</v>
      </c>
      <c r="BS170" s="273"/>
      <c r="BT170" s="272"/>
      <c r="BU170" s="273">
        <v>4</v>
      </c>
      <c r="BV170" s="272">
        <v>4.0570000000000004</v>
      </c>
      <c r="BW170" s="273">
        <v>10</v>
      </c>
      <c r="BX170" s="272">
        <v>22.228999999999999</v>
      </c>
      <c r="BY170" s="77">
        <f t="shared" si="50"/>
        <v>1.577</v>
      </c>
      <c r="BZ170" s="251">
        <f t="shared" si="39"/>
        <v>89.947763195565187</v>
      </c>
      <c r="CA170" s="252">
        <f t="shared" si="30"/>
        <v>26.286000000000001</v>
      </c>
      <c r="CB170" s="261">
        <f t="shared" si="40"/>
        <v>117.81076319556519</v>
      </c>
    </row>
    <row r="171" spans="1:80" ht="18.75" customHeight="1" x14ac:dyDescent="0.3">
      <c r="A171" s="61">
        <f t="shared" si="31"/>
        <v>160</v>
      </c>
      <c r="B171" s="80" t="s">
        <v>271</v>
      </c>
      <c r="C171" s="81">
        <v>1981</v>
      </c>
      <c r="D171" s="81">
        <v>5</v>
      </c>
      <c r="E171" s="81">
        <v>9</v>
      </c>
      <c r="F171" s="145">
        <v>104</v>
      </c>
      <c r="G171" s="151">
        <v>7885.2</v>
      </c>
      <c r="H171" s="123">
        <v>6.31</v>
      </c>
      <c r="I171" s="65"/>
      <c r="J171" s="65">
        <f t="shared" si="48"/>
        <v>597.06734399999993</v>
      </c>
      <c r="K171" s="64">
        <f t="shared" si="41"/>
        <v>569.30371250399992</v>
      </c>
      <c r="L171" s="123">
        <v>6.31</v>
      </c>
      <c r="M171" s="124">
        <v>6.33</v>
      </c>
      <c r="N171" s="65">
        <f t="shared" si="49"/>
        <v>598.01356799999996</v>
      </c>
      <c r="O171" s="64">
        <f t="shared" si="29"/>
        <v>570.20593708799993</v>
      </c>
      <c r="P171" s="65">
        <f t="shared" si="32"/>
        <v>580.07316096</v>
      </c>
      <c r="Q171" s="274"/>
      <c r="R171" s="272"/>
      <c r="S171" s="263"/>
      <c r="T171" s="275"/>
      <c r="U171" s="274">
        <v>4.0000000000000001E-3</v>
      </c>
      <c r="V171" s="272">
        <v>3.4154499999999999</v>
      </c>
      <c r="W171" s="274"/>
      <c r="X171" s="272"/>
      <c r="Y171" s="274"/>
      <c r="Z171" s="272"/>
      <c r="AA171" s="273"/>
      <c r="AB171" s="272"/>
      <c r="AC171" s="274"/>
      <c r="AD171" s="263"/>
      <c r="AE171" s="272"/>
      <c r="AF171" s="274"/>
      <c r="AG171" s="272"/>
      <c r="AH171" s="274"/>
      <c r="AI171" s="272"/>
      <c r="AJ171" s="274"/>
      <c r="AK171" s="276"/>
      <c r="AL171" s="274"/>
      <c r="AM171" s="272"/>
      <c r="AN171" s="274"/>
      <c r="AO171" s="272"/>
      <c r="AP171" s="274"/>
      <c r="AQ171" s="272"/>
      <c r="AR171" s="274"/>
      <c r="AS171" s="272"/>
      <c r="AT171" s="277">
        <v>3</v>
      </c>
      <c r="AU171" s="278">
        <v>11.461</v>
      </c>
      <c r="AV171" s="273"/>
      <c r="AW171" s="279"/>
      <c r="AX171" s="279"/>
      <c r="AY171" s="274"/>
      <c r="AZ171" s="272"/>
      <c r="BA171" s="279"/>
      <c r="BB171" s="273"/>
      <c r="BC171" s="272"/>
      <c r="BD171" s="263"/>
      <c r="BE171" s="272"/>
      <c r="BF171" s="279">
        <v>15.622999999999999</v>
      </c>
      <c r="BG171" s="263"/>
      <c r="BH171" s="272"/>
      <c r="BI171" s="273">
        <v>1.2E-2</v>
      </c>
      <c r="BJ171" s="272">
        <v>16.852</v>
      </c>
      <c r="BK171" s="273">
        <v>1.115E-2</v>
      </c>
      <c r="BL171" s="272">
        <v>19.237890633016061</v>
      </c>
      <c r="BM171" s="273">
        <v>1.8000000000000002E-2</v>
      </c>
      <c r="BN171" s="272">
        <v>28.768041463414612</v>
      </c>
      <c r="BO171" s="273">
        <v>1</v>
      </c>
      <c r="BP171" s="272">
        <v>4.5286588888888897</v>
      </c>
      <c r="BQ171" s="273">
        <v>37</v>
      </c>
      <c r="BR171" s="272">
        <v>32.284999999999997</v>
      </c>
      <c r="BS171" s="273"/>
      <c r="BT171" s="272"/>
      <c r="BU171" s="273"/>
      <c r="BV171" s="272"/>
      <c r="BW171" s="273">
        <v>15</v>
      </c>
      <c r="BX171" s="272">
        <v>30.693999999999999</v>
      </c>
      <c r="BY171" s="77">
        <f t="shared" si="50"/>
        <v>30.49945</v>
      </c>
      <c r="BZ171" s="251">
        <f t="shared" si="39"/>
        <v>101.67159098531955</v>
      </c>
      <c r="CA171" s="252">
        <f t="shared" si="30"/>
        <v>30.693999999999999</v>
      </c>
      <c r="CB171" s="261">
        <f t="shared" si="40"/>
        <v>162.86504098531955</v>
      </c>
    </row>
    <row r="172" spans="1:80" ht="18.75" customHeight="1" x14ac:dyDescent="0.3">
      <c r="A172" s="61">
        <f t="shared" si="31"/>
        <v>161</v>
      </c>
      <c r="B172" s="80" t="s">
        <v>272</v>
      </c>
      <c r="C172" s="81">
        <v>1971</v>
      </c>
      <c r="D172" s="81">
        <v>5</v>
      </c>
      <c r="E172" s="81">
        <v>8</v>
      </c>
      <c r="F172" s="145">
        <v>128</v>
      </c>
      <c r="G172" s="151">
        <v>6598.9</v>
      </c>
      <c r="H172" s="123">
        <v>6.31</v>
      </c>
      <c r="I172" s="65"/>
      <c r="J172" s="65">
        <f t="shared" si="48"/>
        <v>499.66870799999992</v>
      </c>
      <c r="K172" s="64">
        <f t="shared" si="41"/>
        <v>476.43411307799994</v>
      </c>
      <c r="L172" s="123">
        <v>6.31</v>
      </c>
      <c r="M172" s="124">
        <v>6.33</v>
      </c>
      <c r="N172" s="65">
        <f t="shared" si="49"/>
        <v>500.46057599999995</v>
      </c>
      <c r="O172" s="64">
        <f t="shared" si="29"/>
        <v>477.18915921599995</v>
      </c>
      <c r="P172" s="65">
        <f t="shared" si="32"/>
        <v>485.44675871999993</v>
      </c>
      <c r="Q172" s="274"/>
      <c r="R172" s="272"/>
      <c r="S172" s="263"/>
      <c r="T172" s="275"/>
      <c r="U172" s="274"/>
      <c r="V172" s="272"/>
      <c r="W172" s="274"/>
      <c r="X172" s="272"/>
      <c r="Y172" s="274"/>
      <c r="Z172" s="272"/>
      <c r="AA172" s="273">
        <v>4</v>
      </c>
      <c r="AB172" s="272">
        <v>423.41500000000002</v>
      </c>
      <c r="AC172" s="274"/>
      <c r="AD172" s="263"/>
      <c r="AE172" s="272"/>
      <c r="AF172" s="274"/>
      <c r="AG172" s="272"/>
      <c r="AH172" s="274"/>
      <c r="AI172" s="272"/>
      <c r="AJ172" s="274"/>
      <c r="AK172" s="276"/>
      <c r="AL172" s="274"/>
      <c r="AM172" s="272"/>
      <c r="AN172" s="274"/>
      <c r="AO172" s="272"/>
      <c r="AP172" s="274"/>
      <c r="AQ172" s="272"/>
      <c r="AR172" s="274">
        <v>1</v>
      </c>
      <c r="AS172" s="272">
        <v>125.044</v>
      </c>
      <c r="AT172" s="277"/>
      <c r="AU172" s="278"/>
      <c r="AV172" s="273"/>
      <c r="AW172" s="279"/>
      <c r="AX172" s="279"/>
      <c r="AY172" s="274"/>
      <c r="AZ172" s="272"/>
      <c r="BA172" s="279"/>
      <c r="BB172" s="273"/>
      <c r="BC172" s="272"/>
      <c r="BD172" s="263"/>
      <c r="BE172" s="272"/>
      <c r="BF172" s="279">
        <v>5.4560000000000004</v>
      </c>
      <c r="BG172" s="263">
        <v>3.0000000000000001E-3</v>
      </c>
      <c r="BH172" s="272">
        <v>4.5601142307692397</v>
      </c>
      <c r="BI172" s="273">
        <v>9.0000000000000011E-3</v>
      </c>
      <c r="BJ172" s="272">
        <v>13.241</v>
      </c>
      <c r="BK172" s="273">
        <v>9.0000000000000011E-3</v>
      </c>
      <c r="BL172" s="272">
        <v>12.41106393000576</v>
      </c>
      <c r="BM172" s="273">
        <v>5.0000000000000001E-3</v>
      </c>
      <c r="BN172" s="272">
        <v>10.493</v>
      </c>
      <c r="BO172" s="273">
        <v>3</v>
      </c>
      <c r="BP172" s="272">
        <v>8.6020000000000003</v>
      </c>
      <c r="BQ172" s="273">
        <v>33</v>
      </c>
      <c r="BR172" s="272">
        <v>38.564</v>
      </c>
      <c r="BS172" s="273"/>
      <c r="BT172" s="272"/>
      <c r="BU172" s="273">
        <v>4</v>
      </c>
      <c r="BV172" s="272">
        <v>3.4107759523809555</v>
      </c>
      <c r="BW172" s="273">
        <v>15</v>
      </c>
      <c r="BX172" s="272">
        <v>31.518999999999998</v>
      </c>
      <c r="BY172" s="77">
        <f t="shared" si="50"/>
        <v>553.91500000000008</v>
      </c>
      <c r="BZ172" s="251">
        <f t="shared" si="39"/>
        <v>87.871178160775003</v>
      </c>
      <c r="CA172" s="252">
        <f t="shared" si="30"/>
        <v>34.92977595238095</v>
      </c>
      <c r="CB172" s="261">
        <f t="shared" si="40"/>
        <v>676.71595411315604</v>
      </c>
    </row>
    <row r="173" spans="1:80" ht="20.25" customHeight="1" x14ac:dyDescent="0.3">
      <c r="A173" s="61">
        <f t="shared" si="31"/>
        <v>162</v>
      </c>
      <c r="B173" s="80" t="s">
        <v>273</v>
      </c>
      <c r="C173" s="81" t="s">
        <v>101</v>
      </c>
      <c r="D173" s="81">
        <v>3</v>
      </c>
      <c r="E173" s="81">
        <v>2</v>
      </c>
      <c r="F173" s="145">
        <v>12</v>
      </c>
      <c r="G173" s="151">
        <v>1164.7</v>
      </c>
      <c r="H173" s="123">
        <v>6.31</v>
      </c>
      <c r="I173" s="65"/>
      <c r="J173" s="65">
        <f t="shared" si="48"/>
        <v>88.191084000000004</v>
      </c>
      <c r="K173" s="64">
        <f t="shared" si="41"/>
        <v>84.090198594</v>
      </c>
      <c r="L173" s="123">
        <v>6.31</v>
      </c>
      <c r="M173" s="124">
        <v>6.33</v>
      </c>
      <c r="N173" s="65">
        <f t="shared" si="49"/>
        <v>88.330848000000003</v>
      </c>
      <c r="O173" s="64">
        <f t="shared" si="29"/>
        <v>84.223463568</v>
      </c>
      <c r="P173" s="65">
        <f t="shared" si="32"/>
        <v>85.680922559999999</v>
      </c>
      <c r="Q173" s="274"/>
      <c r="R173" s="272"/>
      <c r="S173" s="263"/>
      <c r="T173" s="275"/>
      <c r="U173" s="274"/>
      <c r="V173" s="272"/>
      <c r="W173" s="274"/>
      <c r="X173" s="272"/>
      <c r="Y173" s="274"/>
      <c r="Z173" s="272"/>
      <c r="AA173" s="273"/>
      <c r="AB173" s="272"/>
      <c r="AC173" s="274"/>
      <c r="AD173" s="263"/>
      <c r="AE173" s="272"/>
      <c r="AF173" s="274"/>
      <c r="AG173" s="272"/>
      <c r="AH173" s="274"/>
      <c r="AI173" s="272"/>
      <c r="AJ173" s="274">
        <v>1</v>
      </c>
      <c r="AK173" s="276">
        <v>2.0664500000000001</v>
      </c>
      <c r="AL173" s="274"/>
      <c r="AM173" s="272"/>
      <c r="AN173" s="274"/>
      <c r="AO173" s="272"/>
      <c r="AP173" s="274"/>
      <c r="AQ173" s="272"/>
      <c r="AR173" s="274"/>
      <c r="AS173" s="272"/>
      <c r="AT173" s="277"/>
      <c r="AU173" s="278"/>
      <c r="AV173" s="273"/>
      <c r="AW173" s="279"/>
      <c r="AX173" s="279"/>
      <c r="AY173" s="274"/>
      <c r="AZ173" s="272"/>
      <c r="BA173" s="279"/>
      <c r="BB173" s="273"/>
      <c r="BC173" s="272"/>
      <c r="BD173" s="263"/>
      <c r="BE173" s="272"/>
      <c r="BF173" s="279">
        <v>16.376000000000001</v>
      </c>
      <c r="BG173" s="263"/>
      <c r="BH173" s="272"/>
      <c r="BI173" s="273"/>
      <c r="BJ173" s="272"/>
      <c r="BK173" s="273">
        <v>4.0000000000000001E-3</v>
      </c>
      <c r="BL173" s="272">
        <v>4.4972428235294206</v>
      </c>
      <c r="BM173" s="273"/>
      <c r="BN173" s="272"/>
      <c r="BO173" s="273"/>
      <c r="BP173" s="272"/>
      <c r="BQ173" s="273">
        <v>13</v>
      </c>
      <c r="BR173" s="272">
        <v>10.879</v>
      </c>
      <c r="BS173" s="273"/>
      <c r="BT173" s="272"/>
      <c r="BU173" s="273">
        <v>1</v>
      </c>
      <c r="BV173" s="272">
        <v>0.82499999999999996</v>
      </c>
      <c r="BW173" s="273">
        <v>7</v>
      </c>
      <c r="BX173" s="272">
        <v>14.121</v>
      </c>
      <c r="BY173" s="77">
        <f t="shared" si="50"/>
        <v>18.442450000000001</v>
      </c>
      <c r="BZ173" s="251">
        <f t="shared" si="39"/>
        <v>15.37624282352942</v>
      </c>
      <c r="CA173" s="252">
        <f t="shared" si="30"/>
        <v>14.946</v>
      </c>
      <c r="CB173" s="261">
        <f t="shared" si="40"/>
        <v>48.764692823529415</v>
      </c>
    </row>
    <row r="174" spans="1:80" ht="18.75" customHeight="1" x14ac:dyDescent="0.3">
      <c r="A174" s="61">
        <f t="shared" si="31"/>
        <v>163</v>
      </c>
      <c r="B174" s="80" t="s">
        <v>274</v>
      </c>
      <c r="C174" s="81">
        <v>1984</v>
      </c>
      <c r="D174" s="81">
        <v>5</v>
      </c>
      <c r="E174" s="81">
        <v>5</v>
      </c>
      <c r="F174" s="145">
        <v>75</v>
      </c>
      <c r="G174" s="151">
        <v>4168.8</v>
      </c>
      <c r="H174" s="123">
        <v>6.31</v>
      </c>
      <c r="I174" s="65"/>
      <c r="J174" s="65">
        <f t="shared" si="48"/>
        <v>315.66153600000001</v>
      </c>
      <c r="K174" s="64">
        <f t="shared" si="41"/>
        <v>300.98327457600004</v>
      </c>
      <c r="L174" s="123">
        <v>6.31</v>
      </c>
      <c r="M174" s="124">
        <v>6.33</v>
      </c>
      <c r="N174" s="65">
        <f t="shared" si="49"/>
        <v>316.16179199999999</v>
      </c>
      <c r="O174" s="64">
        <f t="shared" si="29"/>
        <v>301.46026867199998</v>
      </c>
      <c r="P174" s="65">
        <f t="shared" si="32"/>
        <v>306.67693823999997</v>
      </c>
      <c r="Q174" s="274"/>
      <c r="R174" s="272"/>
      <c r="S174" s="263"/>
      <c r="T174" s="275"/>
      <c r="U174" s="274"/>
      <c r="V174" s="272"/>
      <c r="W174" s="274">
        <v>6.0000000000000001E-3</v>
      </c>
      <c r="X174" s="272">
        <v>13.202999999999999</v>
      </c>
      <c r="Y174" s="274"/>
      <c r="Z174" s="272"/>
      <c r="AA174" s="273"/>
      <c r="AB174" s="272"/>
      <c r="AC174" s="274"/>
      <c r="AD174" s="263"/>
      <c r="AE174" s="272"/>
      <c r="AF174" s="274"/>
      <c r="AG174" s="272"/>
      <c r="AH174" s="274"/>
      <c r="AI174" s="272"/>
      <c r="AJ174" s="274"/>
      <c r="AK174" s="276"/>
      <c r="AL174" s="274"/>
      <c r="AM174" s="272"/>
      <c r="AN174" s="274"/>
      <c r="AO174" s="272"/>
      <c r="AP174" s="274">
        <v>1</v>
      </c>
      <c r="AQ174" s="272">
        <v>1.4339999999999999</v>
      </c>
      <c r="AR174" s="274"/>
      <c r="AS174" s="272"/>
      <c r="AT174" s="277">
        <v>3</v>
      </c>
      <c r="AU174" s="278">
        <v>1.103</v>
      </c>
      <c r="AV174" s="273"/>
      <c r="AW174" s="279"/>
      <c r="AX174" s="279"/>
      <c r="AY174" s="274"/>
      <c r="AZ174" s="272"/>
      <c r="BA174" s="279"/>
      <c r="BB174" s="273"/>
      <c r="BC174" s="272"/>
      <c r="BD174" s="263"/>
      <c r="BE174" s="272"/>
      <c r="BF174" s="279">
        <v>0.23799999999999999</v>
      </c>
      <c r="BG174" s="263">
        <v>4.5000000000000005E-3</v>
      </c>
      <c r="BH174" s="272">
        <v>5.8682421551724158</v>
      </c>
      <c r="BI174" s="273"/>
      <c r="BJ174" s="272"/>
      <c r="BK174" s="273">
        <v>4.0000000000000001E-3</v>
      </c>
      <c r="BL174" s="272">
        <v>5.0608228506787301</v>
      </c>
      <c r="BM174" s="273">
        <v>6.5000000000000006E-3</v>
      </c>
      <c r="BN174" s="272">
        <v>12.404755090909099</v>
      </c>
      <c r="BO174" s="273">
        <v>2</v>
      </c>
      <c r="BP174" s="272">
        <v>5.2569057142857201</v>
      </c>
      <c r="BQ174" s="273">
        <v>37</v>
      </c>
      <c r="BR174" s="272">
        <v>31.350999999999999</v>
      </c>
      <c r="BS174" s="273"/>
      <c r="BT174" s="272"/>
      <c r="BU174" s="273"/>
      <c r="BV174" s="272"/>
      <c r="BW174" s="273">
        <v>7</v>
      </c>
      <c r="BX174" s="272">
        <v>13.452</v>
      </c>
      <c r="BY174" s="77">
        <f t="shared" si="50"/>
        <v>15.977999999999998</v>
      </c>
      <c r="BZ174" s="251">
        <f t="shared" si="39"/>
        <v>59.941725811045963</v>
      </c>
      <c r="CA174" s="252">
        <f t="shared" si="30"/>
        <v>13.452</v>
      </c>
      <c r="CB174" s="261">
        <f t="shared" si="40"/>
        <v>89.371725811045962</v>
      </c>
    </row>
    <row r="175" spans="1:80" ht="18.75" customHeight="1" x14ac:dyDescent="0.3">
      <c r="A175" s="61">
        <f t="shared" si="31"/>
        <v>164</v>
      </c>
      <c r="B175" s="80" t="s">
        <v>276</v>
      </c>
      <c r="C175" s="81">
        <v>1987</v>
      </c>
      <c r="D175" s="81">
        <v>9</v>
      </c>
      <c r="E175" s="81">
        <v>7</v>
      </c>
      <c r="F175" s="145">
        <v>251</v>
      </c>
      <c r="G175" s="151">
        <v>14062.5</v>
      </c>
      <c r="H175" s="123">
        <v>6.31</v>
      </c>
      <c r="I175" s="65"/>
      <c r="J175" s="65">
        <f t="shared" si="48"/>
        <v>1064.8125</v>
      </c>
      <c r="K175" s="64">
        <f t="shared" si="41"/>
        <v>1015.29871875</v>
      </c>
      <c r="L175" s="123">
        <v>6.31</v>
      </c>
      <c r="M175" s="124">
        <v>6.33</v>
      </c>
      <c r="N175" s="65">
        <f t="shared" si="49"/>
        <v>1066.5</v>
      </c>
      <c r="O175" s="64">
        <f t="shared" si="29"/>
        <v>1016.90775</v>
      </c>
      <c r="P175" s="65">
        <f t="shared" si="32"/>
        <v>1034.5049999999999</v>
      </c>
      <c r="Q175" s="274"/>
      <c r="R175" s="272"/>
      <c r="S175" s="263"/>
      <c r="T175" s="275"/>
      <c r="U175" s="274"/>
      <c r="V175" s="272"/>
      <c r="W175" s="274"/>
      <c r="X175" s="272"/>
      <c r="Y175" s="274"/>
      <c r="Z175" s="272"/>
      <c r="AA175" s="273"/>
      <c r="AB175" s="272"/>
      <c r="AC175" s="274"/>
      <c r="AD175" s="263"/>
      <c r="AE175" s="272"/>
      <c r="AF175" s="274"/>
      <c r="AG175" s="272"/>
      <c r="AH175" s="274"/>
      <c r="AI175" s="272"/>
      <c r="AJ175" s="274"/>
      <c r="AK175" s="276"/>
      <c r="AL175" s="274"/>
      <c r="AM175" s="272"/>
      <c r="AN175" s="274"/>
      <c r="AO175" s="272"/>
      <c r="AP175" s="274"/>
      <c r="AQ175" s="272"/>
      <c r="AR175" s="274"/>
      <c r="AS175" s="272"/>
      <c r="AT175" s="277">
        <v>4</v>
      </c>
      <c r="AU175" s="278">
        <v>5.75</v>
      </c>
      <c r="AV175" s="273"/>
      <c r="AW175" s="279"/>
      <c r="AX175" s="279"/>
      <c r="AY175" s="274"/>
      <c r="AZ175" s="272"/>
      <c r="BA175" s="279"/>
      <c r="BB175" s="273">
        <v>2.4E-2</v>
      </c>
      <c r="BC175" s="272">
        <v>33.270000000000003</v>
      </c>
      <c r="BD175" s="263">
        <v>6</v>
      </c>
      <c r="BE175" s="272">
        <v>2.7490000000000001</v>
      </c>
      <c r="BF175" s="279">
        <v>51.9</v>
      </c>
      <c r="BG175" s="263">
        <v>4.8000000000000004E-3</v>
      </c>
      <c r="BH175" s="272">
        <v>8.7003696578947256</v>
      </c>
      <c r="BI175" s="273">
        <v>3.0000000000000001E-3</v>
      </c>
      <c r="BJ175" s="272">
        <v>5.0950000000000006</v>
      </c>
      <c r="BK175" s="273">
        <v>1.0999999999999999E-2</v>
      </c>
      <c r="BL175" s="272">
        <v>14.37411861538461</v>
      </c>
      <c r="BM175" s="273">
        <v>2E-3</v>
      </c>
      <c r="BN175" s="272">
        <v>3.5609999999999999</v>
      </c>
      <c r="BO175" s="273">
        <v>10</v>
      </c>
      <c r="BP175" s="272">
        <v>36.811999999999998</v>
      </c>
      <c r="BQ175" s="273">
        <v>41</v>
      </c>
      <c r="BR175" s="272">
        <v>59.988999999999997</v>
      </c>
      <c r="BS175" s="273">
        <v>0.09</v>
      </c>
      <c r="BT175" s="272">
        <v>17.963000000000001</v>
      </c>
      <c r="BU175" s="273">
        <v>4</v>
      </c>
      <c r="BV175" s="272">
        <v>4.3042386329588052</v>
      </c>
      <c r="BW175" s="273">
        <v>27</v>
      </c>
      <c r="BX175" s="272">
        <v>51.968000000000004</v>
      </c>
      <c r="BY175" s="77">
        <f t="shared" si="50"/>
        <v>93.669000000000011</v>
      </c>
      <c r="BZ175" s="251">
        <f t="shared" si="39"/>
        <v>128.53148827327934</v>
      </c>
      <c r="CA175" s="252">
        <f t="shared" si="30"/>
        <v>74.235238632958811</v>
      </c>
      <c r="CB175" s="261">
        <f t="shared" si="40"/>
        <v>296.43572690623819</v>
      </c>
    </row>
    <row r="176" spans="1:80" ht="18.75" customHeight="1" x14ac:dyDescent="0.3">
      <c r="A176" s="61">
        <f t="shared" si="31"/>
        <v>165</v>
      </c>
      <c r="B176" s="80" t="s">
        <v>278</v>
      </c>
      <c r="C176" s="81">
        <v>1982</v>
      </c>
      <c r="D176" s="81">
        <v>9</v>
      </c>
      <c r="E176" s="81">
        <v>9</v>
      </c>
      <c r="F176" s="145">
        <v>323</v>
      </c>
      <c r="G176" s="151">
        <v>16045.9</v>
      </c>
      <c r="H176" s="123">
        <v>6.31</v>
      </c>
      <c r="I176" s="65"/>
      <c r="J176" s="65">
        <f t="shared" si="48"/>
        <v>1214.9955479999999</v>
      </c>
      <c r="K176" s="64">
        <f t="shared" si="41"/>
        <v>1158.4982550179998</v>
      </c>
      <c r="L176" s="123">
        <v>6.31</v>
      </c>
      <c r="M176" s="124">
        <v>6.33</v>
      </c>
      <c r="N176" s="65">
        <f t="shared" si="49"/>
        <v>1216.9210559999999</v>
      </c>
      <c r="O176" s="64">
        <f t="shared" si="29"/>
        <v>1160.334226896</v>
      </c>
      <c r="P176" s="65">
        <f t="shared" si="32"/>
        <v>1180.4134243199999</v>
      </c>
      <c r="Q176" s="274"/>
      <c r="R176" s="272"/>
      <c r="S176" s="263"/>
      <c r="T176" s="275"/>
      <c r="U176" s="274">
        <v>5.0000000000000001E-3</v>
      </c>
      <c r="V176" s="272">
        <v>2.456</v>
      </c>
      <c r="W176" s="274"/>
      <c r="X176" s="272"/>
      <c r="Y176" s="274"/>
      <c r="Z176" s="272"/>
      <c r="AA176" s="273"/>
      <c r="AB176" s="272"/>
      <c r="AC176" s="274"/>
      <c r="AD176" s="263"/>
      <c r="AE176" s="272"/>
      <c r="AF176" s="274"/>
      <c r="AG176" s="272"/>
      <c r="AH176" s="274">
        <v>1E-3</v>
      </c>
      <c r="AI176" s="272">
        <v>0.32200000000000001</v>
      </c>
      <c r="AJ176" s="274"/>
      <c r="AK176" s="276"/>
      <c r="AL176" s="274"/>
      <c r="AM176" s="272"/>
      <c r="AN176" s="274"/>
      <c r="AO176" s="272"/>
      <c r="AP176" s="274">
        <v>11</v>
      </c>
      <c r="AQ176" s="272">
        <v>37.819999999999993</v>
      </c>
      <c r="AR176" s="274"/>
      <c r="AS176" s="272"/>
      <c r="AT176" s="277">
        <v>9</v>
      </c>
      <c r="AU176" s="278">
        <v>11.334</v>
      </c>
      <c r="AV176" s="273">
        <v>3.0819999999999999</v>
      </c>
      <c r="AW176" s="279"/>
      <c r="AX176" s="279"/>
      <c r="AY176" s="274"/>
      <c r="AZ176" s="272"/>
      <c r="BA176" s="279"/>
      <c r="BB176" s="273"/>
      <c r="BC176" s="272"/>
      <c r="BD176" s="263"/>
      <c r="BE176" s="272"/>
      <c r="BF176" s="279">
        <v>69.993000000000009</v>
      </c>
      <c r="BG176" s="263">
        <v>2E-3</v>
      </c>
      <c r="BH176" s="272">
        <v>4.0039999999999996</v>
      </c>
      <c r="BI176" s="273">
        <v>0.02</v>
      </c>
      <c r="BJ176" s="272">
        <v>36.205751176470592</v>
      </c>
      <c r="BK176" s="273">
        <v>1.9199999999999998E-2</v>
      </c>
      <c r="BL176" s="272">
        <v>28.789564272842551</v>
      </c>
      <c r="BM176" s="273">
        <v>3.9399999999999998E-2</v>
      </c>
      <c r="BN176" s="272">
        <v>65.220484381480276</v>
      </c>
      <c r="BO176" s="273">
        <v>1</v>
      </c>
      <c r="BP176" s="272">
        <v>3.4535333333333331</v>
      </c>
      <c r="BQ176" s="273">
        <v>107</v>
      </c>
      <c r="BR176" s="272">
        <v>93.043000000000006</v>
      </c>
      <c r="BS176" s="273"/>
      <c r="BT176" s="272"/>
      <c r="BU176" s="273">
        <v>10</v>
      </c>
      <c r="BV176" s="272">
        <v>10.656902435897436</v>
      </c>
      <c r="BW176" s="273">
        <v>15</v>
      </c>
      <c r="BX176" s="272">
        <v>26.286999999999999</v>
      </c>
      <c r="BY176" s="77">
        <f t="shared" si="50"/>
        <v>125.00700000000001</v>
      </c>
      <c r="BZ176" s="251">
        <f t="shared" si="39"/>
        <v>230.71633316412675</v>
      </c>
      <c r="CA176" s="252">
        <f t="shared" si="30"/>
        <v>36.943902435897435</v>
      </c>
      <c r="CB176" s="261">
        <f t="shared" si="40"/>
        <v>392.66723560002418</v>
      </c>
    </row>
    <row r="177" spans="1:80" ht="18.75" customHeight="1" x14ac:dyDescent="0.3">
      <c r="A177" s="61">
        <f t="shared" si="31"/>
        <v>166</v>
      </c>
      <c r="B177" s="80" t="s">
        <v>280</v>
      </c>
      <c r="C177" s="81">
        <v>1982</v>
      </c>
      <c r="D177" s="81">
        <v>9</v>
      </c>
      <c r="E177" s="81">
        <v>11</v>
      </c>
      <c r="F177" s="145">
        <v>394</v>
      </c>
      <c r="G177" s="151">
        <v>19874.5</v>
      </c>
      <c r="H177" s="123">
        <v>6.31</v>
      </c>
      <c r="I177" s="65"/>
      <c r="J177" s="65">
        <f t="shared" si="48"/>
        <v>1504.8971399999998</v>
      </c>
      <c r="K177" s="64">
        <f t="shared" si="41"/>
        <v>1434.9194229899999</v>
      </c>
      <c r="L177" s="123">
        <v>6.31</v>
      </c>
      <c r="M177" s="124">
        <v>6.33</v>
      </c>
      <c r="N177" s="65">
        <f t="shared" si="49"/>
        <v>1507.2820800000002</v>
      </c>
      <c r="O177" s="64">
        <f t="shared" si="29"/>
        <v>1437.1934632800003</v>
      </c>
      <c r="P177" s="65">
        <f t="shared" si="32"/>
        <v>1462.0636176</v>
      </c>
      <c r="Q177" s="274">
        <v>1E-3</v>
      </c>
      <c r="R177" s="272">
        <v>0.72</v>
      </c>
      <c r="S177" s="263"/>
      <c r="T177" s="275"/>
      <c r="U177" s="274">
        <v>2E-3</v>
      </c>
      <c r="V177" s="272">
        <v>2.4900000000000002</v>
      </c>
      <c r="W177" s="274"/>
      <c r="X177" s="272"/>
      <c r="Y177" s="274">
        <v>0.35299999999999998</v>
      </c>
      <c r="Z177" s="272">
        <v>110.32599999999999</v>
      </c>
      <c r="AA177" s="273"/>
      <c r="AB177" s="272"/>
      <c r="AC177" s="274"/>
      <c r="AD177" s="263"/>
      <c r="AE177" s="272"/>
      <c r="AF177" s="274"/>
      <c r="AG177" s="272"/>
      <c r="AH177" s="274"/>
      <c r="AI177" s="272"/>
      <c r="AJ177" s="274"/>
      <c r="AK177" s="276"/>
      <c r="AL177" s="274"/>
      <c r="AM177" s="272"/>
      <c r="AN177" s="274"/>
      <c r="AO177" s="272"/>
      <c r="AP177" s="274">
        <v>2</v>
      </c>
      <c r="AQ177" s="272">
        <v>0.93699999999999994</v>
      </c>
      <c r="AR177" s="274"/>
      <c r="AS177" s="272"/>
      <c r="AT177" s="277">
        <v>16</v>
      </c>
      <c r="AU177" s="278">
        <v>9.5519999999999996</v>
      </c>
      <c r="AV177" s="273"/>
      <c r="AW177" s="279"/>
      <c r="AX177" s="279"/>
      <c r="AY177" s="274">
        <v>1</v>
      </c>
      <c r="AZ177" s="272">
        <v>1.7669999999999999</v>
      </c>
      <c r="BA177" s="279"/>
      <c r="BB177" s="273"/>
      <c r="BC177" s="272"/>
      <c r="BD177" s="263"/>
      <c r="BE177" s="272"/>
      <c r="BF177" s="279">
        <v>3.2069999999999999</v>
      </c>
      <c r="BG177" s="263">
        <v>1.3000000000000001E-2</v>
      </c>
      <c r="BH177" s="272">
        <v>22.398462137689918</v>
      </c>
      <c r="BI177" s="273">
        <v>5.0000000000000001E-3</v>
      </c>
      <c r="BJ177" s="272">
        <v>7.125</v>
      </c>
      <c r="BK177" s="273">
        <v>1.5E-3</v>
      </c>
      <c r="BL177" s="272">
        <v>1.1259324137931048</v>
      </c>
      <c r="BM177" s="273">
        <v>2.8500000000000001E-2</v>
      </c>
      <c r="BN177" s="272">
        <v>51.833603874074029</v>
      </c>
      <c r="BO177" s="273"/>
      <c r="BP177" s="272"/>
      <c r="BQ177" s="273">
        <v>73</v>
      </c>
      <c r="BR177" s="272">
        <v>87.799000000000007</v>
      </c>
      <c r="BS177" s="273">
        <v>0.05</v>
      </c>
      <c r="BT177" s="272">
        <v>12.95434166666665</v>
      </c>
      <c r="BU177" s="273">
        <v>15</v>
      </c>
      <c r="BV177" s="272">
        <v>16.333803743589755</v>
      </c>
      <c r="BW177" s="273">
        <v>29</v>
      </c>
      <c r="BX177" s="272">
        <v>59.087000000000003</v>
      </c>
      <c r="BY177" s="77">
        <f t="shared" si="50"/>
        <v>128.99899999999997</v>
      </c>
      <c r="BZ177" s="251">
        <f t="shared" si="39"/>
        <v>170.28199842555705</v>
      </c>
      <c r="CA177" s="252">
        <f t="shared" si="30"/>
        <v>88.375145410256408</v>
      </c>
      <c r="CB177" s="261">
        <f t="shared" si="40"/>
        <v>387.6561438358134</v>
      </c>
    </row>
    <row r="178" spans="1:80" ht="18.75" customHeight="1" x14ac:dyDescent="0.3">
      <c r="A178" s="61">
        <f t="shared" si="31"/>
        <v>167</v>
      </c>
      <c r="B178" s="80" t="s">
        <v>282</v>
      </c>
      <c r="C178" s="81" t="s">
        <v>101</v>
      </c>
      <c r="D178" s="81">
        <v>3</v>
      </c>
      <c r="E178" s="81">
        <v>2</v>
      </c>
      <c r="F178" s="145">
        <v>24</v>
      </c>
      <c r="G178" s="151">
        <v>946.7</v>
      </c>
      <c r="H178" s="123">
        <v>6.31</v>
      </c>
      <c r="I178" s="65"/>
      <c r="J178" s="65">
        <f t="shared" si="48"/>
        <v>71.684123999999997</v>
      </c>
      <c r="K178" s="64">
        <f t="shared" si="41"/>
        <v>68.350812234000003</v>
      </c>
      <c r="L178" s="123">
        <v>6.31</v>
      </c>
      <c r="M178" s="124">
        <v>6.33</v>
      </c>
      <c r="N178" s="65">
        <f t="shared" si="49"/>
        <v>71.797728000000006</v>
      </c>
      <c r="O178" s="64">
        <f t="shared" si="29"/>
        <v>68.459133648000005</v>
      </c>
      <c r="P178" s="65">
        <f t="shared" si="32"/>
        <v>69.643796160000008</v>
      </c>
      <c r="Q178" s="274"/>
      <c r="R178" s="272"/>
      <c r="S178" s="263"/>
      <c r="T178" s="275"/>
      <c r="U178" s="274"/>
      <c r="V178" s="272"/>
      <c r="W178" s="274"/>
      <c r="X178" s="272"/>
      <c r="Y178" s="274"/>
      <c r="Z178" s="272"/>
      <c r="AA178" s="273"/>
      <c r="AB178" s="272"/>
      <c r="AC178" s="274"/>
      <c r="AD178" s="263"/>
      <c r="AE178" s="272"/>
      <c r="AF178" s="274"/>
      <c r="AG178" s="272"/>
      <c r="AH178" s="274"/>
      <c r="AI178" s="272"/>
      <c r="AJ178" s="274"/>
      <c r="AK178" s="276"/>
      <c r="AL178" s="274"/>
      <c r="AM178" s="272"/>
      <c r="AN178" s="274"/>
      <c r="AO178" s="272"/>
      <c r="AP178" s="274"/>
      <c r="AQ178" s="272"/>
      <c r="AR178" s="274"/>
      <c r="AS178" s="272"/>
      <c r="AT178" s="277">
        <v>1</v>
      </c>
      <c r="AU178" s="278">
        <v>0.53400000000000003</v>
      </c>
      <c r="AV178" s="273"/>
      <c r="AW178" s="279"/>
      <c r="AX178" s="279"/>
      <c r="AY178" s="274"/>
      <c r="AZ178" s="272"/>
      <c r="BA178" s="279"/>
      <c r="BB178" s="273"/>
      <c r="BC178" s="272"/>
      <c r="BD178" s="263"/>
      <c r="BE178" s="272"/>
      <c r="BF178" s="279"/>
      <c r="BG178" s="263"/>
      <c r="BH178" s="272"/>
      <c r="BI178" s="273"/>
      <c r="BJ178" s="272"/>
      <c r="BK178" s="273"/>
      <c r="BL178" s="272"/>
      <c r="BM178" s="273"/>
      <c r="BN178" s="272"/>
      <c r="BO178" s="273"/>
      <c r="BP178" s="272"/>
      <c r="BQ178" s="273">
        <v>8</v>
      </c>
      <c r="BR178" s="272">
        <v>9.1880000000000006</v>
      </c>
      <c r="BS178" s="273"/>
      <c r="BT178" s="272"/>
      <c r="BU178" s="273"/>
      <c r="BV178" s="272"/>
      <c r="BW178" s="273">
        <v>1</v>
      </c>
      <c r="BX178" s="272">
        <v>1.92094116666667</v>
      </c>
      <c r="BY178" s="77">
        <f t="shared" si="50"/>
        <v>0.53400000000000003</v>
      </c>
      <c r="BZ178" s="251">
        <f t="shared" si="39"/>
        <v>9.1880000000000006</v>
      </c>
      <c r="CA178" s="252">
        <f t="shared" si="30"/>
        <v>1.92094116666667</v>
      </c>
      <c r="CB178" s="261">
        <f t="shared" si="40"/>
        <v>11.642941166666672</v>
      </c>
    </row>
    <row r="179" spans="1:80" ht="18.75" customHeight="1" x14ac:dyDescent="0.3">
      <c r="A179" s="61">
        <f t="shared" si="31"/>
        <v>168</v>
      </c>
      <c r="B179" s="80" t="s">
        <v>283</v>
      </c>
      <c r="C179" s="81">
        <v>1961</v>
      </c>
      <c r="D179" s="81">
        <v>3</v>
      </c>
      <c r="E179" s="81">
        <v>3</v>
      </c>
      <c r="F179" s="145">
        <v>36</v>
      </c>
      <c r="G179" s="151">
        <v>1502.6</v>
      </c>
      <c r="H179" s="123">
        <v>6.31</v>
      </c>
      <c r="I179" s="65"/>
      <c r="J179" s="65">
        <f t="shared" si="48"/>
        <v>113.77687199999998</v>
      </c>
      <c r="K179" s="64">
        <f t="shared" si="41"/>
        <v>108.48624745199999</v>
      </c>
      <c r="L179" s="123">
        <v>6.31</v>
      </c>
      <c r="M179" s="124">
        <v>6.33</v>
      </c>
      <c r="N179" s="65">
        <f t="shared" si="49"/>
        <v>113.95718399999998</v>
      </c>
      <c r="O179" s="64">
        <f t="shared" si="29"/>
        <v>108.65817494399998</v>
      </c>
      <c r="P179" s="65">
        <f t="shared" si="32"/>
        <v>110.53846847999998</v>
      </c>
      <c r="Q179" s="274"/>
      <c r="R179" s="272"/>
      <c r="S179" s="263"/>
      <c r="T179" s="275"/>
      <c r="U179" s="274"/>
      <c r="V179" s="272"/>
      <c r="W179" s="274"/>
      <c r="X179" s="272"/>
      <c r="Y179" s="274"/>
      <c r="Z179" s="272"/>
      <c r="AA179" s="273"/>
      <c r="AB179" s="272"/>
      <c r="AC179" s="274"/>
      <c r="AD179" s="263"/>
      <c r="AE179" s="272"/>
      <c r="AF179" s="274"/>
      <c r="AG179" s="272"/>
      <c r="AH179" s="274"/>
      <c r="AI179" s="272"/>
      <c r="AJ179" s="274"/>
      <c r="AK179" s="276"/>
      <c r="AL179" s="274"/>
      <c r="AM179" s="272"/>
      <c r="AN179" s="274"/>
      <c r="AO179" s="272"/>
      <c r="AP179" s="274">
        <v>2</v>
      </c>
      <c r="AQ179" s="272">
        <v>2.6349999999999998</v>
      </c>
      <c r="AR179" s="274"/>
      <c r="AS179" s="272"/>
      <c r="AT179" s="277">
        <v>1</v>
      </c>
      <c r="AU179" s="278">
        <v>0.40600000000000003</v>
      </c>
      <c r="AV179" s="273"/>
      <c r="AW179" s="279"/>
      <c r="AX179" s="279"/>
      <c r="AY179" s="274"/>
      <c r="AZ179" s="272"/>
      <c r="BA179" s="279"/>
      <c r="BB179" s="273"/>
      <c r="BC179" s="272"/>
      <c r="BD179" s="263"/>
      <c r="BE179" s="272"/>
      <c r="BF179" s="279">
        <v>29.334</v>
      </c>
      <c r="BG179" s="263"/>
      <c r="BH179" s="272"/>
      <c r="BI179" s="273">
        <v>3.0000000000000001E-3</v>
      </c>
      <c r="BJ179" s="272">
        <v>3.8810914285714202</v>
      </c>
      <c r="BK179" s="273">
        <v>2E-3</v>
      </c>
      <c r="BL179" s="272">
        <v>2.7906457867647099</v>
      </c>
      <c r="BM179" s="273"/>
      <c r="BN179" s="272"/>
      <c r="BO179" s="273"/>
      <c r="BP179" s="272"/>
      <c r="BQ179" s="273">
        <v>3</v>
      </c>
      <c r="BR179" s="272">
        <v>4.9169999999999998</v>
      </c>
      <c r="BS179" s="273"/>
      <c r="BT179" s="272"/>
      <c r="BU179" s="273">
        <v>2</v>
      </c>
      <c r="BV179" s="272">
        <v>1.365864615384615</v>
      </c>
      <c r="BW179" s="273">
        <v>2</v>
      </c>
      <c r="BX179" s="272">
        <v>2.2149999999999999</v>
      </c>
      <c r="BY179" s="77">
        <f t="shared" si="50"/>
        <v>32.375</v>
      </c>
      <c r="BZ179" s="251">
        <f t="shared" si="39"/>
        <v>11.588737215336129</v>
      </c>
      <c r="CA179" s="252">
        <f t="shared" si="30"/>
        <v>3.5808646153846149</v>
      </c>
      <c r="CB179" s="261">
        <f t="shared" si="40"/>
        <v>47.544601830720744</v>
      </c>
    </row>
    <row r="180" spans="1:80" ht="18.75" customHeight="1" x14ac:dyDescent="0.3">
      <c r="A180" s="61">
        <f t="shared" si="31"/>
        <v>169</v>
      </c>
      <c r="B180" s="94" t="s">
        <v>284</v>
      </c>
      <c r="C180" s="93">
        <v>1959</v>
      </c>
      <c r="D180" s="93">
        <v>3</v>
      </c>
      <c r="E180" s="93">
        <v>2</v>
      </c>
      <c r="F180" s="146">
        <v>4</v>
      </c>
      <c r="G180" s="152">
        <v>1586.9</v>
      </c>
      <c r="H180" s="123">
        <v>6.31</v>
      </c>
      <c r="I180" s="65"/>
      <c r="J180" s="65">
        <f t="shared" si="48"/>
        <v>120.160068</v>
      </c>
      <c r="K180" s="64">
        <f t="shared" si="41"/>
        <v>114.572624838</v>
      </c>
      <c r="L180" s="123">
        <v>6.31</v>
      </c>
      <c r="M180" s="124">
        <v>6.33</v>
      </c>
      <c r="N180" s="65">
        <f t="shared" si="49"/>
        <v>120.35049600000001</v>
      </c>
      <c r="O180" s="64">
        <f t="shared" si="29"/>
        <v>114.75419793600001</v>
      </c>
      <c r="P180" s="65">
        <f t="shared" si="32"/>
        <v>116.73998112000001</v>
      </c>
      <c r="Q180" s="274"/>
      <c r="R180" s="272"/>
      <c r="S180" s="263"/>
      <c r="T180" s="275"/>
      <c r="U180" s="274"/>
      <c r="V180" s="272"/>
      <c r="W180" s="274"/>
      <c r="X180" s="272"/>
      <c r="Y180" s="274"/>
      <c r="Z180" s="272"/>
      <c r="AA180" s="273"/>
      <c r="AB180" s="272"/>
      <c r="AC180" s="274"/>
      <c r="AD180" s="263"/>
      <c r="AE180" s="272"/>
      <c r="AF180" s="274"/>
      <c r="AG180" s="272"/>
      <c r="AH180" s="274"/>
      <c r="AI180" s="272"/>
      <c r="AJ180" s="274"/>
      <c r="AK180" s="276"/>
      <c r="AL180" s="274"/>
      <c r="AM180" s="272"/>
      <c r="AN180" s="274"/>
      <c r="AO180" s="272"/>
      <c r="AP180" s="274">
        <v>1</v>
      </c>
      <c r="AQ180" s="272">
        <v>3.0310000000000001</v>
      </c>
      <c r="AR180" s="274"/>
      <c r="AS180" s="272"/>
      <c r="AT180" s="277"/>
      <c r="AU180" s="278"/>
      <c r="AV180" s="273"/>
      <c r="AW180" s="279"/>
      <c r="AX180" s="279"/>
      <c r="AY180" s="274"/>
      <c r="AZ180" s="272"/>
      <c r="BA180" s="279">
        <f>102.27+107.451</f>
        <v>209.721</v>
      </c>
      <c r="BB180" s="273"/>
      <c r="BC180" s="272"/>
      <c r="BD180" s="263"/>
      <c r="BE180" s="272"/>
      <c r="BF180" s="279"/>
      <c r="BG180" s="263">
        <v>5.4999999999999997E-3</v>
      </c>
      <c r="BH180" s="272">
        <v>10.384</v>
      </c>
      <c r="BI180" s="273"/>
      <c r="BJ180" s="272"/>
      <c r="BK180" s="273">
        <v>8.0000000000000002E-3</v>
      </c>
      <c r="BL180" s="272">
        <v>12.71027101123596</v>
      </c>
      <c r="BM180" s="273"/>
      <c r="BN180" s="272"/>
      <c r="BO180" s="273"/>
      <c r="BP180" s="272"/>
      <c r="BQ180" s="273">
        <v>11</v>
      </c>
      <c r="BR180" s="272">
        <v>15.353</v>
      </c>
      <c r="BS180" s="273"/>
      <c r="BT180" s="272"/>
      <c r="BU180" s="273"/>
      <c r="BV180" s="272"/>
      <c r="BW180" s="273"/>
      <c r="BX180" s="272"/>
      <c r="BY180" s="77">
        <f t="shared" si="50"/>
        <v>212.75200000000001</v>
      </c>
      <c r="BZ180" s="251">
        <f t="shared" si="39"/>
        <v>38.447271011235962</v>
      </c>
      <c r="CA180" s="252">
        <f t="shared" si="30"/>
        <v>0</v>
      </c>
      <c r="CB180" s="261">
        <f t="shared" si="40"/>
        <v>251.19927101123596</v>
      </c>
    </row>
    <row r="181" spans="1:80" ht="18.75" customHeight="1" x14ac:dyDescent="0.3">
      <c r="A181" s="61">
        <f t="shared" si="31"/>
        <v>170</v>
      </c>
      <c r="B181" s="80" t="s">
        <v>285</v>
      </c>
      <c r="C181" s="81">
        <v>1961</v>
      </c>
      <c r="D181" s="81">
        <v>3</v>
      </c>
      <c r="E181" s="81">
        <v>3</v>
      </c>
      <c r="F181" s="145">
        <v>34</v>
      </c>
      <c r="G181" s="151">
        <v>1479.9</v>
      </c>
      <c r="H181" s="123">
        <v>6.31</v>
      </c>
      <c r="I181" s="65"/>
      <c r="J181" s="65">
        <f t="shared" si="48"/>
        <v>112.05802799999999</v>
      </c>
      <c r="K181" s="64">
        <f t="shared" si="41"/>
        <v>106.847329698</v>
      </c>
      <c r="L181" s="123">
        <v>6.31</v>
      </c>
      <c r="M181" s="124">
        <v>6.33</v>
      </c>
      <c r="N181" s="65">
        <f t="shared" si="49"/>
        <v>112.23561599999999</v>
      </c>
      <c r="O181" s="64">
        <f t="shared" si="29"/>
        <v>107.01665985599999</v>
      </c>
      <c r="P181" s="65">
        <f t="shared" si="32"/>
        <v>108.86854751999999</v>
      </c>
      <c r="Q181" s="274"/>
      <c r="R181" s="272"/>
      <c r="S181" s="263"/>
      <c r="T181" s="275"/>
      <c r="U181" s="274">
        <v>1.2E-2</v>
      </c>
      <c r="V181" s="272">
        <v>27.233999999999998</v>
      </c>
      <c r="W181" s="274">
        <v>7.0000000000000001E-3</v>
      </c>
      <c r="X181" s="272">
        <v>15.125999999999998</v>
      </c>
      <c r="Y181" s="274"/>
      <c r="Z181" s="272"/>
      <c r="AA181" s="273"/>
      <c r="AB181" s="272"/>
      <c r="AC181" s="274"/>
      <c r="AD181" s="263"/>
      <c r="AE181" s="272"/>
      <c r="AF181" s="274"/>
      <c r="AG181" s="272"/>
      <c r="AH181" s="274"/>
      <c r="AI181" s="272"/>
      <c r="AJ181" s="274"/>
      <c r="AK181" s="276"/>
      <c r="AL181" s="274"/>
      <c r="AM181" s="272"/>
      <c r="AN181" s="274"/>
      <c r="AO181" s="272"/>
      <c r="AP181" s="274"/>
      <c r="AQ181" s="272"/>
      <c r="AR181" s="274"/>
      <c r="AS181" s="272"/>
      <c r="AT181" s="277"/>
      <c r="AU181" s="278"/>
      <c r="AV181" s="273"/>
      <c r="AW181" s="279"/>
      <c r="AX181" s="279"/>
      <c r="AY181" s="274"/>
      <c r="AZ181" s="272"/>
      <c r="BA181" s="279"/>
      <c r="BB181" s="273"/>
      <c r="BC181" s="272"/>
      <c r="BD181" s="263"/>
      <c r="BE181" s="272"/>
      <c r="BF181" s="279">
        <v>18.600999999999999</v>
      </c>
      <c r="BG181" s="263"/>
      <c r="BH181" s="272"/>
      <c r="BI181" s="273">
        <v>0.01</v>
      </c>
      <c r="BJ181" s="272">
        <v>10.548999999999999</v>
      </c>
      <c r="BK181" s="273">
        <v>4.0000000000000001E-3</v>
      </c>
      <c r="BL181" s="272">
        <v>5.367</v>
      </c>
      <c r="BM181" s="273">
        <v>2E-3</v>
      </c>
      <c r="BN181" s="272">
        <v>3.3340000000000001</v>
      </c>
      <c r="BO181" s="273"/>
      <c r="BP181" s="272"/>
      <c r="BQ181" s="273">
        <v>10</v>
      </c>
      <c r="BR181" s="272">
        <v>14.986000000000001</v>
      </c>
      <c r="BS181" s="273"/>
      <c r="BT181" s="272"/>
      <c r="BU181" s="273">
        <v>1</v>
      </c>
      <c r="BV181" s="272">
        <v>1.3461316666666701</v>
      </c>
      <c r="BW181" s="273">
        <v>5</v>
      </c>
      <c r="BX181" s="272">
        <v>8.1989999999999998</v>
      </c>
      <c r="BY181" s="77">
        <f t="shared" si="50"/>
        <v>60.960999999999999</v>
      </c>
      <c r="BZ181" s="251">
        <f t="shared" si="39"/>
        <v>34.236000000000004</v>
      </c>
      <c r="CA181" s="252">
        <f t="shared" si="30"/>
        <v>9.5451316666666699</v>
      </c>
      <c r="CB181" s="261">
        <f t="shared" si="40"/>
        <v>104.74213166666667</v>
      </c>
    </row>
    <row r="182" spans="1:80" ht="18.75" customHeight="1" x14ac:dyDescent="0.3">
      <c r="A182" s="61">
        <f t="shared" si="31"/>
        <v>171</v>
      </c>
      <c r="B182" s="80" t="s">
        <v>286</v>
      </c>
      <c r="C182" s="81" t="s">
        <v>266</v>
      </c>
      <c r="D182" s="81">
        <v>5</v>
      </c>
      <c r="E182" s="81">
        <v>7</v>
      </c>
      <c r="F182" s="145">
        <v>70</v>
      </c>
      <c r="G182" s="151">
        <v>3232.9</v>
      </c>
      <c r="H182" s="123">
        <v>6.31</v>
      </c>
      <c r="I182" s="65"/>
      <c r="J182" s="65">
        <f t="shared" si="48"/>
        <v>244.79518799999997</v>
      </c>
      <c r="K182" s="64">
        <f t="shared" si="41"/>
        <v>233.41221175799998</v>
      </c>
      <c r="L182" s="123">
        <v>6.31</v>
      </c>
      <c r="M182" s="124">
        <v>6.33</v>
      </c>
      <c r="N182" s="65">
        <f t="shared" si="49"/>
        <v>245.18313599999999</v>
      </c>
      <c r="O182" s="64">
        <f t="shared" si="29"/>
        <v>233.78212017600001</v>
      </c>
      <c r="P182" s="65">
        <f t="shared" si="32"/>
        <v>237.82764191999999</v>
      </c>
      <c r="Q182" s="274"/>
      <c r="R182" s="272"/>
      <c r="S182" s="263"/>
      <c r="T182" s="275"/>
      <c r="U182" s="274"/>
      <c r="V182" s="272"/>
      <c r="W182" s="274"/>
      <c r="X182" s="272"/>
      <c r="Y182" s="274"/>
      <c r="Z182" s="272"/>
      <c r="AA182" s="273"/>
      <c r="AB182" s="272"/>
      <c r="AC182" s="274"/>
      <c r="AD182" s="263"/>
      <c r="AE182" s="272"/>
      <c r="AF182" s="274"/>
      <c r="AG182" s="272"/>
      <c r="AH182" s="274"/>
      <c r="AI182" s="272"/>
      <c r="AJ182" s="274"/>
      <c r="AK182" s="276"/>
      <c r="AL182" s="274"/>
      <c r="AM182" s="272"/>
      <c r="AN182" s="274"/>
      <c r="AO182" s="272"/>
      <c r="AP182" s="274">
        <v>1</v>
      </c>
      <c r="AQ182" s="272">
        <v>2.6419999999999999</v>
      </c>
      <c r="AR182" s="274"/>
      <c r="AS182" s="272"/>
      <c r="AT182" s="277">
        <v>4</v>
      </c>
      <c r="AU182" s="278">
        <v>4.4620000000000006</v>
      </c>
      <c r="AV182" s="273"/>
      <c r="AW182" s="279"/>
      <c r="AX182" s="279"/>
      <c r="AY182" s="274"/>
      <c r="AZ182" s="272"/>
      <c r="BA182" s="279"/>
      <c r="BB182" s="273"/>
      <c r="BC182" s="272"/>
      <c r="BD182" s="263"/>
      <c r="BE182" s="272"/>
      <c r="BF182" s="279">
        <v>23.638999999999999</v>
      </c>
      <c r="BG182" s="263"/>
      <c r="BH182" s="272"/>
      <c r="BI182" s="273">
        <v>8.0000000000000002E-3</v>
      </c>
      <c r="BJ182" s="272">
        <v>9.3759999999999994</v>
      </c>
      <c r="BK182" s="273">
        <v>1E-3</v>
      </c>
      <c r="BL182" s="272">
        <v>1.6941593846153802</v>
      </c>
      <c r="BM182" s="273"/>
      <c r="BN182" s="272"/>
      <c r="BO182" s="273"/>
      <c r="BP182" s="272"/>
      <c r="BQ182" s="273">
        <v>9</v>
      </c>
      <c r="BR182" s="272">
        <v>13.382999999999999</v>
      </c>
      <c r="BS182" s="273">
        <v>0.01</v>
      </c>
      <c r="BT182" s="272">
        <v>1.8744027777777799</v>
      </c>
      <c r="BU182" s="273">
        <v>4</v>
      </c>
      <c r="BV182" s="272">
        <v>3.1709999999999998</v>
      </c>
      <c r="BW182" s="273">
        <v>10</v>
      </c>
      <c r="BX182" s="272">
        <v>23.777000000000001</v>
      </c>
      <c r="BY182" s="77">
        <f t="shared" si="50"/>
        <v>30.743000000000002</v>
      </c>
      <c r="BZ182" s="251">
        <f t="shared" si="39"/>
        <v>24.453159384615379</v>
      </c>
      <c r="CA182" s="252">
        <f t="shared" si="30"/>
        <v>28.822402777777782</v>
      </c>
      <c r="CB182" s="261">
        <f t="shared" si="40"/>
        <v>84.018562162393167</v>
      </c>
    </row>
    <row r="183" spans="1:80" ht="18.75" customHeight="1" x14ac:dyDescent="0.3">
      <c r="A183" s="61">
        <f t="shared" si="31"/>
        <v>172</v>
      </c>
      <c r="B183" s="80" t="s">
        <v>288</v>
      </c>
      <c r="C183" s="81" t="s">
        <v>101</v>
      </c>
      <c r="D183" s="81">
        <v>2</v>
      </c>
      <c r="E183" s="81">
        <v>2</v>
      </c>
      <c r="F183" s="145">
        <v>16</v>
      </c>
      <c r="G183" s="151">
        <v>676.3</v>
      </c>
      <c r="H183" s="123">
        <v>6.31</v>
      </c>
      <c r="I183" s="65"/>
      <c r="J183" s="65">
        <f t="shared" si="48"/>
        <v>51.209435999999997</v>
      </c>
      <c r="K183" s="64">
        <f t="shared" si="41"/>
        <v>48.828197226</v>
      </c>
      <c r="L183" s="123">
        <v>6.31</v>
      </c>
      <c r="M183" s="124">
        <v>6.33</v>
      </c>
      <c r="N183" s="65">
        <f t="shared" si="49"/>
        <v>51.29059199999999</v>
      </c>
      <c r="O183" s="64">
        <f t="shared" si="29"/>
        <v>48.905579471999992</v>
      </c>
      <c r="P183" s="65">
        <f t="shared" si="32"/>
        <v>49.751874239999985</v>
      </c>
      <c r="Q183" s="274"/>
      <c r="R183" s="272"/>
      <c r="S183" s="263">
        <v>316.45909999999998</v>
      </c>
      <c r="T183" s="275">
        <v>29.14</v>
      </c>
      <c r="U183" s="274"/>
      <c r="V183" s="272"/>
      <c r="W183" s="274"/>
      <c r="X183" s="272"/>
      <c r="Y183" s="274"/>
      <c r="Z183" s="272"/>
      <c r="AA183" s="273"/>
      <c r="AB183" s="272"/>
      <c r="AC183" s="274"/>
      <c r="AD183" s="263"/>
      <c r="AE183" s="272"/>
      <c r="AF183" s="274"/>
      <c r="AG183" s="272"/>
      <c r="AH183" s="274"/>
      <c r="AI183" s="272"/>
      <c r="AJ183" s="274"/>
      <c r="AK183" s="276"/>
      <c r="AL183" s="274"/>
      <c r="AM183" s="272"/>
      <c r="AN183" s="274"/>
      <c r="AO183" s="272"/>
      <c r="AP183" s="274"/>
      <c r="AQ183" s="272"/>
      <c r="AR183" s="274"/>
      <c r="AS183" s="272"/>
      <c r="AT183" s="277">
        <v>2</v>
      </c>
      <c r="AU183" s="278">
        <v>0.156</v>
      </c>
      <c r="AV183" s="273"/>
      <c r="AW183" s="279"/>
      <c r="AX183" s="279"/>
      <c r="AY183" s="274">
        <v>1</v>
      </c>
      <c r="AZ183" s="272">
        <v>56.895000000000003</v>
      </c>
      <c r="BA183" s="279"/>
      <c r="BB183" s="273"/>
      <c r="BC183" s="272"/>
      <c r="BD183" s="263"/>
      <c r="BE183" s="272"/>
      <c r="BF183" s="279"/>
      <c r="BG183" s="263"/>
      <c r="BH183" s="272"/>
      <c r="BI183" s="273"/>
      <c r="BJ183" s="272"/>
      <c r="BK183" s="273"/>
      <c r="BL183" s="272"/>
      <c r="BM183" s="273"/>
      <c r="BN183" s="272"/>
      <c r="BO183" s="273"/>
      <c r="BP183" s="272"/>
      <c r="BQ183" s="273">
        <v>8</v>
      </c>
      <c r="BR183" s="272">
        <v>8.0619999999999994</v>
      </c>
      <c r="BS183" s="273"/>
      <c r="BT183" s="272"/>
      <c r="BU183" s="273"/>
      <c r="BV183" s="272"/>
      <c r="BW183" s="273">
        <v>2</v>
      </c>
      <c r="BX183" s="272">
        <v>3.93</v>
      </c>
      <c r="BY183" s="77">
        <f t="shared" si="50"/>
        <v>373.51009999999997</v>
      </c>
      <c r="BZ183" s="251">
        <f t="shared" si="39"/>
        <v>8.0619999999999994</v>
      </c>
      <c r="CA183" s="252">
        <f t="shared" si="30"/>
        <v>3.93</v>
      </c>
      <c r="CB183" s="261">
        <f t="shared" si="40"/>
        <v>385.50209999999998</v>
      </c>
    </row>
    <row r="184" spans="1:80" ht="18.75" customHeight="1" x14ac:dyDescent="0.3">
      <c r="A184" s="61">
        <f t="shared" si="31"/>
        <v>173</v>
      </c>
      <c r="B184" s="80" t="s">
        <v>290</v>
      </c>
      <c r="C184" s="81" t="s">
        <v>291</v>
      </c>
      <c r="D184" s="81">
        <v>2</v>
      </c>
      <c r="E184" s="81">
        <v>2</v>
      </c>
      <c r="F184" s="145">
        <v>16</v>
      </c>
      <c r="G184" s="151">
        <v>562.29999999999995</v>
      </c>
      <c r="H184" s="123">
        <v>6.31</v>
      </c>
      <c r="I184" s="65"/>
      <c r="J184" s="65">
        <f t="shared" si="48"/>
        <v>42.577355999999995</v>
      </c>
      <c r="K184" s="64">
        <f t="shared" si="41"/>
        <v>40.597508945999998</v>
      </c>
      <c r="L184" s="123">
        <v>6.31</v>
      </c>
      <c r="M184" s="124">
        <v>6.33</v>
      </c>
      <c r="N184" s="65">
        <f t="shared" si="49"/>
        <v>42.644831999999994</v>
      </c>
      <c r="O184" s="64">
        <f t="shared" si="29"/>
        <v>40.661847311999992</v>
      </c>
      <c r="P184" s="65">
        <f t="shared" si="32"/>
        <v>41.365487039999991</v>
      </c>
      <c r="Q184" s="274"/>
      <c r="R184" s="272"/>
      <c r="S184" s="263">
        <v>263.25120000000004</v>
      </c>
      <c r="T184" s="275">
        <v>29.14</v>
      </c>
      <c r="U184" s="274">
        <v>0.20699999999999999</v>
      </c>
      <c r="V184" s="272">
        <v>37.840000000000003</v>
      </c>
      <c r="W184" s="274"/>
      <c r="X184" s="272"/>
      <c r="Y184" s="274"/>
      <c r="Z184" s="272"/>
      <c r="AA184" s="273"/>
      <c r="AB184" s="272"/>
      <c r="AC184" s="274"/>
      <c r="AD184" s="263"/>
      <c r="AE184" s="272"/>
      <c r="AF184" s="274"/>
      <c r="AG184" s="272"/>
      <c r="AH184" s="274"/>
      <c r="AI184" s="272"/>
      <c r="AJ184" s="274"/>
      <c r="AK184" s="276"/>
      <c r="AL184" s="274"/>
      <c r="AM184" s="272"/>
      <c r="AN184" s="274"/>
      <c r="AO184" s="272"/>
      <c r="AP184" s="274"/>
      <c r="AQ184" s="272"/>
      <c r="AR184" s="274"/>
      <c r="AS184" s="272"/>
      <c r="AT184" s="277">
        <v>2</v>
      </c>
      <c r="AU184" s="278">
        <v>0.54100000000000004</v>
      </c>
      <c r="AV184" s="273"/>
      <c r="AW184" s="279"/>
      <c r="AX184" s="279"/>
      <c r="AY184" s="274"/>
      <c r="AZ184" s="272"/>
      <c r="BA184" s="279">
        <v>25.291</v>
      </c>
      <c r="BB184" s="273"/>
      <c r="BC184" s="272"/>
      <c r="BD184" s="263"/>
      <c r="BE184" s="272"/>
      <c r="BF184" s="279"/>
      <c r="BG184" s="263"/>
      <c r="BH184" s="272"/>
      <c r="BI184" s="273">
        <v>1.2E-2</v>
      </c>
      <c r="BJ184" s="272">
        <v>15.864000000000001</v>
      </c>
      <c r="BK184" s="273">
        <v>7.4999999999999997E-3</v>
      </c>
      <c r="BL184" s="272">
        <v>11.51263751404495</v>
      </c>
      <c r="BM184" s="273"/>
      <c r="BN184" s="272"/>
      <c r="BO184" s="273"/>
      <c r="BP184" s="272"/>
      <c r="BQ184" s="273">
        <v>13</v>
      </c>
      <c r="BR184" s="272">
        <v>9.173</v>
      </c>
      <c r="BS184" s="273">
        <v>0.03</v>
      </c>
      <c r="BT184" s="272">
        <v>8.9074274999999989</v>
      </c>
      <c r="BU184" s="273"/>
      <c r="BV184" s="272"/>
      <c r="BW184" s="273">
        <v>3</v>
      </c>
      <c r="BX184" s="272">
        <v>3.984</v>
      </c>
      <c r="BY184" s="77">
        <f t="shared" si="50"/>
        <v>326.92320000000007</v>
      </c>
      <c r="BZ184" s="251">
        <f t="shared" si="39"/>
        <v>36.549637514044953</v>
      </c>
      <c r="CA184" s="252">
        <f t="shared" si="30"/>
        <v>12.891427499999999</v>
      </c>
      <c r="CB184" s="261">
        <f t="shared" si="40"/>
        <v>376.36426501404503</v>
      </c>
    </row>
    <row r="185" spans="1:80" ht="21" customHeight="1" x14ac:dyDescent="0.3">
      <c r="A185" s="61">
        <f t="shared" si="31"/>
        <v>174</v>
      </c>
      <c r="B185" s="80" t="s">
        <v>293</v>
      </c>
      <c r="C185" s="81" t="s">
        <v>294</v>
      </c>
      <c r="D185" s="81">
        <v>5</v>
      </c>
      <c r="E185" s="81">
        <v>4</v>
      </c>
      <c r="F185" s="145">
        <v>67</v>
      </c>
      <c r="G185" s="151">
        <v>3433.5</v>
      </c>
      <c r="H185" s="123">
        <v>6.31</v>
      </c>
      <c r="I185" s="65"/>
      <c r="J185" s="65">
        <f t="shared" si="48"/>
        <v>259.98462000000001</v>
      </c>
      <c r="K185" s="64">
        <f t="shared" si="41"/>
        <v>247.89533517000001</v>
      </c>
      <c r="L185" s="123">
        <v>6.31</v>
      </c>
      <c r="M185" s="124">
        <v>6.33</v>
      </c>
      <c r="N185" s="65">
        <f t="shared" si="49"/>
        <v>260.39663999999999</v>
      </c>
      <c r="O185" s="64">
        <f t="shared" si="29"/>
        <v>248.28819623999999</v>
      </c>
      <c r="P185" s="65">
        <f t="shared" si="32"/>
        <v>252.58474079999999</v>
      </c>
      <c r="Q185" s="274"/>
      <c r="R185" s="272"/>
      <c r="S185" s="263"/>
      <c r="T185" s="275"/>
      <c r="U185" s="274">
        <v>8.0000000000000002E-3</v>
      </c>
      <c r="V185" s="272">
        <v>6.6903899999999998</v>
      </c>
      <c r="W185" s="274"/>
      <c r="X185" s="272"/>
      <c r="Y185" s="274"/>
      <c r="Z185" s="272"/>
      <c r="AA185" s="273"/>
      <c r="AB185" s="272"/>
      <c r="AC185" s="274"/>
      <c r="AD185" s="263"/>
      <c r="AE185" s="272"/>
      <c r="AF185" s="274"/>
      <c r="AG185" s="272"/>
      <c r="AH185" s="274"/>
      <c r="AI185" s="272"/>
      <c r="AJ185" s="274"/>
      <c r="AK185" s="276"/>
      <c r="AL185" s="274"/>
      <c r="AM185" s="272"/>
      <c r="AN185" s="274"/>
      <c r="AO185" s="272"/>
      <c r="AP185" s="274"/>
      <c r="AQ185" s="272"/>
      <c r="AR185" s="274"/>
      <c r="AS185" s="272"/>
      <c r="AT185" s="277">
        <v>7</v>
      </c>
      <c r="AU185" s="278">
        <v>2.2229999999999999</v>
      </c>
      <c r="AV185" s="273"/>
      <c r="AW185" s="279"/>
      <c r="AX185" s="279"/>
      <c r="AY185" s="274"/>
      <c r="AZ185" s="272"/>
      <c r="BA185" s="279"/>
      <c r="BB185" s="273"/>
      <c r="BC185" s="272"/>
      <c r="BD185" s="263"/>
      <c r="BE185" s="272"/>
      <c r="BF185" s="279">
        <v>37.263999999999996</v>
      </c>
      <c r="BG185" s="263">
        <v>2.4E-2</v>
      </c>
      <c r="BH185" s="272">
        <v>42.459584888888898</v>
      </c>
      <c r="BI185" s="273">
        <v>1E-3</v>
      </c>
      <c r="BJ185" s="272">
        <v>0.66800000000000004</v>
      </c>
      <c r="BK185" s="273"/>
      <c r="BL185" s="272"/>
      <c r="BM185" s="273">
        <v>2E-3</v>
      </c>
      <c r="BN185" s="272">
        <v>2.8010000000000002</v>
      </c>
      <c r="BO185" s="273"/>
      <c r="BP185" s="272"/>
      <c r="BQ185" s="273">
        <v>15</v>
      </c>
      <c r="BR185" s="272">
        <v>20.309000000000001</v>
      </c>
      <c r="BS185" s="273">
        <v>9.5000000000000001E-2</v>
      </c>
      <c r="BT185" s="272">
        <v>22.402999999999999</v>
      </c>
      <c r="BU185" s="273">
        <v>13</v>
      </c>
      <c r="BV185" s="272">
        <v>18.193000000000001</v>
      </c>
      <c r="BW185" s="273">
        <v>5</v>
      </c>
      <c r="BX185" s="272">
        <v>10.282999999999999</v>
      </c>
      <c r="BY185" s="77">
        <f t="shared" si="50"/>
        <v>46.177389999999995</v>
      </c>
      <c r="BZ185" s="251">
        <f t="shared" si="39"/>
        <v>66.237584888888904</v>
      </c>
      <c r="CA185" s="252">
        <f t="shared" si="30"/>
        <v>50.879000000000005</v>
      </c>
      <c r="CB185" s="261">
        <f t="shared" si="40"/>
        <v>163.2939748888889</v>
      </c>
    </row>
    <row r="186" spans="1:80" ht="19.5" customHeight="1" x14ac:dyDescent="0.3">
      <c r="A186" s="61">
        <f t="shared" si="31"/>
        <v>175</v>
      </c>
      <c r="B186" s="80" t="s">
        <v>295</v>
      </c>
      <c r="C186" s="81" t="s">
        <v>63</v>
      </c>
      <c r="D186" s="81">
        <v>4</v>
      </c>
      <c r="E186" s="81">
        <v>1</v>
      </c>
      <c r="F186" s="145">
        <v>12</v>
      </c>
      <c r="G186" s="151">
        <v>773.9</v>
      </c>
      <c r="H186" s="123">
        <v>6.31</v>
      </c>
      <c r="I186" s="65"/>
      <c r="J186" s="65">
        <f t="shared" si="48"/>
        <v>58.599707999999993</v>
      </c>
      <c r="K186" s="64">
        <f t="shared" si="41"/>
        <v>55.874821577999995</v>
      </c>
      <c r="L186" s="123">
        <v>6.31</v>
      </c>
      <c r="M186" s="124">
        <v>6.33</v>
      </c>
      <c r="N186" s="65">
        <f t="shared" si="49"/>
        <v>58.692576000000003</v>
      </c>
      <c r="O186" s="64">
        <f t="shared" si="29"/>
        <v>55.963371216000006</v>
      </c>
      <c r="P186" s="65">
        <f t="shared" si="32"/>
        <v>56.931798720000003</v>
      </c>
      <c r="Q186" s="274"/>
      <c r="R186" s="272"/>
      <c r="S186" s="263">
        <v>248.72624999999999</v>
      </c>
      <c r="T186" s="275"/>
      <c r="U186" s="274">
        <v>0.03</v>
      </c>
      <c r="V186" s="272">
        <v>13.46747</v>
      </c>
      <c r="W186" s="274"/>
      <c r="X186" s="272"/>
      <c r="Y186" s="274"/>
      <c r="Z186" s="272"/>
      <c r="AA186" s="273"/>
      <c r="AB186" s="272"/>
      <c r="AC186" s="274"/>
      <c r="AD186" s="263"/>
      <c r="AE186" s="272"/>
      <c r="AF186" s="274"/>
      <c r="AG186" s="272"/>
      <c r="AH186" s="274">
        <v>4.0000000000000001E-3</v>
      </c>
      <c r="AI186" s="272">
        <v>13.523</v>
      </c>
      <c r="AJ186" s="274"/>
      <c r="AK186" s="276"/>
      <c r="AL186" s="274"/>
      <c r="AM186" s="272"/>
      <c r="AN186" s="274"/>
      <c r="AO186" s="272"/>
      <c r="AP186" s="274"/>
      <c r="AQ186" s="272"/>
      <c r="AR186" s="274"/>
      <c r="AS186" s="272"/>
      <c r="AT186" s="277"/>
      <c r="AU186" s="278"/>
      <c r="AV186" s="273"/>
      <c r="AW186" s="279"/>
      <c r="AX186" s="279"/>
      <c r="AY186" s="274"/>
      <c r="AZ186" s="272"/>
      <c r="BA186" s="279"/>
      <c r="BB186" s="273"/>
      <c r="BC186" s="272"/>
      <c r="BD186" s="263"/>
      <c r="BE186" s="272"/>
      <c r="BF186" s="279"/>
      <c r="BG186" s="263"/>
      <c r="BH186" s="272"/>
      <c r="BI186" s="273"/>
      <c r="BJ186" s="272"/>
      <c r="BK186" s="273"/>
      <c r="BL186" s="272"/>
      <c r="BM186" s="273">
        <v>1.15E-2</v>
      </c>
      <c r="BN186" s="272">
        <v>16.3416909090909</v>
      </c>
      <c r="BO186" s="273"/>
      <c r="BP186" s="272"/>
      <c r="BQ186" s="273">
        <v>3</v>
      </c>
      <c r="BR186" s="272">
        <v>4.5220000000000002</v>
      </c>
      <c r="BS186" s="273"/>
      <c r="BT186" s="272"/>
      <c r="BU186" s="273"/>
      <c r="BV186" s="272"/>
      <c r="BW186" s="273">
        <v>8</v>
      </c>
      <c r="BX186" s="272">
        <v>15.048999999999999</v>
      </c>
      <c r="BY186" s="77">
        <f t="shared" si="50"/>
        <v>275.71672000000001</v>
      </c>
      <c r="BZ186" s="251">
        <f t="shared" si="39"/>
        <v>20.863690909090899</v>
      </c>
      <c r="CA186" s="252">
        <f t="shared" si="30"/>
        <v>15.048999999999999</v>
      </c>
      <c r="CB186" s="261">
        <f t="shared" si="40"/>
        <v>311.62941090909089</v>
      </c>
    </row>
    <row r="187" spans="1:80" ht="18.75" customHeight="1" x14ac:dyDescent="0.3">
      <c r="A187" s="61">
        <f t="shared" si="31"/>
        <v>176</v>
      </c>
      <c r="B187" s="95" t="s">
        <v>296</v>
      </c>
      <c r="C187" s="81">
        <v>1952</v>
      </c>
      <c r="D187" s="81">
        <v>2</v>
      </c>
      <c r="E187" s="81">
        <v>1</v>
      </c>
      <c r="F187" s="145">
        <v>8</v>
      </c>
      <c r="G187" s="151">
        <v>538.9</v>
      </c>
      <c r="H187" s="123">
        <v>6.31</v>
      </c>
      <c r="I187" s="65"/>
      <c r="J187" s="65">
        <f t="shared" si="48"/>
        <v>40.805508000000003</v>
      </c>
      <c r="K187" s="64">
        <f t="shared" si="41"/>
        <v>38.908051878000002</v>
      </c>
      <c r="L187" s="123">
        <v>6.31</v>
      </c>
      <c r="M187" s="124">
        <v>6.33</v>
      </c>
      <c r="N187" s="65">
        <f t="shared" si="49"/>
        <v>40.870176000000001</v>
      </c>
      <c r="O187" s="64">
        <f t="shared" si="29"/>
        <v>38.969712816000005</v>
      </c>
      <c r="P187" s="65">
        <f t="shared" si="32"/>
        <v>39.644070720000002</v>
      </c>
      <c r="Q187" s="274"/>
      <c r="R187" s="272"/>
      <c r="S187" s="263">
        <v>297.82317</v>
      </c>
      <c r="T187" s="275"/>
      <c r="U187" s="274"/>
      <c r="V187" s="272"/>
      <c r="W187" s="274"/>
      <c r="X187" s="272"/>
      <c r="Y187" s="274"/>
      <c r="Z187" s="272"/>
      <c r="AA187" s="273"/>
      <c r="AB187" s="272"/>
      <c r="AC187" s="274"/>
      <c r="AD187" s="263"/>
      <c r="AE187" s="272"/>
      <c r="AF187" s="274"/>
      <c r="AG187" s="272"/>
      <c r="AH187" s="274"/>
      <c r="AI187" s="272"/>
      <c r="AJ187" s="274"/>
      <c r="AK187" s="276"/>
      <c r="AL187" s="274"/>
      <c r="AM187" s="272"/>
      <c r="AN187" s="274"/>
      <c r="AO187" s="272"/>
      <c r="AP187" s="274"/>
      <c r="AQ187" s="272"/>
      <c r="AR187" s="274"/>
      <c r="AS187" s="272"/>
      <c r="AT187" s="277"/>
      <c r="AU187" s="278"/>
      <c r="AV187" s="273"/>
      <c r="AW187" s="279"/>
      <c r="AX187" s="279"/>
      <c r="AY187" s="274"/>
      <c r="AZ187" s="272"/>
      <c r="BA187" s="279"/>
      <c r="BB187" s="273"/>
      <c r="BC187" s="272"/>
      <c r="BD187" s="263"/>
      <c r="BE187" s="272"/>
      <c r="BF187" s="279"/>
      <c r="BG187" s="263"/>
      <c r="BH187" s="272"/>
      <c r="BI187" s="273"/>
      <c r="BJ187" s="272"/>
      <c r="BK187" s="273"/>
      <c r="BL187" s="272"/>
      <c r="BM187" s="273"/>
      <c r="BN187" s="272"/>
      <c r="BO187" s="273"/>
      <c r="BP187" s="272"/>
      <c r="BQ187" s="273">
        <v>4</v>
      </c>
      <c r="BR187" s="272">
        <v>5.0279999999999996</v>
      </c>
      <c r="BS187" s="273"/>
      <c r="BT187" s="272"/>
      <c r="BU187" s="273"/>
      <c r="BV187" s="272"/>
      <c r="BW187" s="273"/>
      <c r="BX187" s="272"/>
      <c r="BY187" s="77">
        <f t="shared" si="50"/>
        <v>297.82317</v>
      </c>
      <c r="BZ187" s="251">
        <f t="shared" si="39"/>
        <v>5.0279999999999996</v>
      </c>
      <c r="CA187" s="252">
        <f t="shared" si="30"/>
        <v>0</v>
      </c>
      <c r="CB187" s="261">
        <f t="shared" si="40"/>
        <v>302.85117000000002</v>
      </c>
    </row>
    <row r="188" spans="1:80" ht="18.75" customHeight="1" x14ac:dyDescent="0.3">
      <c r="A188" s="61">
        <f t="shared" si="31"/>
        <v>177</v>
      </c>
      <c r="B188" s="80" t="s">
        <v>297</v>
      </c>
      <c r="C188" s="81">
        <v>1963</v>
      </c>
      <c r="D188" s="81">
        <v>4</v>
      </c>
      <c r="E188" s="81">
        <v>3</v>
      </c>
      <c r="F188" s="145">
        <v>48</v>
      </c>
      <c r="G188" s="151">
        <v>2037.5</v>
      </c>
      <c r="H188" s="123">
        <v>6.31</v>
      </c>
      <c r="I188" s="65"/>
      <c r="J188" s="65">
        <f t="shared" si="48"/>
        <v>154.27950000000001</v>
      </c>
      <c r="K188" s="64">
        <f t="shared" si="41"/>
        <v>147.10550325000003</v>
      </c>
      <c r="L188" s="123">
        <v>6.31</v>
      </c>
      <c r="M188" s="124">
        <v>6.33</v>
      </c>
      <c r="N188" s="65">
        <f t="shared" si="49"/>
        <v>154.524</v>
      </c>
      <c r="O188" s="64">
        <f t="shared" si="29"/>
        <v>147.33863400000001</v>
      </c>
      <c r="P188" s="65">
        <f t="shared" si="32"/>
        <v>149.88828000000001</v>
      </c>
      <c r="Q188" s="274"/>
      <c r="R188" s="272"/>
      <c r="S188" s="263"/>
      <c r="T188" s="275"/>
      <c r="U188" s="274"/>
      <c r="V188" s="272"/>
      <c r="W188" s="274"/>
      <c r="X188" s="272"/>
      <c r="Y188" s="274"/>
      <c r="Z188" s="272"/>
      <c r="AA188" s="273"/>
      <c r="AB188" s="272"/>
      <c r="AC188" s="274">
        <v>3</v>
      </c>
      <c r="AD188" s="263">
        <f>0.052+0.053+0.052</f>
        <v>0.157</v>
      </c>
      <c r="AE188" s="272">
        <v>248.13050000000001</v>
      </c>
      <c r="AF188" s="274"/>
      <c r="AG188" s="272"/>
      <c r="AH188" s="274">
        <v>1E-3</v>
      </c>
      <c r="AI188" s="272">
        <v>2.2679999999999998</v>
      </c>
      <c r="AJ188" s="274"/>
      <c r="AK188" s="276"/>
      <c r="AL188" s="274"/>
      <c r="AM188" s="272"/>
      <c r="AN188" s="274"/>
      <c r="AO188" s="272"/>
      <c r="AP188" s="274"/>
      <c r="AQ188" s="272"/>
      <c r="AR188" s="274"/>
      <c r="AS188" s="272"/>
      <c r="AT188" s="277"/>
      <c r="AU188" s="278"/>
      <c r="AV188" s="273"/>
      <c r="AW188" s="279"/>
      <c r="AX188" s="279"/>
      <c r="AY188" s="274"/>
      <c r="AZ188" s="272"/>
      <c r="BA188" s="279"/>
      <c r="BB188" s="273"/>
      <c r="BC188" s="272"/>
      <c r="BD188" s="263"/>
      <c r="BE188" s="272"/>
      <c r="BF188" s="279">
        <v>1.589</v>
      </c>
      <c r="BG188" s="263"/>
      <c r="BH188" s="272"/>
      <c r="BI188" s="273"/>
      <c r="BJ188" s="272"/>
      <c r="BK188" s="273"/>
      <c r="BL188" s="272"/>
      <c r="BM188" s="273"/>
      <c r="BN188" s="272"/>
      <c r="BO188" s="273"/>
      <c r="BP188" s="272"/>
      <c r="BQ188" s="273">
        <v>20</v>
      </c>
      <c r="BR188" s="272">
        <v>20.587</v>
      </c>
      <c r="BS188" s="273"/>
      <c r="BT188" s="272"/>
      <c r="BU188" s="273">
        <v>6</v>
      </c>
      <c r="BV188" s="272">
        <v>5.952</v>
      </c>
      <c r="BW188" s="273">
        <v>3</v>
      </c>
      <c r="BX188" s="272">
        <v>5.9089999999999998</v>
      </c>
      <c r="BY188" s="77">
        <f t="shared" si="50"/>
        <v>251.98750000000001</v>
      </c>
      <c r="BZ188" s="251">
        <f t="shared" si="39"/>
        <v>20.587</v>
      </c>
      <c r="CA188" s="252">
        <f t="shared" si="30"/>
        <v>11.861000000000001</v>
      </c>
      <c r="CB188" s="261">
        <f t="shared" si="40"/>
        <v>284.43549999999999</v>
      </c>
    </row>
    <row r="189" spans="1:80" ht="18" customHeight="1" x14ac:dyDescent="0.3">
      <c r="A189" s="61">
        <f t="shared" si="31"/>
        <v>178</v>
      </c>
      <c r="B189" s="80" t="s">
        <v>298</v>
      </c>
      <c r="C189" s="81">
        <v>1962</v>
      </c>
      <c r="D189" s="81">
        <v>5</v>
      </c>
      <c r="E189" s="81">
        <v>3</v>
      </c>
      <c r="F189" s="145">
        <v>60</v>
      </c>
      <c r="G189" s="151">
        <v>2561.4</v>
      </c>
      <c r="H189" s="123">
        <v>6.31</v>
      </c>
      <c r="I189" s="65"/>
      <c r="J189" s="65">
        <f t="shared" si="48"/>
        <v>193.94920799999997</v>
      </c>
      <c r="K189" s="64">
        <f t="shared" si="41"/>
        <v>184.93056982799996</v>
      </c>
      <c r="L189" s="123">
        <v>6.31</v>
      </c>
      <c r="M189" s="124">
        <v>6.33</v>
      </c>
      <c r="N189" s="65">
        <f t="shared" si="49"/>
        <v>194.256576</v>
      </c>
      <c r="O189" s="64">
        <f t="shared" si="29"/>
        <v>185.22364521599999</v>
      </c>
      <c r="P189" s="65">
        <f t="shared" si="32"/>
        <v>188.42887872</v>
      </c>
      <c r="Q189" s="274"/>
      <c r="R189" s="272"/>
      <c r="S189" s="263">
        <v>539.11456999999996</v>
      </c>
      <c r="T189" s="275">
        <v>47.91</v>
      </c>
      <c r="U189" s="274"/>
      <c r="V189" s="272"/>
      <c r="W189" s="274"/>
      <c r="X189" s="272"/>
      <c r="Y189" s="274"/>
      <c r="Z189" s="272"/>
      <c r="AA189" s="273"/>
      <c r="AB189" s="272"/>
      <c r="AC189" s="274"/>
      <c r="AD189" s="263"/>
      <c r="AE189" s="272"/>
      <c r="AF189" s="274"/>
      <c r="AG189" s="272"/>
      <c r="AH189" s="274"/>
      <c r="AI189" s="272"/>
      <c r="AJ189" s="274"/>
      <c r="AK189" s="276"/>
      <c r="AL189" s="274"/>
      <c r="AM189" s="272"/>
      <c r="AN189" s="274"/>
      <c r="AO189" s="272"/>
      <c r="AP189" s="274"/>
      <c r="AQ189" s="272"/>
      <c r="AR189" s="274"/>
      <c r="AS189" s="272"/>
      <c r="AT189" s="277">
        <v>7</v>
      </c>
      <c r="AU189" s="278">
        <v>5.57</v>
      </c>
      <c r="AV189" s="273"/>
      <c r="AW189" s="279"/>
      <c r="AX189" s="279"/>
      <c r="AY189" s="274"/>
      <c r="AZ189" s="272"/>
      <c r="BA189" s="279"/>
      <c r="BB189" s="273"/>
      <c r="BC189" s="272"/>
      <c r="BD189" s="263"/>
      <c r="BE189" s="272"/>
      <c r="BF189" s="279"/>
      <c r="BG189" s="263"/>
      <c r="BH189" s="272"/>
      <c r="BI189" s="273">
        <v>3.0000000000000001E-3</v>
      </c>
      <c r="BJ189" s="272">
        <v>4.5250000000000004</v>
      </c>
      <c r="BK189" s="273"/>
      <c r="BL189" s="272"/>
      <c r="BM189" s="273"/>
      <c r="BN189" s="272"/>
      <c r="BO189" s="273"/>
      <c r="BP189" s="272"/>
      <c r="BQ189" s="273">
        <v>8</v>
      </c>
      <c r="BR189" s="272">
        <v>11.823</v>
      </c>
      <c r="BS189" s="273"/>
      <c r="BT189" s="272"/>
      <c r="BU189" s="273">
        <v>2</v>
      </c>
      <c r="BV189" s="272">
        <v>1.5069999999999999</v>
      </c>
      <c r="BW189" s="273">
        <v>5</v>
      </c>
      <c r="BX189" s="272">
        <v>5.085</v>
      </c>
      <c r="BY189" s="77">
        <f t="shared" si="50"/>
        <v>544.68457000000001</v>
      </c>
      <c r="BZ189" s="251">
        <f t="shared" si="39"/>
        <v>16.347999999999999</v>
      </c>
      <c r="CA189" s="252">
        <f t="shared" si="30"/>
        <v>6.5919999999999996</v>
      </c>
      <c r="CB189" s="261">
        <f t="shared" si="40"/>
        <v>567.62456999999995</v>
      </c>
    </row>
    <row r="190" spans="1:80" ht="18.75" customHeight="1" x14ac:dyDescent="0.3">
      <c r="A190" s="61">
        <f t="shared" si="31"/>
        <v>179</v>
      </c>
      <c r="B190" s="80" t="s">
        <v>299</v>
      </c>
      <c r="C190" s="81">
        <v>1959</v>
      </c>
      <c r="D190" s="81">
        <v>5</v>
      </c>
      <c r="E190" s="81">
        <v>3</v>
      </c>
      <c r="F190" s="145">
        <v>60</v>
      </c>
      <c r="G190" s="151">
        <v>2543.1999999999998</v>
      </c>
      <c r="H190" s="123">
        <v>6.31</v>
      </c>
      <c r="I190" s="65"/>
      <c r="J190" s="65">
        <f t="shared" si="48"/>
        <v>192.57110399999999</v>
      </c>
      <c r="K190" s="64">
        <f t="shared" si="41"/>
        <v>183.616547664</v>
      </c>
      <c r="L190" s="123">
        <v>6.31</v>
      </c>
      <c r="M190" s="124">
        <v>6.33</v>
      </c>
      <c r="N190" s="65">
        <f t="shared" si="49"/>
        <v>192.87628799999999</v>
      </c>
      <c r="O190" s="64">
        <f t="shared" si="29"/>
        <v>183.90754060800001</v>
      </c>
      <c r="P190" s="65">
        <f t="shared" si="32"/>
        <v>187.08999935999998</v>
      </c>
      <c r="Q190" s="274"/>
      <c r="R190" s="272"/>
      <c r="S190" s="263"/>
      <c r="T190" s="275"/>
      <c r="U190" s="274">
        <v>0.14099999999999999</v>
      </c>
      <c r="V190" s="272">
        <v>60.480449999999998</v>
      </c>
      <c r="W190" s="274"/>
      <c r="X190" s="272"/>
      <c r="Y190" s="274"/>
      <c r="Z190" s="272"/>
      <c r="AA190" s="273"/>
      <c r="AB190" s="272"/>
      <c r="AC190" s="274">
        <v>3</v>
      </c>
      <c r="AD190" s="263">
        <v>0.249</v>
      </c>
      <c r="AE190" s="272">
        <v>417.38749999999999</v>
      </c>
      <c r="AF190" s="274"/>
      <c r="AG190" s="272"/>
      <c r="AH190" s="274">
        <v>8.5000000000000006E-3</v>
      </c>
      <c r="AI190" s="272">
        <v>14.586</v>
      </c>
      <c r="AJ190" s="274"/>
      <c r="AK190" s="276"/>
      <c r="AL190" s="274"/>
      <c r="AM190" s="272"/>
      <c r="AN190" s="274"/>
      <c r="AO190" s="272"/>
      <c r="AP190" s="274"/>
      <c r="AQ190" s="272"/>
      <c r="AR190" s="274"/>
      <c r="AS190" s="272"/>
      <c r="AT190" s="277">
        <v>15</v>
      </c>
      <c r="AU190" s="278">
        <v>206.85</v>
      </c>
      <c r="AV190" s="273"/>
      <c r="AW190" s="279"/>
      <c r="AX190" s="279"/>
      <c r="AY190" s="274"/>
      <c r="AZ190" s="272"/>
      <c r="BA190" s="279"/>
      <c r="BB190" s="273"/>
      <c r="BC190" s="272"/>
      <c r="BD190" s="263"/>
      <c r="BE190" s="272"/>
      <c r="BF190" s="279">
        <v>36.653999999999996</v>
      </c>
      <c r="BG190" s="263"/>
      <c r="BH190" s="272"/>
      <c r="BI190" s="273"/>
      <c r="BJ190" s="272"/>
      <c r="BK190" s="273"/>
      <c r="BL190" s="272"/>
      <c r="BM190" s="273"/>
      <c r="BN190" s="272"/>
      <c r="BO190" s="273"/>
      <c r="BP190" s="272"/>
      <c r="BQ190" s="273">
        <v>10</v>
      </c>
      <c r="BR190" s="272">
        <v>11.339</v>
      </c>
      <c r="BS190" s="273"/>
      <c r="BT190" s="272"/>
      <c r="BU190" s="273">
        <v>3</v>
      </c>
      <c r="BV190" s="272">
        <v>2.3319999999999999</v>
      </c>
      <c r="BW190" s="273">
        <v>3</v>
      </c>
      <c r="BX190" s="272">
        <v>7.1779999999999999</v>
      </c>
      <c r="BY190" s="77">
        <f t="shared" si="50"/>
        <v>735.95794999999998</v>
      </c>
      <c r="BZ190" s="251">
        <f t="shared" si="39"/>
        <v>11.339</v>
      </c>
      <c r="CA190" s="252">
        <f t="shared" si="30"/>
        <v>9.51</v>
      </c>
      <c r="CB190" s="261">
        <f t="shared" si="40"/>
        <v>756.80695000000003</v>
      </c>
    </row>
    <row r="191" spans="1:80" ht="18.75" customHeight="1" x14ac:dyDescent="0.3">
      <c r="A191" s="61">
        <f t="shared" si="31"/>
        <v>180</v>
      </c>
      <c r="B191" s="80" t="s">
        <v>300</v>
      </c>
      <c r="C191" s="81">
        <v>1952</v>
      </c>
      <c r="D191" s="81">
        <v>2</v>
      </c>
      <c r="E191" s="81">
        <v>1</v>
      </c>
      <c r="F191" s="145">
        <v>8</v>
      </c>
      <c r="G191" s="151">
        <v>529.20000000000005</v>
      </c>
      <c r="H191" s="123">
        <v>6.31</v>
      </c>
      <c r="I191" s="65"/>
      <c r="J191" s="65">
        <f t="shared" si="48"/>
        <v>40.071023999999994</v>
      </c>
      <c r="K191" s="64">
        <f t="shared" si="41"/>
        <v>38.207721383999996</v>
      </c>
      <c r="L191" s="123">
        <v>6.31</v>
      </c>
      <c r="M191" s="124">
        <v>6.33</v>
      </c>
      <c r="N191" s="65">
        <f t="shared" si="49"/>
        <v>40.134528000000003</v>
      </c>
      <c r="O191" s="64">
        <f t="shared" si="29"/>
        <v>38.268272448000005</v>
      </c>
      <c r="P191" s="65">
        <f t="shared" si="32"/>
        <v>38.93049216</v>
      </c>
      <c r="Q191" s="274">
        <v>7.0000000000000001E-3</v>
      </c>
      <c r="R191" s="272">
        <v>7.5830000000000002</v>
      </c>
      <c r="S191" s="263"/>
      <c r="T191" s="275"/>
      <c r="U191" s="274"/>
      <c r="V191" s="272"/>
      <c r="W191" s="274"/>
      <c r="X191" s="272"/>
      <c r="Y191" s="274"/>
      <c r="Z191" s="272"/>
      <c r="AA191" s="273"/>
      <c r="AB191" s="272"/>
      <c r="AC191" s="274"/>
      <c r="AD191" s="263"/>
      <c r="AE191" s="272"/>
      <c r="AF191" s="274"/>
      <c r="AG191" s="272"/>
      <c r="AH191" s="274"/>
      <c r="AI191" s="272"/>
      <c r="AJ191" s="274"/>
      <c r="AK191" s="276"/>
      <c r="AL191" s="274"/>
      <c r="AM191" s="272"/>
      <c r="AN191" s="274"/>
      <c r="AO191" s="272"/>
      <c r="AP191" s="274"/>
      <c r="AQ191" s="272"/>
      <c r="AR191" s="274"/>
      <c r="AS191" s="272"/>
      <c r="AT191" s="277">
        <v>2</v>
      </c>
      <c r="AU191" s="278">
        <v>3.9</v>
      </c>
      <c r="AV191" s="273"/>
      <c r="AW191" s="279"/>
      <c r="AX191" s="279"/>
      <c r="AY191" s="274"/>
      <c r="AZ191" s="272"/>
      <c r="BA191" s="279"/>
      <c r="BB191" s="273"/>
      <c r="BC191" s="272"/>
      <c r="BD191" s="263"/>
      <c r="BE191" s="272"/>
      <c r="BF191" s="279">
        <v>9.6389999999999993</v>
      </c>
      <c r="BG191" s="263"/>
      <c r="BH191" s="272"/>
      <c r="BI191" s="273"/>
      <c r="BJ191" s="272"/>
      <c r="BK191" s="273"/>
      <c r="BL191" s="272"/>
      <c r="BM191" s="273"/>
      <c r="BN191" s="272"/>
      <c r="BO191" s="273"/>
      <c r="BP191" s="272"/>
      <c r="BQ191" s="273">
        <v>4</v>
      </c>
      <c r="BR191" s="272">
        <v>4.6050000000000004</v>
      </c>
      <c r="BS191" s="273"/>
      <c r="BT191" s="272"/>
      <c r="BU191" s="273"/>
      <c r="BV191" s="272"/>
      <c r="BW191" s="273"/>
      <c r="BX191" s="272"/>
      <c r="BY191" s="77">
        <f t="shared" si="50"/>
        <v>21.122</v>
      </c>
      <c r="BZ191" s="251">
        <f t="shared" si="39"/>
        <v>4.6050000000000004</v>
      </c>
      <c r="CA191" s="252">
        <f t="shared" si="30"/>
        <v>0</v>
      </c>
      <c r="CB191" s="261">
        <f t="shared" si="40"/>
        <v>25.727</v>
      </c>
    </row>
    <row r="192" spans="1:80" ht="18.75" customHeight="1" x14ac:dyDescent="0.3">
      <c r="A192" s="61">
        <f t="shared" si="31"/>
        <v>181</v>
      </c>
      <c r="B192" s="92" t="s">
        <v>301</v>
      </c>
      <c r="C192" s="93">
        <v>1963</v>
      </c>
      <c r="D192" s="93">
        <v>5</v>
      </c>
      <c r="E192" s="93">
        <v>3</v>
      </c>
      <c r="F192" s="146">
        <v>56</v>
      </c>
      <c r="G192" s="152">
        <v>2534.3000000000002</v>
      </c>
      <c r="H192" s="123">
        <v>6.31</v>
      </c>
      <c r="I192" s="65"/>
      <c r="J192" s="65">
        <f t="shared" si="48"/>
        <v>191.89719600000001</v>
      </c>
      <c r="K192" s="64">
        <f t="shared" si="41"/>
        <v>182.973976386</v>
      </c>
      <c r="L192" s="123">
        <v>6.31</v>
      </c>
      <c r="M192" s="124">
        <v>6.33</v>
      </c>
      <c r="N192" s="65">
        <f t="shared" si="49"/>
        <v>192.201312</v>
      </c>
      <c r="O192" s="64">
        <f t="shared" si="29"/>
        <v>183.26395099199999</v>
      </c>
      <c r="P192" s="65">
        <f t="shared" si="32"/>
        <v>186.43527263999999</v>
      </c>
      <c r="Q192" s="274"/>
      <c r="R192" s="272"/>
      <c r="S192" s="263"/>
      <c r="T192" s="275"/>
      <c r="U192" s="274"/>
      <c r="V192" s="272"/>
      <c r="W192" s="274"/>
      <c r="X192" s="272"/>
      <c r="Y192" s="274"/>
      <c r="Z192" s="272"/>
      <c r="AA192" s="273"/>
      <c r="AB192" s="272"/>
      <c r="AC192" s="274"/>
      <c r="AD192" s="263"/>
      <c r="AE192" s="272"/>
      <c r="AF192" s="274"/>
      <c r="AG192" s="272"/>
      <c r="AH192" s="274"/>
      <c r="AI192" s="272"/>
      <c r="AJ192" s="274"/>
      <c r="AK192" s="276"/>
      <c r="AL192" s="274"/>
      <c r="AM192" s="272"/>
      <c r="AN192" s="274">
        <v>2E-3</v>
      </c>
      <c r="AO192" s="272">
        <v>3.8820000000000001</v>
      </c>
      <c r="AP192" s="274"/>
      <c r="AQ192" s="272"/>
      <c r="AR192" s="274"/>
      <c r="AS192" s="272"/>
      <c r="AT192" s="277"/>
      <c r="AU192" s="278"/>
      <c r="AV192" s="273"/>
      <c r="AW192" s="279"/>
      <c r="AX192" s="279"/>
      <c r="AY192" s="274"/>
      <c r="AZ192" s="272"/>
      <c r="BA192" s="279"/>
      <c r="BB192" s="273"/>
      <c r="BC192" s="272"/>
      <c r="BD192" s="263"/>
      <c r="BE192" s="272"/>
      <c r="BF192" s="279">
        <v>0.47</v>
      </c>
      <c r="BG192" s="263"/>
      <c r="BH192" s="272"/>
      <c r="BI192" s="273">
        <v>0.01</v>
      </c>
      <c r="BJ192" s="272">
        <v>12.619</v>
      </c>
      <c r="BK192" s="273"/>
      <c r="BL192" s="272"/>
      <c r="BM192" s="273"/>
      <c r="BN192" s="272"/>
      <c r="BO192" s="273"/>
      <c r="BP192" s="272"/>
      <c r="BQ192" s="273">
        <v>4</v>
      </c>
      <c r="BR192" s="272">
        <v>6.4889999999999999</v>
      </c>
      <c r="BS192" s="273">
        <v>1.7999999999999999E-2</v>
      </c>
      <c r="BT192" s="272">
        <v>3.7960000000000003</v>
      </c>
      <c r="BU192" s="273">
        <v>1</v>
      </c>
      <c r="BV192" s="272">
        <v>3.0640000000000001</v>
      </c>
      <c r="BW192" s="273">
        <v>8</v>
      </c>
      <c r="BX192" s="272">
        <v>12.917999999999999</v>
      </c>
      <c r="BY192" s="77">
        <f t="shared" si="50"/>
        <v>4.3520000000000003</v>
      </c>
      <c r="BZ192" s="251">
        <f t="shared" si="39"/>
        <v>19.108000000000001</v>
      </c>
      <c r="CA192" s="252">
        <f t="shared" si="30"/>
        <v>19.777999999999999</v>
      </c>
      <c r="CB192" s="261">
        <f t="shared" si="40"/>
        <v>43.238</v>
      </c>
    </row>
    <row r="193" spans="1:80" ht="18.75" customHeight="1" x14ac:dyDescent="0.3">
      <c r="A193" s="61">
        <f t="shared" si="31"/>
        <v>182</v>
      </c>
      <c r="B193" s="80" t="s">
        <v>302</v>
      </c>
      <c r="C193" s="81">
        <v>1939</v>
      </c>
      <c r="D193" s="81">
        <v>4</v>
      </c>
      <c r="E193" s="81">
        <v>3</v>
      </c>
      <c r="F193" s="145">
        <v>33</v>
      </c>
      <c r="G193" s="151">
        <v>2271.4</v>
      </c>
      <c r="H193" s="123">
        <v>6.31</v>
      </c>
      <c r="I193" s="65"/>
      <c r="J193" s="65">
        <f t="shared" si="48"/>
        <v>171.990408</v>
      </c>
      <c r="K193" s="64">
        <f t="shared" si="41"/>
        <v>163.99285402800001</v>
      </c>
      <c r="L193" s="123">
        <v>6.31</v>
      </c>
      <c r="M193" s="124">
        <v>6.33</v>
      </c>
      <c r="N193" s="65">
        <f t="shared" si="49"/>
        <v>172.26297600000004</v>
      </c>
      <c r="O193" s="64">
        <f t="shared" si="29"/>
        <v>164.25274761600005</v>
      </c>
      <c r="P193" s="65">
        <f t="shared" si="32"/>
        <v>167.09508672000004</v>
      </c>
      <c r="Q193" s="274"/>
      <c r="R193" s="272"/>
      <c r="S193" s="263"/>
      <c r="T193" s="275"/>
      <c r="U193" s="274"/>
      <c r="V193" s="272"/>
      <c r="W193" s="274">
        <v>5.0000000000000001E-3</v>
      </c>
      <c r="X193" s="272">
        <v>10.44345</v>
      </c>
      <c r="Y193" s="274"/>
      <c r="Z193" s="272"/>
      <c r="AA193" s="273"/>
      <c r="AB193" s="272"/>
      <c r="AC193" s="274"/>
      <c r="AD193" s="263"/>
      <c r="AE193" s="272"/>
      <c r="AF193" s="274"/>
      <c r="AG193" s="272"/>
      <c r="AH193" s="274">
        <v>1E-3</v>
      </c>
      <c r="AI193" s="272">
        <v>0.48599999999999999</v>
      </c>
      <c r="AJ193" s="274"/>
      <c r="AK193" s="276"/>
      <c r="AL193" s="274"/>
      <c r="AM193" s="272"/>
      <c r="AN193" s="274"/>
      <c r="AO193" s="272"/>
      <c r="AP193" s="274"/>
      <c r="AQ193" s="272"/>
      <c r="AR193" s="274"/>
      <c r="AS193" s="272"/>
      <c r="AT193" s="277">
        <v>1</v>
      </c>
      <c r="AU193" s="278">
        <v>1.7849999999999999</v>
      </c>
      <c r="AV193" s="273"/>
      <c r="AW193" s="279"/>
      <c r="AX193" s="279"/>
      <c r="AY193" s="274"/>
      <c r="AZ193" s="272"/>
      <c r="BA193" s="279"/>
      <c r="BB193" s="273"/>
      <c r="BC193" s="272"/>
      <c r="BD193" s="263"/>
      <c r="BE193" s="272"/>
      <c r="BF193" s="279">
        <v>50.24</v>
      </c>
      <c r="BG193" s="263"/>
      <c r="BH193" s="272"/>
      <c r="BI193" s="273"/>
      <c r="BJ193" s="272"/>
      <c r="BK193" s="273">
        <v>2E-3</v>
      </c>
      <c r="BL193" s="272">
        <v>2.0619999999999998</v>
      </c>
      <c r="BM193" s="273">
        <v>2E-3</v>
      </c>
      <c r="BN193" s="272">
        <v>3.1242750000000004</v>
      </c>
      <c r="BO193" s="273"/>
      <c r="BP193" s="272"/>
      <c r="BQ193" s="273">
        <v>2</v>
      </c>
      <c r="BR193" s="272">
        <v>1.895</v>
      </c>
      <c r="BS193" s="273"/>
      <c r="BT193" s="272"/>
      <c r="BU193" s="273">
        <v>1</v>
      </c>
      <c r="BV193" s="272">
        <v>0.68218461538461495</v>
      </c>
      <c r="BW193" s="273">
        <v>2</v>
      </c>
      <c r="BX193" s="272">
        <v>2.7869999999999999</v>
      </c>
      <c r="BY193" s="77">
        <f t="shared" si="50"/>
        <v>62.954450000000001</v>
      </c>
      <c r="BZ193" s="251">
        <f t="shared" si="39"/>
        <v>7.0812749999999998</v>
      </c>
      <c r="CA193" s="252">
        <f t="shared" si="30"/>
        <v>3.4691846153846146</v>
      </c>
      <c r="CB193" s="261">
        <f t="shared" si="40"/>
        <v>73.504909615384619</v>
      </c>
    </row>
    <row r="194" spans="1:80" ht="18" customHeight="1" x14ac:dyDescent="0.3">
      <c r="A194" s="61">
        <f t="shared" si="31"/>
        <v>183</v>
      </c>
      <c r="B194" s="80" t="s">
        <v>303</v>
      </c>
      <c r="C194" s="81">
        <v>1939</v>
      </c>
      <c r="D194" s="81">
        <v>4</v>
      </c>
      <c r="E194" s="81">
        <v>4</v>
      </c>
      <c r="F194" s="145">
        <v>32</v>
      </c>
      <c r="G194" s="151">
        <v>2891.4</v>
      </c>
      <c r="H194" s="123">
        <v>6.31</v>
      </c>
      <c r="I194" s="65"/>
      <c r="J194" s="65">
        <f t="shared" si="48"/>
        <v>218.93680800000001</v>
      </c>
      <c r="K194" s="64">
        <f t="shared" si="41"/>
        <v>208.75624642800003</v>
      </c>
      <c r="L194" s="123">
        <v>6.31</v>
      </c>
      <c r="M194" s="124">
        <v>6.33</v>
      </c>
      <c r="N194" s="65">
        <f t="shared" si="49"/>
        <v>219.28377600000002</v>
      </c>
      <c r="O194" s="64">
        <f t="shared" si="29"/>
        <v>209.08708041600002</v>
      </c>
      <c r="P194" s="65">
        <f t="shared" si="32"/>
        <v>212.70526272000001</v>
      </c>
      <c r="Q194" s="274"/>
      <c r="R194" s="272"/>
      <c r="S194" s="263"/>
      <c r="T194" s="275"/>
      <c r="U194" s="274">
        <v>4.0000000000000001E-3</v>
      </c>
      <c r="V194" s="272">
        <v>10.172000000000001</v>
      </c>
      <c r="W194" s="274">
        <v>2E-3</v>
      </c>
      <c r="X194" s="272">
        <v>7.6917799999999996</v>
      </c>
      <c r="Y194" s="274"/>
      <c r="Z194" s="272"/>
      <c r="AA194" s="273"/>
      <c r="AB194" s="272"/>
      <c r="AC194" s="274"/>
      <c r="AD194" s="263"/>
      <c r="AE194" s="272"/>
      <c r="AF194" s="274"/>
      <c r="AG194" s="272"/>
      <c r="AH194" s="274"/>
      <c r="AI194" s="272"/>
      <c r="AJ194" s="274"/>
      <c r="AK194" s="276"/>
      <c r="AL194" s="274"/>
      <c r="AM194" s="272"/>
      <c r="AN194" s="274"/>
      <c r="AO194" s="272"/>
      <c r="AP194" s="274"/>
      <c r="AQ194" s="272"/>
      <c r="AR194" s="274"/>
      <c r="AS194" s="272"/>
      <c r="AT194" s="277"/>
      <c r="AU194" s="278"/>
      <c r="AV194" s="273"/>
      <c r="AW194" s="279"/>
      <c r="AX194" s="279"/>
      <c r="AY194" s="274">
        <v>1</v>
      </c>
      <c r="AZ194" s="272">
        <v>4.3019999999999996</v>
      </c>
      <c r="BA194" s="279"/>
      <c r="BB194" s="273"/>
      <c r="BC194" s="272"/>
      <c r="BD194" s="263"/>
      <c r="BE194" s="272"/>
      <c r="BF194" s="279">
        <v>2.274</v>
      </c>
      <c r="BG194" s="263"/>
      <c r="BH194" s="272"/>
      <c r="BI194" s="273"/>
      <c r="BJ194" s="272"/>
      <c r="BK194" s="273"/>
      <c r="BL194" s="272"/>
      <c r="BM194" s="273"/>
      <c r="BN194" s="272"/>
      <c r="BO194" s="273"/>
      <c r="BP194" s="272"/>
      <c r="BQ194" s="273">
        <v>9</v>
      </c>
      <c r="BR194" s="272">
        <v>9.3149999999999995</v>
      </c>
      <c r="BS194" s="273"/>
      <c r="BT194" s="272"/>
      <c r="BU194" s="273"/>
      <c r="BV194" s="272"/>
      <c r="BW194" s="273">
        <v>1</v>
      </c>
      <c r="BX194" s="272">
        <v>2.5539999999999998</v>
      </c>
      <c r="BY194" s="77">
        <f t="shared" si="50"/>
        <v>24.439779999999999</v>
      </c>
      <c r="BZ194" s="251">
        <f t="shared" si="39"/>
        <v>9.3149999999999995</v>
      </c>
      <c r="CA194" s="252">
        <f t="shared" si="30"/>
        <v>2.5539999999999998</v>
      </c>
      <c r="CB194" s="261">
        <f t="shared" si="40"/>
        <v>36.308779999999999</v>
      </c>
    </row>
    <row r="195" spans="1:80" ht="18.75" customHeight="1" x14ac:dyDescent="0.3">
      <c r="A195" s="61">
        <f t="shared" si="31"/>
        <v>184</v>
      </c>
      <c r="B195" s="80" t="s">
        <v>304</v>
      </c>
      <c r="C195" s="81">
        <v>1962</v>
      </c>
      <c r="D195" s="81">
        <v>4</v>
      </c>
      <c r="E195" s="81">
        <v>3</v>
      </c>
      <c r="F195" s="145">
        <v>48</v>
      </c>
      <c r="G195" s="151">
        <v>2037.3</v>
      </c>
      <c r="H195" s="123">
        <v>6.31</v>
      </c>
      <c r="I195" s="65"/>
      <c r="J195" s="65">
        <f t="shared" si="48"/>
        <v>154.26435599999999</v>
      </c>
      <c r="K195" s="64">
        <f t="shared" si="41"/>
        <v>147.09106344599999</v>
      </c>
      <c r="L195" s="123">
        <v>6.31</v>
      </c>
      <c r="M195" s="124">
        <v>6.33</v>
      </c>
      <c r="N195" s="65">
        <f t="shared" si="49"/>
        <v>154.50883199999998</v>
      </c>
      <c r="O195" s="64">
        <f t="shared" si="29"/>
        <v>147.32417131199998</v>
      </c>
      <c r="P195" s="65">
        <f t="shared" si="32"/>
        <v>149.87356703999998</v>
      </c>
      <c r="Q195" s="274"/>
      <c r="R195" s="272"/>
      <c r="S195" s="263"/>
      <c r="T195" s="275"/>
      <c r="U195" s="274">
        <v>0.108</v>
      </c>
      <c r="V195" s="272">
        <v>64.86</v>
      </c>
      <c r="W195" s="274"/>
      <c r="X195" s="272"/>
      <c r="Y195" s="274"/>
      <c r="Z195" s="272"/>
      <c r="AA195" s="273"/>
      <c r="AB195" s="272"/>
      <c r="AC195" s="274">
        <v>3</v>
      </c>
      <c r="AD195" s="263">
        <f>0.04947+0.0493+0.0494</f>
        <v>0.14817</v>
      </c>
      <c r="AE195" s="272">
        <v>239.0575</v>
      </c>
      <c r="AF195" s="274"/>
      <c r="AG195" s="272"/>
      <c r="AH195" s="274"/>
      <c r="AI195" s="272"/>
      <c r="AJ195" s="274"/>
      <c r="AK195" s="276"/>
      <c r="AL195" s="274"/>
      <c r="AM195" s="272"/>
      <c r="AN195" s="274">
        <v>1E-3</v>
      </c>
      <c r="AO195" s="272">
        <v>0.68</v>
      </c>
      <c r="AP195" s="274">
        <v>1</v>
      </c>
      <c r="AQ195" s="272">
        <v>1.1950000000000001</v>
      </c>
      <c r="AR195" s="274"/>
      <c r="AS195" s="272"/>
      <c r="AT195" s="277"/>
      <c r="AU195" s="278"/>
      <c r="AV195" s="273"/>
      <c r="AW195" s="279"/>
      <c r="AX195" s="279"/>
      <c r="AY195" s="274"/>
      <c r="AZ195" s="272"/>
      <c r="BA195" s="279"/>
      <c r="BB195" s="273"/>
      <c r="BC195" s="272"/>
      <c r="BD195" s="263"/>
      <c r="BE195" s="272"/>
      <c r="BF195" s="279"/>
      <c r="BG195" s="263"/>
      <c r="BH195" s="272"/>
      <c r="BI195" s="273"/>
      <c r="BJ195" s="272"/>
      <c r="BK195" s="273">
        <v>6.0000000000000001E-3</v>
      </c>
      <c r="BL195" s="272">
        <v>8.2238130337078807</v>
      </c>
      <c r="BM195" s="273"/>
      <c r="BN195" s="272"/>
      <c r="BO195" s="273"/>
      <c r="BP195" s="272"/>
      <c r="BQ195" s="273">
        <v>6</v>
      </c>
      <c r="BR195" s="272">
        <v>8.8770000000000007</v>
      </c>
      <c r="BS195" s="273"/>
      <c r="BT195" s="272"/>
      <c r="BU195" s="273">
        <v>3</v>
      </c>
      <c r="BV195" s="272">
        <v>2.3639999999999999</v>
      </c>
      <c r="BW195" s="273">
        <v>6</v>
      </c>
      <c r="BX195" s="272">
        <v>11.119</v>
      </c>
      <c r="BY195" s="77">
        <f t="shared" si="50"/>
        <v>305.79250000000002</v>
      </c>
      <c r="BZ195" s="251">
        <f t="shared" si="39"/>
        <v>17.10081303370788</v>
      </c>
      <c r="CA195" s="252">
        <f t="shared" si="30"/>
        <v>13.483000000000001</v>
      </c>
      <c r="CB195" s="261">
        <f t="shared" si="40"/>
        <v>336.3763130337079</v>
      </c>
    </row>
    <row r="196" spans="1:80" ht="18.75" customHeight="1" x14ac:dyDescent="0.3">
      <c r="A196" s="61">
        <f t="shared" si="31"/>
        <v>185</v>
      </c>
      <c r="B196" s="80" t="s">
        <v>305</v>
      </c>
      <c r="C196" s="81">
        <v>1972</v>
      </c>
      <c r="D196" s="81">
        <v>5</v>
      </c>
      <c r="E196" s="81">
        <v>4</v>
      </c>
      <c r="F196" s="145">
        <v>60</v>
      </c>
      <c r="G196" s="151">
        <v>2766.2</v>
      </c>
      <c r="H196" s="123">
        <v>6.31</v>
      </c>
      <c r="I196" s="65"/>
      <c r="J196" s="65">
        <f t="shared" si="48"/>
        <v>209.45666399999999</v>
      </c>
      <c r="K196" s="64">
        <f t="shared" si="41"/>
        <v>199.71692912399999</v>
      </c>
      <c r="L196" s="123">
        <v>6.31</v>
      </c>
      <c r="M196" s="124">
        <v>6.33</v>
      </c>
      <c r="N196" s="65">
        <f t="shared" si="49"/>
        <v>209.78860799999998</v>
      </c>
      <c r="O196" s="64">
        <f t="shared" si="29"/>
        <v>200.033437728</v>
      </c>
      <c r="P196" s="65">
        <f t="shared" si="32"/>
        <v>203.49494975999997</v>
      </c>
      <c r="Q196" s="274">
        <v>6.0000000000000001E-3</v>
      </c>
      <c r="R196" s="272">
        <v>4.0049999999999999</v>
      </c>
      <c r="S196" s="263"/>
      <c r="T196" s="275"/>
      <c r="U196" s="274"/>
      <c r="V196" s="272"/>
      <c r="W196" s="274"/>
      <c r="X196" s="272"/>
      <c r="Y196" s="274"/>
      <c r="Z196" s="272"/>
      <c r="AA196" s="273"/>
      <c r="AB196" s="272"/>
      <c r="AC196" s="274"/>
      <c r="AD196" s="263"/>
      <c r="AE196" s="272"/>
      <c r="AF196" s="274"/>
      <c r="AG196" s="272"/>
      <c r="AH196" s="274"/>
      <c r="AI196" s="272"/>
      <c r="AJ196" s="274"/>
      <c r="AK196" s="276"/>
      <c r="AL196" s="274"/>
      <c r="AM196" s="272"/>
      <c r="AN196" s="274">
        <v>1E-3</v>
      </c>
      <c r="AO196" s="272">
        <v>0.68</v>
      </c>
      <c r="AP196" s="274">
        <v>1</v>
      </c>
      <c r="AQ196" s="272">
        <v>3.3580000000000001</v>
      </c>
      <c r="AR196" s="274"/>
      <c r="AS196" s="272"/>
      <c r="AT196" s="277">
        <v>6</v>
      </c>
      <c r="AU196" s="278">
        <v>3.1139999999999999</v>
      </c>
      <c r="AV196" s="273"/>
      <c r="AW196" s="279"/>
      <c r="AX196" s="279"/>
      <c r="AY196" s="274">
        <v>3</v>
      </c>
      <c r="AZ196" s="272">
        <v>9.2379999999999995</v>
      </c>
      <c r="BA196" s="279"/>
      <c r="BB196" s="273"/>
      <c r="BC196" s="272"/>
      <c r="BD196" s="263"/>
      <c r="BE196" s="272"/>
      <c r="BF196" s="279">
        <v>5.3169999999999993</v>
      </c>
      <c r="BG196" s="263"/>
      <c r="BH196" s="272"/>
      <c r="BI196" s="273">
        <v>3.0000000000000001E-3</v>
      </c>
      <c r="BJ196" s="272">
        <v>5.2919999999999998</v>
      </c>
      <c r="BK196" s="273">
        <v>1E-3</v>
      </c>
      <c r="BL196" s="272">
        <v>1.32417793650794</v>
      </c>
      <c r="BM196" s="273"/>
      <c r="BN196" s="272"/>
      <c r="BO196" s="273"/>
      <c r="BP196" s="272"/>
      <c r="BQ196" s="273">
        <v>11</v>
      </c>
      <c r="BR196" s="272">
        <v>12.788</v>
      </c>
      <c r="BS196" s="273"/>
      <c r="BT196" s="272"/>
      <c r="BU196" s="273">
        <v>2</v>
      </c>
      <c r="BV196" s="272">
        <v>2.2349999999999999</v>
      </c>
      <c r="BW196" s="273">
        <v>11</v>
      </c>
      <c r="BX196" s="272">
        <v>22.614999999999998</v>
      </c>
      <c r="BY196" s="77">
        <f t="shared" si="50"/>
        <v>25.712</v>
      </c>
      <c r="BZ196" s="251">
        <f t="shared" si="39"/>
        <v>19.404177936507942</v>
      </c>
      <c r="CA196" s="252">
        <f t="shared" si="30"/>
        <v>24.849999999999998</v>
      </c>
      <c r="CB196" s="261">
        <f t="shared" si="40"/>
        <v>69.966177936507933</v>
      </c>
    </row>
    <row r="197" spans="1:80" ht="18.75" customHeight="1" x14ac:dyDescent="0.3">
      <c r="A197" s="61">
        <f t="shared" si="31"/>
        <v>186</v>
      </c>
      <c r="B197" s="80" t="s">
        <v>306</v>
      </c>
      <c r="C197" s="81">
        <v>1971</v>
      </c>
      <c r="D197" s="81">
        <v>5</v>
      </c>
      <c r="E197" s="81">
        <v>8</v>
      </c>
      <c r="F197" s="145">
        <v>119</v>
      </c>
      <c r="G197" s="151">
        <v>5812.5</v>
      </c>
      <c r="H197" s="123">
        <v>6.31</v>
      </c>
      <c r="I197" s="65"/>
      <c r="J197" s="65">
        <f t="shared" si="48"/>
        <v>440.1225</v>
      </c>
      <c r="K197" s="64">
        <f t="shared" si="41"/>
        <v>419.65680374999999</v>
      </c>
      <c r="L197" s="123">
        <v>6.31</v>
      </c>
      <c r="M197" s="124">
        <v>6.33</v>
      </c>
      <c r="N197" s="65">
        <f t="shared" si="49"/>
        <v>440.82</v>
      </c>
      <c r="O197" s="64">
        <f t="shared" si="29"/>
        <v>420.32186999999999</v>
      </c>
      <c r="P197" s="65">
        <f t="shared" si="32"/>
        <v>427.59539999999998</v>
      </c>
      <c r="Q197" s="274">
        <v>2.3E-2</v>
      </c>
      <c r="R197" s="272">
        <v>14.225</v>
      </c>
      <c r="S197" s="263"/>
      <c r="T197" s="275"/>
      <c r="U197" s="274"/>
      <c r="V197" s="272"/>
      <c r="W197" s="274"/>
      <c r="X197" s="272"/>
      <c r="Y197" s="274"/>
      <c r="Z197" s="272"/>
      <c r="AA197" s="273"/>
      <c r="AB197" s="272"/>
      <c r="AC197" s="274"/>
      <c r="AD197" s="263"/>
      <c r="AE197" s="272"/>
      <c r="AF197" s="274"/>
      <c r="AG197" s="272"/>
      <c r="AH197" s="274"/>
      <c r="AI197" s="272"/>
      <c r="AJ197" s="274"/>
      <c r="AK197" s="276"/>
      <c r="AL197" s="274"/>
      <c r="AM197" s="272"/>
      <c r="AN197" s="274"/>
      <c r="AO197" s="272"/>
      <c r="AP197" s="274">
        <v>2</v>
      </c>
      <c r="AQ197" s="272">
        <v>6.5090000000000003</v>
      </c>
      <c r="AR197" s="274"/>
      <c r="AS197" s="272"/>
      <c r="AT197" s="277">
        <v>8</v>
      </c>
      <c r="AU197" s="278">
        <v>9.3109999999999999</v>
      </c>
      <c r="AV197" s="273"/>
      <c r="AW197" s="279"/>
      <c r="AX197" s="279"/>
      <c r="AY197" s="274"/>
      <c r="AZ197" s="272"/>
      <c r="BA197" s="279"/>
      <c r="BB197" s="273"/>
      <c r="BC197" s="272"/>
      <c r="BD197" s="263">
        <v>15</v>
      </c>
      <c r="BE197" s="272">
        <v>6.8724499999999997</v>
      </c>
      <c r="BF197" s="279">
        <v>4.7</v>
      </c>
      <c r="BG197" s="263"/>
      <c r="BH197" s="272"/>
      <c r="BI197" s="273"/>
      <c r="BJ197" s="272"/>
      <c r="BK197" s="273"/>
      <c r="BL197" s="272"/>
      <c r="BM197" s="273">
        <v>3.0000000000000001E-3</v>
      </c>
      <c r="BN197" s="272">
        <v>4.5430455319148999</v>
      </c>
      <c r="BO197" s="273"/>
      <c r="BP197" s="272"/>
      <c r="BQ197" s="273">
        <v>18</v>
      </c>
      <c r="BR197" s="272">
        <v>19.111000000000001</v>
      </c>
      <c r="BS197" s="273"/>
      <c r="BT197" s="272"/>
      <c r="BU197" s="273"/>
      <c r="BV197" s="272"/>
      <c r="BW197" s="273">
        <v>17</v>
      </c>
      <c r="BX197" s="272">
        <v>35.119</v>
      </c>
      <c r="BY197" s="77">
        <f t="shared" si="50"/>
        <v>41.617450000000005</v>
      </c>
      <c r="BZ197" s="251">
        <f t="shared" si="39"/>
        <v>23.6540455319149</v>
      </c>
      <c r="CA197" s="252">
        <f t="shared" si="30"/>
        <v>35.119</v>
      </c>
      <c r="CB197" s="261">
        <f t="shared" si="40"/>
        <v>100.39049553191491</v>
      </c>
    </row>
    <row r="198" spans="1:80" ht="18.75" customHeight="1" x14ac:dyDescent="0.3">
      <c r="A198" s="61">
        <f t="shared" si="31"/>
        <v>187</v>
      </c>
      <c r="B198" s="80" t="s">
        <v>307</v>
      </c>
      <c r="C198" s="81">
        <v>1972</v>
      </c>
      <c r="D198" s="81">
        <v>5</v>
      </c>
      <c r="E198" s="81">
        <v>4</v>
      </c>
      <c r="F198" s="145">
        <v>60</v>
      </c>
      <c r="G198" s="151">
        <v>2717.5</v>
      </c>
      <c r="H198" s="123">
        <v>6.31</v>
      </c>
      <c r="I198" s="65"/>
      <c r="J198" s="65">
        <f t="shared" ref="J198:J224" si="51">G198*H198*12/1000</f>
        <v>205.76909999999998</v>
      </c>
      <c r="K198" s="64">
        <f t="shared" si="41"/>
        <v>196.20083684999997</v>
      </c>
      <c r="L198" s="123">
        <v>6.31</v>
      </c>
      <c r="M198" s="124">
        <v>6.33</v>
      </c>
      <c r="N198" s="65">
        <f t="shared" ref="N198:N224" si="52">((G198*L198*6)+(G198*M198*6))/1000</f>
        <v>206.09520000000001</v>
      </c>
      <c r="O198" s="64">
        <f t="shared" si="29"/>
        <v>196.51177320000002</v>
      </c>
      <c r="P198" s="65">
        <f t="shared" si="32"/>
        <v>199.91234399999999</v>
      </c>
      <c r="Q198" s="274"/>
      <c r="R198" s="272"/>
      <c r="S198" s="263"/>
      <c r="T198" s="275"/>
      <c r="U198" s="274"/>
      <c r="V198" s="272"/>
      <c r="W198" s="274"/>
      <c r="X198" s="272"/>
      <c r="Y198" s="274"/>
      <c r="Z198" s="272"/>
      <c r="AA198" s="273"/>
      <c r="AB198" s="272"/>
      <c r="AC198" s="274"/>
      <c r="AD198" s="263"/>
      <c r="AE198" s="272"/>
      <c r="AF198" s="274"/>
      <c r="AG198" s="272"/>
      <c r="AH198" s="274"/>
      <c r="AI198" s="272"/>
      <c r="AJ198" s="274"/>
      <c r="AK198" s="276"/>
      <c r="AL198" s="274"/>
      <c r="AM198" s="272"/>
      <c r="AN198" s="274"/>
      <c r="AO198" s="272"/>
      <c r="AP198" s="274"/>
      <c r="AQ198" s="272"/>
      <c r="AR198" s="274"/>
      <c r="AS198" s="272"/>
      <c r="AT198" s="277">
        <v>1</v>
      </c>
      <c r="AU198" s="278">
        <v>0.89100000000000001</v>
      </c>
      <c r="AV198" s="273"/>
      <c r="AW198" s="279"/>
      <c r="AX198" s="279"/>
      <c r="AY198" s="274"/>
      <c r="AZ198" s="272"/>
      <c r="BA198" s="279"/>
      <c r="BB198" s="273"/>
      <c r="BC198" s="272"/>
      <c r="BD198" s="263"/>
      <c r="BE198" s="272"/>
      <c r="BF198" s="279">
        <v>230.76100000000005</v>
      </c>
      <c r="BG198" s="263"/>
      <c r="BH198" s="272"/>
      <c r="BI198" s="273"/>
      <c r="BJ198" s="272"/>
      <c r="BK198" s="273"/>
      <c r="BL198" s="272"/>
      <c r="BM198" s="273"/>
      <c r="BN198" s="272"/>
      <c r="BO198" s="273"/>
      <c r="BP198" s="272"/>
      <c r="BQ198" s="273">
        <v>10</v>
      </c>
      <c r="BR198" s="272">
        <v>10.115</v>
      </c>
      <c r="BS198" s="273"/>
      <c r="BT198" s="272"/>
      <c r="BU198" s="273"/>
      <c r="BV198" s="272"/>
      <c r="BW198" s="273">
        <v>9</v>
      </c>
      <c r="BX198" s="272">
        <v>14.781000000000001</v>
      </c>
      <c r="BY198" s="77">
        <f t="shared" ref="BY198:BY224" si="53">R198+S198+V198+X198+Z198+AB198+AE198+AG198+AI198+AK198+AM198+AO198+AQ198+AS198+AU198+AV198+AW198+AX198+AZ198+BA198+BC198+BE198+BF198</f>
        <v>231.65200000000004</v>
      </c>
      <c r="BZ198" s="251">
        <f t="shared" si="39"/>
        <v>10.115</v>
      </c>
      <c r="CA198" s="252">
        <f t="shared" si="30"/>
        <v>14.781000000000001</v>
      </c>
      <c r="CB198" s="261">
        <f t="shared" si="40"/>
        <v>256.54800000000006</v>
      </c>
    </row>
    <row r="199" spans="1:80" ht="18.75" customHeight="1" x14ac:dyDescent="0.3">
      <c r="A199" s="61">
        <f t="shared" si="31"/>
        <v>188</v>
      </c>
      <c r="B199" s="80" t="s">
        <v>308</v>
      </c>
      <c r="C199" s="81">
        <v>1974</v>
      </c>
      <c r="D199" s="81">
        <v>5</v>
      </c>
      <c r="E199" s="81">
        <v>8</v>
      </c>
      <c r="F199" s="145">
        <v>119</v>
      </c>
      <c r="G199" s="151">
        <v>5704</v>
      </c>
      <c r="H199" s="123">
        <v>6.31</v>
      </c>
      <c r="I199" s="65"/>
      <c r="J199" s="65">
        <f t="shared" si="51"/>
        <v>431.90688</v>
      </c>
      <c r="K199" s="64">
        <f t="shared" si="41"/>
        <v>411.82321008000002</v>
      </c>
      <c r="L199" s="123">
        <v>6.31</v>
      </c>
      <c r="M199" s="124">
        <v>6.33</v>
      </c>
      <c r="N199" s="65">
        <f t="shared" si="52"/>
        <v>432.59136000000001</v>
      </c>
      <c r="O199" s="64">
        <f t="shared" si="29"/>
        <v>412.47586175999999</v>
      </c>
      <c r="P199" s="65">
        <f t="shared" si="32"/>
        <v>419.61361920000002</v>
      </c>
      <c r="Q199" s="274">
        <v>1.4999999999999999E-2</v>
      </c>
      <c r="R199" s="272">
        <v>8.1080000000000005</v>
      </c>
      <c r="S199" s="263"/>
      <c r="T199" s="275"/>
      <c r="U199" s="274"/>
      <c r="V199" s="272"/>
      <c r="W199" s="274"/>
      <c r="X199" s="272"/>
      <c r="Y199" s="274">
        <v>0.08</v>
      </c>
      <c r="Z199" s="272">
        <v>52.974999999999994</v>
      </c>
      <c r="AA199" s="273"/>
      <c r="AB199" s="272"/>
      <c r="AC199" s="274"/>
      <c r="AD199" s="263"/>
      <c r="AE199" s="272"/>
      <c r="AF199" s="274"/>
      <c r="AG199" s="272"/>
      <c r="AH199" s="274"/>
      <c r="AI199" s="272"/>
      <c r="AJ199" s="274"/>
      <c r="AK199" s="276"/>
      <c r="AL199" s="274"/>
      <c r="AM199" s="272"/>
      <c r="AN199" s="274"/>
      <c r="AO199" s="272"/>
      <c r="AP199" s="274">
        <v>2</v>
      </c>
      <c r="AQ199" s="272">
        <v>4.1589999999999998</v>
      </c>
      <c r="AR199" s="274"/>
      <c r="AS199" s="272"/>
      <c r="AT199" s="277">
        <v>2</v>
      </c>
      <c r="AU199" s="278">
        <v>0.90500000000000003</v>
      </c>
      <c r="AV199" s="273"/>
      <c r="AW199" s="279"/>
      <c r="AX199" s="279"/>
      <c r="AY199" s="274"/>
      <c r="AZ199" s="272"/>
      <c r="BA199" s="279"/>
      <c r="BB199" s="273"/>
      <c r="BC199" s="272"/>
      <c r="BD199" s="263"/>
      <c r="BE199" s="272"/>
      <c r="BF199" s="279">
        <v>7.6260000000000003</v>
      </c>
      <c r="BG199" s="263">
        <v>1E-3</v>
      </c>
      <c r="BH199" s="272">
        <v>1.1642919999999999</v>
      </c>
      <c r="BI199" s="273">
        <v>1.6E-2</v>
      </c>
      <c r="BJ199" s="272">
        <v>28.225999999999999</v>
      </c>
      <c r="BK199" s="273">
        <v>9.0000000000000011E-3</v>
      </c>
      <c r="BL199" s="272">
        <v>13.09918305882352</v>
      </c>
      <c r="BM199" s="273">
        <v>1.5E-3</v>
      </c>
      <c r="BN199" s="272">
        <v>3.2585459999999999</v>
      </c>
      <c r="BO199" s="273">
        <v>3</v>
      </c>
      <c r="BP199" s="272">
        <v>10.616</v>
      </c>
      <c r="BQ199" s="273">
        <v>32</v>
      </c>
      <c r="BR199" s="272">
        <v>41.978999999999999</v>
      </c>
      <c r="BS199" s="273"/>
      <c r="BT199" s="272"/>
      <c r="BU199" s="273">
        <v>2</v>
      </c>
      <c r="BV199" s="272">
        <v>1.65</v>
      </c>
      <c r="BW199" s="273">
        <v>13</v>
      </c>
      <c r="BX199" s="272">
        <v>25.42</v>
      </c>
      <c r="BY199" s="77">
        <f t="shared" si="53"/>
        <v>73.77300000000001</v>
      </c>
      <c r="BZ199" s="251">
        <f t="shared" si="39"/>
        <v>98.343021058823524</v>
      </c>
      <c r="CA199" s="252">
        <f t="shared" si="30"/>
        <v>27.07</v>
      </c>
      <c r="CB199" s="261">
        <f t="shared" si="40"/>
        <v>199.18602105882354</v>
      </c>
    </row>
    <row r="200" spans="1:80" ht="18.75" customHeight="1" x14ac:dyDescent="0.3">
      <c r="A200" s="61">
        <f t="shared" si="31"/>
        <v>189</v>
      </c>
      <c r="B200" s="80" t="s">
        <v>309</v>
      </c>
      <c r="C200" s="81">
        <v>1978</v>
      </c>
      <c r="D200" s="81">
        <v>5</v>
      </c>
      <c r="E200" s="81">
        <v>5</v>
      </c>
      <c r="F200" s="145">
        <v>75</v>
      </c>
      <c r="G200" s="151">
        <v>3447.4</v>
      </c>
      <c r="H200" s="123">
        <v>6.31</v>
      </c>
      <c r="I200" s="65"/>
      <c r="J200" s="65">
        <f t="shared" si="51"/>
        <v>261.03712800000005</v>
      </c>
      <c r="K200" s="64">
        <f t="shared" si="41"/>
        <v>248.89890154800005</v>
      </c>
      <c r="L200" s="123">
        <v>6.31</v>
      </c>
      <c r="M200" s="124">
        <v>6.33</v>
      </c>
      <c r="N200" s="65">
        <f t="shared" si="52"/>
        <v>261.45081600000003</v>
      </c>
      <c r="O200" s="64">
        <f t="shared" si="29"/>
        <v>249.29335305600003</v>
      </c>
      <c r="P200" s="65">
        <f t="shared" si="32"/>
        <v>253.60729152000002</v>
      </c>
      <c r="Q200" s="274">
        <v>3.4999999999999996E-2</v>
      </c>
      <c r="R200" s="272">
        <v>28.468</v>
      </c>
      <c r="S200" s="263"/>
      <c r="T200" s="275"/>
      <c r="U200" s="274"/>
      <c r="V200" s="272"/>
      <c r="W200" s="274"/>
      <c r="X200" s="272"/>
      <c r="Y200" s="274">
        <v>2.1999999999999999E-2</v>
      </c>
      <c r="Z200" s="272">
        <v>13.349</v>
      </c>
      <c r="AA200" s="273"/>
      <c r="AB200" s="272"/>
      <c r="AC200" s="274"/>
      <c r="AD200" s="263"/>
      <c r="AE200" s="272"/>
      <c r="AF200" s="274"/>
      <c r="AG200" s="272"/>
      <c r="AH200" s="274">
        <v>8.0000000000000002E-3</v>
      </c>
      <c r="AI200" s="272">
        <v>2.762</v>
      </c>
      <c r="AJ200" s="274"/>
      <c r="AK200" s="276"/>
      <c r="AL200" s="274"/>
      <c r="AM200" s="272"/>
      <c r="AN200" s="274"/>
      <c r="AO200" s="272"/>
      <c r="AP200" s="274"/>
      <c r="AQ200" s="272"/>
      <c r="AR200" s="274"/>
      <c r="AS200" s="272"/>
      <c r="AT200" s="277">
        <v>52</v>
      </c>
      <c r="AU200" s="278">
        <v>20.189</v>
      </c>
      <c r="AV200" s="273"/>
      <c r="AW200" s="279"/>
      <c r="AX200" s="279"/>
      <c r="AY200" s="274"/>
      <c r="AZ200" s="272"/>
      <c r="BA200" s="279"/>
      <c r="BB200" s="273"/>
      <c r="BC200" s="272"/>
      <c r="BD200" s="263"/>
      <c r="BE200" s="272"/>
      <c r="BF200" s="279"/>
      <c r="BG200" s="263">
        <v>1.7499999999999998E-2</v>
      </c>
      <c r="BH200" s="272">
        <v>27.897152722148562</v>
      </c>
      <c r="BI200" s="273">
        <v>3.0000000000000001E-3</v>
      </c>
      <c r="BJ200" s="272">
        <v>5.2919999999999998</v>
      </c>
      <c r="BK200" s="273">
        <v>1.7500000000000002E-2</v>
      </c>
      <c r="BL200" s="272">
        <v>26.08387420814476</v>
      </c>
      <c r="BM200" s="273"/>
      <c r="BN200" s="272"/>
      <c r="BO200" s="273"/>
      <c r="BP200" s="272"/>
      <c r="BQ200" s="273">
        <v>31</v>
      </c>
      <c r="BR200" s="272">
        <v>31.396000000000001</v>
      </c>
      <c r="BS200" s="273"/>
      <c r="BT200" s="272"/>
      <c r="BU200" s="273"/>
      <c r="BV200" s="272"/>
      <c r="BW200" s="273">
        <v>6</v>
      </c>
      <c r="BX200" s="272">
        <v>14.656000000000001</v>
      </c>
      <c r="BY200" s="77">
        <f t="shared" si="53"/>
        <v>64.768000000000001</v>
      </c>
      <c r="BZ200" s="251">
        <f t="shared" si="39"/>
        <v>90.669026930293327</v>
      </c>
      <c r="CA200" s="252">
        <f t="shared" si="30"/>
        <v>14.656000000000001</v>
      </c>
      <c r="CB200" s="261">
        <f t="shared" si="40"/>
        <v>170.09302693029332</v>
      </c>
    </row>
    <row r="201" spans="1:80" ht="18.75" customHeight="1" x14ac:dyDescent="0.3">
      <c r="A201" s="61">
        <f t="shared" si="31"/>
        <v>190</v>
      </c>
      <c r="B201" s="80" t="s">
        <v>310</v>
      </c>
      <c r="C201" s="81">
        <v>1962</v>
      </c>
      <c r="D201" s="81">
        <v>2</v>
      </c>
      <c r="E201" s="81">
        <v>2</v>
      </c>
      <c r="F201" s="145">
        <v>16</v>
      </c>
      <c r="G201" s="151">
        <v>646.6</v>
      </c>
      <c r="H201" s="123">
        <v>6.31</v>
      </c>
      <c r="I201" s="65"/>
      <c r="J201" s="65">
        <f t="shared" si="51"/>
        <v>48.960551999999993</v>
      </c>
      <c r="K201" s="64">
        <f t="shared" si="41"/>
        <v>46.683886331999993</v>
      </c>
      <c r="L201" s="123">
        <v>6.31</v>
      </c>
      <c r="M201" s="124">
        <v>6.33</v>
      </c>
      <c r="N201" s="65">
        <f t="shared" si="52"/>
        <v>49.038144000000003</v>
      </c>
      <c r="O201" s="64">
        <f t="shared" si="29"/>
        <v>46.757870304000001</v>
      </c>
      <c r="P201" s="65">
        <f t="shared" si="32"/>
        <v>47.566999680000002</v>
      </c>
      <c r="Q201" s="274"/>
      <c r="R201" s="272"/>
      <c r="S201" s="263">
        <v>344.18589999999995</v>
      </c>
      <c r="T201" s="275">
        <v>29.14</v>
      </c>
      <c r="U201" s="274"/>
      <c r="V201" s="272"/>
      <c r="W201" s="274"/>
      <c r="X201" s="272"/>
      <c r="Y201" s="274"/>
      <c r="Z201" s="272"/>
      <c r="AA201" s="273"/>
      <c r="AB201" s="272"/>
      <c r="AC201" s="274"/>
      <c r="AD201" s="263"/>
      <c r="AE201" s="272"/>
      <c r="AF201" s="274"/>
      <c r="AG201" s="272"/>
      <c r="AH201" s="274"/>
      <c r="AI201" s="272"/>
      <c r="AJ201" s="274"/>
      <c r="AK201" s="276"/>
      <c r="AL201" s="274"/>
      <c r="AM201" s="272"/>
      <c r="AN201" s="274"/>
      <c r="AO201" s="272"/>
      <c r="AP201" s="274">
        <v>2</v>
      </c>
      <c r="AQ201" s="272">
        <v>1.704</v>
      </c>
      <c r="AR201" s="274"/>
      <c r="AS201" s="272"/>
      <c r="AT201" s="277"/>
      <c r="AU201" s="278"/>
      <c r="AV201" s="273"/>
      <c r="AW201" s="279"/>
      <c r="AX201" s="279"/>
      <c r="AY201" s="274"/>
      <c r="AZ201" s="272"/>
      <c r="BA201" s="279"/>
      <c r="BB201" s="273"/>
      <c r="BC201" s="272"/>
      <c r="BD201" s="263"/>
      <c r="BE201" s="272"/>
      <c r="BF201" s="279">
        <v>68.620999999999995</v>
      </c>
      <c r="BG201" s="263"/>
      <c r="BH201" s="272"/>
      <c r="BI201" s="273"/>
      <c r="BJ201" s="272"/>
      <c r="BK201" s="273"/>
      <c r="BL201" s="272"/>
      <c r="BM201" s="273"/>
      <c r="BN201" s="272"/>
      <c r="BO201" s="273"/>
      <c r="BP201" s="272"/>
      <c r="BQ201" s="273">
        <v>1</v>
      </c>
      <c r="BR201" s="272">
        <v>1.6819999999999999</v>
      </c>
      <c r="BS201" s="273"/>
      <c r="BT201" s="272"/>
      <c r="BU201" s="273"/>
      <c r="BV201" s="272"/>
      <c r="BW201" s="273"/>
      <c r="BX201" s="272"/>
      <c r="BY201" s="77">
        <f t="shared" si="53"/>
        <v>414.51089999999994</v>
      </c>
      <c r="BZ201" s="251">
        <f t="shared" si="39"/>
        <v>1.6819999999999999</v>
      </c>
      <c r="CA201" s="252">
        <f t="shared" si="30"/>
        <v>0</v>
      </c>
      <c r="CB201" s="261">
        <f t="shared" si="40"/>
        <v>416.19289999999995</v>
      </c>
    </row>
    <row r="202" spans="1:80" ht="18" customHeight="1" x14ac:dyDescent="0.3">
      <c r="A202" s="61">
        <f t="shared" si="31"/>
        <v>191</v>
      </c>
      <c r="B202" s="80" t="s">
        <v>311</v>
      </c>
      <c r="C202" s="81" t="s">
        <v>312</v>
      </c>
      <c r="D202" s="81">
        <v>5</v>
      </c>
      <c r="E202" s="81">
        <v>4</v>
      </c>
      <c r="F202" s="145">
        <v>60</v>
      </c>
      <c r="G202" s="151">
        <v>3239.9</v>
      </c>
      <c r="H202" s="123">
        <v>6.31</v>
      </c>
      <c r="I202" s="65"/>
      <c r="J202" s="65">
        <f t="shared" si="51"/>
        <v>245.32522800000001</v>
      </c>
      <c r="K202" s="64">
        <f t="shared" si="41"/>
        <v>233.91760489800001</v>
      </c>
      <c r="L202" s="123">
        <v>6.31</v>
      </c>
      <c r="M202" s="124">
        <v>6.33</v>
      </c>
      <c r="N202" s="65">
        <f t="shared" si="52"/>
        <v>245.71401600000002</v>
      </c>
      <c r="O202" s="64">
        <f t="shared" ref="O202:O224" si="54">N202*0.9535</f>
        <v>234.28831425600001</v>
      </c>
      <c r="P202" s="65">
        <f t="shared" si="32"/>
        <v>238.34259552</v>
      </c>
      <c r="Q202" s="274"/>
      <c r="R202" s="272"/>
      <c r="S202" s="263"/>
      <c r="T202" s="275"/>
      <c r="U202" s="274"/>
      <c r="V202" s="272"/>
      <c r="W202" s="274"/>
      <c r="X202" s="272"/>
      <c r="Y202" s="274"/>
      <c r="Z202" s="272"/>
      <c r="AA202" s="273"/>
      <c r="AB202" s="272"/>
      <c r="AC202" s="274"/>
      <c r="AD202" s="263"/>
      <c r="AE202" s="272"/>
      <c r="AF202" s="274"/>
      <c r="AG202" s="272"/>
      <c r="AH202" s="274"/>
      <c r="AI202" s="272"/>
      <c r="AJ202" s="274"/>
      <c r="AK202" s="276"/>
      <c r="AL202" s="274"/>
      <c r="AM202" s="272"/>
      <c r="AN202" s="274"/>
      <c r="AO202" s="272"/>
      <c r="AP202" s="274"/>
      <c r="AQ202" s="272"/>
      <c r="AR202" s="274"/>
      <c r="AS202" s="272"/>
      <c r="AT202" s="277"/>
      <c r="AU202" s="278"/>
      <c r="AV202" s="273"/>
      <c r="AW202" s="279"/>
      <c r="AX202" s="279"/>
      <c r="AY202" s="274"/>
      <c r="AZ202" s="272"/>
      <c r="BA202" s="279"/>
      <c r="BB202" s="273">
        <v>2E-3</v>
      </c>
      <c r="BC202" s="272">
        <v>3.8109999999999999</v>
      </c>
      <c r="BD202" s="263"/>
      <c r="BE202" s="272"/>
      <c r="BF202" s="279">
        <v>6.2480000000000002</v>
      </c>
      <c r="BG202" s="263"/>
      <c r="BH202" s="272"/>
      <c r="BI202" s="273">
        <v>1.0500000000000001E-2</v>
      </c>
      <c r="BJ202" s="272">
        <v>23.215</v>
      </c>
      <c r="BK202" s="273"/>
      <c r="BL202" s="272"/>
      <c r="BM202" s="273"/>
      <c r="BN202" s="272"/>
      <c r="BO202" s="273"/>
      <c r="BP202" s="272"/>
      <c r="BQ202" s="273">
        <v>12</v>
      </c>
      <c r="BR202" s="272">
        <v>14.899999999999999</v>
      </c>
      <c r="BS202" s="273"/>
      <c r="BT202" s="272"/>
      <c r="BU202" s="273"/>
      <c r="BV202" s="272"/>
      <c r="BW202" s="273">
        <v>2</v>
      </c>
      <c r="BX202" s="272">
        <v>2.7869999999999999</v>
      </c>
      <c r="BY202" s="77">
        <f t="shared" si="53"/>
        <v>10.059000000000001</v>
      </c>
      <c r="BZ202" s="251">
        <f t="shared" si="39"/>
        <v>38.114999999999995</v>
      </c>
      <c r="CA202" s="252">
        <f t="shared" si="30"/>
        <v>2.7869999999999999</v>
      </c>
      <c r="CB202" s="261">
        <f t="shared" si="40"/>
        <v>50.960999999999991</v>
      </c>
    </row>
    <row r="203" spans="1:80" ht="18.75" customHeight="1" x14ac:dyDescent="0.3">
      <c r="A203" s="61">
        <f t="shared" ref="A203:A224" si="55">A202+1</f>
        <v>192</v>
      </c>
      <c r="B203" s="80" t="s">
        <v>314</v>
      </c>
      <c r="C203" s="81">
        <v>1982</v>
      </c>
      <c r="D203" s="81">
        <v>9</v>
      </c>
      <c r="E203" s="81">
        <v>10</v>
      </c>
      <c r="F203" s="145">
        <v>357</v>
      </c>
      <c r="G203" s="151">
        <v>17822.900000000001</v>
      </c>
      <c r="H203" s="123">
        <v>6.31</v>
      </c>
      <c r="I203" s="65"/>
      <c r="J203" s="65">
        <f t="shared" si="51"/>
        <v>1349.549988</v>
      </c>
      <c r="K203" s="64">
        <f t="shared" si="41"/>
        <v>1286.7959135579999</v>
      </c>
      <c r="L203" s="123">
        <v>6.31</v>
      </c>
      <c r="M203" s="124">
        <v>6.33</v>
      </c>
      <c r="N203" s="65">
        <f t="shared" si="52"/>
        <v>1351.6887360000001</v>
      </c>
      <c r="O203" s="64">
        <f t="shared" si="54"/>
        <v>1288.8352097760001</v>
      </c>
      <c r="P203" s="65">
        <f t="shared" si="32"/>
        <v>1311.1380739200001</v>
      </c>
      <c r="Q203" s="274">
        <v>1.4E-2</v>
      </c>
      <c r="R203" s="272">
        <v>10.074999999999999</v>
      </c>
      <c r="S203" s="263"/>
      <c r="T203" s="275"/>
      <c r="U203" s="274">
        <f>4.104+2.051</f>
        <v>6.1550000000000002</v>
      </c>
      <c r="V203" s="272">
        <f>6672.428+3107.796</f>
        <v>9780.2240000000002</v>
      </c>
      <c r="W203" s="274">
        <v>3.0000000000000001E-3</v>
      </c>
      <c r="X203" s="272"/>
      <c r="Y203" s="274">
        <v>0.25</v>
      </c>
      <c r="Z203" s="272">
        <v>198.50100000000003</v>
      </c>
      <c r="AA203" s="273"/>
      <c r="AB203" s="272"/>
      <c r="AC203" s="274"/>
      <c r="AD203" s="263"/>
      <c r="AE203" s="272"/>
      <c r="AF203" s="274"/>
      <c r="AG203" s="272"/>
      <c r="AH203" s="274"/>
      <c r="AI203" s="272"/>
      <c r="AJ203" s="274"/>
      <c r="AK203" s="276"/>
      <c r="AL203" s="274"/>
      <c r="AM203" s="272"/>
      <c r="AN203" s="274"/>
      <c r="AO203" s="272"/>
      <c r="AP203" s="274">
        <v>10</v>
      </c>
      <c r="AQ203" s="272">
        <v>15.815000000000001</v>
      </c>
      <c r="AR203" s="274"/>
      <c r="AS203" s="272"/>
      <c r="AT203" s="277">
        <v>11</v>
      </c>
      <c r="AU203" s="278">
        <v>10.004</v>
      </c>
      <c r="AV203" s="273"/>
      <c r="AW203" s="279"/>
      <c r="AX203" s="279"/>
      <c r="AY203" s="274"/>
      <c r="AZ203" s="272"/>
      <c r="BA203" s="279"/>
      <c r="BB203" s="273">
        <v>4.0000000000000001E-3</v>
      </c>
      <c r="BC203" s="272">
        <v>5.5750000000000002</v>
      </c>
      <c r="BD203" s="263">
        <v>12</v>
      </c>
      <c r="BE203" s="272">
        <v>4.5609999999999999</v>
      </c>
      <c r="BF203" s="279">
        <v>16.588999999999999</v>
      </c>
      <c r="BG203" s="263">
        <v>5.4999999999999997E-3</v>
      </c>
      <c r="BH203" s="272">
        <v>9.5712194939271296</v>
      </c>
      <c r="BI203" s="273">
        <v>1.8500000000000003E-2</v>
      </c>
      <c r="BJ203" s="272">
        <v>24.994</v>
      </c>
      <c r="BK203" s="273">
        <v>4.65E-2</v>
      </c>
      <c r="BL203" s="272">
        <v>66.107368500237271</v>
      </c>
      <c r="BM203" s="273">
        <v>1.2500000000000001E-2</v>
      </c>
      <c r="BN203" s="272">
        <v>18.836132153846169</v>
      </c>
      <c r="BO203" s="273">
        <v>5</v>
      </c>
      <c r="BP203" s="272">
        <v>20.53</v>
      </c>
      <c r="BQ203" s="273">
        <v>126</v>
      </c>
      <c r="BR203" s="272">
        <v>142.32499999999999</v>
      </c>
      <c r="BS203" s="273"/>
      <c r="BT203" s="272"/>
      <c r="BU203" s="273">
        <f>5+1</f>
        <v>6</v>
      </c>
      <c r="BV203" s="272">
        <f>8.854+1.478</f>
        <v>10.331999999999999</v>
      </c>
      <c r="BW203" s="273">
        <v>21</v>
      </c>
      <c r="BX203" s="272">
        <v>44.347999999999999</v>
      </c>
      <c r="BY203" s="77">
        <f t="shared" si="53"/>
        <v>10041.344000000003</v>
      </c>
      <c r="BZ203" s="251">
        <f t="shared" si="39"/>
        <v>282.36372014801054</v>
      </c>
      <c r="CA203" s="252">
        <f t="shared" si="30"/>
        <v>54.68</v>
      </c>
      <c r="CB203" s="261">
        <f t="shared" si="40"/>
        <v>10378.387720148014</v>
      </c>
    </row>
    <row r="204" spans="1:80" ht="18.75" customHeight="1" x14ac:dyDescent="0.3">
      <c r="A204" s="61">
        <f t="shared" si="55"/>
        <v>193</v>
      </c>
      <c r="B204" s="80" t="s">
        <v>316</v>
      </c>
      <c r="C204" s="81">
        <v>1994</v>
      </c>
      <c r="D204" s="81">
        <v>9</v>
      </c>
      <c r="E204" s="81">
        <v>1</v>
      </c>
      <c r="F204" s="145">
        <v>36</v>
      </c>
      <c r="G204" s="151">
        <v>2394.5</v>
      </c>
      <c r="H204" s="123">
        <v>6.31</v>
      </c>
      <c r="I204" s="65"/>
      <c r="J204" s="65">
        <f t="shared" si="51"/>
        <v>181.31153999999998</v>
      </c>
      <c r="K204" s="64">
        <f t="shared" si="41"/>
        <v>172.88055338999999</v>
      </c>
      <c r="L204" s="123">
        <v>6.31</v>
      </c>
      <c r="M204" s="124">
        <v>6.33</v>
      </c>
      <c r="N204" s="65">
        <f t="shared" si="52"/>
        <v>181.59888000000001</v>
      </c>
      <c r="O204" s="64">
        <f t="shared" si="54"/>
        <v>173.15453208000002</v>
      </c>
      <c r="P204" s="65">
        <f t="shared" ref="P204:P224" si="56">N204*0.97</f>
        <v>176.1509136</v>
      </c>
      <c r="Q204" s="274"/>
      <c r="R204" s="272"/>
      <c r="S204" s="263"/>
      <c r="T204" s="275"/>
      <c r="U204" s="274">
        <v>1.6E-2</v>
      </c>
      <c r="V204" s="272">
        <v>4.5483799999999999</v>
      </c>
      <c r="W204" s="274"/>
      <c r="X204" s="272"/>
      <c r="Y204" s="274">
        <v>0.34799999999999998</v>
      </c>
      <c r="Z204" s="272">
        <v>164.399</v>
      </c>
      <c r="AA204" s="273"/>
      <c r="AB204" s="272"/>
      <c r="AC204" s="274"/>
      <c r="AD204" s="263"/>
      <c r="AE204" s="272"/>
      <c r="AF204" s="274"/>
      <c r="AG204" s="272"/>
      <c r="AH204" s="274"/>
      <c r="AI204" s="272"/>
      <c r="AJ204" s="274"/>
      <c r="AK204" s="276"/>
      <c r="AL204" s="274"/>
      <c r="AM204" s="272"/>
      <c r="AN204" s="274"/>
      <c r="AO204" s="272"/>
      <c r="AP204" s="274"/>
      <c r="AQ204" s="272"/>
      <c r="AR204" s="274"/>
      <c r="AS204" s="272"/>
      <c r="AT204" s="277"/>
      <c r="AU204" s="278"/>
      <c r="AV204" s="273"/>
      <c r="AW204" s="279"/>
      <c r="AX204" s="279"/>
      <c r="AY204" s="274"/>
      <c r="AZ204" s="272"/>
      <c r="BA204" s="279"/>
      <c r="BB204" s="273"/>
      <c r="BC204" s="272"/>
      <c r="BD204" s="263"/>
      <c r="BE204" s="272"/>
      <c r="BF204" s="279">
        <v>8.3279999999999994</v>
      </c>
      <c r="BG204" s="263"/>
      <c r="BH204" s="272"/>
      <c r="BI204" s="273"/>
      <c r="BJ204" s="272"/>
      <c r="BK204" s="273"/>
      <c r="BL204" s="272"/>
      <c r="BM204" s="273"/>
      <c r="BN204" s="272"/>
      <c r="BO204" s="273"/>
      <c r="BP204" s="272"/>
      <c r="BQ204" s="273">
        <v>37</v>
      </c>
      <c r="BR204" s="272">
        <v>39.005000000000003</v>
      </c>
      <c r="BS204" s="273">
        <v>0.01</v>
      </c>
      <c r="BT204" s="272">
        <v>2.1749999999999998</v>
      </c>
      <c r="BU204" s="273"/>
      <c r="BV204" s="272"/>
      <c r="BW204" s="273">
        <v>2</v>
      </c>
      <c r="BX204" s="272">
        <v>3.819</v>
      </c>
      <c r="BY204" s="77">
        <f t="shared" si="53"/>
        <v>177.27538000000001</v>
      </c>
      <c r="BZ204" s="251">
        <f t="shared" si="39"/>
        <v>39.005000000000003</v>
      </c>
      <c r="CA204" s="252">
        <f t="shared" ref="CA204:CA224" si="57">BT204+BV204+BX204</f>
        <v>5.9939999999999998</v>
      </c>
      <c r="CB204" s="261">
        <f t="shared" si="40"/>
        <v>222.27438000000001</v>
      </c>
    </row>
    <row r="205" spans="1:80" ht="18.75" customHeight="1" x14ac:dyDescent="0.3">
      <c r="A205" s="61">
        <f t="shared" si="55"/>
        <v>194</v>
      </c>
      <c r="B205" s="80" t="s">
        <v>317</v>
      </c>
      <c r="C205" s="81" t="s">
        <v>318</v>
      </c>
      <c r="D205" s="81" t="s">
        <v>319</v>
      </c>
      <c r="E205" s="81">
        <v>6</v>
      </c>
      <c r="F205" s="145">
        <v>152</v>
      </c>
      <c r="G205" s="151">
        <v>11797.2</v>
      </c>
      <c r="H205" s="123">
        <v>6.31</v>
      </c>
      <c r="I205" s="65"/>
      <c r="J205" s="65">
        <f t="shared" si="51"/>
        <v>893.28398399999992</v>
      </c>
      <c r="K205" s="64">
        <f t="shared" si="41"/>
        <v>851.74627874399994</v>
      </c>
      <c r="L205" s="123">
        <v>6.31</v>
      </c>
      <c r="M205" s="124">
        <v>6.33</v>
      </c>
      <c r="N205" s="65">
        <f t="shared" si="52"/>
        <v>894.69964800000002</v>
      </c>
      <c r="O205" s="64">
        <f t="shared" si="54"/>
        <v>853.09611436800003</v>
      </c>
      <c r="P205" s="65">
        <f t="shared" si="56"/>
        <v>867.85865855999998</v>
      </c>
      <c r="Q205" s="274">
        <v>5.0999999999999997E-2</v>
      </c>
      <c r="R205" s="272">
        <v>48.09</v>
      </c>
      <c r="S205" s="263"/>
      <c r="T205" s="275"/>
      <c r="U205" s="274">
        <v>2.1999999999999999E-2</v>
      </c>
      <c r="V205" s="272">
        <v>31.827999999999999</v>
      </c>
      <c r="W205" s="274"/>
      <c r="X205" s="272"/>
      <c r="Y205" s="274"/>
      <c r="Z205" s="272"/>
      <c r="AA205" s="273"/>
      <c r="AB205" s="272"/>
      <c r="AC205" s="274"/>
      <c r="AD205" s="263"/>
      <c r="AE205" s="272"/>
      <c r="AF205" s="274"/>
      <c r="AG205" s="272"/>
      <c r="AH205" s="274"/>
      <c r="AI205" s="272"/>
      <c r="AJ205" s="274"/>
      <c r="AK205" s="276"/>
      <c r="AL205" s="274"/>
      <c r="AM205" s="272"/>
      <c r="AN205" s="274"/>
      <c r="AO205" s="272"/>
      <c r="AP205" s="274">
        <v>1</v>
      </c>
      <c r="AQ205" s="272">
        <v>2.6419999999999999</v>
      </c>
      <c r="AR205" s="274"/>
      <c r="AS205" s="272"/>
      <c r="AT205" s="277"/>
      <c r="AU205" s="278"/>
      <c r="AV205" s="273"/>
      <c r="AW205" s="279"/>
      <c r="AX205" s="279"/>
      <c r="AY205" s="274"/>
      <c r="AZ205" s="272"/>
      <c r="BA205" s="279"/>
      <c r="BB205" s="273"/>
      <c r="BC205" s="272"/>
      <c r="BD205" s="263">
        <v>32</v>
      </c>
      <c r="BE205" s="272">
        <v>11.714449999999999</v>
      </c>
      <c r="BF205" s="279">
        <v>8.0070000000000014</v>
      </c>
      <c r="BG205" s="263"/>
      <c r="BH205" s="272"/>
      <c r="BI205" s="273"/>
      <c r="BJ205" s="272"/>
      <c r="BK205" s="273">
        <v>4.0000000000000001E-3</v>
      </c>
      <c r="BL205" s="272">
        <v>4.9550000000000001</v>
      </c>
      <c r="BM205" s="273">
        <v>2.4010000000000004E-2</v>
      </c>
      <c r="BN205" s="272">
        <v>40.514063992673996</v>
      </c>
      <c r="BO205" s="273"/>
      <c r="BP205" s="272"/>
      <c r="BQ205" s="273">
        <v>133</v>
      </c>
      <c r="BR205" s="272">
        <v>125.27800000000001</v>
      </c>
      <c r="BS205" s="273"/>
      <c r="BT205" s="272"/>
      <c r="BU205" s="273">
        <v>3</v>
      </c>
      <c r="BV205" s="272">
        <v>2.7109999999999999</v>
      </c>
      <c r="BW205" s="273">
        <v>7</v>
      </c>
      <c r="BX205" s="272">
        <v>13.297000000000001</v>
      </c>
      <c r="BY205" s="77">
        <f t="shared" si="53"/>
        <v>102.28145000000001</v>
      </c>
      <c r="BZ205" s="251">
        <f t="shared" si="39"/>
        <v>170.74706399267399</v>
      </c>
      <c r="CA205" s="252">
        <f t="shared" si="57"/>
        <v>16.007999999999999</v>
      </c>
      <c r="CB205" s="261">
        <f t="shared" si="40"/>
        <v>289.03651399267397</v>
      </c>
    </row>
    <row r="206" spans="1:80" ht="18.75" customHeight="1" x14ac:dyDescent="0.3">
      <c r="A206" s="61">
        <f t="shared" si="55"/>
        <v>195</v>
      </c>
      <c r="B206" s="80" t="s">
        <v>321</v>
      </c>
      <c r="C206" s="81" t="s">
        <v>322</v>
      </c>
      <c r="D206" s="81">
        <v>8</v>
      </c>
      <c r="E206" s="81">
        <v>2</v>
      </c>
      <c r="F206" s="145">
        <v>48</v>
      </c>
      <c r="G206" s="151">
        <v>2978.7</v>
      </c>
      <c r="H206" s="123">
        <v>6.31</v>
      </c>
      <c r="I206" s="65"/>
      <c r="J206" s="65">
        <f t="shared" si="51"/>
        <v>225.54716399999998</v>
      </c>
      <c r="K206" s="64">
        <f t="shared" si="41"/>
        <v>215.05922087399998</v>
      </c>
      <c r="L206" s="123">
        <v>6.31</v>
      </c>
      <c r="M206" s="124">
        <v>6.33</v>
      </c>
      <c r="N206" s="65">
        <f t="shared" si="52"/>
        <v>225.90460799999997</v>
      </c>
      <c r="O206" s="64">
        <f t="shared" si="54"/>
        <v>215.40004372799999</v>
      </c>
      <c r="P206" s="65">
        <f t="shared" si="56"/>
        <v>219.12746975999997</v>
      </c>
      <c r="Q206" s="274"/>
      <c r="R206" s="272"/>
      <c r="S206" s="263"/>
      <c r="T206" s="275"/>
      <c r="U206" s="274"/>
      <c r="V206" s="272"/>
      <c r="W206" s="274"/>
      <c r="X206" s="272"/>
      <c r="Y206" s="274"/>
      <c r="Z206" s="272"/>
      <c r="AA206" s="273"/>
      <c r="AB206" s="272"/>
      <c r="AC206" s="274"/>
      <c r="AD206" s="263"/>
      <c r="AE206" s="272"/>
      <c r="AF206" s="274"/>
      <c r="AG206" s="272"/>
      <c r="AH206" s="274"/>
      <c r="AI206" s="272"/>
      <c r="AJ206" s="274"/>
      <c r="AK206" s="276"/>
      <c r="AL206" s="274"/>
      <c r="AM206" s="272"/>
      <c r="AN206" s="274"/>
      <c r="AO206" s="272"/>
      <c r="AP206" s="274">
        <v>2</v>
      </c>
      <c r="AQ206" s="272">
        <v>2.774</v>
      </c>
      <c r="AR206" s="274"/>
      <c r="AS206" s="272"/>
      <c r="AT206" s="277"/>
      <c r="AU206" s="278"/>
      <c r="AV206" s="273"/>
      <c r="AW206" s="279"/>
      <c r="AX206" s="279"/>
      <c r="AY206" s="274">
        <v>1</v>
      </c>
      <c r="AZ206" s="272">
        <v>0.78800000000000003</v>
      </c>
      <c r="BA206" s="279"/>
      <c r="BB206" s="273"/>
      <c r="BC206" s="272"/>
      <c r="BD206" s="263"/>
      <c r="BE206" s="272"/>
      <c r="BF206" s="279">
        <v>13.862</v>
      </c>
      <c r="BG206" s="263"/>
      <c r="BH206" s="272"/>
      <c r="BI206" s="273"/>
      <c r="BJ206" s="272"/>
      <c r="BK206" s="273">
        <v>1E-3</v>
      </c>
      <c r="BL206" s="272">
        <v>1.6614000000000002</v>
      </c>
      <c r="BM206" s="273"/>
      <c r="BN206" s="272"/>
      <c r="BO206" s="273">
        <v>1</v>
      </c>
      <c r="BP206" s="272">
        <v>3.5765025000000001</v>
      </c>
      <c r="BQ206" s="273">
        <v>18</v>
      </c>
      <c r="BR206" s="272">
        <v>31.097999999999999</v>
      </c>
      <c r="BS206" s="273"/>
      <c r="BT206" s="272"/>
      <c r="BU206" s="273">
        <v>1</v>
      </c>
      <c r="BV206" s="272">
        <v>0.79479</v>
      </c>
      <c r="BW206" s="273">
        <v>5</v>
      </c>
      <c r="BX206" s="272">
        <v>12.53</v>
      </c>
      <c r="BY206" s="77">
        <f t="shared" si="53"/>
        <v>17.423999999999999</v>
      </c>
      <c r="BZ206" s="251">
        <f t="shared" ref="BZ206:BZ224" si="58">BH206+BJ206+BL206+BN206+BP206+BR206</f>
        <v>36.335902500000003</v>
      </c>
      <c r="CA206" s="252">
        <f t="shared" si="57"/>
        <v>13.32479</v>
      </c>
      <c r="CB206" s="261">
        <f t="shared" ref="CB206:CB224" si="59">BY206+BZ206+CA206</f>
        <v>67.084692500000003</v>
      </c>
    </row>
    <row r="207" spans="1:80" ht="18.75" customHeight="1" x14ac:dyDescent="0.3">
      <c r="A207" s="61">
        <f t="shared" si="55"/>
        <v>196</v>
      </c>
      <c r="B207" s="80" t="s">
        <v>324</v>
      </c>
      <c r="C207" s="81" t="s">
        <v>322</v>
      </c>
      <c r="D207" s="81">
        <v>5</v>
      </c>
      <c r="E207" s="81">
        <v>6</v>
      </c>
      <c r="F207" s="145">
        <v>90</v>
      </c>
      <c r="G207" s="151">
        <v>4452.3999999999996</v>
      </c>
      <c r="H207" s="123">
        <v>6.31</v>
      </c>
      <c r="I207" s="65"/>
      <c r="J207" s="65">
        <f t="shared" si="51"/>
        <v>337.13572799999997</v>
      </c>
      <c r="K207" s="64">
        <f t="shared" si="41"/>
        <v>321.45891664799996</v>
      </c>
      <c r="L207" s="123">
        <v>6.31</v>
      </c>
      <c r="M207" s="124">
        <v>6.33</v>
      </c>
      <c r="N207" s="65">
        <f t="shared" si="52"/>
        <v>337.67001599999992</v>
      </c>
      <c r="O207" s="64">
        <f t="shared" si="54"/>
        <v>321.96836025599993</v>
      </c>
      <c r="P207" s="65">
        <f t="shared" si="56"/>
        <v>327.53991551999991</v>
      </c>
      <c r="Q207" s="274"/>
      <c r="R207" s="272"/>
      <c r="S207" s="263"/>
      <c r="T207" s="275"/>
      <c r="U207" s="274">
        <v>0.19900000000000001</v>
      </c>
      <c r="V207" s="272">
        <v>70.341999999999999</v>
      </c>
      <c r="W207" s="274">
        <v>1.0999999999999999E-2</v>
      </c>
      <c r="X207" s="272">
        <v>20.948</v>
      </c>
      <c r="Y207" s="274">
        <v>4.3400000000000001E-2</v>
      </c>
      <c r="Z207" s="272">
        <v>26.652000000000001</v>
      </c>
      <c r="AA207" s="273"/>
      <c r="AB207" s="272"/>
      <c r="AC207" s="274">
        <v>6</v>
      </c>
      <c r="AD207" s="263">
        <v>0.51539999999999997</v>
      </c>
      <c r="AE207" s="272">
        <v>864.16549999999995</v>
      </c>
      <c r="AF207" s="274"/>
      <c r="AG207" s="272"/>
      <c r="AH207" s="274"/>
      <c r="AI207" s="272"/>
      <c r="AJ207" s="274"/>
      <c r="AK207" s="276"/>
      <c r="AL207" s="274"/>
      <c r="AM207" s="272"/>
      <c r="AN207" s="274"/>
      <c r="AO207" s="272"/>
      <c r="AP207" s="274">
        <v>3</v>
      </c>
      <c r="AQ207" s="272">
        <v>16.301000000000002</v>
      </c>
      <c r="AR207" s="274"/>
      <c r="AS207" s="272"/>
      <c r="AT207" s="277">
        <v>39</v>
      </c>
      <c r="AU207" s="278">
        <v>37.540999999999997</v>
      </c>
      <c r="AV207" s="273"/>
      <c r="AW207" s="279"/>
      <c r="AX207" s="279"/>
      <c r="AY207" s="274"/>
      <c r="AZ207" s="272"/>
      <c r="BA207" s="279"/>
      <c r="BB207" s="273">
        <v>1E-3</v>
      </c>
      <c r="BC207" s="272">
        <v>0.36799999999999999</v>
      </c>
      <c r="BD207" s="263"/>
      <c r="BE207" s="272"/>
      <c r="BF207" s="279">
        <v>74.727000000000004</v>
      </c>
      <c r="BG207" s="263"/>
      <c r="BH207" s="272"/>
      <c r="BI207" s="273">
        <v>1.15E-2</v>
      </c>
      <c r="BJ207" s="272">
        <v>21.169</v>
      </c>
      <c r="BK207" s="273">
        <v>3.0000000000000001E-3</v>
      </c>
      <c r="BL207" s="272">
        <v>4.39746855203619</v>
      </c>
      <c r="BM207" s="273">
        <v>4.0000000000000001E-3</v>
      </c>
      <c r="BN207" s="272">
        <v>7.3169672727272799</v>
      </c>
      <c r="BO207" s="273">
        <v>1</v>
      </c>
      <c r="BP207" s="272">
        <v>3.5765025000000001</v>
      </c>
      <c r="BQ207" s="273">
        <v>15</v>
      </c>
      <c r="BR207" s="272">
        <v>20.349</v>
      </c>
      <c r="BS207" s="273"/>
      <c r="BT207" s="272"/>
      <c r="BU207" s="273"/>
      <c r="BV207" s="272"/>
      <c r="BW207" s="273">
        <v>16</v>
      </c>
      <c r="BX207" s="272">
        <v>30.234999999999999</v>
      </c>
      <c r="BY207" s="77">
        <f t="shared" si="53"/>
        <v>1111.0445</v>
      </c>
      <c r="BZ207" s="251">
        <f t="shared" si="58"/>
        <v>56.808938324763474</v>
      </c>
      <c r="CA207" s="252">
        <f t="shared" si="57"/>
        <v>30.234999999999999</v>
      </c>
      <c r="CB207" s="261">
        <f t="shared" si="59"/>
        <v>1198.0884383247633</v>
      </c>
    </row>
    <row r="208" spans="1:80" ht="18.75" customHeight="1" x14ac:dyDescent="0.3">
      <c r="A208" s="61">
        <f t="shared" si="55"/>
        <v>197</v>
      </c>
      <c r="B208" s="80" t="s">
        <v>326</v>
      </c>
      <c r="C208" s="81">
        <v>1975</v>
      </c>
      <c r="D208" s="81">
        <v>5</v>
      </c>
      <c r="E208" s="81">
        <v>6</v>
      </c>
      <c r="F208" s="145">
        <v>90</v>
      </c>
      <c r="G208" s="151">
        <v>4396.8999999999996</v>
      </c>
      <c r="H208" s="123">
        <v>6.31</v>
      </c>
      <c r="I208" s="65"/>
      <c r="J208" s="65">
        <f t="shared" si="51"/>
        <v>332.93326799999994</v>
      </c>
      <c r="K208" s="64">
        <f t="shared" si="41"/>
        <v>317.45187103799992</v>
      </c>
      <c r="L208" s="123">
        <v>6.31</v>
      </c>
      <c r="M208" s="124">
        <v>6.33</v>
      </c>
      <c r="N208" s="65">
        <f t="shared" si="52"/>
        <v>333.46089599999993</v>
      </c>
      <c r="O208" s="64">
        <f t="shared" si="54"/>
        <v>317.95496433599993</v>
      </c>
      <c r="P208" s="65">
        <f t="shared" si="56"/>
        <v>323.45706911999991</v>
      </c>
      <c r="Q208" s="274"/>
      <c r="R208" s="272"/>
      <c r="S208" s="263"/>
      <c r="T208" s="275"/>
      <c r="U208" s="274"/>
      <c r="V208" s="272"/>
      <c r="W208" s="274"/>
      <c r="X208" s="272"/>
      <c r="Y208" s="274"/>
      <c r="Z208" s="272"/>
      <c r="AA208" s="273"/>
      <c r="AB208" s="272"/>
      <c r="AC208" s="274"/>
      <c r="AD208" s="263"/>
      <c r="AE208" s="272"/>
      <c r="AF208" s="274"/>
      <c r="AG208" s="272"/>
      <c r="AH208" s="274"/>
      <c r="AI208" s="272"/>
      <c r="AJ208" s="274"/>
      <c r="AK208" s="276"/>
      <c r="AL208" s="274"/>
      <c r="AM208" s="272"/>
      <c r="AN208" s="274"/>
      <c r="AO208" s="272"/>
      <c r="AP208" s="274">
        <v>2</v>
      </c>
      <c r="AQ208" s="272">
        <v>5.2839999999999998</v>
      </c>
      <c r="AR208" s="274"/>
      <c r="AS208" s="272"/>
      <c r="AT208" s="277"/>
      <c r="AU208" s="278"/>
      <c r="AV208" s="273"/>
      <c r="AW208" s="279"/>
      <c r="AX208" s="279"/>
      <c r="AY208" s="274">
        <v>1</v>
      </c>
      <c r="AZ208" s="272">
        <v>12.186</v>
      </c>
      <c r="BA208" s="279"/>
      <c r="BB208" s="273"/>
      <c r="BC208" s="272"/>
      <c r="BD208" s="263"/>
      <c r="BE208" s="272"/>
      <c r="BF208" s="279">
        <v>1.4530000000000001</v>
      </c>
      <c r="BG208" s="263"/>
      <c r="BH208" s="272"/>
      <c r="BI208" s="273">
        <v>4.0000000000000001E-3</v>
      </c>
      <c r="BJ208" s="272">
        <v>6.1349999999999998</v>
      </c>
      <c r="BK208" s="273"/>
      <c r="BL208" s="272"/>
      <c r="BM208" s="273">
        <v>2.1500000000000005E-2</v>
      </c>
      <c r="BN208" s="272">
        <v>33.656681097042075</v>
      </c>
      <c r="BO208" s="273"/>
      <c r="BP208" s="272"/>
      <c r="BQ208" s="273">
        <v>18</v>
      </c>
      <c r="BR208" s="272">
        <v>21.181999999999999</v>
      </c>
      <c r="BS208" s="273"/>
      <c r="BT208" s="272"/>
      <c r="BU208" s="273"/>
      <c r="BV208" s="272"/>
      <c r="BW208" s="273">
        <v>4</v>
      </c>
      <c r="BX208" s="272">
        <v>6.8090000000000002</v>
      </c>
      <c r="BY208" s="77">
        <f t="shared" si="53"/>
        <v>18.922999999999998</v>
      </c>
      <c r="BZ208" s="251">
        <f t="shared" si="58"/>
        <v>60.973681097042075</v>
      </c>
      <c r="CA208" s="252">
        <f t="shared" si="57"/>
        <v>6.8090000000000002</v>
      </c>
      <c r="CB208" s="261">
        <f t="shared" si="59"/>
        <v>86.705681097042074</v>
      </c>
    </row>
    <row r="209" spans="1:80" ht="18.75" customHeight="1" x14ac:dyDescent="0.3">
      <c r="A209" s="61">
        <f t="shared" si="55"/>
        <v>198</v>
      </c>
      <c r="B209" s="80" t="s">
        <v>328</v>
      </c>
      <c r="C209" s="81">
        <v>1973</v>
      </c>
      <c r="D209" s="81">
        <v>5</v>
      </c>
      <c r="E209" s="81">
        <v>8</v>
      </c>
      <c r="F209" s="145">
        <v>129</v>
      </c>
      <c r="G209" s="151">
        <v>6373.9</v>
      </c>
      <c r="H209" s="123">
        <v>6.31</v>
      </c>
      <c r="I209" s="65"/>
      <c r="J209" s="65">
        <f t="shared" si="51"/>
        <v>482.63170799999995</v>
      </c>
      <c r="K209" s="64">
        <f t="shared" si="41"/>
        <v>460.18933357799995</v>
      </c>
      <c r="L209" s="123">
        <v>6.31</v>
      </c>
      <c r="M209" s="124">
        <v>6.33</v>
      </c>
      <c r="N209" s="65">
        <f t="shared" si="52"/>
        <v>483.39657599999992</v>
      </c>
      <c r="O209" s="64">
        <f t="shared" si="54"/>
        <v>460.91863521599993</v>
      </c>
      <c r="P209" s="65">
        <f t="shared" si="56"/>
        <v>468.89467871999989</v>
      </c>
      <c r="Q209" s="274"/>
      <c r="R209" s="272"/>
      <c r="S209" s="263"/>
      <c r="T209" s="275"/>
      <c r="U209" s="274"/>
      <c r="V209" s="272"/>
      <c r="W209" s="274"/>
      <c r="X209" s="272"/>
      <c r="Y209" s="274"/>
      <c r="Z209" s="272"/>
      <c r="AA209" s="273"/>
      <c r="AB209" s="272"/>
      <c r="AC209" s="274"/>
      <c r="AD209" s="263"/>
      <c r="AE209" s="272"/>
      <c r="AF209" s="274"/>
      <c r="AG209" s="272"/>
      <c r="AH209" s="274"/>
      <c r="AI209" s="272"/>
      <c r="AJ209" s="274"/>
      <c r="AK209" s="276"/>
      <c r="AL209" s="274"/>
      <c r="AM209" s="272"/>
      <c r="AN209" s="274"/>
      <c r="AO209" s="272"/>
      <c r="AP209" s="274">
        <v>1</v>
      </c>
      <c r="AQ209" s="272">
        <v>0.22700000000000001</v>
      </c>
      <c r="AR209" s="274"/>
      <c r="AS209" s="272"/>
      <c r="AT209" s="277"/>
      <c r="AU209" s="278"/>
      <c r="AV209" s="273"/>
      <c r="AW209" s="279"/>
      <c r="AX209" s="279"/>
      <c r="AY209" s="274"/>
      <c r="AZ209" s="272"/>
      <c r="BA209" s="279"/>
      <c r="BB209" s="273">
        <v>2E-3</v>
      </c>
      <c r="BC209" s="272">
        <v>2.1760000000000002</v>
      </c>
      <c r="BD209" s="263"/>
      <c r="BE209" s="272"/>
      <c r="BF209" s="279">
        <v>0.221</v>
      </c>
      <c r="BG209" s="263"/>
      <c r="BH209" s="272"/>
      <c r="BI209" s="273">
        <v>3.0000000000000001E-3</v>
      </c>
      <c r="BJ209" s="272">
        <v>3.2688287647058853</v>
      </c>
      <c r="BK209" s="273"/>
      <c r="BL209" s="272"/>
      <c r="BM209" s="273">
        <v>5.0000000000000001E-3</v>
      </c>
      <c r="BN209" s="272">
        <v>6.72072</v>
      </c>
      <c r="BO209" s="273"/>
      <c r="BP209" s="272"/>
      <c r="BQ209" s="273">
        <v>24</v>
      </c>
      <c r="BR209" s="272">
        <v>30.792999999999999</v>
      </c>
      <c r="BS209" s="273"/>
      <c r="BT209" s="272"/>
      <c r="BU209" s="273"/>
      <c r="BV209" s="272"/>
      <c r="BW209" s="273">
        <v>5</v>
      </c>
      <c r="BX209" s="272">
        <v>11.723000000000001</v>
      </c>
      <c r="BY209" s="77">
        <f t="shared" si="53"/>
        <v>2.6240000000000001</v>
      </c>
      <c r="BZ209" s="251">
        <f t="shared" si="58"/>
        <v>40.782548764705886</v>
      </c>
      <c r="CA209" s="252">
        <f t="shared" si="57"/>
        <v>11.723000000000001</v>
      </c>
      <c r="CB209" s="261">
        <f t="shared" si="59"/>
        <v>55.129548764705888</v>
      </c>
    </row>
    <row r="210" spans="1:80" ht="18.75" customHeight="1" x14ac:dyDescent="0.3">
      <c r="A210" s="61">
        <f t="shared" si="55"/>
        <v>199</v>
      </c>
      <c r="B210" s="80" t="s">
        <v>330</v>
      </c>
      <c r="C210" s="81">
        <v>1975</v>
      </c>
      <c r="D210" s="81">
        <v>5</v>
      </c>
      <c r="E210" s="81">
        <v>4</v>
      </c>
      <c r="F210" s="145">
        <v>60</v>
      </c>
      <c r="G210" s="151">
        <v>2722.6</v>
      </c>
      <c r="H210" s="123">
        <v>6.31</v>
      </c>
      <c r="I210" s="65"/>
      <c r="J210" s="65">
        <f t="shared" si="51"/>
        <v>206.155272</v>
      </c>
      <c r="K210" s="64">
        <f t="shared" si="41"/>
        <v>196.569051852</v>
      </c>
      <c r="L210" s="123">
        <v>6.31</v>
      </c>
      <c r="M210" s="124">
        <v>6.33</v>
      </c>
      <c r="N210" s="65">
        <f t="shared" si="52"/>
        <v>206.48198399999998</v>
      </c>
      <c r="O210" s="64">
        <f t="shared" si="54"/>
        <v>196.88057174399998</v>
      </c>
      <c r="P210" s="65">
        <f t="shared" si="56"/>
        <v>200.28752447999997</v>
      </c>
      <c r="Q210" s="274"/>
      <c r="R210" s="272"/>
      <c r="S210" s="263"/>
      <c r="T210" s="275"/>
      <c r="U210" s="274"/>
      <c r="V210" s="272"/>
      <c r="W210" s="274">
        <v>4.0000000000000001E-3</v>
      </c>
      <c r="X210" s="272">
        <v>2.879</v>
      </c>
      <c r="Y210" s="274"/>
      <c r="Z210" s="272"/>
      <c r="AA210" s="273"/>
      <c r="AB210" s="272"/>
      <c r="AC210" s="274"/>
      <c r="AD210" s="263"/>
      <c r="AE210" s="272"/>
      <c r="AF210" s="274"/>
      <c r="AG210" s="272"/>
      <c r="AH210" s="274"/>
      <c r="AI210" s="272"/>
      <c r="AJ210" s="274"/>
      <c r="AK210" s="276"/>
      <c r="AL210" s="274"/>
      <c r="AM210" s="272"/>
      <c r="AN210" s="274"/>
      <c r="AO210" s="272"/>
      <c r="AP210" s="274">
        <v>1</v>
      </c>
      <c r="AQ210" s="272">
        <v>0.88400000000000001</v>
      </c>
      <c r="AR210" s="274"/>
      <c r="AS210" s="272"/>
      <c r="AT210" s="277">
        <v>13</v>
      </c>
      <c r="AU210" s="278">
        <v>26.887999999999998</v>
      </c>
      <c r="AV210" s="273"/>
      <c r="AW210" s="279"/>
      <c r="AX210" s="279"/>
      <c r="AY210" s="274"/>
      <c r="AZ210" s="272"/>
      <c r="BA210" s="279"/>
      <c r="BB210" s="273"/>
      <c r="BC210" s="272"/>
      <c r="BD210" s="263"/>
      <c r="BE210" s="272"/>
      <c r="BF210" s="279">
        <v>22.988</v>
      </c>
      <c r="BG210" s="263"/>
      <c r="BH210" s="272"/>
      <c r="BI210" s="273"/>
      <c r="BJ210" s="272"/>
      <c r="BK210" s="273"/>
      <c r="BL210" s="272"/>
      <c r="BM210" s="273">
        <v>6.0000000000000001E-3</v>
      </c>
      <c r="BN210" s="272">
        <v>10.14725046153848</v>
      </c>
      <c r="BO210" s="273"/>
      <c r="BP210" s="272"/>
      <c r="BQ210" s="273">
        <v>14</v>
      </c>
      <c r="BR210" s="272">
        <v>14.602</v>
      </c>
      <c r="BS210" s="273"/>
      <c r="BT210" s="272"/>
      <c r="BU210" s="273">
        <v>2</v>
      </c>
      <c r="BV210" s="272">
        <v>2.1379999999999999</v>
      </c>
      <c r="BW210" s="273">
        <v>9</v>
      </c>
      <c r="BX210" s="272">
        <v>15.211</v>
      </c>
      <c r="BY210" s="77">
        <f t="shared" si="53"/>
        <v>53.638999999999996</v>
      </c>
      <c r="BZ210" s="251">
        <f t="shared" si="58"/>
        <v>24.74925046153848</v>
      </c>
      <c r="CA210" s="252">
        <f t="shared" si="57"/>
        <v>17.349</v>
      </c>
      <c r="CB210" s="261">
        <f t="shared" si="59"/>
        <v>95.73725046153848</v>
      </c>
    </row>
    <row r="211" spans="1:80" ht="18.75" customHeight="1" x14ac:dyDescent="0.3">
      <c r="A211" s="61">
        <f t="shared" si="55"/>
        <v>200</v>
      </c>
      <c r="B211" s="80" t="s">
        <v>332</v>
      </c>
      <c r="C211" s="81">
        <v>1972</v>
      </c>
      <c r="D211" s="81">
        <v>5</v>
      </c>
      <c r="E211" s="81">
        <v>6</v>
      </c>
      <c r="F211" s="145">
        <v>90</v>
      </c>
      <c r="G211" s="151">
        <v>4534.7</v>
      </c>
      <c r="H211" s="123">
        <v>6.31</v>
      </c>
      <c r="I211" s="65"/>
      <c r="J211" s="65">
        <f t="shared" si="51"/>
        <v>343.36748399999999</v>
      </c>
      <c r="K211" s="64">
        <f t="shared" si="41"/>
        <v>327.400895994</v>
      </c>
      <c r="L211" s="123">
        <v>6.31</v>
      </c>
      <c r="M211" s="124">
        <v>6.33</v>
      </c>
      <c r="N211" s="65">
        <f t="shared" si="52"/>
        <v>343.91164800000001</v>
      </c>
      <c r="O211" s="64">
        <f t="shared" si="54"/>
        <v>327.91975636800004</v>
      </c>
      <c r="P211" s="65">
        <f t="shared" si="56"/>
        <v>333.59429856000003</v>
      </c>
      <c r="Q211" s="274"/>
      <c r="R211" s="272"/>
      <c r="S211" s="263"/>
      <c r="T211" s="275"/>
      <c r="U211" s="274"/>
      <c r="V211" s="272"/>
      <c r="W211" s="274">
        <v>0.02</v>
      </c>
      <c r="X211" s="272">
        <v>42.164999999999999</v>
      </c>
      <c r="Y211" s="274"/>
      <c r="Z211" s="272"/>
      <c r="AA211" s="273"/>
      <c r="AB211" s="272"/>
      <c r="AC211" s="274"/>
      <c r="AD211" s="263"/>
      <c r="AE211" s="272"/>
      <c r="AF211" s="274"/>
      <c r="AG211" s="272"/>
      <c r="AH211" s="274"/>
      <c r="AI211" s="272"/>
      <c r="AJ211" s="274"/>
      <c r="AK211" s="276"/>
      <c r="AL211" s="274"/>
      <c r="AM211" s="272"/>
      <c r="AN211" s="274"/>
      <c r="AO211" s="272"/>
      <c r="AP211" s="274">
        <v>1</v>
      </c>
      <c r="AQ211" s="272">
        <v>1.5229999999999999</v>
      </c>
      <c r="AR211" s="274"/>
      <c r="AS211" s="272"/>
      <c r="AT211" s="277">
        <v>51</v>
      </c>
      <c r="AU211" s="278">
        <v>17.709</v>
      </c>
      <c r="AV211" s="273"/>
      <c r="AW211" s="279"/>
      <c r="AX211" s="279"/>
      <c r="AY211" s="274"/>
      <c r="AZ211" s="272"/>
      <c r="BA211" s="279"/>
      <c r="BB211" s="273"/>
      <c r="BC211" s="272"/>
      <c r="BD211" s="263"/>
      <c r="BE211" s="272"/>
      <c r="BF211" s="279">
        <v>28.244000000000003</v>
      </c>
      <c r="BG211" s="263"/>
      <c r="BH211" s="272"/>
      <c r="BI211" s="273"/>
      <c r="BJ211" s="272"/>
      <c r="BK211" s="273"/>
      <c r="BL211" s="272"/>
      <c r="BM211" s="273">
        <v>1E-3</v>
      </c>
      <c r="BN211" s="272">
        <v>2.0990000000000002</v>
      </c>
      <c r="BO211" s="273"/>
      <c r="BP211" s="272"/>
      <c r="BQ211" s="273">
        <v>14</v>
      </c>
      <c r="BR211" s="272">
        <v>15.051</v>
      </c>
      <c r="BS211" s="273"/>
      <c r="BT211" s="272"/>
      <c r="BU211" s="273"/>
      <c r="BV211" s="272"/>
      <c r="BW211" s="273">
        <v>4</v>
      </c>
      <c r="BX211" s="272">
        <v>6.9509999999999996</v>
      </c>
      <c r="BY211" s="77">
        <f t="shared" si="53"/>
        <v>89.641000000000005</v>
      </c>
      <c r="BZ211" s="251">
        <f t="shared" si="58"/>
        <v>17.149999999999999</v>
      </c>
      <c r="CA211" s="252">
        <f t="shared" si="57"/>
        <v>6.9509999999999996</v>
      </c>
      <c r="CB211" s="261">
        <f t="shared" si="59"/>
        <v>113.74199999999999</v>
      </c>
    </row>
    <row r="212" spans="1:80" ht="18.75" customHeight="1" x14ac:dyDescent="0.3">
      <c r="A212" s="61">
        <f t="shared" si="55"/>
        <v>201</v>
      </c>
      <c r="B212" s="80" t="s">
        <v>334</v>
      </c>
      <c r="C212" s="81">
        <v>1976</v>
      </c>
      <c r="D212" s="81">
        <v>5</v>
      </c>
      <c r="E212" s="81">
        <v>5</v>
      </c>
      <c r="F212" s="145">
        <v>76</v>
      </c>
      <c r="G212" s="151">
        <v>4706.3</v>
      </c>
      <c r="H212" s="123">
        <v>6.31</v>
      </c>
      <c r="I212" s="65"/>
      <c r="J212" s="65">
        <f t="shared" si="51"/>
        <v>356.36103600000001</v>
      </c>
      <c r="K212" s="64">
        <f t="shared" si="41"/>
        <v>339.79024782600004</v>
      </c>
      <c r="L212" s="123">
        <v>6.31</v>
      </c>
      <c r="M212" s="124">
        <v>6.33</v>
      </c>
      <c r="N212" s="65">
        <f t="shared" si="52"/>
        <v>356.925792</v>
      </c>
      <c r="O212" s="64">
        <f t="shared" si="54"/>
        <v>340.32874267200003</v>
      </c>
      <c r="P212" s="65">
        <f t="shared" si="56"/>
        <v>346.21801823999999</v>
      </c>
      <c r="Q212" s="274"/>
      <c r="R212" s="272"/>
      <c r="S212" s="263"/>
      <c r="T212" s="275"/>
      <c r="U212" s="274"/>
      <c r="V212" s="272"/>
      <c r="W212" s="274"/>
      <c r="X212" s="272"/>
      <c r="Y212" s="274"/>
      <c r="Z212" s="272"/>
      <c r="AA212" s="273"/>
      <c r="AB212" s="272"/>
      <c r="AC212" s="274"/>
      <c r="AD212" s="263"/>
      <c r="AE212" s="272"/>
      <c r="AF212" s="274"/>
      <c r="AG212" s="272"/>
      <c r="AH212" s="274"/>
      <c r="AI212" s="272"/>
      <c r="AJ212" s="274"/>
      <c r="AK212" s="276"/>
      <c r="AL212" s="274"/>
      <c r="AM212" s="272"/>
      <c r="AN212" s="274"/>
      <c r="AO212" s="272"/>
      <c r="AP212" s="274"/>
      <c r="AQ212" s="272"/>
      <c r="AR212" s="274"/>
      <c r="AS212" s="272"/>
      <c r="AT212" s="277"/>
      <c r="AU212" s="278"/>
      <c r="AV212" s="273"/>
      <c r="AW212" s="279"/>
      <c r="AX212" s="279"/>
      <c r="AY212" s="274">
        <v>1</v>
      </c>
      <c r="AZ212" s="272">
        <v>9.452</v>
      </c>
      <c r="BA212" s="279"/>
      <c r="BB212" s="273"/>
      <c r="BC212" s="272"/>
      <c r="BD212" s="263"/>
      <c r="BE212" s="272"/>
      <c r="BF212" s="279">
        <v>5.0590000000000002</v>
      </c>
      <c r="BG212" s="263"/>
      <c r="BH212" s="272"/>
      <c r="BI212" s="273"/>
      <c r="BJ212" s="272"/>
      <c r="BK212" s="273"/>
      <c r="BL212" s="272"/>
      <c r="BM212" s="273"/>
      <c r="BN212" s="272"/>
      <c r="BO212" s="273"/>
      <c r="BP212" s="272"/>
      <c r="BQ212" s="273">
        <v>10</v>
      </c>
      <c r="BR212" s="272">
        <v>12.611000000000001</v>
      </c>
      <c r="BS212" s="273"/>
      <c r="BT212" s="272"/>
      <c r="BU212" s="273"/>
      <c r="BV212" s="272"/>
      <c r="BW212" s="273">
        <v>7</v>
      </c>
      <c r="BX212" s="272">
        <v>11.72</v>
      </c>
      <c r="BY212" s="77">
        <f t="shared" si="53"/>
        <v>14.510999999999999</v>
      </c>
      <c r="BZ212" s="251">
        <f t="shared" si="58"/>
        <v>12.611000000000001</v>
      </c>
      <c r="CA212" s="252">
        <f t="shared" si="57"/>
        <v>11.72</v>
      </c>
      <c r="CB212" s="261">
        <f t="shared" si="59"/>
        <v>38.841999999999999</v>
      </c>
    </row>
    <row r="213" spans="1:80" ht="18.75" customHeight="1" x14ac:dyDescent="0.3">
      <c r="A213" s="61">
        <f t="shared" si="55"/>
        <v>202</v>
      </c>
      <c r="B213" s="80" t="s">
        <v>335</v>
      </c>
      <c r="C213" s="81">
        <v>1971</v>
      </c>
      <c r="D213" s="81">
        <v>5</v>
      </c>
      <c r="E213" s="81">
        <v>4</v>
      </c>
      <c r="F213" s="145">
        <v>60</v>
      </c>
      <c r="G213" s="151">
        <v>2693.4</v>
      </c>
      <c r="H213" s="123">
        <v>6.31</v>
      </c>
      <c r="I213" s="65"/>
      <c r="J213" s="65">
        <f t="shared" si="51"/>
        <v>203.94424799999999</v>
      </c>
      <c r="K213" s="64">
        <f t="shared" si="41"/>
        <v>194.46084046799999</v>
      </c>
      <c r="L213" s="123">
        <v>6.31</v>
      </c>
      <c r="M213" s="124">
        <v>6.33</v>
      </c>
      <c r="N213" s="65">
        <f t="shared" si="52"/>
        <v>204.26745600000001</v>
      </c>
      <c r="O213" s="64">
        <f t="shared" si="54"/>
        <v>194.76901929600001</v>
      </c>
      <c r="P213" s="65">
        <f t="shared" si="56"/>
        <v>198.13943232</v>
      </c>
      <c r="Q213" s="274">
        <v>2E-3</v>
      </c>
      <c r="R213" s="272">
        <v>1.4419999999999999</v>
      </c>
      <c r="S213" s="263"/>
      <c r="T213" s="275"/>
      <c r="U213" s="274"/>
      <c r="V213" s="272"/>
      <c r="W213" s="274"/>
      <c r="X213" s="272"/>
      <c r="Y213" s="274">
        <v>2.7400000000000001E-2</v>
      </c>
      <c r="Z213" s="272">
        <v>16.734999999999999</v>
      </c>
      <c r="AA213" s="273"/>
      <c r="AB213" s="272"/>
      <c r="AC213" s="274"/>
      <c r="AD213" s="263"/>
      <c r="AE213" s="272"/>
      <c r="AF213" s="274"/>
      <c r="AG213" s="272"/>
      <c r="AH213" s="274"/>
      <c r="AI213" s="272"/>
      <c r="AJ213" s="274"/>
      <c r="AK213" s="276"/>
      <c r="AL213" s="274"/>
      <c r="AM213" s="272"/>
      <c r="AN213" s="274"/>
      <c r="AO213" s="272"/>
      <c r="AP213" s="274"/>
      <c r="AQ213" s="272"/>
      <c r="AR213" s="274"/>
      <c r="AS213" s="272"/>
      <c r="AT213" s="277">
        <v>1</v>
      </c>
      <c r="AU213" s="278">
        <v>0.44500000000000001</v>
      </c>
      <c r="AV213" s="273"/>
      <c r="AW213" s="279"/>
      <c r="AX213" s="279"/>
      <c r="AY213" s="274"/>
      <c r="AZ213" s="272"/>
      <c r="BA213" s="279"/>
      <c r="BB213" s="273"/>
      <c r="BC213" s="272"/>
      <c r="BD213" s="263"/>
      <c r="BE213" s="272"/>
      <c r="BF213" s="279">
        <v>3.149</v>
      </c>
      <c r="BG213" s="263"/>
      <c r="BH213" s="272"/>
      <c r="BI213" s="273"/>
      <c r="BJ213" s="272"/>
      <c r="BK213" s="273">
        <v>1.5E-3</v>
      </c>
      <c r="BL213" s="272">
        <v>1.9862669047619101</v>
      </c>
      <c r="BM213" s="273">
        <v>5.0000000000000001E-4</v>
      </c>
      <c r="BN213" s="272">
        <v>0.672072</v>
      </c>
      <c r="BO213" s="273"/>
      <c r="BP213" s="272"/>
      <c r="BQ213" s="273">
        <v>12</v>
      </c>
      <c r="BR213" s="272">
        <v>16.085000000000001</v>
      </c>
      <c r="BS213" s="273"/>
      <c r="BT213" s="272"/>
      <c r="BU213" s="273"/>
      <c r="BV213" s="272"/>
      <c r="BW213" s="273">
        <v>7</v>
      </c>
      <c r="BX213" s="272">
        <v>19.558</v>
      </c>
      <c r="BY213" s="77">
        <f t="shared" si="53"/>
        <v>21.771000000000001</v>
      </c>
      <c r="BZ213" s="251">
        <f t="shared" si="58"/>
        <v>18.743338904761913</v>
      </c>
      <c r="CA213" s="252">
        <f t="shared" si="57"/>
        <v>19.558</v>
      </c>
      <c r="CB213" s="261">
        <f t="shared" si="59"/>
        <v>60.072338904761914</v>
      </c>
    </row>
    <row r="214" spans="1:80" ht="18.75" customHeight="1" x14ac:dyDescent="0.3">
      <c r="A214" s="61">
        <f t="shared" si="55"/>
        <v>203</v>
      </c>
      <c r="B214" s="80" t="s">
        <v>336</v>
      </c>
      <c r="C214" s="81">
        <v>1972</v>
      </c>
      <c r="D214" s="81">
        <v>5</v>
      </c>
      <c r="E214" s="81">
        <v>2</v>
      </c>
      <c r="F214" s="145">
        <v>25</v>
      </c>
      <c r="G214" s="151">
        <v>1635.3</v>
      </c>
      <c r="H214" s="123">
        <v>6.31</v>
      </c>
      <c r="I214" s="65"/>
      <c r="J214" s="65">
        <f t="shared" si="51"/>
        <v>123.82491599999999</v>
      </c>
      <c r="K214" s="64">
        <f t="shared" si="41"/>
        <v>118.06705740599999</v>
      </c>
      <c r="L214" s="123">
        <v>6.31</v>
      </c>
      <c r="M214" s="124">
        <v>6.33</v>
      </c>
      <c r="N214" s="65">
        <f t="shared" si="52"/>
        <v>124.021152</v>
      </c>
      <c r="O214" s="64">
        <f t="shared" si="54"/>
        <v>118.254168432</v>
      </c>
      <c r="P214" s="65">
        <f t="shared" si="56"/>
        <v>120.30051743999999</v>
      </c>
      <c r="Q214" s="274"/>
      <c r="R214" s="272"/>
      <c r="S214" s="263"/>
      <c r="T214" s="275"/>
      <c r="U214" s="274"/>
      <c r="V214" s="272"/>
      <c r="W214" s="274"/>
      <c r="X214" s="272"/>
      <c r="Y214" s="274"/>
      <c r="Z214" s="272"/>
      <c r="AA214" s="273"/>
      <c r="AB214" s="272"/>
      <c r="AC214" s="274"/>
      <c r="AD214" s="263"/>
      <c r="AE214" s="272"/>
      <c r="AF214" s="274"/>
      <c r="AG214" s="272"/>
      <c r="AH214" s="274"/>
      <c r="AI214" s="272"/>
      <c r="AJ214" s="274"/>
      <c r="AK214" s="276"/>
      <c r="AL214" s="274"/>
      <c r="AM214" s="272"/>
      <c r="AN214" s="274"/>
      <c r="AO214" s="272"/>
      <c r="AP214" s="274"/>
      <c r="AQ214" s="272"/>
      <c r="AR214" s="274"/>
      <c r="AS214" s="272"/>
      <c r="AT214" s="277"/>
      <c r="AU214" s="278"/>
      <c r="AV214" s="273"/>
      <c r="AW214" s="279"/>
      <c r="AX214" s="279"/>
      <c r="AY214" s="274">
        <v>1</v>
      </c>
      <c r="AZ214" s="272">
        <v>2.895</v>
      </c>
      <c r="BA214" s="279"/>
      <c r="BB214" s="273"/>
      <c r="BC214" s="272"/>
      <c r="BD214" s="263"/>
      <c r="BE214" s="272"/>
      <c r="BF214" s="279">
        <v>0.97099999999999997</v>
      </c>
      <c r="BG214" s="263"/>
      <c r="BH214" s="272"/>
      <c r="BI214" s="273"/>
      <c r="BJ214" s="272"/>
      <c r="BK214" s="273"/>
      <c r="BL214" s="272"/>
      <c r="BM214" s="273">
        <v>2.5000000000000001E-3</v>
      </c>
      <c r="BN214" s="272">
        <v>4.9170315384615497</v>
      </c>
      <c r="BO214" s="273">
        <v>1</v>
      </c>
      <c r="BP214" s="272">
        <v>4.5286588888888897</v>
      </c>
      <c r="BQ214" s="273">
        <v>20</v>
      </c>
      <c r="BR214" s="272">
        <v>26.763999999999999</v>
      </c>
      <c r="BS214" s="273"/>
      <c r="BT214" s="272"/>
      <c r="BU214" s="273"/>
      <c r="BV214" s="272"/>
      <c r="BW214" s="273">
        <v>3</v>
      </c>
      <c r="BX214" s="272">
        <v>4.2089999999999996</v>
      </c>
      <c r="BY214" s="77">
        <f t="shared" si="53"/>
        <v>3.8660000000000001</v>
      </c>
      <c r="BZ214" s="251">
        <f t="shared" si="58"/>
        <v>36.209690427350438</v>
      </c>
      <c r="CA214" s="252">
        <f t="shared" si="57"/>
        <v>4.2089999999999996</v>
      </c>
      <c r="CB214" s="261">
        <f t="shared" si="59"/>
        <v>44.284690427350441</v>
      </c>
    </row>
    <row r="215" spans="1:80" ht="18.75" customHeight="1" x14ac:dyDescent="0.3">
      <c r="A215" s="61">
        <f t="shared" si="55"/>
        <v>204</v>
      </c>
      <c r="B215" s="80" t="s">
        <v>337</v>
      </c>
      <c r="C215" s="81">
        <v>1971</v>
      </c>
      <c r="D215" s="81">
        <v>5</v>
      </c>
      <c r="E215" s="81">
        <v>6</v>
      </c>
      <c r="F215" s="145">
        <v>92</v>
      </c>
      <c r="G215" s="151">
        <v>4718.1000000000004</v>
      </c>
      <c r="H215" s="123">
        <v>6.31</v>
      </c>
      <c r="I215" s="65"/>
      <c r="J215" s="65">
        <f t="shared" si="51"/>
        <v>357.25453199999998</v>
      </c>
      <c r="K215" s="64">
        <f t="shared" ref="K215:K223" si="60">J215*0.9535</f>
        <v>340.64219626199997</v>
      </c>
      <c r="L215" s="123">
        <v>6.31</v>
      </c>
      <c r="M215" s="124">
        <v>6.33</v>
      </c>
      <c r="N215" s="65">
        <f t="shared" si="52"/>
        <v>357.82070400000003</v>
      </c>
      <c r="O215" s="64">
        <f t="shared" si="54"/>
        <v>341.18204126400002</v>
      </c>
      <c r="P215" s="65">
        <f t="shared" si="56"/>
        <v>347.08608288000005</v>
      </c>
      <c r="Q215" s="274"/>
      <c r="R215" s="272"/>
      <c r="S215" s="263"/>
      <c r="T215" s="275"/>
      <c r="U215" s="274"/>
      <c r="V215" s="272"/>
      <c r="W215" s="274"/>
      <c r="X215" s="272"/>
      <c r="Y215" s="274"/>
      <c r="Z215" s="272"/>
      <c r="AA215" s="273">
        <v>2</v>
      </c>
      <c r="AB215" s="272">
        <v>12.448</v>
      </c>
      <c r="AC215" s="274"/>
      <c r="AD215" s="263"/>
      <c r="AE215" s="272"/>
      <c r="AF215" s="274"/>
      <c r="AG215" s="272"/>
      <c r="AH215" s="274"/>
      <c r="AI215" s="272"/>
      <c r="AJ215" s="274"/>
      <c r="AK215" s="276"/>
      <c r="AL215" s="274"/>
      <c r="AM215" s="272"/>
      <c r="AN215" s="274"/>
      <c r="AO215" s="272"/>
      <c r="AP215" s="274">
        <v>1</v>
      </c>
      <c r="AQ215" s="272">
        <v>4.5990000000000002</v>
      </c>
      <c r="AR215" s="274"/>
      <c r="AS215" s="272"/>
      <c r="AT215" s="277">
        <v>24</v>
      </c>
      <c r="AU215" s="278">
        <v>15.218999999999999</v>
      </c>
      <c r="AV215" s="273"/>
      <c r="AW215" s="279"/>
      <c r="AX215" s="279"/>
      <c r="AY215" s="274"/>
      <c r="AZ215" s="272"/>
      <c r="BA215" s="279">
        <v>4.1029999999999998</v>
      </c>
      <c r="BB215" s="273"/>
      <c r="BC215" s="272"/>
      <c r="BD215" s="263"/>
      <c r="BE215" s="272"/>
      <c r="BF215" s="279">
        <v>12.045</v>
      </c>
      <c r="BG215" s="263"/>
      <c r="BH215" s="272"/>
      <c r="BI215" s="273"/>
      <c r="BJ215" s="272"/>
      <c r="BK215" s="273">
        <v>7.0000000000000001E-3</v>
      </c>
      <c r="BL215" s="272">
        <v>9.8449518072289308</v>
      </c>
      <c r="BM215" s="273">
        <v>1.2E-2</v>
      </c>
      <c r="BN215" s="272">
        <v>17.532288000000001</v>
      </c>
      <c r="BO215" s="273"/>
      <c r="BP215" s="272"/>
      <c r="BQ215" s="273">
        <v>20</v>
      </c>
      <c r="BR215" s="272">
        <v>16.616</v>
      </c>
      <c r="BS215" s="273">
        <v>2.5000000000000001E-2</v>
      </c>
      <c r="BT215" s="272">
        <v>4.6079999999999997</v>
      </c>
      <c r="BU215" s="273"/>
      <c r="BV215" s="272"/>
      <c r="BW215" s="273">
        <v>31</v>
      </c>
      <c r="BX215" s="272">
        <v>57.936</v>
      </c>
      <c r="BY215" s="77">
        <f t="shared" si="53"/>
        <v>48.414000000000001</v>
      </c>
      <c r="BZ215" s="251">
        <f t="shared" si="58"/>
        <v>43.993239807228932</v>
      </c>
      <c r="CA215" s="252">
        <f t="shared" si="57"/>
        <v>62.543999999999997</v>
      </c>
      <c r="CB215" s="261">
        <f t="shared" si="59"/>
        <v>154.95123980722894</v>
      </c>
    </row>
    <row r="216" spans="1:80" ht="18.75" customHeight="1" x14ac:dyDescent="0.3">
      <c r="A216" s="61">
        <f t="shared" si="55"/>
        <v>205</v>
      </c>
      <c r="B216" s="80" t="s">
        <v>338</v>
      </c>
      <c r="C216" s="81">
        <v>1972</v>
      </c>
      <c r="D216" s="81">
        <v>5</v>
      </c>
      <c r="E216" s="81">
        <v>4</v>
      </c>
      <c r="F216" s="145">
        <v>66</v>
      </c>
      <c r="G216" s="151">
        <v>3355.2</v>
      </c>
      <c r="H216" s="123">
        <v>6.31</v>
      </c>
      <c r="I216" s="65"/>
      <c r="J216" s="65">
        <f t="shared" si="51"/>
        <v>254.05574399999998</v>
      </c>
      <c r="K216" s="64">
        <f t="shared" si="60"/>
        <v>242.24215190399997</v>
      </c>
      <c r="L216" s="123">
        <v>6.31</v>
      </c>
      <c r="M216" s="124">
        <v>6.33</v>
      </c>
      <c r="N216" s="65">
        <f t="shared" si="52"/>
        <v>254.45836799999995</v>
      </c>
      <c r="O216" s="64">
        <f t="shared" si="54"/>
        <v>242.62605388799994</v>
      </c>
      <c r="P216" s="65">
        <f t="shared" si="56"/>
        <v>246.82461695999996</v>
      </c>
      <c r="Q216" s="274"/>
      <c r="R216" s="272"/>
      <c r="S216" s="263"/>
      <c r="T216" s="275"/>
      <c r="U216" s="274"/>
      <c r="V216" s="272"/>
      <c r="W216" s="274"/>
      <c r="X216" s="272"/>
      <c r="Y216" s="274"/>
      <c r="Z216" s="272"/>
      <c r="AA216" s="273"/>
      <c r="AB216" s="272"/>
      <c r="AC216" s="274"/>
      <c r="AD216" s="263"/>
      <c r="AE216" s="272"/>
      <c r="AF216" s="274"/>
      <c r="AG216" s="272"/>
      <c r="AH216" s="274"/>
      <c r="AI216" s="272"/>
      <c r="AJ216" s="274"/>
      <c r="AK216" s="276"/>
      <c r="AL216" s="274"/>
      <c r="AM216" s="272"/>
      <c r="AN216" s="274"/>
      <c r="AO216" s="272"/>
      <c r="AP216" s="274"/>
      <c r="AQ216" s="272"/>
      <c r="AR216" s="274"/>
      <c r="AS216" s="272"/>
      <c r="AT216" s="277"/>
      <c r="AU216" s="278"/>
      <c r="AV216" s="273"/>
      <c r="AW216" s="279"/>
      <c r="AX216" s="279"/>
      <c r="AY216" s="274"/>
      <c r="AZ216" s="272"/>
      <c r="BA216" s="279"/>
      <c r="BB216" s="273"/>
      <c r="BC216" s="272"/>
      <c r="BD216" s="263"/>
      <c r="BE216" s="272"/>
      <c r="BF216" s="279">
        <v>73.899000000000001</v>
      </c>
      <c r="BG216" s="263"/>
      <c r="BH216" s="272"/>
      <c r="BI216" s="273"/>
      <c r="BJ216" s="272"/>
      <c r="BK216" s="273">
        <v>1.5E-3</v>
      </c>
      <c r="BL216" s="272">
        <v>2.1096325301204848</v>
      </c>
      <c r="BM216" s="273"/>
      <c r="BN216" s="272"/>
      <c r="BO216" s="273"/>
      <c r="BP216" s="272"/>
      <c r="BQ216" s="273">
        <v>36</v>
      </c>
      <c r="BR216" s="272">
        <v>25.744</v>
      </c>
      <c r="BS216" s="273"/>
      <c r="BT216" s="272"/>
      <c r="BU216" s="273"/>
      <c r="BV216" s="272"/>
      <c r="BW216" s="273">
        <v>21</v>
      </c>
      <c r="BX216" s="272">
        <v>41.662999999999997</v>
      </c>
      <c r="BY216" s="77">
        <f t="shared" si="53"/>
        <v>73.899000000000001</v>
      </c>
      <c r="BZ216" s="251">
        <f t="shared" si="58"/>
        <v>27.853632530120485</v>
      </c>
      <c r="CA216" s="252">
        <f t="shared" si="57"/>
        <v>41.662999999999997</v>
      </c>
      <c r="CB216" s="261">
        <f t="shared" si="59"/>
        <v>143.41563253012049</v>
      </c>
    </row>
    <row r="217" spans="1:80" ht="18.75" customHeight="1" x14ac:dyDescent="0.3">
      <c r="A217" s="61">
        <f t="shared" si="55"/>
        <v>206</v>
      </c>
      <c r="B217" s="80" t="s">
        <v>339</v>
      </c>
      <c r="C217" s="81">
        <v>1974</v>
      </c>
      <c r="D217" s="81">
        <v>5</v>
      </c>
      <c r="E217" s="81">
        <v>6</v>
      </c>
      <c r="F217" s="145">
        <v>99</v>
      </c>
      <c r="G217" s="151">
        <v>4505.1000000000004</v>
      </c>
      <c r="H217" s="123">
        <v>6.31</v>
      </c>
      <c r="I217" s="65"/>
      <c r="J217" s="65">
        <f t="shared" si="51"/>
        <v>341.126172</v>
      </c>
      <c r="K217" s="64">
        <f t="shared" si="60"/>
        <v>325.26380500200003</v>
      </c>
      <c r="L217" s="123">
        <v>6.31</v>
      </c>
      <c r="M217" s="124">
        <v>6.33</v>
      </c>
      <c r="N217" s="65">
        <f t="shared" si="52"/>
        <v>341.66678400000006</v>
      </c>
      <c r="O217" s="64">
        <f t="shared" si="54"/>
        <v>325.77927854400008</v>
      </c>
      <c r="P217" s="65">
        <f t="shared" si="56"/>
        <v>331.41678048000006</v>
      </c>
      <c r="Q217" s="274"/>
      <c r="R217" s="272"/>
      <c r="S217" s="263"/>
      <c r="T217" s="275"/>
      <c r="U217" s="274">
        <v>1E-3</v>
      </c>
      <c r="V217" s="272">
        <v>1.631</v>
      </c>
      <c r="W217" s="274"/>
      <c r="X217" s="272"/>
      <c r="Y217" s="274"/>
      <c r="Z217" s="272"/>
      <c r="AA217" s="273"/>
      <c r="AB217" s="272"/>
      <c r="AC217" s="274"/>
      <c r="AD217" s="263"/>
      <c r="AE217" s="272"/>
      <c r="AF217" s="274"/>
      <c r="AG217" s="272"/>
      <c r="AH217" s="274"/>
      <c r="AI217" s="272"/>
      <c r="AJ217" s="274"/>
      <c r="AK217" s="276"/>
      <c r="AL217" s="274"/>
      <c r="AM217" s="272"/>
      <c r="AN217" s="274"/>
      <c r="AO217" s="272"/>
      <c r="AP217" s="274">
        <v>1</v>
      </c>
      <c r="AQ217" s="272">
        <v>2.6419999999999999</v>
      </c>
      <c r="AR217" s="274"/>
      <c r="AS217" s="272"/>
      <c r="AT217" s="277"/>
      <c r="AU217" s="278"/>
      <c r="AV217" s="273"/>
      <c r="AW217" s="279"/>
      <c r="AX217" s="279"/>
      <c r="AY217" s="274"/>
      <c r="AZ217" s="272"/>
      <c r="BA217" s="279"/>
      <c r="BB217" s="273"/>
      <c r="BC217" s="272"/>
      <c r="BD217" s="263"/>
      <c r="BE217" s="272"/>
      <c r="BF217" s="279">
        <v>1.0509999999999999</v>
      </c>
      <c r="BG217" s="263"/>
      <c r="BH217" s="272"/>
      <c r="BI217" s="273">
        <v>3.0000000000000001E-3</v>
      </c>
      <c r="BJ217" s="272">
        <v>5.4169999999999998</v>
      </c>
      <c r="BK217" s="273">
        <v>9.5000000000000015E-3</v>
      </c>
      <c r="BL217" s="272">
        <v>13.983202056667301</v>
      </c>
      <c r="BM217" s="273">
        <v>1.2E-2</v>
      </c>
      <c r="BN217" s="272">
        <v>24.14122091208796</v>
      </c>
      <c r="BO217" s="273"/>
      <c r="BP217" s="272"/>
      <c r="BQ217" s="273">
        <v>18</v>
      </c>
      <c r="BR217" s="272">
        <v>20.706</v>
      </c>
      <c r="BS217" s="273"/>
      <c r="BT217" s="272"/>
      <c r="BU217" s="273">
        <v>2</v>
      </c>
      <c r="BV217" s="272">
        <v>3.806</v>
      </c>
      <c r="BW217" s="273">
        <v>18</v>
      </c>
      <c r="BX217" s="272">
        <v>31.725000000000001</v>
      </c>
      <c r="BY217" s="77">
        <f t="shared" si="53"/>
        <v>5.3239999999999998</v>
      </c>
      <c r="BZ217" s="251">
        <f t="shared" si="58"/>
        <v>64.247422968755259</v>
      </c>
      <c r="CA217" s="252">
        <f t="shared" si="57"/>
        <v>35.530999999999999</v>
      </c>
      <c r="CB217" s="261">
        <f t="shared" si="59"/>
        <v>105.10242296875526</v>
      </c>
    </row>
    <row r="218" spans="1:80" ht="18.75" customHeight="1" x14ac:dyDescent="0.3">
      <c r="A218" s="61">
        <f t="shared" si="55"/>
        <v>207</v>
      </c>
      <c r="B218" s="96" t="s">
        <v>340</v>
      </c>
      <c r="C218" s="97">
        <v>1977</v>
      </c>
      <c r="D218" s="97">
        <v>5</v>
      </c>
      <c r="E218" s="97">
        <v>6</v>
      </c>
      <c r="F218" s="148">
        <v>89</v>
      </c>
      <c r="G218" s="154">
        <v>4902.7</v>
      </c>
      <c r="H218" s="123">
        <v>6.31</v>
      </c>
      <c r="I218" s="65"/>
      <c r="J218" s="65">
        <f t="shared" si="51"/>
        <v>371.23244399999999</v>
      </c>
      <c r="K218" s="64">
        <f t="shared" si="60"/>
        <v>353.97013535399998</v>
      </c>
      <c r="L218" s="123">
        <v>6.31</v>
      </c>
      <c r="M218" s="124">
        <v>6.33</v>
      </c>
      <c r="N218" s="65">
        <f t="shared" si="52"/>
        <v>371.82076799999999</v>
      </c>
      <c r="O218" s="64">
        <f t="shared" si="54"/>
        <v>354.531102288</v>
      </c>
      <c r="P218" s="65">
        <f t="shared" si="56"/>
        <v>360.66614496</v>
      </c>
      <c r="Q218" s="274"/>
      <c r="R218" s="272"/>
      <c r="S218" s="263"/>
      <c r="T218" s="275"/>
      <c r="U218" s="274"/>
      <c r="V218" s="272"/>
      <c r="W218" s="274"/>
      <c r="X218" s="272"/>
      <c r="Y218" s="274"/>
      <c r="Z218" s="272"/>
      <c r="AA218" s="273"/>
      <c r="AB218" s="272"/>
      <c r="AC218" s="274"/>
      <c r="AD218" s="263"/>
      <c r="AE218" s="272"/>
      <c r="AF218" s="274"/>
      <c r="AG218" s="272"/>
      <c r="AH218" s="274"/>
      <c r="AI218" s="272"/>
      <c r="AJ218" s="274"/>
      <c r="AK218" s="276"/>
      <c r="AL218" s="274"/>
      <c r="AM218" s="272"/>
      <c r="AN218" s="274">
        <v>1E-3</v>
      </c>
      <c r="AO218" s="272">
        <v>0.59</v>
      </c>
      <c r="AP218" s="274">
        <v>1</v>
      </c>
      <c r="AQ218" s="272">
        <v>1.657</v>
      </c>
      <c r="AR218" s="274"/>
      <c r="AS218" s="272"/>
      <c r="AT218" s="277">
        <v>4</v>
      </c>
      <c r="AU218" s="278">
        <v>6.3684500000000002</v>
      </c>
      <c r="AV218" s="273"/>
      <c r="AW218" s="279"/>
      <c r="AX218" s="279"/>
      <c r="AY218" s="274">
        <v>2</v>
      </c>
      <c r="AZ218" s="272">
        <f>12.186+5.723</f>
        <v>17.908999999999999</v>
      </c>
      <c r="BA218" s="279"/>
      <c r="BB218" s="273"/>
      <c r="BC218" s="272"/>
      <c r="BD218" s="263"/>
      <c r="BE218" s="272"/>
      <c r="BF218" s="279">
        <v>9.6260000000000012</v>
      </c>
      <c r="BG218" s="263"/>
      <c r="BH218" s="272"/>
      <c r="BI218" s="273"/>
      <c r="BJ218" s="272"/>
      <c r="BK218" s="273"/>
      <c r="BL218" s="272"/>
      <c r="BM218" s="273">
        <v>3.0000000000000001E-3</v>
      </c>
      <c r="BN218" s="272">
        <v>4.4364658536585306</v>
      </c>
      <c r="BO218" s="273"/>
      <c r="BP218" s="272"/>
      <c r="BQ218" s="273">
        <v>9</v>
      </c>
      <c r="BR218" s="272">
        <v>12.771000000000001</v>
      </c>
      <c r="BS218" s="273"/>
      <c r="BT218" s="272"/>
      <c r="BU218" s="273">
        <v>1</v>
      </c>
      <c r="BV218" s="272">
        <v>0.74199999999999999</v>
      </c>
      <c r="BW218" s="273">
        <v>5</v>
      </c>
      <c r="BX218" s="272">
        <v>11.548</v>
      </c>
      <c r="BY218" s="77">
        <f t="shared" si="53"/>
        <v>36.150449999999999</v>
      </c>
      <c r="BZ218" s="251">
        <f t="shared" si="58"/>
        <v>17.207465853658533</v>
      </c>
      <c r="CA218" s="252">
        <f t="shared" si="57"/>
        <v>12.29</v>
      </c>
      <c r="CB218" s="261">
        <f t="shared" si="59"/>
        <v>65.647915853658532</v>
      </c>
    </row>
    <row r="219" spans="1:80" ht="18.75" customHeight="1" x14ac:dyDescent="0.3">
      <c r="A219" s="61">
        <f t="shared" si="55"/>
        <v>208</v>
      </c>
      <c r="B219" s="80" t="s">
        <v>341</v>
      </c>
      <c r="C219" s="81">
        <v>1961</v>
      </c>
      <c r="D219" s="81">
        <v>3</v>
      </c>
      <c r="E219" s="81">
        <v>2</v>
      </c>
      <c r="F219" s="145">
        <v>18</v>
      </c>
      <c r="G219" s="151">
        <v>764.4</v>
      </c>
      <c r="H219" s="123">
        <v>6.31</v>
      </c>
      <c r="I219" s="65"/>
      <c r="J219" s="65">
        <f t="shared" si="51"/>
        <v>57.880367999999997</v>
      </c>
      <c r="K219" s="64">
        <f t="shared" si="60"/>
        <v>55.188930888000002</v>
      </c>
      <c r="L219" s="123">
        <v>6.31</v>
      </c>
      <c r="M219" s="124">
        <v>6.33</v>
      </c>
      <c r="N219" s="65">
        <f t="shared" si="52"/>
        <v>57.972096000000001</v>
      </c>
      <c r="O219" s="64">
        <f t="shared" si="54"/>
        <v>55.276393536</v>
      </c>
      <c r="P219" s="65">
        <f t="shared" si="56"/>
        <v>56.232933119999998</v>
      </c>
      <c r="Q219" s="274"/>
      <c r="R219" s="272"/>
      <c r="S219" s="263"/>
      <c r="T219" s="275"/>
      <c r="U219" s="274"/>
      <c r="V219" s="272"/>
      <c r="W219" s="274"/>
      <c r="X219" s="272"/>
      <c r="Y219" s="274"/>
      <c r="Z219" s="272"/>
      <c r="AA219" s="273"/>
      <c r="AB219" s="272"/>
      <c r="AC219" s="274"/>
      <c r="AD219" s="263"/>
      <c r="AE219" s="272"/>
      <c r="AF219" s="274"/>
      <c r="AG219" s="272"/>
      <c r="AH219" s="274">
        <v>2E-3</v>
      </c>
      <c r="AI219" s="272">
        <v>0.70899999999999996</v>
      </c>
      <c r="AJ219" s="274"/>
      <c r="AK219" s="276"/>
      <c r="AL219" s="274"/>
      <c r="AM219" s="272"/>
      <c r="AN219" s="274"/>
      <c r="AO219" s="272"/>
      <c r="AP219" s="274">
        <v>1</v>
      </c>
      <c r="AQ219" s="272">
        <v>9.3790000000000013</v>
      </c>
      <c r="AR219" s="274"/>
      <c r="AS219" s="272"/>
      <c r="AT219" s="277"/>
      <c r="AU219" s="278"/>
      <c r="AV219" s="273"/>
      <c r="AW219" s="279"/>
      <c r="AX219" s="279"/>
      <c r="AY219" s="274"/>
      <c r="AZ219" s="272"/>
      <c r="BA219" s="279"/>
      <c r="BB219" s="273"/>
      <c r="BC219" s="272"/>
      <c r="BD219" s="263"/>
      <c r="BE219" s="272"/>
      <c r="BF219" s="279"/>
      <c r="BG219" s="263"/>
      <c r="BH219" s="272"/>
      <c r="BI219" s="273"/>
      <c r="BJ219" s="272"/>
      <c r="BK219" s="273">
        <v>5.0000000000000001E-4</v>
      </c>
      <c r="BL219" s="272">
        <v>0.73293241379310492</v>
      </c>
      <c r="BM219" s="273"/>
      <c r="BN219" s="272"/>
      <c r="BO219" s="273"/>
      <c r="BP219" s="272"/>
      <c r="BQ219" s="273">
        <v>8</v>
      </c>
      <c r="BR219" s="272">
        <v>11.169</v>
      </c>
      <c r="BS219" s="273"/>
      <c r="BT219" s="272"/>
      <c r="BU219" s="273"/>
      <c r="BV219" s="272"/>
      <c r="BW219" s="273">
        <v>3</v>
      </c>
      <c r="BX219" s="272">
        <v>7.524</v>
      </c>
      <c r="BY219" s="77">
        <f t="shared" si="53"/>
        <v>10.088000000000001</v>
      </c>
      <c r="BZ219" s="251">
        <f t="shared" si="58"/>
        <v>11.901932413793105</v>
      </c>
      <c r="CA219" s="252">
        <f t="shared" si="57"/>
        <v>7.524</v>
      </c>
      <c r="CB219" s="261">
        <f t="shared" si="59"/>
        <v>29.513932413793107</v>
      </c>
    </row>
    <row r="220" spans="1:80" ht="18.75" customHeight="1" x14ac:dyDescent="0.3">
      <c r="A220" s="61">
        <f t="shared" si="55"/>
        <v>209</v>
      </c>
      <c r="B220" s="80" t="s">
        <v>342</v>
      </c>
      <c r="C220" s="81">
        <v>1977</v>
      </c>
      <c r="D220" s="81">
        <v>5</v>
      </c>
      <c r="E220" s="81">
        <v>6</v>
      </c>
      <c r="F220" s="145">
        <v>90</v>
      </c>
      <c r="G220" s="151">
        <v>4891.3999999999996</v>
      </c>
      <c r="H220" s="123">
        <v>6.31</v>
      </c>
      <c r="I220" s="65"/>
      <c r="J220" s="65">
        <f t="shared" si="51"/>
        <v>370.37680799999998</v>
      </c>
      <c r="K220" s="64">
        <f t="shared" si="60"/>
        <v>353.15428642799998</v>
      </c>
      <c r="L220" s="123">
        <v>6.31</v>
      </c>
      <c r="M220" s="124">
        <v>6.33</v>
      </c>
      <c r="N220" s="65">
        <f t="shared" si="52"/>
        <v>370.96377599999994</v>
      </c>
      <c r="O220" s="64">
        <f t="shared" si="54"/>
        <v>353.71396041599996</v>
      </c>
      <c r="P220" s="65">
        <f t="shared" si="56"/>
        <v>359.83486271999993</v>
      </c>
      <c r="Q220" s="274"/>
      <c r="R220" s="272"/>
      <c r="S220" s="263"/>
      <c r="T220" s="275"/>
      <c r="U220" s="274"/>
      <c r="V220" s="272"/>
      <c r="W220" s="274"/>
      <c r="X220" s="272"/>
      <c r="Y220" s="274">
        <v>0.4884</v>
      </c>
      <c r="Z220" s="272">
        <v>203.756</v>
      </c>
      <c r="AA220" s="273"/>
      <c r="AB220" s="272"/>
      <c r="AC220" s="274"/>
      <c r="AD220" s="263"/>
      <c r="AE220" s="272"/>
      <c r="AF220" s="274"/>
      <c r="AG220" s="272"/>
      <c r="AH220" s="274"/>
      <c r="AI220" s="272"/>
      <c r="AJ220" s="274"/>
      <c r="AK220" s="276"/>
      <c r="AL220" s="274"/>
      <c r="AM220" s="272"/>
      <c r="AN220" s="274">
        <v>6.0000000000000001E-3</v>
      </c>
      <c r="AO220" s="272">
        <v>7.08</v>
      </c>
      <c r="AP220" s="274"/>
      <c r="AQ220" s="272"/>
      <c r="AR220" s="274"/>
      <c r="AS220" s="272"/>
      <c r="AT220" s="277">
        <v>4</v>
      </c>
      <c r="AU220" s="278">
        <v>3.3179999999999996</v>
      </c>
      <c r="AV220" s="273"/>
      <c r="AW220" s="279"/>
      <c r="AX220" s="279"/>
      <c r="AY220" s="274"/>
      <c r="AZ220" s="272"/>
      <c r="BA220" s="279"/>
      <c r="BB220" s="273"/>
      <c r="BC220" s="272"/>
      <c r="BD220" s="263"/>
      <c r="BE220" s="272"/>
      <c r="BF220" s="279">
        <v>2.1630000000000003</v>
      </c>
      <c r="BG220" s="263"/>
      <c r="BH220" s="272"/>
      <c r="BI220" s="273"/>
      <c r="BJ220" s="272"/>
      <c r="BK220" s="273"/>
      <c r="BL220" s="272"/>
      <c r="BM220" s="273">
        <v>2E-3</v>
      </c>
      <c r="BN220" s="272">
        <v>3.6584836363636399</v>
      </c>
      <c r="BO220" s="273"/>
      <c r="BP220" s="272"/>
      <c r="BQ220" s="273">
        <v>11</v>
      </c>
      <c r="BR220" s="272">
        <v>12.965</v>
      </c>
      <c r="BS220" s="273"/>
      <c r="BT220" s="272"/>
      <c r="BU220" s="273">
        <v>1</v>
      </c>
      <c r="BV220" s="272">
        <v>3.0640000000000001</v>
      </c>
      <c r="BW220" s="273">
        <v>14</v>
      </c>
      <c r="BX220" s="272">
        <v>28.44</v>
      </c>
      <c r="BY220" s="77">
        <f t="shared" si="53"/>
        <v>216.31700000000004</v>
      </c>
      <c r="BZ220" s="251">
        <f t="shared" si="58"/>
        <v>16.623483636363641</v>
      </c>
      <c r="CA220" s="252">
        <f t="shared" si="57"/>
        <v>31.504000000000001</v>
      </c>
      <c r="CB220" s="261">
        <f t="shared" si="59"/>
        <v>264.44448363636366</v>
      </c>
    </row>
    <row r="221" spans="1:80" ht="18.75" customHeight="1" x14ac:dyDescent="0.3">
      <c r="A221" s="61">
        <f t="shared" si="55"/>
        <v>210</v>
      </c>
      <c r="B221" s="80" t="s">
        <v>343</v>
      </c>
      <c r="C221" s="81" t="s">
        <v>203</v>
      </c>
      <c r="D221" s="81">
        <v>5</v>
      </c>
      <c r="E221" s="81">
        <v>4</v>
      </c>
      <c r="F221" s="145">
        <v>80</v>
      </c>
      <c r="G221" s="151">
        <v>3564.9</v>
      </c>
      <c r="H221" s="123">
        <v>6.31</v>
      </c>
      <c r="I221" s="65"/>
      <c r="J221" s="65">
        <f t="shared" si="51"/>
        <v>269.93422800000002</v>
      </c>
      <c r="K221" s="64">
        <f t="shared" si="60"/>
        <v>257.38228639800002</v>
      </c>
      <c r="L221" s="123">
        <v>6.31</v>
      </c>
      <c r="M221" s="124">
        <v>6.33</v>
      </c>
      <c r="N221" s="65">
        <f t="shared" si="52"/>
        <v>270.36201599999998</v>
      </c>
      <c r="O221" s="64">
        <f t="shared" si="54"/>
        <v>257.79018225599998</v>
      </c>
      <c r="P221" s="65">
        <f t="shared" si="56"/>
        <v>262.25115552</v>
      </c>
      <c r="Q221" s="274">
        <v>1E-3</v>
      </c>
      <c r="R221" s="272">
        <v>0.623</v>
      </c>
      <c r="S221" s="263"/>
      <c r="T221" s="275"/>
      <c r="U221" s="274">
        <v>1E-3</v>
      </c>
      <c r="V221" s="272">
        <v>0.28399999999999997</v>
      </c>
      <c r="W221" s="274"/>
      <c r="X221" s="272"/>
      <c r="Y221" s="274"/>
      <c r="Z221" s="272"/>
      <c r="AA221" s="273"/>
      <c r="AB221" s="272"/>
      <c r="AC221" s="274"/>
      <c r="AD221" s="263"/>
      <c r="AE221" s="272"/>
      <c r="AF221" s="274"/>
      <c r="AG221" s="272"/>
      <c r="AH221" s="274"/>
      <c r="AI221" s="272"/>
      <c r="AJ221" s="274"/>
      <c r="AK221" s="276"/>
      <c r="AL221" s="274"/>
      <c r="AM221" s="272"/>
      <c r="AN221" s="274">
        <v>2E-3</v>
      </c>
      <c r="AO221" s="272">
        <v>2.282</v>
      </c>
      <c r="AP221" s="274"/>
      <c r="AQ221" s="272"/>
      <c r="AR221" s="274"/>
      <c r="AS221" s="272"/>
      <c r="AT221" s="277"/>
      <c r="AU221" s="278"/>
      <c r="AV221" s="273"/>
      <c r="AW221" s="279"/>
      <c r="AX221" s="279"/>
      <c r="AY221" s="274"/>
      <c r="AZ221" s="272"/>
      <c r="BA221" s="279"/>
      <c r="BB221" s="273"/>
      <c r="BC221" s="272"/>
      <c r="BD221" s="280"/>
      <c r="BE221" s="281"/>
      <c r="BF221" s="282">
        <v>1.5210000000000001</v>
      </c>
      <c r="BG221" s="263">
        <v>5.0000000000000001E-4</v>
      </c>
      <c r="BH221" s="272">
        <v>1.0673675</v>
      </c>
      <c r="BI221" s="273"/>
      <c r="BJ221" s="272"/>
      <c r="BK221" s="273">
        <v>5.0000000000000001E-4</v>
      </c>
      <c r="BL221" s="272">
        <v>0.64593600000000007</v>
      </c>
      <c r="BM221" s="273">
        <v>1E-3</v>
      </c>
      <c r="BN221" s="272">
        <v>0.85345696969696994</v>
      </c>
      <c r="BO221" s="273"/>
      <c r="BP221" s="272"/>
      <c r="BQ221" s="273">
        <v>18</v>
      </c>
      <c r="BR221" s="272">
        <v>18.86</v>
      </c>
      <c r="BS221" s="273"/>
      <c r="BT221" s="272"/>
      <c r="BU221" s="273"/>
      <c r="BV221" s="272"/>
      <c r="BW221" s="273">
        <v>7</v>
      </c>
      <c r="BX221" s="272">
        <v>13.093</v>
      </c>
      <c r="BY221" s="77">
        <f t="shared" si="53"/>
        <v>4.71</v>
      </c>
      <c r="BZ221" s="251">
        <f t="shared" si="58"/>
        <v>21.426760469696969</v>
      </c>
      <c r="CA221" s="252">
        <f t="shared" si="57"/>
        <v>13.093</v>
      </c>
      <c r="CB221" s="261">
        <f t="shared" si="59"/>
        <v>39.22976046969697</v>
      </c>
    </row>
    <row r="222" spans="1:80" ht="18.75" customHeight="1" x14ac:dyDescent="0.3">
      <c r="A222" s="61">
        <f t="shared" si="55"/>
        <v>211</v>
      </c>
      <c r="B222" s="80" t="s">
        <v>344</v>
      </c>
      <c r="C222" s="81">
        <v>1972</v>
      </c>
      <c r="D222" s="81">
        <v>5</v>
      </c>
      <c r="E222" s="81">
        <v>8</v>
      </c>
      <c r="F222" s="145">
        <v>119</v>
      </c>
      <c r="G222" s="151">
        <v>5789.6</v>
      </c>
      <c r="H222" s="123">
        <v>6.31</v>
      </c>
      <c r="I222" s="65"/>
      <c r="J222" s="65">
        <f t="shared" si="51"/>
        <v>438.38851199999999</v>
      </c>
      <c r="K222" s="64">
        <f t="shared" si="60"/>
        <v>418.00344619200001</v>
      </c>
      <c r="L222" s="123">
        <v>6.31</v>
      </c>
      <c r="M222" s="124">
        <v>6.33</v>
      </c>
      <c r="N222" s="65">
        <f t="shared" si="52"/>
        <v>439.08326400000004</v>
      </c>
      <c r="O222" s="64">
        <f t="shared" si="54"/>
        <v>418.66589222400006</v>
      </c>
      <c r="P222" s="65">
        <f t="shared" si="56"/>
        <v>425.91076608000003</v>
      </c>
      <c r="Q222" s="274">
        <v>2.4E-2</v>
      </c>
      <c r="R222" s="272">
        <v>14.282</v>
      </c>
      <c r="S222" s="263"/>
      <c r="T222" s="275"/>
      <c r="U222" s="274"/>
      <c r="V222" s="272"/>
      <c r="W222" s="274"/>
      <c r="X222" s="272"/>
      <c r="Y222" s="274"/>
      <c r="Z222" s="272"/>
      <c r="AA222" s="273"/>
      <c r="AB222" s="272"/>
      <c r="AC222" s="274"/>
      <c r="AD222" s="263"/>
      <c r="AE222" s="272"/>
      <c r="AF222" s="274"/>
      <c r="AG222" s="272"/>
      <c r="AH222" s="274"/>
      <c r="AI222" s="272"/>
      <c r="AJ222" s="274"/>
      <c r="AK222" s="276"/>
      <c r="AL222" s="274"/>
      <c r="AM222" s="272"/>
      <c r="AN222" s="274"/>
      <c r="AO222" s="272"/>
      <c r="AP222" s="274"/>
      <c r="AQ222" s="272"/>
      <c r="AR222" s="274"/>
      <c r="AS222" s="272"/>
      <c r="AT222" s="277">
        <v>12</v>
      </c>
      <c r="AU222" s="278">
        <v>7.9090000000000007</v>
      </c>
      <c r="AV222" s="273"/>
      <c r="AW222" s="279"/>
      <c r="AX222" s="279"/>
      <c r="AY222" s="274"/>
      <c r="AZ222" s="272"/>
      <c r="BA222" s="279"/>
      <c r="BB222" s="273"/>
      <c r="BC222" s="272"/>
      <c r="BD222" s="263"/>
      <c r="BE222" s="272"/>
      <c r="BF222" s="279">
        <v>3.32</v>
      </c>
      <c r="BG222" s="263"/>
      <c r="BH222" s="272"/>
      <c r="BI222" s="284">
        <v>2E-3</v>
      </c>
      <c r="BJ222" s="284">
        <v>1.821</v>
      </c>
      <c r="BK222" s="273">
        <v>1.2500000000000001E-2</v>
      </c>
      <c r="BL222" s="272">
        <v>18.371630297412995</v>
      </c>
      <c r="BM222" s="273">
        <v>4.5000000000000005E-3</v>
      </c>
      <c r="BN222" s="272">
        <v>6.7794088115299305</v>
      </c>
      <c r="BO222" s="273">
        <v>1</v>
      </c>
      <c r="BP222" s="272">
        <v>3.5765025000000001</v>
      </c>
      <c r="BQ222" s="273">
        <v>36</v>
      </c>
      <c r="BR222" s="272">
        <v>46.189</v>
      </c>
      <c r="BS222" s="273">
        <v>0.01</v>
      </c>
      <c r="BT222" s="272">
        <f>BS222*549.242527472528</f>
        <v>5.4924252747252797</v>
      </c>
      <c r="BU222" s="273">
        <v>6</v>
      </c>
      <c r="BV222" s="272">
        <v>5.0439999999999996</v>
      </c>
      <c r="BW222" s="273">
        <v>12</v>
      </c>
      <c r="BX222" s="272">
        <v>24.132000000000001</v>
      </c>
      <c r="BY222" s="77">
        <f t="shared" si="53"/>
        <v>25.511000000000003</v>
      </c>
      <c r="BZ222" s="251">
        <f t="shared" si="58"/>
        <v>76.737541608942934</v>
      </c>
      <c r="CA222" s="252">
        <f t="shared" si="57"/>
        <v>34.66842527472528</v>
      </c>
      <c r="CB222" s="261">
        <f t="shared" si="59"/>
        <v>136.91696688366821</v>
      </c>
    </row>
    <row r="223" spans="1:80" ht="18.75" customHeight="1" x14ac:dyDescent="0.3">
      <c r="A223" s="61">
        <f t="shared" si="55"/>
        <v>212</v>
      </c>
      <c r="B223" s="80" t="s">
        <v>345</v>
      </c>
      <c r="C223" s="81">
        <v>1971</v>
      </c>
      <c r="D223" s="81">
        <v>5</v>
      </c>
      <c r="E223" s="81">
        <v>6</v>
      </c>
      <c r="F223" s="145">
        <v>90</v>
      </c>
      <c r="G223" s="151">
        <v>4430.2</v>
      </c>
      <c r="H223" s="123">
        <v>6.31</v>
      </c>
      <c r="I223" s="65"/>
      <c r="J223" s="65">
        <f t="shared" si="51"/>
        <v>335.45474399999995</v>
      </c>
      <c r="K223" s="64">
        <f t="shared" si="60"/>
        <v>319.85609840399997</v>
      </c>
      <c r="L223" s="123">
        <v>6.31</v>
      </c>
      <c r="M223" s="124">
        <v>6.33</v>
      </c>
      <c r="N223" s="65">
        <f t="shared" si="52"/>
        <v>335.98636799999997</v>
      </c>
      <c r="O223" s="64">
        <f t="shared" si="54"/>
        <v>320.36300188799999</v>
      </c>
      <c r="P223" s="65">
        <f t="shared" si="56"/>
        <v>325.90677695999995</v>
      </c>
      <c r="Q223" s="274"/>
      <c r="R223" s="272"/>
      <c r="S223" s="263"/>
      <c r="T223" s="275"/>
      <c r="U223" s="274"/>
      <c r="V223" s="272"/>
      <c r="W223" s="274"/>
      <c r="X223" s="272"/>
      <c r="Y223" s="274"/>
      <c r="Z223" s="272"/>
      <c r="AA223" s="273"/>
      <c r="AB223" s="272"/>
      <c r="AC223" s="274"/>
      <c r="AD223" s="263"/>
      <c r="AE223" s="272"/>
      <c r="AF223" s="274"/>
      <c r="AG223" s="272"/>
      <c r="AH223" s="274"/>
      <c r="AI223" s="272"/>
      <c r="AJ223" s="274"/>
      <c r="AK223" s="276"/>
      <c r="AL223" s="274"/>
      <c r="AM223" s="272"/>
      <c r="AN223" s="274"/>
      <c r="AO223" s="272"/>
      <c r="AP223" s="274"/>
      <c r="AQ223" s="272"/>
      <c r="AR223" s="274"/>
      <c r="AS223" s="272"/>
      <c r="AT223" s="277">
        <v>3</v>
      </c>
      <c r="AU223" s="278">
        <v>2.1309999999999998</v>
      </c>
      <c r="AV223" s="273"/>
      <c r="AW223" s="279"/>
      <c r="AX223" s="279"/>
      <c r="AY223" s="274"/>
      <c r="AZ223" s="272"/>
      <c r="BA223" s="279"/>
      <c r="BB223" s="273"/>
      <c r="BC223" s="272"/>
      <c r="BD223" s="263"/>
      <c r="BE223" s="272"/>
      <c r="BF223" s="279">
        <v>1.083</v>
      </c>
      <c r="BG223" s="263"/>
      <c r="BH223" s="272"/>
      <c r="BI223" s="284">
        <v>7.0000000000000001E-3</v>
      </c>
      <c r="BJ223" s="284">
        <v>10.359</v>
      </c>
      <c r="BK223" s="273">
        <v>1.8519999999999998E-2</v>
      </c>
      <c r="BL223" s="272">
        <v>27.152052630223572</v>
      </c>
      <c r="BM223" s="273">
        <v>6.4999999999999997E-3</v>
      </c>
      <c r="BN223" s="272">
        <v>9.409008</v>
      </c>
      <c r="BO223" s="273">
        <v>1</v>
      </c>
      <c r="BP223" s="272">
        <v>3.5390000000000001</v>
      </c>
      <c r="BQ223" s="273">
        <v>30</v>
      </c>
      <c r="BR223" s="272">
        <v>30.439</v>
      </c>
      <c r="BS223" s="273"/>
      <c r="BT223" s="272"/>
      <c r="BU223" s="273">
        <v>4</v>
      </c>
      <c r="BV223" s="272">
        <v>3.17916</v>
      </c>
      <c r="BW223" s="273">
        <v>6</v>
      </c>
      <c r="BX223" s="272">
        <v>8.9589999999999996</v>
      </c>
      <c r="BY223" s="77">
        <f t="shared" si="53"/>
        <v>3.2139999999999995</v>
      </c>
      <c r="BZ223" s="251">
        <f t="shared" si="58"/>
        <v>80.898060630223569</v>
      </c>
      <c r="CA223" s="252">
        <f t="shared" si="57"/>
        <v>12.138159999999999</v>
      </c>
      <c r="CB223" s="261">
        <f t="shared" si="59"/>
        <v>96.250220630223566</v>
      </c>
    </row>
    <row r="224" spans="1:80" ht="18" customHeight="1" thickBot="1" x14ac:dyDescent="0.35">
      <c r="A224" s="61">
        <f t="shared" si="55"/>
        <v>213</v>
      </c>
      <c r="B224" s="96" t="s">
        <v>346</v>
      </c>
      <c r="C224" s="97">
        <v>1967</v>
      </c>
      <c r="D224" s="97">
        <v>5</v>
      </c>
      <c r="E224" s="97">
        <v>4</v>
      </c>
      <c r="F224" s="148">
        <v>80</v>
      </c>
      <c r="G224" s="154">
        <v>3540.2</v>
      </c>
      <c r="H224" s="123">
        <v>6.31</v>
      </c>
      <c r="I224" s="98"/>
      <c r="J224" s="65">
        <f t="shared" si="51"/>
        <v>268.06394399999994</v>
      </c>
      <c r="K224" s="64">
        <f>J224*0.9535</f>
        <v>255.59897060399993</v>
      </c>
      <c r="L224" s="123">
        <v>6.31</v>
      </c>
      <c r="M224" s="141">
        <v>6.33</v>
      </c>
      <c r="N224" s="65">
        <f t="shared" si="52"/>
        <v>268.48876799999999</v>
      </c>
      <c r="O224" s="64">
        <f t="shared" si="54"/>
        <v>256.004040288</v>
      </c>
      <c r="P224" s="65">
        <f t="shared" si="56"/>
        <v>260.43410496000001</v>
      </c>
      <c r="Q224" s="285"/>
      <c r="R224" s="286"/>
      <c r="S224" s="287"/>
      <c r="T224" s="288"/>
      <c r="U224" s="285">
        <v>5.1999999999999998E-2</v>
      </c>
      <c r="V224" s="286">
        <v>14.781000000000001</v>
      </c>
      <c r="W224" s="285"/>
      <c r="X224" s="286"/>
      <c r="Y224" s="285"/>
      <c r="Z224" s="286"/>
      <c r="AA224" s="289"/>
      <c r="AB224" s="286"/>
      <c r="AC224" s="285"/>
      <c r="AD224" s="287"/>
      <c r="AE224" s="286"/>
      <c r="AF224" s="285"/>
      <c r="AG224" s="286"/>
      <c r="AH224" s="285"/>
      <c r="AI224" s="286"/>
      <c r="AJ224" s="285"/>
      <c r="AK224" s="290"/>
      <c r="AL224" s="285"/>
      <c r="AM224" s="286"/>
      <c r="AN224" s="285"/>
      <c r="AO224" s="286"/>
      <c r="AP224" s="285"/>
      <c r="AQ224" s="286"/>
      <c r="AR224" s="285"/>
      <c r="AS224" s="286"/>
      <c r="AT224" s="291">
        <v>6</v>
      </c>
      <c r="AU224" s="292">
        <v>16.692999999999998</v>
      </c>
      <c r="AV224" s="289"/>
      <c r="AW224" s="293"/>
      <c r="AX224" s="293"/>
      <c r="AY224" s="285"/>
      <c r="AZ224" s="286"/>
      <c r="BA224" s="293"/>
      <c r="BB224" s="289"/>
      <c r="BC224" s="286"/>
      <c r="BD224" s="287"/>
      <c r="BE224" s="286"/>
      <c r="BF224" s="293">
        <v>3.1309999999999998</v>
      </c>
      <c r="BG224" s="287">
        <v>3.0000000000000001E-3</v>
      </c>
      <c r="BH224" s="286">
        <v>5.1576692107279749</v>
      </c>
      <c r="BI224" s="289"/>
      <c r="BJ224" s="286"/>
      <c r="BK224" s="289">
        <v>5.4999999999999997E-3</v>
      </c>
      <c r="BL224" s="286">
        <v>7.8982730196629305</v>
      </c>
      <c r="BM224" s="289">
        <v>1E-3</v>
      </c>
      <c r="BN224" s="286">
        <v>0.85345696969696994</v>
      </c>
      <c r="BO224" s="289"/>
      <c r="BP224" s="286"/>
      <c r="BQ224" s="289">
        <v>25</v>
      </c>
      <c r="BR224" s="286">
        <v>30.44</v>
      </c>
      <c r="BS224" s="289"/>
      <c r="BT224" s="286"/>
      <c r="BU224" s="289"/>
      <c r="BV224" s="286"/>
      <c r="BW224" s="289">
        <v>5</v>
      </c>
      <c r="BX224" s="286">
        <v>7.4859999999999998</v>
      </c>
      <c r="BY224" s="77">
        <f t="shared" si="53"/>
        <v>34.604999999999997</v>
      </c>
      <c r="BZ224" s="251">
        <f t="shared" si="58"/>
        <v>44.349399200087873</v>
      </c>
      <c r="CA224" s="252">
        <f t="shared" si="57"/>
        <v>7.4859999999999998</v>
      </c>
      <c r="CB224" s="261">
        <f t="shared" si="59"/>
        <v>86.440399200087867</v>
      </c>
    </row>
    <row r="225" spans="1:82" ht="30" customHeight="1" x14ac:dyDescent="0.3">
      <c r="A225" s="395" t="s">
        <v>347</v>
      </c>
      <c r="B225" s="396"/>
      <c r="C225" s="397"/>
      <c r="D225" s="398"/>
      <c r="E225" s="399">
        <f>SUM(E10:E224)</f>
        <v>787</v>
      </c>
      <c r="F225" s="400">
        <f>SUM(F10:F224)</f>
        <v>13547</v>
      </c>
      <c r="G225" s="401">
        <f>SUM(G10:G224)</f>
        <v>705643.99000000022</v>
      </c>
      <c r="H225" s="241"/>
      <c r="I225" s="241"/>
      <c r="J225" s="245">
        <f>SUM(J10:J224)</f>
        <v>52488.611819999984</v>
      </c>
      <c r="K225" s="245">
        <f>SUM(K10:K224)</f>
        <v>50047.891370369987</v>
      </c>
      <c r="L225" s="241"/>
      <c r="M225" s="241"/>
      <c r="N225" s="245">
        <f>SUM(N10:N224)</f>
        <v>52777.328109599941</v>
      </c>
      <c r="O225" s="245">
        <f>SUM(O10:O224)</f>
        <v>50323.182352503609</v>
      </c>
      <c r="P225" s="240">
        <f>SUM(P10:P224)</f>
        <v>51194.008266312005</v>
      </c>
      <c r="Q225" s="241">
        <f>SUM(Q10:Q224)</f>
        <v>0.69300000000000028</v>
      </c>
      <c r="R225" s="242">
        <f t="shared" ref="R225:CB226" si="61">SUM(R10:R224)</f>
        <v>709.45100000000014</v>
      </c>
      <c r="S225" s="243">
        <f t="shared" si="61"/>
        <v>11033.030129999999</v>
      </c>
      <c r="T225" s="242">
        <f t="shared" si="61"/>
        <v>743.75999999999988</v>
      </c>
      <c r="U225" s="241">
        <f t="shared" si="61"/>
        <v>8.9869999999999965</v>
      </c>
      <c r="V225" s="242">
        <f t="shared" si="61"/>
        <v>11739.240809000001</v>
      </c>
      <c r="W225" s="241">
        <f t="shared" si="61"/>
        <v>0.22700000000000006</v>
      </c>
      <c r="X225" s="242">
        <f t="shared" si="61"/>
        <v>357.50401999999997</v>
      </c>
      <c r="Y225" s="241">
        <f t="shared" si="61"/>
        <v>6.1782000000000004</v>
      </c>
      <c r="Z225" s="242">
        <f t="shared" si="61"/>
        <v>2830.7694999999999</v>
      </c>
      <c r="AA225" s="241">
        <f t="shared" si="61"/>
        <v>9</v>
      </c>
      <c r="AB225" s="242">
        <f t="shared" si="61"/>
        <v>455.56900000000002</v>
      </c>
      <c r="AC225" s="241">
        <f t="shared" si="61"/>
        <v>50</v>
      </c>
      <c r="AD225" s="244">
        <f t="shared" si="61"/>
        <v>6.1819699999999997</v>
      </c>
      <c r="AE225" s="242">
        <f t="shared" si="61"/>
        <v>8197.6749899999995</v>
      </c>
      <c r="AF225" s="241">
        <f t="shared" si="61"/>
        <v>0.17200000000000001</v>
      </c>
      <c r="AG225" s="242">
        <f t="shared" si="61"/>
        <v>185.363</v>
      </c>
      <c r="AH225" s="241">
        <f t="shared" si="61"/>
        <v>0.16740000000000005</v>
      </c>
      <c r="AI225" s="242">
        <f t="shared" si="61"/>
        <v>233.316</v>
      </c>
      <c r="AJ225" s="241">
        <f t="shared" si="61"/>
        <v>25</v>
      </c>
      <c r="AK225" s="244">
        <f t="shared" si="61"/>
        <v>37.643799999999999</v>
      </c>
      <c r="AL225" s="241">
        <f t="shared" si="61"/>
        <v>0</v>
      </c>
      <c r="AM225" s="242">
        <f t="shared" si="61"/>
        <v>0</v>
      </c>
      <c r="AN225" s="241">
        <f t="shared" si="61"/>
        <v>0.10900000000000003</v>
      </c>
      <c r="AO225" s="242">
        <f t="shared" si="61"/>
        <v>53.700999999999993</v>
      </c>
      <c r="AP225" s="243">
        <f>SUM(AP10:AP224)</f>
        <v>147</v>
      </c>
      <c r="AQ225" s="243">
        <f>SUM(AQ10:AQ224)</f>
        <v>556.80450000000008</v>
      </c>
      <c r="AR225" s="241">
        <f t="shared" si="61"/>
        <v>2</v>
      </c>
      <c r="AS225" s="242">
        <f t="shared" si="61"/>
        <v>133.97299999999998</v>
      </c>
      <c r="AT225" s="241">
        <f t="shared" si="61"/>
        <v>767</v>
      </c>
      <c r="AU225" s="242">
        <f t="shared" si="61"/>
        <v>1402.1593170000001</v>
      </c>
      <c r="AV225" s="241">
        <f t="shared" si="61"/>
        <v>8.5279999999999987</v>
      </c>
      <c r="AW225" s="245">
        <f t="shared" si="61"/>
        <v>0</v>
      </c>
      <c r="AX225" s="246">
        <f t="shared" si="61"/>
        <v>0</v>
      </c>
      <c r="AY225" s="241">
        <f>SUM(AY10:AY224)+AY226</f>
        <v>50</v>
      </c>
      <c r="AZ225" s="242">
        <f>SUM(AZ10:AZ224)+AZ226</f>
        <v>685.00600000000009</v>
      </c>
      <c r="BA225" s="246">
        <f t="shared" si="61"/>
        <v>239.11500000000001</v>
      </c>
      <c r="BB225" s="241">
        <f t="shared" si="61"/>
        <v>0.2205</v>
      </c>
      <c r="BC225" s="242">
        <f t="shared" si="61"/>
        <v>301.41399999999993</v>
      </c>
      <c r="BD225" s="241">
        <f t="shared" si="61"/>
        <v>380</v>
      </c>
      <c r="BE225" s="242">
        <f t="shared" si="61"/>
        <v>166.55979999999997</v>
      </c>
      <c r="BF225" s="246">
        <f t="shared" si="61"/>
        <v>3077.8929000000003</v>
      </c>
      <c r="BG225" s="241">
        <f t="shared" si="61"/>
        <v>0.23600000000000007</v>
      </c>
      <c r="BH225" s="242">
        <f t="shared" si="61"/>
        <v>390.54134659482776</v>
      </c>
      <c r="BI225" s="241">
        <f t="shared" si="61"/>
        <v>0.38000000000000023</v>
      </c>
      <c r="BJ225" s="242">
        <f t="shared" si="61"/>
        <v>546.86214999999993</v>
      </c>
      <c r="BK225" s="241">
        <f>SUM(BK10:BK224)</f>
        <v>0.7253799999999998</v>
      </c>
      <c r="BL225" s="242">
        <f t="shared" si="61"/>
        <v>1030.4521283672411</v>
      </c>
      <c r="BM225" s="241">
        <f t="shared" si="61"/>
        <v>0.52716000000000018</v>
      </c>
      <c r="BN225" s="242">
        <f t="shared" si="61"/>
        <v>827.43759999999997</v>
      </c>
      <c r="BO225" s="241">
        <f t="shared" si="61"/>
        <v>78</v>
      </c>
      <c r="BP225" s="242">
        <f t="shared" si="61"/>
        <v>281.49940071428574</v>
      </c>
      <c r="BQ225" s="241">
        <f t="shared" si="61"/>
        <v>3207</v>
      </c>
      <c r="BR225" s="242">
        <f t="shared" si="61"/>
        <v>3698.8199999999988</v>
      </c>
      <c r="BS225" s="241">
        <f t="shared" si="61"/>
        <v>1.0620000000000001</v>
      </c>
      <c r="BT225" s="242">
        <f t="shared" si="61"/>
        <v>263.31210578021984</v>
      </c>
      <c r="BU225" s="241">
        <f>SUM(BU10:BU224)</f>
        <v>555</v>
      </c>
      <c r="BV225" s="242">
        <f t="shared" si="61"/>
        <v>667.07938944591945</v>
      </c>
      <c r="BW225" s="241">
        <f t="shared" si="61"/>
        <v>1277</v>
      </c>
      <c r="BX225" s="242">
        <f t="shared" si="61"/>
        <v>2494.8431664630602</v>
      </c>
      <c r="BY225" s="246">
        <f t="shared" si="61"/>
        <v>42385.408766000008</v>
      </c>
      <c r="BZ225" s="246">
        <f t="shared" si="61"/>
        <v>6775.6126256763519</v>
      </c>
      <c r="CA225" s="246">
        <f t="shared" si="61"/>
        <v>3425.2346616892005</v>
      </c>
      <c r="CB225" s="245">
        <f t="shared" si="61"/>
        <v>52586.256053365549</v>
      </c>
      <c r="CD225" s="121"/>
    </row>
    <row r="226" spans="1:82" ht="15.6" x14ac:dyDescent="0.3">
      <c r="A226" s="247"/>
      <c r="B226" s="248" t="s">
        <v>360</v>
      </c>
      <c r="C226" s="247"/>
      <c r="D226" s="247"/>
      <c r="E226" s="247"/>
      <c r="F226" s="247"/>
      <c r="G226" s="247"/>
      <c r="H226" s="247"/>
      <c r="I226" s="247"/>
      <c r="J226" s="247"/>
      <c r="K226" s="247">
        <v>51874.44</v>
      </c>
      <c r="L226" s="247"/>
      <c r="M226" s="247"/>
      <c r="N226" s="247"/>
      <c r="O226" s="249"/>
      <c r="P226" s="249"/>
      <c r="Q226" s="247"/>
      <c r="R226" s="247"/>
      <c r="S226" s="247"/>
      <c r="T226" s="247"/>
      <c r="U226" s="247"/>
      <c r="V226" s="247"/>
      <c r="W226" s="247"/>
      <c r="X226" s="247"/>
      <c r="Y226" s="247"/>
      <c r="Z226" s="247"/>
      <c r="AA226" s="247"/>
      <c r="AB226" s="247"/>
      <c r="AC226" s="247"/>
      <c r="AD226" s="247"/>
      <c r="AE226" s="247"/>
      <c r="AF226" s="247"/>
      <c r="AG226" s="247"/>
      <c r="AH226" s="247"/>
      <c r="AI226" s="247"/>
      <c r="AJ226" s="247"/>
      <c r="AK226" s="247"/>
      <c r="AL226" s="247"/>
      <c r="AM226" s="247"/>
      <c r="AN226" s="247"/>
      <c r="AO226" s="247"/>
      <c r="AP226" s="247"/>
      <c r="AQ226" s="247"/>
      <c r="AR226" s="247"/>
      <c r="AS226" s="247"/>
      <c r="AT226" s="247"/>
      <c r="AU226" s="247"/>
      <c r="AV226" s="247"/>
      <c r="AW226" s="247"/>
      <c r="AX226" s="247"/>
      <c r="AY226" s="250">
        <v>1</v>
      </c>
      <c r="AZ226" s="250">
        <v>19.306999999999999</v>
      </c>
      <c r="BA226" s="247"/>
      <c r="BB226" s="247"/>
      <c r="BC226" s="247"/>
      <c r="BD226" s="247"/>
      <c r="BE226" s="247"/>
      <c r="BF226" s="247"/>
      <c r="BG226" s="247"/>
      <c r="BH226" s="247"/>
      <c r="BI226" s="247"/>
      <c r="BJ226" s="247"/>
      <c r="BK226" s="247"/>
      <c r="BL226" s="247"/>
      <c r="BM226" s="247"/>
      <c r="BN226" s="247"/>
      <c r="BO226" s="247"/>
      <c r="BP226" s="247"/>
      <c r="BQ226" s="249"/>
      <c r="BR226" s="249"/>
      <c r="BS226" s="247"/>
      <c r="BT226" s="247"/>
      <c r="BU226" s="247"/>
      <c r="BV226" s="247"/>
      <c r="BW226" s="247"/>
      <c r="BX226" s="247"/>
      <c r="BY226" s="77">
        <f t="shared" ref="BY226" si="62">R226+S226+V226+X226+Z226+AB226+AE226+AG226+AI226+AK226+AM226+AO226+AQ226+AS226+AU226+AV226+AW226+AX226+AZ226+BA226+BC226+BE226+BF226</f>
        <v>19.306999999999999</v>
      </c>
      <c r="BZ226" s="78">
        <f t="shared" ref="BZ226" si="63">BH226+BJ226+BL226+BN226+BP226+BR226</f>
        <v>0</v>
      </c>
      <c r="CA226" s="79">
        <f t="shared" ref="CA226" si="64">BT226+BV226+BX226</f>
        <v>0</v>
      </c>
      <c r="CB226" s="260">
        <f t="shared" ref="CB226" si="65">BY226+BZ226+CA226</f>
        <v>19.306999999999999</v>
      </c>
    </row>
    <row r="227" spans="1:82" ht="15.6" x14ac:dyDescent="0.3">
      <c r="J227" t="s">
        <v>354</v>
      </c>
      <c r="K227" s="121">
        <f>K226-K225</f>
        <v>1826.5486296300151</v>
      </c>
      <c r="P227" s="121"/>
      <c r="V227" s="157"/>
      <c r="Z227" s="157"/>
      <c r="AH227" s="121"/>
      <c r="AT227" s="159"/>
      <c r="AU227" s="159"/>
    </row>
    <row r="228" spans="1:82" ht="15.6" x14ac:dyDescent="0.3">
      <c r="N228" s="121">
        <f>N225+2179.1</f>
        <v>54956.428109599939</v>
      </c>
      <c r="O228" s="121">
        <f>O225+1089.55</f>
        <v>51412.732352503612</v>
      </c>
      <c r="U228" s="121"/>
      <c r="V228" s="121"/>
      <c r="AN228" s="121"/>
      <c r="AO228" s="121"/>
      <c r="AP228" s="158"/>
      <c r="AQ228" s="158"/>
      <c r="AT228" s="121"/>
      <c r="AU228" s="121"/>
    </row>
    <row r="229" spans="1:82" x14ac:dyDescent="0.3">
      <c r="J229" t="s">
        <v>355</v>
      </c>
      <c r="K229">
        <v>2179.1</v>
      </c>
      <c r="L229" s="142">
        <v>1</v>
      </c>
      <c r="AC229" s="121"/>
      <c r="AD229" s="121"/>
      <c r="AE229" s="121"/>
      <c r="AP229" s="121"/>
      <c r="AQ229" s="121"/>
    </row>
    <row r="230" spans="1:82" x14ac:dyDescent="0.3">
      <c r="K230">
        <f>K229/2</f>
        <v>1089.55</v>
      </c>
      <c r="L230" s="142">
        <v>0.5</v>
      </c>
      <c r="AC230" s="157"/>
    </row>
    <row r="231" spans="1:82" x14ac:dyDescent="0.3">
      <c r="AP231" s="121"/>
      <c r="AQ231" s="121"/>
    </row>
    <row r="232" spans="1:82" x14ac:dyDescent="0.3">
      <c r="K232" s="121"/>
    </row>
    <row r="233" spans="1:82" x14ac:dyDescent="0.3">
      <c r="J233" s="121">
        <f>J225+K227</f>
        <v>54315.160449629999</v>
      </c>
    </row>
  </sheetData>
  <autoFilter ref="A9:CB226" xr:uid="{00000000-0009-0000-0000-000000000000}"/>
  <mergeCells count="52">
    <mergeCell ref="H5:K5"/>
    <mergeCell ref="L5:O5"/>
    <mergeCell ref="Q5:R7"/>
    <mergeCell ref="U5:V7"/>
    <mergeCell ref="A4:G4"/>
    <mergeCell ref="A5:A8"/>
    <mergeCell ref="B5:B8"/>
    <mergeCell ref="C5:C8"/>
    <mergeCell ref="D5:D8"/>
    <mergeCell ref="F5:F8"/>
    <mergeCell ref="G5:G8"/>
    <mergeCell ref="AP5:AQ7"/>
    <mergeCell ref="AR5:AS7"/>
    <mergeCell ref="AT5:AU7"/>
    <mergeCell ref="W5:X7"/>
    <mergeCell ref="Y5:Z7"/>
    <mergeCell ref="AA5:AB7"/>
    <mergeCell ref="AC5:AE7"/>
    <mergeCell ref="AF5:AG7"/>
    <mergeCell ref="AH5:AI7"/>
    <mergeCell ref="CB5:CB7"/>
    <mergeCell ref="J6:J7"/>
    <mergeCell ref="K6:K7"/>
    <mergeCell ref="N6:N7"/>
    <mergeCell ref="O6:O7"/>
    <mergeCell ref="P6:P7"/>
    <mergeCell ref="BO5:BP7"/>
    <mergeCell ref="BQ5:BR7"/>
    <mergeCell ref="BS5:BT7"/>
    <mergeCell ref="BU5:BV7"/>
    <mergeCell ref="BW5:BX7"/>
    <mergeCell ref="BY5:BY7"/>
    <mergeCell ref="BD5:BE7"/>
    <mergeCell ref="BF5:BF7"/>
    <mergeCell ref="BG5:BH7"/>
    <mergeCell ref="BI5:BJ7"/>
    <mergeCell ref="A225:B225"/>
    <mergeCell ref="E5:E8"/>
    <mergeCell ref="S5:T6"/>
    <mergeCell ref="BZ5:BZ7"/>
    <mergeCell ref="CA5:CA7"/>
    <mergeCell ref="BK5:BL7"/>
    <mergeCell ref="BM5:BN7"/>
    <mergeCell ref="AV5:AV7"/>
    <mergeCell ref="AW5:AW7"/>
    <mergeCell ref="AX5:AX7"/>
    <mergeCell ref="AY5:AZ7"/>
    <mergeCell ref="BA5:BA7"/>
    <mergeCell ref="BB5:BC7"/>
    <mergeCell ref="AJ5:AK7"/>
    <mergeCell ref="AL5:AM7"/>
    <mergeCell ref="AN5:AO7"/>
  </mergeCells>
  <dataValidations count="1">
    <dataValidation type="custom" allowBlank="1" showInputMessage="1" showErrorMessage="1" errorTitle="Ошибка!" error="Округлите до целых!" sqref="IO65499:IO65535 SK65499:SK65535 ACG65499:ACG65535 AMC65499:AMC65535 AVY65499:AVY65535 BFU65499:BFU65535 BPQ65499:BPQ65535 BZM65499:BZM65535 CJI65499:CJI65535 CTE65499:CTE65535 DDA65499:DDA65535 DMW65499:DMW65535 DWS65499:DWS65535 EGO65499:EGO65535 EQK65499:EQK65535 FAG65499:FAG65535 FKC65499:FKC65535 FTY65499:FTY65535 GDU65499:GDU65535 GNQ65499:GNQ65535 GXM65499:GXM65535 HHI65499:HHI65535 HRE65499:HRE65535 IBA65499:IBA65535 IKW65499:IKW65535 IUS65499:IUS65535 JEO65499:JEO65535 JOK65499:JOK65535 JYG65499:JYG65535 KIC65499:KIC65535 KRY65499:KRY65535 LBU65499:LBU65535 LLQ65499:LLQ65535 LVM65499:LVM65535 MFI65499:MFI65535 MPE65499:MPE65535 MZA65499:MZA65535 NIW65499:NIW65535 NSS65499:NSS65535 OCO65499:OCO65535 OMK65499:OMK65535 OWG65499:OWG65535 PGC65499:PGC65535 PPY65499:PPY65535 PZU65499:PZU65535 QJQ65499:QJQ65535 QTM65499:QTM65535 RDI65499:RDI65535 RNE65499:RNE65535 RXA65499:RXA65535 SGW65499:SGW65535 SQS65499:SQS65535 TAO65499:TAO65535 TKK65499:TKK65535 TUG65499:TUG65535 UEC65499:UEC65535 UNY65499:UNY65535 UXU65499:UXU65535 VHQ65499:VHQ65535 VRM65499:VRM65535 WBI65499:WBI65535 WLE65499:WLE65535 WVA65499:WVA65535 IO131035:IO131071 SK131035:SK131071 ACG131035:ACG131071 AMC131035:AMC131071 AVY131035:AVY131071 BFU131035:BFU131071 BPQ131035:BPQ131071 BZM131035:BZM131071 CJI131035:CJI131071 CTE131035:CTE131071 DDA131035:DDA131071 DMW131035:DMW131071 DWS131035:DWS131071 EGO131035:EGO131071 EQK131035:EQK131071 FAG131035:FAG131071 FKC131035:FKC131071 FTY131035:FTY131071 GDU131035:GDU131071 GNQ131035:GNQ131071 GXM131035:GXM131071 HHI131035:HHI131071 HRE131035:HRE131071 IBA131035:IBA131071 IKW131035:IKW131071 IUS131035:IUS131071 JEO131035:JEO131071 JOK131035:JOK131071 JYG131035:JYG131071 KIC131035:KIC131071 KRY131035:KRY131071 LBU131035:LBU131071 LLQ131035:LLQ131071 LVM131035:LVM131071 MFI131035:MFI131071 MPE131035:MPE131071 MZA131035:MZA131071 NIW131035:NIW131071 NSS131035:NSS131071 OCO131035:OCO131071 OMK131035:OMK131071 OWG131035:OWG131071 PGC131035:PGC131071 PPY131035:PPY131071 PZU131035:PZU131071 QJQ131035:QJQ131071 QTM131035:QTM131071 RDI131035:RDI131071 RNE131035:RNE131071 RXA131035:RXA131071 SGW131035:SGW131071 SQS131035:SQS131071 TAO131035:TAO131071 TKK131035:TKK131071 TUG131035:TUG131071 UEC131035:UEC131071 UNY131035:UNY131071 UXU131035:UXU131071 VHQ131035:VHQ131071 VRM131035:VRM131071 WBI131035:WBI131071 WLE131035:WLE131071 WVA131035:WVA131071 IO196571:IO196607 SK196571:SK196607 ACG196571:ACG196607 AMC196571:AMC196607 AVY196571:AVY196607 BFU196571:BFU196607 BPQ196571:BPQ196607 BZM196571:BZM196607 CJI196571:CJI196607 CTE196571:CTE196607 DDA196571:DDA196607 DMW196571:DMW196607 DWS196571:DWS196607 EGO196571:EGO196607 EQK196571:EQK196607 FAG196571:FAG196607 FKC196571:FKC196607 FTY196571:FTY196607 GDU196571:GDU196607 GNQ196571:GNQ196607 GXM196571:GXM196607 HHI196571:HHI196607 HRE196571:HRE196607 IBA196571:IBA196607 IKW196571:IKW196607 IUS196571:IUS196607 JEO196571:JEO196607 JOK196571:JOK196607 JYG196571:JYG196607 KIC196571:KIC196607 KRY196571:KRY196607 LBU196571:LBU196607 LLQ196571:LLQ196607 LVM196571:LVM196607 MFI196571:MFI196607 MPE196571:MPE196607 MZA196571:MZA196607 NIW196571:NIW196607 NSS196571:NSS196607 OCO196571:OCO196607 OMK196571:OMK196607 OWG196571:OWG196607 PGC196571:PGC196607 PPY196571:PPY196607 PZU196571:PZU196607 QJQ196571:QJQ196607 QTM196571:QTM196607 RDI196571:RDI196607 RNE196571:RNE196607 RXA196571:RXA196607 SGW196571:SGW196607 SQS196571:SQS196607 TAO196571:TAO196607 TKK196571:TKK196607 TUG196571:TUG196607 UEC196571:UEC196607 UNY196571:UNY196607 UXU196571:UXU196607 VHQ196571:VHQ196607 VRM196571:VRM196607 WBI196571:WBI196607 WLE196571:WLE196607 WVA196571:WVA196607 IO262107:IO262143 SK262107:SK262143 ACG262107:ACG262143 AMC262107:AMC262143 AVY262107:AVY262143 BFU262107:BFU262143 BPQ262107:BPQ262143 BZM262107:BZM262143 CJI262107:CJI262143 CTE262107:CTE262143 DDA262107:DDA262143 DMW262107:DMW262143 DWS262107:DWS262143 EGO262107:EGO262143 EQK262107:EQK262143 FAG262107:FAG262143 FKC262107:FKC262143 FTY262107:FTY262143 GDU262107:GDU262143 GNQ262107:GNQ262143 GXM262107:GXM262143 HHI262107:HHI262143 HRE262107:HRE262143 IBA262107:IBA262143 IKW262107:IKW262143 IUS262107:IUS262143 JEO262107:JEO262143 JOK262107:JOK262143 JYG262107:JYG262143 KIC262107:KIC262143 KRY262107:KRY262143 LBU262107:LBU262143 LLQ262107:LLQ262143 LVM262107:LVM262143 MFI262107:MFI262143 MPE262107:MPE262143 MZA262107:MZA262143 NIW262107:NIW262143 NSS262107:NSS262143 OCO262107:OCO262143 OMK262107:OMK262143 OWG262107:OWG262143 PGC262107:PGC262143 PPY262107:PPY262143 PZU262107:PZU262143 QJQ262107:QJQ262143 QTM262107:QTM262143 RDI262107:RDI262143 RNE262107:RNE262143 RXA262107:RXA262143 SGW262107:SGW262143 SQS262107:SQS262143 TAO262107:TAO262143 TKK262107:TKK262143 TUG262107:TUG262143 UEC262107:UEC262143 UNY262107:UNY262143 UXU262107:UXU262143 VHQ262107:VHQ262143 VRM262107:VRM262143 WBI262107:WBI262143 WLE262107:WLE262143 WVA262107:WVA262143 IO327643:IO327679 SK327643:SK327679 ACG327643:ACG327679 AMC327643:AMC327679 AVY327643:AVY327679 BFU327643:BFU327679 BPQ327643:BPQ327679 BZM327643:BZM327679 CJI327643:CJI327679 CTE327643:CTE327679 DDA327643:DDA327679 DMW327643:DMW327679 DWS327643:DWS327679 EGO327643:EGO327679 EQK327643:EQK327679 FAG327643:FAG327679 FKC327643:FKC327679 FTY327643:FTY327679 GDU327643:GDU327679 GNQ327643:GNQ327679 GXM327643:GXM327679 HHI327643:HHI327679 HRE327643:HRE327679 IBA327643:IBA327679 IKW327643:IKW327679 IUS327643:IUS327679 JEO327643:JEO327679 JOK327643:JOK327679 JYG327643:JYG327679 KIC327643:KIC327679 KRY327643:KRY327679 LBU327643:LBU327679 LLQ327643:LLQ327679 LVM327643:LVM327679 MFI327643:MFI327679 MPE327643:MPE327679 MZA327643:MZA327679 NIW327643:NIW327679 NSS327643:NSS327679 OCO327643:OCO327679 OMK327643:OMK327679 OWG327643:OWG327679 PGC327643:PGC327679 PPY327643:PPY327679 PZU327643:PZU327679 QJQ327643:QJQ327679 QTM327643:QTM327679 RDI327643:RDI327679 RNE327643:RNE327679 RXA327643:RXA327679 SGW327643:SGW327679 SQS327643:SQS327679 TAO327643:TAO327679 TKK327643:TKK327679 TUG327643:TUG327679 UEC327643:UEC327679 UNY327643:UNY327679 UXU327643:UXU327679 VHQ327643:VHQ327679 VRM327643:VRM327679 WBI327643:WBI327679 WLE327643:WLE327679 WVA327643:WVA327679 IO393179:IO393215 SK393179:SK393215 ACG393179:ACG393215 AMC393179:AMC393215 AVY393179:AVY393215 BFU393179:BFU393215 BPQ393179:BPQ393215 BZM393179:BZM393215 CJI393179:CJI393215 CTE393179:CTE393215 DDA393179:DDA393215 DMW393179:DMW393215 DWS393179:DWS393215 EGO393179:EGO393215 EQK393179:EQK393215 FAG393179:FAG393215 FKC393179:FKC393215 FTY393179:FTY393215 GDU393179:GDU393215 GNQ393179:GNQ393215 GXM393179:GXM393215 HHI393179:HHI393215 HRE393179:HRE393215 IBA393179:IBA393215 IKW393179:IKW393215 IUS393179:IUS393215 JEO393179:JEO393215 JOK393179:JOK393215 JYG393179:JYG393215 KIC393179:KIC393215 KRY393179:KRY393215 LBU393179:LBU393215 LLQ393179:LLQ393215 LVM393179:LVM393215 MFI393179:MFI393215 MPE393179:MPE393215 MZA393179:MZA393215 NIW393179:NIW393215 NSS393179:NSS393215 OCO393179:OCO393215 OMK393179:OMK393215 OWG393179:OWG393215 PGC393179:PGC393215 PPY393179:PPY393215 PZU393179:PZU393215 QJQ393179:QJQ393215 QTM393179:QTM393215 RDI393179:RDI393215 RNE393179:RNE393215 RXA393179:RXA393215 SGW393179:SGW393215 SQS393179:SQS393215 TAO393179:TAO393215 TKK393179:TKK393215 TUG393179:TUG393215 UEC393179:UEC393215 UNY393179:UNY393215 UXU393179:UXU393215 VHQ393179:VHQ393215 VRM393179:VRM393215 WBI393179:WBI393215 WLE393179:WLE393215 WVA393179:WVA393215 IO458715:IO458751 SK458715:SK458751 ACG458715:ACG458751 AMC458715:AMC458751 AVY458715:AVY458751 BFU458715:BFU458751 BPQ458715:BPQ458751 BZM458715:BZM458751 CJI458715:CJI458751 CTE458715:CTE458751 DDA458715:DDA458751 DMW458715:DMW458751 DWS458715:DWS458751 EGO458715:EGO458751 EQK458715:EQK458751 FAG458715:FAG458751 FKC458715:FKC458751 FTY458715:FTY458751 GDU458715:GDU458751 GNQ458715:GNQ458751 GXM458715:GXM458751 HHI458715:HHI458751 HRE458715:HRE458751 IBA458715:IBA458751 IKW458715:IKW458751 IUS458715:IUS458751 JEO458715:JEO458751 JOK458715:JOK458751 JYG458715:JYG458751 KIC458715:KIC458751 KRY458715:KRY458751 LBU458715:LBU458751 LLQ458715:LLQ458751 LVM458715:LVM458751 MFI458715:MFI458751 MPE458715:MPE458751 MZA458715:MZA458751 NIW458715:NIW458751 NSS458715:NSS458751 OCO458715:OCO458751 OMK458715:OMK458751 OWG458715:OWG458751 PGC458715:PGC458751 PPY458715:PPY458751 PZU458715:PZU458751 QJQ458715:QJQ458751 QTM458715:QTM458751 RDI458715:RDI458751 RNE458715:RNE458751 RXA458715:RXA458751 SGW458715:SGW458751 SQS458715:SQS458751 TAO458715:TAO458751 TKK458715:TKK458751 TUG458715:TUG458751 UEC458715:UEC458751 UNY458715:UNY458751 UXU458715:UXU458751 VHQ458715:VHQ458751 VRM458715:VRM458751 WBI458715:WBI458751 WLE458715:WLE458751 WVA458715:WVA458751 IO524251:IO524287 SK524251:SK524287 ACG524251:ACG524287 AMC524251:AMC524287 AVY524251:AVY524287 BFU524251:BFU524287 BPQ524251:BPQ524287 BZM524251:BZM524287 CJI524251:CJI524287 CTE524251:CTE524287 DDA524251:DDA524287 DMW524251:DMW524287 DWS524251:DWS524287 EGO524251:EGO524287 EQK524251:EQK524287 FAG524251:FAG524287 FKC524251:FKC524287 FTY524251:FTY524287 GDU524251:GDU524287 GNQ524251:GNQ524287 GXM524251:GXM524287 HHI524251:HHI524287 HRE524251:HRE524287 IBA524251:IBA524287 IKW524251:IKW524287 IUS524251:IUS524287 JEO524251:JEO524287 JOK524251:JOK524287 JYG524251:JYG524287 KIC524251:KIC524287 KRY524251:KRY524287 LBU524251:LBU524287 LLQ524251:LLQ524287 LVM524251:LVM524287 MFI524251:MFI524287 MPE524251:MPE524287 MZA524251:MZA524287 NIW524251:NIW524287 NSS524251:NSS524287 OCO524251:OCO524287 OMK524251:OMK524287 OWG524251:OWG524287 PGC524251:PGC524287 PPY524251:PPY524287 PZU524251:PZU524287 QJQ524251:QJQ524287 QTM524251:QTM524287 RDI524251:RDI524287 RNE524251:RNE524287 RXA524251:RXA524287 SGW524251:SGW524287 SQS524251:SQS524287 TAO524251:TAO524287 TKK524251:TKK524287 TUG524251:TUG524287 UEC524251:UEC524287 UNY524251:UNY524287 UXU524251:UXU524287 VHQ524251:VHQ524287 VRM524251:VRM524287 WBI524251:WBI524287 WLE524251:WLE524287 WVA524251:WVA524287 IO589787:IO589823 SK589787:SK589823 ACG589787:ACG589823 AMC589787:AMC589823 AVY589787:AVY589823 BFU589787:BFU589823 BPQ589787:BPQ589823 BZM589787:BZM589823 CJI589787:CJI589823 CTE589787:CTE589823 DDA589787:DDA589823 DMW589787:DMW589823 DWS589787:DWS589823 EGO589787:EGO589823 EQK589787:EQK589823 FAG589787:FAG589823 FKC589787:FKC589823 FTY589787:FTY589823 GDU589787:GDU589823 GNQ589787:GNQ589823 GXM589787:GXM589823 HHI589787:HHI589823 HRE589787:HRE589823 IBA589787:IBA589823 IKW589787:IKW589823 IUS589787:IUS589823 JEO589787:JEO589823 JOK589787:JOK589823 JYG589787:JYG589823 KIC589787:KIC589823 KRY589787:KRY589823 LBU589787:LBU589823 LLQ589787:LLQ589823 LVM589787:LVM589823 MFI589787:MFI589823 MPE589787:MPE589823 MZA589787:MZA589823 NIW589787:NIW589823 NSS589787:NSS589823 OCO589787:OCO589823 OMK589787:OMK589823 OWG589787:OWG589823 PGC589787:PGC589823 PPY589787:PPY589823 PZU589787:PZU589823 QJQ589787:QJQ589823 QTM589787:QTM589823 RDI589787:RDI589823 RNE589787:RNE589823 RXA589787:RXA589823 SGW589787:SGW589823 SQS589787:SQS589823 TAO589787:TAO589823 TKK589787:TKK589823 TUG589787:TUG589823 UEC589787:UEC589823 UNY589787:UNY589823 UXU589787:UXU589823 VHQ589787:VHQ589823 VRM589787:VRM589823 WBI589787:WBI589823 WLE589787:WLE589823 WVA589787:WVA589823 IO655323:IO655359 SK655323:SK655359 ACG655323:ACG655359 AMC655323:AMC655359 AVY655323:AVY655359 BFU655323:BFU655359 BPQ655323:BPQ655359 BZM655323:BZM655359 CJI655323:CJI655359 CTE655323:CTE655359 DDA655323:DDA655359 DMW655323:DMW655359 DWS655323:DWS655359 EGO655323:EGO655359 EQK655323:EQK655359 FAG655323:FAG655359 FKC655323:FKC655359 FTY655323:FTY655359 GDU655323:GDU655359 GNQ655323:GNQ655359 GXM655323:GXM655359 HHI655323:HHI655359 HRE655323:HRE655359 IBA655323:IBA655359 IKW655323:IKW655359 IUS655323:IUS655359 JEO655323:JEO655359 JOK655323:JOK655359 JYG655323:JYG655359 KIC655323:KIC655359 KRY655323:KRY655359 LBU655323:LBU655359 LLQ655323:LLQ655359 LVM655323:LVM655359 MFI655323:MFI655359 MPE655323:MPE655359 MZA655323:MZA655359 NIW655323:NIW655359 NSS655323:NSS655359 OCO655323:OCO655359 OMK655323:OMK655359 OWG655323:OWG655359 PGC655323:PGC655359 PPY655323:PPY655359 PZU655323:PZU655359 QJQ655323:QJQ655359 QTM655323:QTM655359 RDI655323:RDI655359 RNE655323:RNE655359 RXA655323:RXA655359 SGW655323:SGW655359 SQS655323:SQS655359 TAO655323:TAO655359 TKK655323:TKK655359 TUG655323:TUG655359 UEC655323:UEC655359 UNY655323:UNY655359 UXU655323:UXU655359 VHQ655323:VHQ655359 VRM655323:VRM655359 WBI655323:WBI655359 WLE655323:WLE655359 WVA655323:WVA655359 IO720859:IO720895 SK720859:SK720895 ACG720859:ACG720895 AMC720859:AMC720895 AVY720859:AVY720895 BFU720859:BFU720895 BPQ720859:BPQ720895 BZM720859:BZM720895 CJI720859:CJI720895 CTE720859:CTE720895 DDA720859:DDA720895 DMW720859:DMW720895 DWS720859:DWS720895 EGO720859:EGO720895 EQK720859:EQK720895 FAG720859:FAG720895 FKC720859:FKC720895 FTY720859:FTY720895 GDU720859:GDU720895 GNQ720859:GNQ720895 GXM720859:GXM720895 HHI720859:HHI720895 HRE720859:HRE720895 IBA720859:IBA720895 IKW720859:IKW720895 IUS720859:IUS720895 JEO720859:JEO720895 JOK720859:JOK720895 JYG720859:JYG720895 KIC720859:KIC720895 KRY720859:KRY720895 LBU720859:LBU720895 LLQ720859:LLQ720895 LVM720859:LVM720895 MFI720859:MFI720895 MPE720859:MPE720895 MZA720859:MZA720895 NIW720859:NIW720895 NSS720859:NSS720895 OCO720859:OCO720895 OMK720859:OMK720895 OWG720859:OWG720895 PGC720859:PGC720895 PPY720859:PPY720895 PZU720859:PZU720895 QJQ720859:QJQ720895 QTM720859:QTM720895 RDI720859:RDI720895 RNE720859:RNE720895 RXA720859:RXA720895 SGW720859:SGW720895 SQS720859:SQS720895 TAO720859:TAO720895 TKK720859:TKK720895 TUG720859:TUG720895 UEC720859:UEC720895 UNY720859:UNY720895 UXU720859:UXU720895 VHQ720859:VHQ720895 VRM720859:VRM720895 WBI720859:WBI720895 WLE720859:WLE720895 WVA720859:WVA720895 IO786395:IO786431 SK786395:SK786431 ACG786395:ACG786431 AMC786395:AMC786431 AVY786395:AVY786431 BFU786395:BFU786431 BPQ786395:BPQ786431 BZM786395:BZM786431 CJI786395:CJI786431 CTE786395:CTE786431 DDA786395:DDA786431 DMW786395:DMW786431 DWS786395:DWS786431 EGO786395:EGO786431 EQK786395:EQK786431 FAG786395:FAG786431 FKC786395:FKC786431 FTY786395:FTY786431 GDU786395:GDU786431 GNQ786395:GNQ786431 GXM786395:GXM786431 HHI786395:HHI786431 HRE786395:HRE786431 IBA786395:IBA786431 IKW786395:IKW786431 IUS786395:IUS786431 JEO786395:JEO786431 JOK786395:JOK786431 JYG786395:JYG786431 KIC786395:KIC786431 KRY786395:KRY786431 LBU786395:LBU786431 LLQ786395:LLQ786431 LVM786395:LVM786431 MFI786395:MFI786431 MPE786395:MPE786431 MZA786395:MZA786431 NIW786395:NIW786431 NSS786395:NSS786431 OCO786395:OCO786431 OMK786395:OMK786431 OWG786395:OWG786431 PGC786395:PGC786431 PPY786395:PPY786431 PZU786395:PZU786431 QJQ786395:QJQ786431 QTM786395:QTM786431 RDI786395:RDI786431 RNE786395:RNE786431 RXA786395:RXA786431 SGW786395:SGW786431 SQS786395:SQS786431 TAO786395:TAO786431 TKK786395:TKK786431 TUG786395:TUG786431 UEC786395:UEC786431 UNY786395:UNY786431 UXU786395:UXU786431 VHQ786395:VHQ786431 VRM786395:VRM786431 WBI786395:WBI786431 WLE786395:WLE786431 WVA786395:WVA786431 IO851931:IO851967 SK851931:SK851967 ACG851931:ACG851967 AMC851931:AMC851967 AVY851931:AVY851967 BFU851931:BFU851967 BPQ851931:BPQ851967 BZM851931:BZM851967 CJI851931:CJI851967 CTE851931:CTE851967 DDA851931:DDA851967 DMW851931:DMW851967 DWS851931:DWS851967 EGO851931:EGO851967 EQK851931:EQK851967 FAG851931:FAG851967 FKC851931:FKC851967 FTY851931:FTY851967 GDU851931:GDU851967 GNQ851931:GNQ851967 GXM851931:GXM851967 HHI851931:HHI851967 HRE851931:HRE851967 IBA851931:IBA851967 IKW851931:IKW851967 IUS851931:IUS851967 JEO851931:JEO851967 JOK851931:JOK851967 JYG851931:JYG851967 KIC851931:KIC851967 KRY851931:KRY851967 LBU851931:LBU851967 LLQ851931:LLQ851967 LVM851931:LVM851967 MFI851931:MFI851967 MPE851931:MPE851967 MZA851931:MZA851967 NIW851931:NIW851967 NSS851931:NSS851967 OCO851931:OCO851967 OMK851931:OMK851967 OWG851931:OWG851967 PGC851931:PGC851967 PPY851931:PPY851967 PZU851931:PZU851967 QJQ851931:QJQ851967 QTM851931:QTM851967 RDI851931:RDI851967 RNE851931:RNE851967 RXA851931:RXA851967 SGW851931:SGW851967 SQS851931:SQS851967 TAO851931:TAO851967 TKK851931:TKK851967 TUG851931:TUG851967 UEC851931:UEC851967 UNY851931:UNY851967 UXU851931:UXU851967 VHQ851931:VHQ851967 VRM851931:VRM851967 WBI851931:WBI851967 WLE851931:WLE851967 WVA851931:WVA851967 IO917467:IO917503 SK917467:SK917503 ACG917467:ACG917503 AMC917467:AMC917503 AVY917467:AVY917503 BFU917467:BFU917503 BPQ917467:BPQ917503 BZM917467:BZM917503 CJI917467:CJI917503 CTE917467:CTE917503 DDA917467:DDA917503 DMW917467:DMW917503 DWS917467:DWS917503 EGO917467:EGO917503 EQK917467:EQK917503 FAG917467:FAG917503 FKC917467:FKC917503 FTY917467:FTY917503 GDU917467:GDU917503 GNQ917467:GNQ917503 GXM917467:GXM917503 HHI917467:HHI917503 HRE917467:HRE917503 IBA917467:IBA917503 IKW917467:IKW917503 IUS917467:IUS917503 JEO917467:JEO917503 JOK917467:JOK917503 JYG917467:JYG917503 KIC917467:KIC917503 KRY917467:KRY917503 LBU917467:LBU917503 LLQ917467:LLQ917503 LVM917467:LVM917503 MFI917467:MFI917503 MPE917467:MPE917503 MZA917467:MZA917503 NIW917467:NIW917503 NSS917467:NSS917503 OCO917467:OCO917503 OMK917467:OMK917503 OWG917467:OWG917503 PGC917467:PGC917503 PPY917467:PPY917503 PZU917467:PZU917503 QJQ917467:QJQ917503 QTM917467:QTM917503 RDI917467:RDI917503 RNE917467:RNE917503 RXA917467:RXA917503 SGW917467:SGW917503 SQS917467:SQS917503 TAO917467:TAO917503 TKK917467:TKK917503 TUG917467:TUG917503 UEC917467:UEC917503 UNY917467:UNY917503 UXU917467:UXU917503 VHQ917467:VHQ917503 VRM917467:VRM917503 WBI917467:WBI917503 WLE917467:WLE917503 WVA917467:WVA917503 IO983003:IO983039 SK983003:SK983039 ACG983003:ACG983039 AMC983003:AMC983039 AVY983003:AVY983039 BFU983003:BFU983039 BPQ983003:BPQ983039 BZM983003:BZM983039 CJI983003:CJI983039 CTE983003:CTE983039 DDA983003:DDA983039 DMW983003:DMW983039 DWS983003:DWS983039 EGO983003:EGO983039 EQK983003:EQK983039 FAG983003:FAG983039 FKC983003:FKC983039 FTY983003:FTY983039 GDU983003:GDU983039 GNQ983003:GNQ983039 GXM983003:GXM983039 HHI983003:HHI983039 HRE983003:HRE983039 IBA983003:IBA983039 IKW983003:IKW983039 IUS983003:IUS983039 JEO983003:JEO983039 JOK983003:JOK983039 JYG983003:JYG983039 KIC983003:KIC983039 KRY983003:KRY983039 LBU983003:LBU983039 LLQ983003:LLQ983039 LVM983003:LVM983039 MFI983003:MFI983039 MPE983003:MPE983039 MZA983003:MZA983039 NIW983003:NIW983039 NSS983003:NSS983039 OCO983003:OCO983039 OMK983003:OMK983039 OWG983003:OWG983039 PGC983003:PGC983039 PPY983003:PPY983039 PZU983003:PZU983039 QJQ983003:QJQ983039 QTM983003:QTM983039 RDI983003:RDI983039 RNE983003:RNE983039 RXA983003:RXA983039 SGW983003:SGW983039 SQS983003:SQS983039 TAO983003:TAO983039 TKK983003:TKK983039 TUG983003:TUG983039 UEC983003:UEC983039 UNY983003:UNY983039 UXU983003:UXU983039 VHQ983003:VHQ983039 VRM983003:VRM983039 WBI983003:WBI983039 WLE983003:WLE983039 WVA983003:WVA983039" xr:uid="{D453D113-5363-4543-8672-96322BCFE66A}">
      <formula1>MOD(IO65499,1)&lt;0.00001</formula1>
    </dataValidation>
  </dataValidations>
  <pageMargins left="0.35433070866141736" right="0.35433070866141736" top="0.19685039370078741" bottom="0.19685039370078741" header="0" footer="0"/>
  <pageSetup paperSize="9" fitToHeight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 2019</vt:lpstr>
      <vt:lpstr> 2020</vt:lpstr>
      <vt:lpstr>' 2019'!Заголовки_для_печати</vt:lpstr>
      <vt:lpstr>' 2020'!Заголовки_для_печати</vt:lpstr>
      <vt:lpstr>' 2019'!Область_печати</vt:lpstr>
      <vt:lpstr>'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Новикова</dc:creator>
  <cp:lastModifiedBy>Ольга Н. Новикова</cp:lastModifiedBy>
  <cp:lastPrinted>2021-02-15T14:19:04Z</cp:lastPrinted>
  <dcterms:created xsi:type="dcterms:W3CDTF">2021-01-15T11:25:23Z</dcterms:created>
  <dcterms:modified xsi:type="dcterms:W3CDTF">2021-02-15T14:51:38Z</dcterms:modified>
</cp:coreProperties>
</file>