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35" windowHeight="6630" tabRatio="977" firstSheet="2" activeTab="2"/>
  </bookViews>
  <sheets>
    <sheet name="л.клетки" sheetId="1" r:id="rId1"/>
    <sheet name="ТВР 2" sheetId="2" state="hidden" r:id="rId2"/>
    <sheet name="план 2012" sheetId="3" r:id="rId3"/>
  </sheets>
  <definedNames>
    <definedName name="_xlnm._FilterDatabase" localSheetId="0" hidden="1">'л.клетки'!$B$1:$B$56</definedName>
    <definedName name="_xlnm.Print_Area" localSheetId="0">'л.клетки'!$A$1:$V$50</definedName>
    <definedName name="_xlnm.Print_Area" localSheetId="2">'план 2012'!$A$1:$J$156</definedName>
  </definedNames>
  <calcPr fullCalcOnLoad="1"/>
</workbook>
</file>

<file path=xl/sharedStrings.xml><?xml version="1.0" encoding="utf-8"?>
<sst xmlns="http://schemas.openxmlformats.org/spreadsheetml/2006/main" count="578" uniqueCount="387">
  <si>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</si>
  <si>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</si>
  <si>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</si>
  <si>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</si>
  <si>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</si>
  <si>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</si>
  <si>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</si>
  <si>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</si>
  <si>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</si>
  <si>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</si>
  <si>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</si>
  <si>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</si>
  <si>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</si>
  <si>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</si>
  <si>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</si>
  <si>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</si>
  <si>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</si>
  <si>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</si>
  <si>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</si>
  <si>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</si>
  <si>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</si>
  <si>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</si>
  <si>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</si>
  <si>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</si>
  <si>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</si>
  <si>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</si>
  <si>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</si>
  <si>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</si>
  <si>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</si>
  <si>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</si>
  <si>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</si>
  <si>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</si>
  <si>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</si>
  <si>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</si>
  <si>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</si>
  <si>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</si>
  <si>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</si>
  <si>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</si>
  <si>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</si>
  <si>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</si>
  <si>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</si>
  <si>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</si>
  <si>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</si>
  <si>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</si>
  <si>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</si>
  <si>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</si>
  <si>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</si>
  <si>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</si>
  <si>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</si>
  <si>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</si>
  <si>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</si>
  <si>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</si>
  <si>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</si>
  <si>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</si>
  <si>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</si>
  <si>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</si>
  <si>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</si>
  <si>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</si>
  <si>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</si>
  <si>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</si>
  <si>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</si>
  <si>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</si>
  <si>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</si>
  <si>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</si>
  <si>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</si>
  <si>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</si>
  <si>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</si>
  <si>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</si>
  <si>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</si>
  <si>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</si>
  <si>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</si>
  <si>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</si>
  <si>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</si>
  <si>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</si>
  <si>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</si>
  <si>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</si>
  <si>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</si>
  <si>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</si>
  <si>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</si>
  <si>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</si>
  <si>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</si>
  <si>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</si>
  <si>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</si>
  <si>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</si>
  <si>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</si>
  <si>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</si>
  <si>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</si>
  <si>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</si>
  <si>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</si>
  <si>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Осушение подвалов</t>
  </si>
  <si>
    <t>Организация мест</t>
  </si>
  <si>
    <t>консъержей</t>
  </si>
  <si>
    <t>мест</t>
  </si>
  <si>
    <t>Замена узлов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</si>
  <si>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</si>
  <si>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</si>
  <si>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</si>
  <si>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</si>
  <si>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</si>
  <si>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</si>
  <si>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</si>
  <si>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</si>
  <si>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</si>
  <si>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</si>
  <si>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</si>
  <si>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</si>
  <si>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</si>
  <si>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</si>
  <si>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</si>
  <si>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</si>
  <si>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</si>
  <si>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</si>
  <si>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</si>
  <si>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</si>
  <si>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</si>
  <si>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</si>
  <si>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</si>
  <si>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</si>
  <si>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</si>
  <si>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</si>
  <si>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</si>
  <si>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</si>
  <si>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внебюджетных источников</t>
  </si>
  <si>
    <t>17.1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</si>
  <si>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</si>
  <si>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</si>
  <si>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</si>
  <si>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</si>
  <si>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</si>
  <si>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</si>
  <si>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</si>
  <si>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</si>
  <si>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</si>
  <si>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</si>
  <si>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</si>
  <si>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</si>
  <si>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</si>
  <si>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</si>
  <si>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</si>
  <si>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</si>
  <si>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</si>
  <si>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</si>
  <si>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</si>
  <si>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t xml:space="preserve"> Приложение № 1</t>
  </si>
  <si>
    <t>Ремонт кровли (А.П.)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</si>
  <si>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</si>
  <si>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</si>
  <si>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</si>
  <si>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</si>
  <si>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</si>
  <si>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</si>
  <si>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</si>
  <si>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</si>
  <si>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</si>
  <si>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</si>
  <si>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</si>
  <si>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</si>
  <si>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</si>
  <si>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</si>
  <si>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</si>
  <si>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</si>
  <si>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</si>
  <si>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 xml:space="preserve">Нормализация температурно-влажностного режима чердачных </t>
  </si>
  <si>
    <t>помещений всего,                в том числе:</t>
  </si>
  <si>
    <t xml:space="preserve"> </t>
  </si>
  <si>
    <t>С.В. Токарев</t>
  </si>
  <si>
    <t>Директор ГУ "ЖА Петродворцового района</t>
  </si>
  <si>
    <t>Санкт-Петербурга</t>
  </si>
  <si>
    <r>
      <t xml:space="preserve">Прочие работы </t>
    </r>
    <r>
      <rPr>
        <sz val="11"/>
        <rFont val="Times New Roman"/>
        <family val="1"/>
      </rPr>
      <t>(ремонт вентиляционных и дымоходных каналов и т.д.)</t>
    </r>
  </si>
  <si>
    <r>
      <t>Антисептирование</t>
    </r>
    <r>
      <rPr>
        <sz val="11"/>
        <rFont val="Times New Roman"/>
        <family val="1"/>
      </rPr>
      <t xml:space="preserve"> деревянной стропильной системы</t>
    </r>
  </si>
  <si>
    <r>
      <t>Антиперирование</t>
    </r>
    <r>
      <rPr>
        <sz val="11"/>
        <rFont val="Times New Roman"/>
        <family val="1"/>
      </rPr>
      <t xml:space="preserve"> деревянной стропильной системы</t>
    </r>
  </si>
  <si>
    <t>ДРУГИЕ РАБОТЫ ПО СОДЕРЖАНИЮ ЖИЛИЩНОГО ФОНДА</t>
  </si>
  <si>
    <t>Генеральный директор 
ООО "ЖКС г. Ломоносова"</t>
  </si>
  <si>
    <t>Зам. генерального директора
по экономике и контролю</t>
  </si>
  <si>
    <t>___________________________ 2012г.</t>
  </si>
  <si>
    <t>Адрес</t>
  </si>
  <si>
    <t>Ораниенбаумский пр., д. 29</t>
  </si>
  <si>
    <t>Ораниенбаумский пр., д. 49/1</t>
  </si>
  <si>
    <t>Костылева ул., д. 12</t>
  </si>
  <si>
    <t>Красного Флота, ул., д. 9/46</t>
  </si>
  <si>
    <t>Красного Флота, ул., д.1 а</t>
  </si>
  <si>
    <t>Михайловская ул., д. 24/22</t>
  </si>
  <si>
    <t>Морская ул., д. 86 а</t>
  </si>
  <si>
    <t>Сафронова ул., д. 2</t>
  </si>
  <si>
    <t>Сафронова ул., д.1</t>
  </si>
  <si>
    <t>Сафронова ул., д.1 а</t>
  </si>
  <si>
    <t>Сафронова ул., д.3</t>
  </si>
  <si>
    <t>Сафронова ул., д.3 а</t>
  </si>
  <si>
    <t>Сафронова ул., д.4</t>
  </si>
  <si>
    <t>Александровская, ул. Д.42</t>
  </si>
  <si>
    <t>Дягтярева ул., д. 25</t>
  </si>
  <si>
    <t>Еленинская ул., д. 31</t>
  </si>
  <si>
    <t>Иликовский пр., д.26 а</t>
  </si>
  <si>
    <t>Красноармейская ул., д. 14</t>
  </si>
  <si>
    <t>Красного Флота, ул., д.1 б</t>
  </si>
  <si>
    <t>Красного Флота, ул., д.7</t>
  </si>
  <si>
    <t>Профсоюзная ул., д. 25</t>
  </si>
  <si>
    <t>Профсоюзная ул., д. 26</t>
  </si>
  <si>
    <t>Кронштадская ул., д. 4</t>
  </si>
  <si>
    <t>Пулеметчиков ул., д. 20</t>
  </si>
  <si>
    <t>Адресная программа ремонта лестничных клеток жилых домов</t>
  </si>
  <si>
    <t>№ п\п</t>
  </si>
  <si>
    <t>1 квартал</t>
  </si>
  <si>
    <t>2 квартал</t>
  </si>
  <si>
    <t>3 квартал</t>
  </si>
  <si>
    <t>4квартал</t>
  </si>
  <si>
    <t xml:space="preserve">Выполнено  подъездов на </t>
  </si>
  <si>
    <t>стоимость</t>
  </si>
  <si>
    <t>в т.ч.</t>
  </si>
  <si>
    <t>л/клетки</t>
  </si>
  <si>
    <t>сумма</t>
  </si>
  <si>
    <t>л\клетки</t>
  </si>
  <si>
    <t>л\кл</t>
  </si>
  <si>
    <t>хоз.спос.</t>
  </si>
  <si>
    <t>подряд</t>
  </si>
  <si>
    <t>кол-во</t>
  </si>
  <si>
    <t>площ.</t>
  </si>
  <si>
    <t>тыс.руб</t>
  </si>
  <si>
    <t>Красного Флота, ул., д. 3</t>
  </si>
  <si>
    <t>Морская ул., д. 84 а</t>
  </si>
  <si>
    <t>Рубакина ул., д. 12</t>
  </si>
  <si>
    <t>Швейцарская ул., д.16/1</t>
  </si>
  <si>
    <t>Швейцарская ул., д.18/1</t>
  </si>
  <si>
    <t xml:space="preserve">Адресная программа текущего ремонта </t>
  </si>
  <si>
    <t xml:space="preserve"> по нормализации температурно-влажностногот режима</t>
  </si>
  <si>
    <t>чердачных помещений многоквартирных домов на 2012г.</t>
  </si>
  <si>
    <t>ООО "ЖКС г. Ломоносова"</t>
  </si>
  <si>
    <t>№</t>
  </si>
  <si>
    <t>Нормализация температурно-влажностного режима</t>
  </si>
  <si>
    <t>Утепле</t>
  </si>
  <si>
    <t>тыс. руб.</t>
  </si>
  <si>
    <t>Допол</t>
  </si>
  <si>
    <t>Покры</t>
  </si>
  <si>
    <t>Ремонт</t>
  </si>
  <si>
    <t xml:space="preserve">Прочие </t>
  </si>
  <si>
    <t>Объём</t>
  </si>
  <si>
    <t>Срок</t>
  </si>
  <si>
    <t>Отмет</t>
  </si>
  <si>
    <t>ние</t>
  </si>
  <si>
    <t>нительная</t>
  </si>
  <si>
    <t>тие</t>
  </si>
  <si>
    <t>и</t>
  </si>
  <si>
    <t>рботы</t>
  </si>
  <si>
    <t>финан</t>
  </si>
  <si>
    <t>выпол</t>
  </si>
  <si>
    <t>ка</t>
  </si>
  <si>
    <t>(засыпка)</t>
  </si>
  <si>
    <t>теплоизо</t>
  </si>
  <si>
    <t>фасоннных</t>
  </si>
  <si>
    <t>замена</t>
  </si>
  <si>
    <t>(ремонт</t>
  </si>
  <si>
    <t>сиро</t>
  </si>
  <si>
    <t>нения</t>
  </si>
  <si>
    <t xml:space="preserve">о </t>
  </si>
  <si>
    <t>чердач-</t>
  </si>
  <si>
    <t>ляция</t>
  </si>
  <si>
    <t>частей</t>
  </si>
  <si>
    <t>слуховых</t>
  </si>
  <si>
    <t>вентиля</t>
  </si>
  <si>
    <t>вания</t>
  </si>
  <si>
    <t>работ</t>
  </si>
  <si>
    <t>ного</t>
  </si>
  <si>
    <t>верхней</t>
  </si>
  <si>
    <t>окон</t>
  </si>
  <si>
    <t>ционных</t>
  </si>
  <si>
    <t xml:space="preserve">тыс. </t>
  </si>
  <si>
    <t>(дата</t>
  </si>
  <si>
    <t>нении</t>
  </si>
  <si>
    <t>поме</t>
  </si>
  <si>
    <t>разводки</t>
  </si>
  <si>
    <t>руб.</t>
  </si>
  <si>
    <t>начала -</t>
  </si>
  <si>
    <t>щения</t>
  </si>
  <si>
    <t>системы</t>
  </si>
  <si>
    <t>дымоход</t>
  </si>
  <si>
    <t>дата</t>
  </si>
  <si>
    <t>в куб. м</t>
  </si>
  <si>
    <t>отопления</t>
  </si>
  <si>
    <t>ляционной</t>
  </si>
  <si>
    <t>ных</t>
  </si>
  <si>
    <t>оконча</t>
  </si>
  <si>
    <t>(по всей</t>
  </si>
  <si>
    <t>краской</t>
  </si>
  <si>
    <t>каналов</t>
  </si>
  <si>
    <t>ния)</t>
  </si>
  <si>
    <t>разводке),</t>
  </si>
  <si>
    <t>и т.д.)</t>
  </si>
  <si>
    <t>п.м.</t>
  </si>
  <si>
    <t>Александровская, ул. Д.20/16</t>
  </si>
  <si>
    <t>26.07 - 30.07.</t>
  </si>
  <si>
    <t>19.07.11.</t>
  </si>
  <si>
    <t>Александровская, ул. Д.22/17</t>
  </si>
  <si>
    <t>07.07.-15.07.</t>
  </si>
  <si>
    <t>24.08.-31.08.</t>
  </si>
  <si>
    <t>Александровская, ул. Д.5</t>
  </si>
  <si>
    <t>Владимирская ул, д. 21</t>
  </si>
  <si>
    <t>20.06-30.06.</t>
  </si>
  <si>
    <t>уутэ</t>
  </si>
  <si>
    <t>Владимирская ул, д. 23</t>
  </si>
  <si>
    <t>17.08.-23.08.</t>
  </si>
  <si>
    <t>Владимирская ул., д.20/2</t>
  </si>
  <si>
    <t>01.06.-06.06.</t>
  </si>
  <si>
    <t>Владимирская ул., д.26 а</t>
  </si>
  <si>
    <t>Владимирская ул., д.26 б</t>
  </si>
  <si>
    <t>07.06.-14.06</t>
  </si>
  <si>
    <t>Дягтярева ул., д. 27</t>
  </si>
  <si>
    <t>Еленинская ул., д. 9/1</t>
  </si>
  <si>
    <t>Ж. Антоненко ул., д. 5</t>
  </si>
  <si>
    <t>Заводская ул., д. 5</t>
  </si>
  <si>
    <t>Заводская ул., д. 10</t>
  </si>
  <si>
    <t>Иликовский пр., д.28</t>
  </si>
  <si>
    <t>Иликовский пр., д.30/2</t>
  </si>
  <si>
    <t>Костылева ул., д. 10/19</t>
  </si>
  <si>
    <t>Красноармейская ул., д. 4</t>
  </si>
  <si>
    <t>Красноармейская ул., д. 12</t>
  </si>
  <si>
    <t>Красноармейская ул., д. 8</t>
  </si>
  <si>
    <t>Красного Флота, ул., д.3</t>
  </si>
  <si>
    <t>Красного Флота, ул., д.5</t>
  </si>
  <si>
    <t>Кронштадская ул., д. 4 а</t>
  </si>
  <si>
    <t>Кронштадская ул., д. 7</t>
  </si>
  <si>
    <t>Победы ул., д. 3</t>
  </si>
  <si>
    <t>Победы ул., д. 5</t>
  </si>
  <si>
    <t>Победы ул., д. 6</t>
  </si>
  <si>
    <t>Победы ул., д.1</t>
  </si>
  <si>
    <t>Победы ул., д.3 а</t>
  </si>
  <si>
    <t>итого:</t>
  </si>
  <si>
    <t>Дворцовый пр., д.43/6</t>
  </si>
  <si>
    <t>Дворцовый пр., д.36</t>
  </si>
  <si>
    <t>Дворцовый пр., д.38</t>
  </si>
  <si>
    <t>Дворцовый пр., д.49</t>
  </si>
  <si>
    <t>Александровская ул., д. 9/21</t>
  </si>
  <si>
    <t>Александровская ул., д. 15/14</t>
  </si>
  <si>
    <t>Александровская ул., д. 20/16</t>
  </si>
  <si>
    <t>Александровская ул., д. 28</t>
  </si>
  <si>
    <t>Александровская ул., д. 32 в</t>
  </si>
  <si>
    <t>Владимирская ул, д. 4</t>
  </si>
  <si>
    <t>Владимирская ул, д. 26</t>
  </si>
  <si>
    <t>Еленинская ул., д.31</t>
  </si>
  <si>
    <t>Иликовский пр., д. 12</t>
  </si>
  <si>
    <t>Иликовский пр., д. 26 а</t>
  </si>
  <si>
    <t>Костылева ул., д. 14</t>
  </si>
  <si>
    <t>Красноармейская ул., д 37</t>
  </si>
  <si>
    <t>Красного флота ул., д. 9/46</t>
  </si>
  <si>
    <t>Ораниенбаумский,пр. д.39к.2</t>
  </si>
  <si>
    <t>Победы ул., д. 20/1</t>
  </si>
  <si>
    <t>Сафронова ул., д. 10</t>
  </si>
  <si>
    <t>Ораниенбаумский,пр.д. 47</t>
  </si>
  <si>
    <t>Ст. специалист по планированию</t>
  </si>
  <si>
    <t>Федотова М.С.</t>
  </si>
  <si>
    <t>Сафронова, 4</t>
  </si>
  <si>
    <t>Ж</t>
  </si>
  <si>
    <t>КР фасад</t>
  </si>
  <si>
    <t>ж</t>
  </si>
  <si>
    <t xml:space="preserve"> ООО "ЖКС г. Ломоносова" на 2012 год.</t>
  </si>
  <si>
    <t>Утверждаю
Генеральный директор
ООО "ЖКС г. Ломоносова"
________________Серебряков А. В.</t>
  </si>
  <si>
    <t>М.С. Федотова</t>
  </si>
  <si>
    <t>Александровская ул., д. 45</t>
  </si>
  <si>
    <t>Федюнинскогоул., д. 14/1</t>
  </si>
  <si>
    <t>А.В. Серебряков</t>
  </si>
  <si>
    <t xml:space="preserve">        </t>
  </si>
  <si>
    <t>Руководитель ПТО</t>
  </si>
  <si>
    <t>Александровская ул., д. 23</t>
  </si>
  <si>
    <t>Дворцовый пр., д.55/8</t>
  </si>
  <si>
    <t>Ж. Антоненко, ул. Д.16</t>
  </si>
  <si>
    <t>Красноармейская ул., д 10</t>
  </si>
  <si>
    <t>Михайловская, ул., д.18а</t>
  </si>
  <si>
    <t>Победы ул., д. 3 а</t>
  </si>
  <si>
    <t>Победы ул., д. 11 б</t>
  </si>
  <si>
    <t>Швейцарская ул., д.2</t>
  </si>
  <si>
    <t>____________________________ В. И. Горбачев</t>
  </si>
  <si>
    <t xml:space="preserve">                             "Согласовано"</t>
  </si>
  <si>
    <t>"Утверждаю"</t>
  </si>
  <si>
    <t>Устранение следов протечек</t>
  </si>
  <si>
    <t>факт выполнения</t>
  </si>
  <si>
    <t>месяц</t>
  </si>
  <si>
    <t xml:space="preserve">01.12. </t>
  </si>
  <si>
    <t>10,2,3</t>
  </si>
  <si>
    <t>сами</t>
  </si>
  <si>
    <t>выполнение Апрель  2012</t>
  </si>
  <si>
    <t>план 2012</t>
  </si>
  <si>
    <t>вып. В феврале</t>
  </si>
  <si>
    <t>№ л/квып правда</t>
  </si>
  <si>
    <t xml:space="preserve">02.12. </t>
  </si>
  <si>
    <t>План текущего ремонта на  2012 год ООО "ЖКС г. Ломоносова"</t>
  </si>
  <si>
    <t>Генеральный директор</t>
  </si>
  <si>
    <t>____________ __А. В. Серебряков</t>
  </si>
  <si>
    <t>_____________________2012г.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</si>
</sst>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#,##0.0000"/>
    <numFmt numFmtId="168" formatCode="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;[Red]0.00"/>
    <numFmt numFmtId="175" formatCode="0.0000000"/>
    <numFmt numFmtId="176" formatCode="0.000000"/>
    <numFmt numFmtId="177" formatCode="0.00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0000"/>
    <numFmt numFmtId="195" formatCode="[$-FC19]d\ mmmm\ yyyy\ &quot;г.&quot;"/>
    <numFmt numFmtId="196" formatCode="[$-419]d\ mmm;@"/>
    <numFmt numFmtId="197" formatCode="[$-419]d\ mmm\ yy;@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 style="medium"/>
      <top/>
      <bottom style="double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/>
      <bottom style="double"/>
    </border>
    <border>
      <left style="medium"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8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/>
    </xf>
    <xf numFmtId="166" fontId="13" fillId="0" borderId="11" xfId="0" applyNumberFormat="1" applyFont="1" applyFill="1" applyBorder="1" applyAlignment="1">
      <alignment horizontal="right"/>
    </xf>
    <xf numFmtId="166" fontId="13" fillId="0" borderId="11" xfId="0" applyNumberFormat="1" applyFont="1" applyFill="1" applyBorder="1" applyAlignment="1">
      <alignment horizontal="right"/>
    </xf>
    <xf numFmtId="166" fontId="13" fillId="0" borderId="11" xfId="0" applyNumberFormat="1" applyFont="1" applyFill="1" applyBorder="1" applyAlignment="1">
      <alignment/>
    </xf>
    <xf numFmtId="166" fontId="14" fillId="0" borderId="12" xfId="0" applyNumberFormat="1" applyFont="1" applyFill="1" applyBorder="1" applyAlignment="1">
      <alignment horizontal="right"/>
    </xf>
    <xf numFmtId="166" fontId="14" fillId="0" borderId="13" xfId="0" applyNumberFormat="1" applyFont="1" applyFill="1" applyBorder="1" applyAlignment="1">
      <alignment horizontal="right"/>
    </xf>
    <xf numFmtId="166" fontId="13" fillId="0" borderId="14" xfId="0" applyNumberFormat="1" applyFont="1" applyFill="1" applyBorder="1" applyAlignment="1">
      <alignment horizontal="right"/>
    </xf>
    <xf numFmtId="166" fontId="13" fillId="0" borderId="14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horizontal="right"/>
    </xf>
    <xf numFmtId="166" fontId="14" fillId="0" borderId="16" xfId="0" applyNumberFormat="1" applyFont="1" applyFill="1" applyBorder="1" applyAlignment="1">
      <alignment horizontal="right"/>
    </xf>
    <xf numFmtId="166" fontId="14" fillId="0" borderId="17" xfId="0" applyNumberFormat="1" applyFont="1" applyFill="1" applyBorder="1" applyAlignment="1">
      <alignment horizontal="right"/>
    </xf>
    <xf numFmtId="166" fontId="14" fillId="0" borderId="18" xfId="0" applyNumberFormat="1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166" fontId="14" fillId="0" borderId="19" xfId="0" applyNumberFormat="1" applyFont="1" applyFill="1" applyBorder="1" applyAlignment="1">
      <alignment horizontal="right"/>
    </xf>
    <xf numFmtId="166" fontId="14" fillId="0" borderId="14" xfId="0" applyNumberFormat="1" applyFont="1" applyFill="1" applyBorder="1" applyAlignment="1">
      <alignment horizontal="right"/>
    </xf>
    <xf numFmtId="166" fontId="13" fillId="0" borderId="18" xfId="0" applyNumberFormat="1" applyFont="1" applyFill="1" applyBorder="1" applyAlignment="1">
      <alignment horizontal="center"/>
    </xf>
    <xf numFmtId="166" fontId="13" fillId="0" borderId="18" xfId="0" applyNumberFormat="1" applyFont="1" applyFill="1" applyBorder="1" applyAlignment="1">
      <alignment horizontal="right"/>
    </xf>
    <xf numFmtId="166" fontId="13" fillId="0" borderId="14" xfId="0" applyNumberFormat="1" applyFont="1" applyFill="1" applyBorder="1" applyAlignment="1">
      <alignment horizontal="right"/>
    </xf>
    <xf numFmtId="166" fontId="13" fillId="0" borderId="20" xfId="0" applyNumberFormat="1" applyFont="1" applyFill="1" applyBorder="1" applyAlignment="1">
      <alignment horizontal="right"/>
    </xf>
    <xf numFmtId="166" fontId="12" fillId="0" borderId="21" xfId="0" applyNumberFormat="1" applyFont="1" applyFill="1" applyBorder="1" applyAlignment="1">
      <alignment/>
    </xf>
    <xf numFmtId="166" fontId="13" fillId="0" borderId="15" xfId="0" applyNumberFormat="1" applyFont="1" applyFill="1" applyBorder="1" applyAlignment="1">
      <alignment horizontal="right"/>
    </xf>
    <xf numFmtId="166" fontId="12" fillId="0" borderId="12" xfId="0" applyNumberFormat="1" applyFont="1" applyBorder="1" applyAlignment="1">
      <alignment horizontal="right"/>
    </xf>
    <xf numFmtId="166" fontId="14" fillId="0" borderId="22" xfId="0" applyNumberFormat="1" applyFont="1" applyFill="1" applyBorder="1" applyAlignment="1">
      <alignment horizontal="right"/>
    </xf>
    <xf numFmtId="166" fontId="14" fillId="0" borderId="23" xfId="0" applyNumberFormat="1" applyFont="1" applyFill="1" applyBorder="1" applyAlignment="1">
      <alignment horizontal="right"/>
    </xf>
    <xf numFmtId="166" fontId="12" fillId="0" borderId="17" xfId="0" applyNumberFormat="1" applyFont="1" applyFill="1" applyBorder="1" applyAlignment="1">
      <alignment horizontal="right"/>
    </xf>
    <xf numFmtId="166" fontId="12" fillId="0" borderId="19" xfId="0" applyNumberFormat="1" applyFont="1" applyBorder="1" applyAlignment="1">
      <alignment horizontal="right"/>
    </xf>
    <xf numFmtId="166" fontId="14" fillId="0" borderId="24" xfId="0" applyNumberFormat="1" applyFont="1" applyFill="1" applyBorder="1" applyAlignment="1">
      <alignment horizontal="right"/>
    </xf>
    <xf numFmtId="49" fontId="14" fillId="0" borderId="25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166" fontId="17" fillId="0" borderId="17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166" fontId="17" fillId="0" borderId="18" xfId="0" applyNumberFormat="1" applyFont="1" applyFill="1" applyBorder="1" applyAlignment="1">
      <alignment horizontal="right"/>
    </xf>
    <xf numFmtId="166" fontId="17" fillId="0" borderId="18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66" fontId="17" fillId="0" borderId="22" xfId="0" applyNumberFormat="1" applyFont="1" applyFill="1" applyBorder="1" applyAlignment="1">
      <alignment horizontal="center"/>
    </xf>
    <xf numFmtId="166" fontId="17" fillId="0" borderId="12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49" fontId="14" fillId="0" borderId="28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6" fontId="17" fillId="0" borderId="0" xfId="0" applyNumberFormat="1" applyFont="1" applyFill="1" applyBorder="1" applyAlignment="1">
      <alignment horizontal="center"/>
    </xf>
    <xf numFmtId="166" fontId="17" fillId="0" borderId="16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166" fontId="17" fillId="0" borderId="3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166" fontId="17" fillId="0" borderId="12" xfId="0" applyNumberFormat="1" applyFont="1" applyFill="1" applyBorder="1" applyAlignment="1">
      <alignment horizontal="right"/>
    </xf>
    <xf numFmtId="166" fontId="13" fillId="0" borderId="27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166" fontId="17" fillId="0" borderId="31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166" fontId="14" fillId="0" borderId="0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/>
    </xf>
    <xf numFmtId="0" fontId="17" fillId="0" borderId="33" xfId="0" applyFont="1" applyFill="1" applyBorder="1" applyAlignment="1">
      <alignment/>
    </xf>
    <xf numFmtId="166" fontId="14" fillId="0" borderId="27" xfId="0" applyNumberFormat="1" applyFont="1" applyFill="1" applyBorder="1" applyAlignment="1">
      <alignment horizontal="center"/>
    </xf>
    <xf numFmtId="166" fontId="17" fillId="0" borderId="14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/>
    </xf>
    <xf numFmtId="166" fontId="17" fillId="0" borderId="14" xfId="0" applyNumberFormat="1" applyFont="1" applyFill="1" applyBorder="1" applyAlignment="1">
      <alignment horizontal="right"/>
    </xf>
    <xf numFmtId="0" fontId="14" fillId="0" borderId="35" xfId="0" applyFont="1" applyFill="1" applyBorder="1" applyAlignment="1">
      <alignment/>
    </xf>
    <xf numFmtId="166" fontId="17" fillId="0" borderId="22" xfId="0" applyNumberFormat="1" applyFont="1" applyFill="1" applyBorder="1" applyAlignment="1">
      <alignment horizontal="right"/>
    </xf>
    <xf numFmtId="0" fontId="14" fillId="0" borderId="36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166" fontId="17" fillId="0" borderId="17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166" fontId="13" fillId="0" borderId="37" xfId="0" applyNumberFormat="1" applyFont="1" applyFill="1" applyBorder="1" applyAlignment="1">
      <alignment horizontal="center"/>
    </xf>
    <xf numFmtId="166" fontId="13" fillId="0" borderId="20" xfId="0" applyNumberFormat="1" applyFont="1" applyFill="1" applyBorder="1" applyAlignment="1">
      <alignment horizontal="center"/>
    </xf>
    <xf numFmtId="166" fontId="17" fillId="0" borderId="24" xfId="0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166" fontId="14" fillId="0" borderId="27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49" fontId="14" fillId="0" borderId="38" xfId="0" applyNumberFormat="1" applyFont="1" applyFill="1" applyBorder="1" applyAlignment="1">
      <alignment/>
    </xf>
    <xf numFmtId="166" fontId="17" fillId="0" borderId="15" xfId="0" applyNumberFormat="1" applyFont="1" applyFill="1" applyBorder="1" applyAlignment="1">
      <alignment horizontal="right"/>
    </xf>
    <xf numFmtId="166" fontId="17" fillId="0" borderId="39" xfId="0" applyNumberFormat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/>
    </xf>
    <xf numFmtId="166" fontId="17" fillId="0" borderId="4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166" fontId="17" fillId="0" borderId="41" xfId="0" applyNumberFormat="1" applyFont="1" applyFill="1" applyBorder="1" applyAlignment="1">
      <alignment horizontal="right"/>
    </xf>
    <xf numFmtId="166" fontId="17" fillId="0" borderId="34" xfId="0" applyNumberFormat="1" applyFont="1" applyFill="1" applyBorder="1" applyAlignment="1">
      <alignment horizontal="right"/>
    </xf>
    <xf numFmtId="0" fontId="14" fillId="0" borderId="25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166" fontId="17" fillId="0" borderId="16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0" fontId="17" fillId="0" borderId="43" xfId="0" applyFont="1" applyFill="1" applyBorder="1" applyAlignment="1">
      <alignment/>
    </xf>
    <xf numFmtId="166" fontId="17" fillId="0" borderId="43" xfId="0" applyNumberFormat="1" applyFont="1" applyBorder="1" applyAlignment="1">
      <alignment horizontal="right"/>
    </xf>
    <xf numFmtId="166" fontId="17" fillId="0" borderId="44" xfId="0" applyNumberFormat="1" applyFont="1" applyBorder="1" applyAlignment="1">
      <alignment horizontal="right"/>
    </xf>
    <xf numFmtId="166" fontId="17" fillId="0" borderId="42" xfId="0" applyNumberFormat="1" applyFont="1" applyBorder="1" applyAlignment="1">
      <alignment horizontal="right"/>
    </xf>
    <xf numFmtId="166" fontId="17" fillId="0" borderId="45" xfId="0" applyNumberFormat="1" applyFont="1" applyFill="1" applyBorder="1" applyAlignment="1">
      <alignment horizontal="right"/>
    </xf>
    <xf numFmtId="166" fontId="13" fillId="0" borderId="30" xfId="0" applyNumberFormat="1" applyFont="1" applyFill="1" applyBorder="1" applyAlignment="1">
      <alignment horizontal="right"/>
    </xf>
    <xf numFmtId="166" fontId="17" fillId="0" borderId="42" xfId="0" applyNumberFormat="1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166" fontId="17" fillId="0" borderId="24" xfId="0" applyNumberFormat="1" applyFont="1" applyFill="1" applyBorder="1" applyAlignment="1">
      <alignment horizontal="center"/>
    </xf>
    <xf numFmtId="166" fontId="17" fillId="0" borderId="42" xfId="0" applyNumberFormat="1" applyFont="1" applyFill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3" fillId="0" borderId="30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166" fontId="17" fillId="0" borderId="46" xfId="0" applyNumberFormat="1" applyFont="1" applyFill="1" applyBorder="1" applyAlignment="1">
      <alignment horizontal="right" vertical="center"/>
    </xf>
    <xf numFmtId="166" fontId="12" fillId="0" borderId="47" xfId="0" applyNumberFormat="1" applyFont="1" applyFill="1" applyBorder="1" applyAlignment="1">
      <alignment/>
    </xf>
    <xf numFmtId="166" fontId="13" fillId="0" borderId="17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/>
    </xf>
    <xf numFmtId="166" fontId="12" fillId="0" borderId="19" xfId="0" applyNumberFormat="1" applyFont="1" applyFill="1" applyBorder="1" applyAlignment="1">
      <alignment horizontal="right"/>
    </xf>
    <xf numFmtId="166" fontId="14" fillId="0" borderId="17" xfId="0" applyNumberFormat="1" applyFont="1" applyFill="1" applyBorder="1" applyAlignment="1">
      <alignment/>
    </xf>
    <xf numFmtId="166" fontId="14" fillId="0" borderId="14" xfId="0" applyNumberFormat="1" applyFont="1" applyFill="1" applyBorder="1" applyAlignment="1">
      <alignment/>
    </xf>
    <xf numFmtId="166" fontId="14" fillId="0" borderId="30" xfId="0" applyNumberFormat="1" applyFont="1" applyFill="1" applyBorder="1" applyAlignment="1">
      <alignment horizontal="right"/>
    </xf>
    <xf numFmtId="166" fontId="14" fillId="0" borderId="50" xfId="0" applyNumberFormat="1" applyFont="1" applyFill="1" applyBorder="1" applyAlignment="1">
      <alignment horizontal="right"/>
    </xf>
    <xf numFmtId="166" fontId="14" fillId="0" borderId="40" xfId="0" applyNumberFormat="1" applyFont="1" applyFill="1" applyBorder="1" applyAlignment="1">
      <alignment horizontal="right"/>
    </xf>
    <xf numFmtId="166" fontId="14" fillId="0" borderId="42" xfId="0" applyNumberFormat="1" applyFont="1" applyFill="1" applyBorder="1" applyAlignment="1">
      <alignment horizontal="right"/>
    </xf>
    <xf numFmtId="166" fontId="14" fillId="0" borderId="51" xfId="0" applyNumberFormat="1" applyFont="1" applyFill="1" applyBorder="1" applyAlignment="1">
      <alignment horizontal="right"/>
    </xf>
    <xf numFmtId="166" fontId="14" fillId="0" borderId="41" xfId="0" applyNumberFormat="1" applyFont="1" applyFill="1" applyBorder="1" applyAlignment="1">
      <alignment horizontal="right"/>
    </xf>
    <xf numFmtId="166" fontId="14" fillId="0" borderId="34" xfId="0" applyNumberFormat="1" applyFont="1" applyFill="1" applyBorder="1" applyAlignment="1">
      <alignment horizontal="right"/>
    </xf>
    <xf numFmtId="0" fontId="17" fillId="0" borderId="38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66" fontId="17" fillId="0" borderId="47" xfId="0" applyNumberFormat="1" applyFont="1" applyFill="1" applyBorder="1" applyAlignment="1">
      <alignment horizontal="right"/>
    </xf>
    <xf numFmtId="0" fontId="19" fillId="0" borderId="52" xfId="0" applyFont="1" applyFill="1" applyBorder="1" applyAlignment="1">
      <alignment/>
    </xf>
    <xf numFmtId="0" fontId="19" fillId="0" borderId="53" xfId="0" applyFont="1" applyFill="1" applyBorder="1" applyAlignment="1">
      <alignment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0" fillId="0" borderId="54" xfId="0" applyBorder="1" applyAlignment="1">
      <alignment/>
    </xf>
    <xf numFmtId="166" fontId="17" fillId="0" borderId="55" xfId="0" applyNumberFormat="1" applyFont="1" applyFill="1" applyBorder="1" applyAlignment="1">
      <alignment horizontal="right"/>
    </xf>
    <xf numFmtId="166" fontId="17" fillId="0" borderId="40" xfId="0" applyNumberFormat="1" applyFont="1" applyFill="1" applyBorder="1" applyAlignment="1">
      <alignment horizontal="right"/>
    </xf>
    <xf numFmtId="166" fontId="17" fillId="0" borderId="43" xfId="0" applyNumberFormat="1" applyFont="1" applyFill="1" applyBorder="1" applyAlignment="1">
      <alignment horizontal="right"/>
    </xf>
    <xf numFmtId="0" fontId="20" fillId="0" borderId="53" xfId="0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5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3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2" fontId="20" fillId="0" borderId="52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2" fontId="20" fillId="0" borderId="52" xfId="0" applyNumberFormat="1" applyFont="1" applyFill="1" applyBorder="1" applyAlignment="1">
      <alignment/>
    </xf>
    <xf numFmtId="0" fontId="22" fillId="0" borderId="45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23" fillId="0" borderId="65" xfId="0" applyFont="1" applyBorder="1" applyAlignment="1">
      <alignment/>
    </xf>
    <xf numFmtId="1" fontId="20" fillId="0" borderId="66" xfId="0" applyNumberFormat="1" applyFont="1" applyBorder="1" applyAlignment="1">
      <alignment horizontal="center" vertical="center"/>
    </xf>
    <xf numFmtId="164" fontId="20" fillId="0" borderId="66" xfId="0" applyNumberFormat="1" applyFont="1" applyBorder="1" applyAlignment="1">
      <alignment horizontal="center" vertical="center"/>
    </xf>
    <xf numFmtId="1" fontId="20" fillId="0" borderId="67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/>
    </xf>
    <xf numFmtId="2" fontId="20" fillId="0" borderId="52" xfId="0" applyNumberFormat="1" applyFont="1" applyBorder="1" applyAlignment="1">
      <alignment/>
    </xf>
    <xf numFmtId="1" fontId="20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9" fillId="0" borderId="70" xfId="0" applyFont="1" applyFill="1" applyBorder="1" applyAlignment="1">
      <alignment wrapText="1"/>
    </xf>
    <xf numFmtId="0" fontId="19" fillId="0" borderId="71" xfId="0" applyFont="1" applyFill="1" applyBorder="1" applyAlignment="1">
      <alignment wrapText="1"/>
    </xf>
    <xf numFmtId="0" fontId="19" fillId="0" borderId="71" xfId="0" applyFont="1" applyBorder="1" applyAlignment="1">
      <alignment wrapText="1"/>
    </xf>
    <xf numFmtId="49" fontId="19" fillId="0" borderId="71" xfId="0" applyNumberFormat="1" applyFont="1" applyBorder="1" applyAlignment="1">
      <alignment horizontal="left"/>
    </xf>
    <xf numFmtId="49" fontId="19" fillId="0" borderId="71" xfId="0" applyNumberFormat="1" applyFont="1" applyFill="1" applyBorder="1" applyAlignment="1">
      <alignment horizontal="left"/>
    </xf>
    <xf numFmtId="49" fontId="19" fillId="0" borderId="72" xfId="0" applyNumberFormat="1" applyFont="1" applyFill="1" applyBorder="1" applyAlignment="1">
      <alignment horizontal="left"/>
    </xf>
    <xf numFmtId="49" fontId="20" fillId="0" borderId="67" xfId="0" applyNumberFormat="1" applyFont="1" applyFill="1" applyBorder="1" applyAlignment="1">
      <alignment horizontal="right"/>
    </xf>
    <xf numFmtId="0" fontId="19" fillId="0" borderId="73" xfId="0" applyFont="1" applyFill="1" applyBorder="1" applyAlignment="1">
      <alignment/>
    </xf>
    <xf numFmtId="0" fontId="19" fillId="0" borderId="73" xfId="0" applyFont="1" applyBorder="1" applyAlignment="1">
      <alignment/>
    </xf>
    <xf numFmtId="0" fontId="19" fillId="0" borderId="74" xfId="0" applyFont="1" applyBorder="1" applyAlignment="1">
      <alignment/>
    </xf>
    <xf numFmtId="1" fontId="19" fillId="0" borderId="54" xfId="0" applyNumberFormat="1" applyFont="1" applyFill="1" applyBorder="1" applyAlignment="1">
      <alignment horizontal="center" vertical="center" wrapText="1"/>
    </xf>
    <xf numFmtId="2" fontId="19" fillId="0" borderId="71" xfId="0" applyNumberFormat="1" applyFont="1" applyFill="1" applyBorder="1" applyAlignment="1">
      <alignment horizontal="center"/>
    </xf>
    <xf numFmtId="1" fontId="19" fillId="0" borderId="54" xfId="0" applyNumberFormat="1" applyFont="1" applyBorder="1" applyAlignment="1">
      <alignment horizontal="center" vertical="center"/>
    </xf>
    <xf numFmtId="0" fontId="19" fillId="0" borderId="71" xfId="0" applyFont="1" applyBorder="1" applyAlignment="1">
      <alignment/>
    </xf>
    <xf numFmtId="1" fontId="19" fillId="0" borderId="54" xfId="0" applyNumberFormat="1" applyFont="1" applyFill="1" applyBorder="1" applyAlignment="1">
      <alignment horizontal="center" vertical="center"/>
    </xf>
    <xf numFmtId="1" fontId="19" fillId="0" borderId="75" xfId="0" applyNumberFormat="1" applyFont="1" applyBorder="1" applyAlignment="1">
      <alignment horizontal="center" vertical="center"/>
    </xf>
    <xf numFmtId="0" fontId="19" fillId="0" borderId="72" xfId="0" applyFont="1" applyBorder="1" applyAlignment="1">
      <alignment/>
    </xf>
    <xf numFmtId="1" fontId="20" fillId="0" borderId="65" xfId="0" applyNumberFormat="1" applyFont="1" applyBorder="1" applyAlignment="1">
      <alignment horizontal="center" vertical="center"/>
    </xf>
    <xf numFmtId="164" fontId="20" fillId="0" borderId="67" xfId="0" applyNumberFormat="1" applyFont="1" applyBorder="1" applyAlignment="1">
      <alignment horizontal="center" vertical="center"/>
    </xf>
    <xf numFmtId="0" fontId="19" fillId="0" borderId="69" xfId="0" applyFont="1" applyFill="1" applyBorder="1" applyAlignment="1">
      <alignment/>
    </xf>
    <xf numFmtId="2" fontId="19" fillId="0" borderId="70" xfId="0" applyNumberFormat="1" applyFont="1" applyFill="1" applyBorder="1" applyAlignment="1">
      <alignment/>
    </xf>
    <xf numFmtId="0" fontId="19" fillId="0" borderId="54" xfId="0" applyFont="1" applyFill="1" applyBorder="1" applyAlignment="1">
      <alignment/>
    </xf>
    <xf numFmtId="2" fontId="19" fillId="0" borderId="71" xfId="0" applyNumberFormat="1" applyFont="1" applyFill="1" applyBorder="1" applyAlignment="1">
      <alignment/>
    </xf>
    <xf numFmtId="0" fontId="19" fillId="0" borderId="54" xfId="0" applyFont="1" applyBorder="1" applyAlignment="1">
      <alignment/>
    </xf>
    <xf numFmtId="0" fontId="19" fillId="0" borderId="75" xfId="0" applyFont="1" applyBorder="1" applyAlignment="1">
      <alignment/>
    </xf>
    <xf numFmtId="166" fontId="14" fillId="0" borderId="44" xfId="0" applyNumberFormat="1" applyFont="1" applyFill="1" applyBorder="1" applyAlignment="1">
      <alignment horizontal="right"/>
    </xf>
    <xf numFmtId="166" fontId="14" fillId="0" borderId="31" xfId="0" applyNumberFormat="1" applyFont="1" applyFill="1" applyBorder="1" applyAlignment="1">
      <alignment horizontal="right"/>
    </xf>
    <xf numFmtId="164" fontId="17" fillId="0" borderId="39" xfId="0" applyNumberFormat="1" applyFont="1" applyFill="1" applyBorder="1" applyAlignment="1">
      <alignment/>
    </xf>
    <xf numFmtId="166" fontId="12" fillId="0" borderId="47" xfId="0" applyNumberFormat="1" applyFont="1" applyFill="1" applyBorder="1" applyAlignment="1">
      <alignment horizontal="right"/>
    </xf>
    <xf numFmtId="164" fontId="14" fillId="0" borderId="17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/>
    </xf>
    <xf numFmtId="49" fontId="14" fillId="0" borderId="14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7" fillId="0" borderId="22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166" fontId="14" fillId="0" borderId="10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/>
    </xf>
    <xf numFmtId="49" fontId="14" fillId="0" borderId="16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166" fontId="14" fillId="0" borderId="0" xfId="0" applyNumberFormat="1" applyFont="1" applyFill="1" applyBorder="1" applyAlignment="1">
      <alignment horizontal="right"/>
    </xf>
    <xf numFmtId="166" fontId="17" fillId="0" borderId="76" xfId="0" applyNumberFormat="1" applyFont="1" applyFill="1" applyBorder="1" applyAlignment="1">
      <alignment horizontal="right" vertical="center"/>
    </xf>
    <xf numFmtId="49" fontId="14" fillId="0" borderId="77" xfId="0" applyNumberFormat="1" applyFont="1" applyFill="1" applyBorder="1" applyAlignment="1">
      <alignment/>
    </xf>
    <xf numFmtId="0" fontId="14" fillId="0" borderId="43" xfId="0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49" fontId="14" fillId="0" borderId="40" xfId="0" applyNumberFormat="1" applyFont="1" applyFill="1" applyBorder="1" applyAlignment="1">
      <alignment/>
    </xf>
    <xf numFmtId="164" fontId="17" fillId="0" borderId="40" xfId="0" applyNumberFormat="1" applyFont="1" applyFill="1" applyBorder="1" applyAlignment="1">
      <alignment/>
    </xf>
    <xf numFmtId="166" fontId="12" fillId="0" borderId="43" xfId="0" applyNumberFormat="1" applyFont="1" applyFill="1" applyBorder="1" applyAlignment="1">
      <alignment horizontal="right"/>
    </xf>
    <xf numFmtId="166" fontId="12" fillId="0" borderId="4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/>
    </xf>
    <xf numFmtId="49" fontId="14" fillId="0" borderId="69" xfId="0" applyNumberFormat="1" applyFont="1" applyFill="1" applyBorder="1" applyAlignment="1">
      <alignment/>
    </xf>
    <xf numFmtId="0" fontId="17" fillId="0" borderId="78" xfId="0" applyFont="1" applyFill="1" applyBorder="1" applyAlignment="1">
      <alignment/>
    </xf>
    <xf numFmtId="0" fontId="14" fillId="0" borderId="79" xfId="0" applyFont="1" applyFill="1" applyBorder="1" applyAlignment="1">
      <alignment/>
    </xf>
    <xf numFmtId="49" fontId="14" fillId="0" borderId="80" xfId="0" applyNumberFormat="1" applyFont="1" applyFill="1" applyBorder="1" applyAlignment="1">
      <alignment/>
    </xf>
    <xf numFmtId="0" fontId="17" fillId="0" borderId="81" xfId="0" applyFont="1" applyFill="1" applyBorder="1" applyAlignment="1">
      <alignment/>
    </xf>
    <xf numFmtId="0" fontId="14" fillId="0" borderId="8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166" fontId="14" fillId="0" borderId="29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/>
    </xf>
    <xf numFmtId="49" fontId="14" fillId="0" borderId="44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166" fontId="14" fillId="0" borderId="77" xfId="0" applyNumberFormat="1" applyFont="1" applyFill="1" applyBorder="1" applyAlignment="1">
      <alignment horizontal="right"/>
    </xf>
    <xf numFmtId="166" fontId="14" fillId="0" borderId="28" xfId="0" applyNumberFormat="1" applyFont="1" applyFill="1" applyBorder="1" applyAlignment="1">
      <alignment horizontal="right"/>
    </xf>
    <xf numFmtId="0" fontId="14" fillId="0" borderId="40" xfId="0" applyFont="1" applyFill="1" applyBorder="1" applyAlignment="1">
      <alignment/>
    </xf>
    <xf numFmtId="0" fontId="14" fillId="0" borderId="44" xfId="0" applyFont="1" applyFill="1" applyBorder="1" applyAlignment="1">
      <alignment horizontal="left"/>
    </xf>
    <xf numFmtId="0" fontId="14" fillId="0" borderId="44" xfId="0" applyFont="1" applyFill="1" applyBorder="1" applyAlignment="1">
      <alignment/>
    </xf>
    <xf numFmtId="166" fontId="14" fillId="0" borderId="56" xfId="0" applyNumberFormat="1" applyFont="1" applyFill="1" applyBorder="1" applyAlignment="1">
      <alignment horizontal="right"/>
    </xf>
    <xf numFmtId="0" fontId="17" fillId="0" borderId="42" xfId="0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horizontal="left"/>
    </xf>
    <xf numFmtId="0" fontId="14" fillId="0" borderId="26" xfId="0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43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4" fillId="0" borderId="71" xfId="0" applyFont="1" applyFill="1" applyBorder="1" applyAlignment="1">
      <alignment/>
    </xf>
    <xf numFmtId="2" fontId="24" fillId="0" borderId="71" xfId="0" applyNumberFormat="1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24" fillId="0" borderId="72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/>
    </xf>
    <xf numFmtId="164" fontId="19" fillId="0" borderId="52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20" fillId="0" borderId="78" xfId="0" applyFont="1" applyFill="1" applyBorder="1" applyAlignment="1">
      <alignment/>
    </xf>
    <xf numFmtId="0" fontId="20" fillId="0" borderId="4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64" fontId="24" fillId="0" borderId="52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0" fillId="0" borderId="83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/>
    </xf>
    <xf numFmtId="164" fontId="20" fillId="0" borderId="5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66" fontId="14" fillId="0" borderId="11" xfId="0" applyNumberFormat="1" applyFont="1" applyFill="1" applyBorder="1" applyAlignment="1">
      <alignment/>
    </xf>
    <xf numFmtId="166" fontId="14" fillId="0" borderId="18" xfId="0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67" fontId="14" fillId="0" borderId="12" xfId="0" applyNumberFormat="1" applyFont="1" applyFill="1" applyBorder="1" applyAlignment="1">
      <alignment/>
    </xf>
    <xf numFmtId="166" fontId="14" fillId="0" borderId="12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166" fontId="14" fillId="0" borderId="31" xfId="0" applyNumberFormat="1" applyFont="1" applyFill="1" applyBorder="1" applyAlignment="1">
      <alignment/>
    </xf>
    <xf numFmtId="166" fontId="14" fillId="0" borderId="34" xfId="0" applyNumberFormat="1" applyFont="1" applyFill="1" applyBorder="1" applyAlignment="1">
      <alignment/>
    </xf>
    <xf numFmtId="166" fontId="14" fillId="0" borderId="20" xfId="0" applyNumberFormat="1" applyFont="1" applyFill="1" applyBorder="1" applyAlignment="1">
      <alignment/>
    </xf>
    <xf numFmtId="166" fontId="17" fillId="0" borderId="21" xfId="0" applyNumberFormat="1" applyFont="1" applyFill="1" applyBorder="1" applyAlignment="1">
      <alignment horizontal="right"/>
    </xf>
    <xf numFmtId="1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166" fontId="14" fillId="0" borderId="20" xfId="0" applyNumberFormat="1" applyFont="1" applyFill="1" applyBorder="1" applyAlignment="1">
      <alignment horizontal="right"/>
    </xf>
    <xf numFmtId="166" fontId="14" fillId="0" borderId="37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64" fontId="17" fillId="0" borderId="47" xfId="0" applyNumberFormat="1" applyFont="1" applyFill="1" applyBorder="1" applyAlignment="1">
      <alignment/>
    </xf>
    <xf numFmtId="165" fontId="14" fillId="0" borderId="17" xfId="0" applyNumberFormat="1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166" fontId="16" fillId="32" borderId="12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164" fontId="17" fillId="0" borderId="48" xfId="0" applyNumberFormat="1" applyFont="1" applyFill="1" applyBorder="1" applyAlignment="1">
      <alignment/>
    </xf>
    <xf numFmtId="49" fontId="14" fillId="0" borderId="48" xfId="0" applyNumberFormat="1" applyFont="1" applyFill="1" applyBorder="1" applyAlignment="1">
      <alignment/>
    </xf>
    <xf numFmtId="0" fontId="17" fillId="0" borderId="48" xfId="0" applyFont="1" applyFill="1" applyBorder="1" applyAlignment="1">
      <alignment/>
    </xf>
    <xf numFmtId="166" fontId="17" fillId="0" borderId="48" xfId="0" applyNumberFormat="1" applyFont="1" applyFill="1" applyBorder="1" applyAlignment="1">
      <alignment horizontal="right"/>
    </xf>
    <xf numFmtId="166" fontId="17" fillId="0" borderId="49" xfId="0" applyNumberFormat="1" applyFont="1" applyFill="1" applyBorder="1" applyAlignment="1">
      <alignment horizontal="right"/>
    </xf>
    <xf numFmtId="166" fontId="12" fillId="0" borderId="84" xfId="0" applyNumberFormat="1" applyFont="1" applyFill="1" applyBorder="1" applyAlignment="1">
      <alignment horizontal="right"/>
    </xf>
    <xf numFmtId="166" fontId="12" fillId="0" borderId="48" xfId="0" applyNumberFormat="1" applyFont="1" applyFill="1" applyBorder="1" applyAlignment="1">
      <alignment horizontal="right"/>
    </xf>
    <xf numFmtId="166" fontId="17" fillId="0" borderId="39" xfId="0" applyNumberFormat="1" applyFont="1" applyFill="1" applyBorder="1" applyAlignment="1">
      <alignment horizontal="right"/>
    </xf>
    <xf numFmtId="164" fontId="14" fillId="0" borderId="44" xfId="0" applyNumberFormat="1" applyFont="1" applyFill="1" applyBorder="1" applyAlignment="1">
      <alignment/>
    </xf>
    <xf numFmtId="164" fontId="17" fillId="0" borderId="39" xfId="0" applyNumberFormat="1" applyFont="1" applyFill="1" applyBorder="1" applyAlignment="1">
      <alignment vertical="center"/>
    </xf>
    <xf numFmtId="0" fontId="14" fillId="0" borderId="47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7" fillId="0" borderId="5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5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0" xfId="0" applyFont="1" applyBorder="1" applyAlignment="1">
      <alignment/>
    </xf>
    <xf numFmtId="166" fontId="17" fillId="0" borderId="25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164" fontId="27" fillId="0" borderId="40" xfId="0" applyNumberFormat="1" applyFont="1" applyFill="1" applyBorder="1" applyAlignment="1">
      <alignment/>
    </xf>
    <xf numFmtId="164" fontId="27" fillId="0" borderId="43" xfId="0" applyNumberFormat="1" applyFont="1" applyFill="1" applyBorder="1" applyAlignment="1">
      <alignment/>
    </xf>
    <xf numFmtId="0" fontId="20" fillId="0" borderId="68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26" fillId="0" borderId="71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20" fillId="0" borderId="5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2" fontId="24" fillId="0" borderId="52" xfId="0" applyNumberFormat="1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164" fontId="19" fillId="0" borderId="78" xfId="0" applyNumberFormat="1" applyFont="1" applyFill="1" applyBorder="1" applyAlignment="1">
      <alignment/>
    </xf>
    <xf numFmtId="0" fontId="24" fillId="0" borderId="78" xfId="0" applyFont="1" applyFill="1" applyBorder="1" applyAlignment="1">
      <alignment/>
    </xf>
    <xf numFmtId="2" fontId="24" fillId="0" borderId="78" xfId="0" applyNumberFormat="1" applyFont="1" applyFill="1" applyBorder="1" applyAlignment="1">
      <alignment/>
    </xf>
    <xf numFmtId="0" fontId="19" fillId="0" borderId="78" xfId="0" applyFont="1" applyFill="1" applyBorder="1" applyAlignment="1">
      <alignment/>
    </xf>
    <xf numFmtId="0" fontId="24" fillId="0" borderId="7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74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9" fillId="33" borderId="73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166" fontId="17" fillId="0" borderId="33" xfId="0" applyNumberFormat="1" applyFont="1" applyFill="1" applyBorder="1" applyAlignment="1">
      <alignment horizontal="right"/>
    </xf>
    <xf numFmtId="166" fontId="15" fillId="0" borderId="33" xfId="0" applyNumberFormat="1" applyFont="1" applyFill="1" applyBorder="1" applyAlignment="1">
      <alignment horizontal="right"/>
    </xf>
    <xf numFmtId="166" fontId="15" fillId="0" borderId="64" xfId="0" applyNumberFormat="1" applyFont="1" applyFill="1" applyBorder="1" applyAlignment="1">
      <alignment horizontal="left"/>
    </xf>
    <xf numFmtId="0" fontId="5" fillId="0" borderId="56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197" fontId="19" fillId="35" borderId="52" xfId="0" applyNumberFormat="1" applyFont="1" applyFill="1" applyBorder="1" applyAlignment="1">
      <alignment/>
    </xf>
    <xf numFmtId="0" fontId="20" fillId="0" borderId="59" xfId="0" applyFont="1" applyFill="1" applyBorder="1" applyAlignment="1">
      <alignment horizontal="center" vertical="top" wrapText="1"/>
    </xf>
    <xf numFmtId="0" fontId="20" fillId="0" borderId="50" xfId="0" applyFont="1" applyFill="1" applyBorder="1" applyAlignment="1">
      <alignment horizontal="center" vertical="top" wrapText="1"/>
    </xf>
    <xf numFmtId="0" fontId="20" fillId="0" borderId="56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20" fillId="0" borderId="5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64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2" fillId="0" borderId="83" xfId="0" applyFont="1" applyBorder="1" applyAlignment="1">
      <alignment horizontal="center"/>
    </xf>
    <xf numFmtId="0" fontId="22" fillId="0" borderId="87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 wrapText="1"/>
    </xf>
    <xf numFmtId="164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77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4" fillId="33" borderId="92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left" vertical="center"/>
    </xf>
    <xf numFmtId="0" fontId="14" fillId="33" borderId="47" xfId="0" applyFont="1" applyFill="1" applyBorder="1" applyAlignment="1">
      <alignment horizontal="left" vertical="center"/>
    </xf>
    <xf numFmtId="164" fontId="17" fillId="33" borderId="3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4" fillId="33" borderId="93" xfId="0" applyNumberFormat="1" applyFont="1" applyFill="1" applyBorder="1" applyAlignment="1">
      <alignment/>
    </xf>
    <xf numFmtId="0" fontId="17" fillId="33" borderId="47" xfId="0" applyFont="1" applyFill="1" applyBorder="1" applyAlignment="1">
      <alignment/>
    </xf>
    <xf numFmtId="0" fontId="17" fillId="33" borderId="92" xfId="0" applyFont="1" applyFill="1" applyBorder="1" applyAlignment="1">
      <alignment/>
    </xf>
    <xf numFmtId="0" fontId="14" fillId="33" borderId="47" xfId="0" applyFont="1" applyFill="1" applyBorder="1" applyAlignment="1">
      <alignment/>
    </xf>
    <xf numFmtId="0" fontId="14" fillId="33" borderId="39" xfId="0" applyFont="1" applyFill="1" applyBorder="1" applyAlignment="1">
      <alignment vertical="center"/>
    </xf>
    <xf numFmtId="0" fontId="17" fillId="33" borderId="39" xfId="0" applyFont="1" applyFill="1" applyBorder="1" applyAlignment="1">
      <alignment wrapText="1"/>
    </xf>
    <xf numFmtId="0" fontId="17" fillId="33" borderId="39" xfId="0" applyFont="1" applyFill="1" applyBorder="1" applyAlignment="1">
      <alignment vertical="center"/>
    </xf>
    <xf numFmtId="164" fontId="17" fillId="33" borderId="39" xfId="0" applyNumberFormat="1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8">
      <pane xSplit="3945" ySplit="2715" topLeftCell="A22" activePane="bottomRight" state="split"/>
      <selection pane="topLeft" activeCell="C12" sqref="C12"/>
      <selection pane="topRight" activeCell="AA13" sqref="AA13"/>
      <selection pane="bottomLeft" activeCell="A43" sqref="A43:IV43"/>
      <selection pane="bottomRight" activeCell="B61" sqref="B61"/>
    </sheetView>
  </sheetViews>
  <sheetFormatPr defaultColWidth="9.00390625" defaultRowHeight="12.75" outlineLevelCol="1"/>
  <cols>
    <col min="1" max="1" width="4.25390625" style="284" customWidth="1"/>
    <col min="2" max="2" width="31.125" style="284" customWidth="1"/>
    <col min="3" max="3" width="9.125" style="284" customWidth="1"/>
    <col min="4" max="4" width="11.875" style="284" customWidth="1"/>
    <col min="5" max="5" width="11.625" style="284" customWidth="1"/>
    <col min="6" max="6" width="12.00390625" style="284" customWidth="1"/>
    <col min="7" max="7" width="11.25390625" style="284" customWidth="1"/>
    <col min="8" max="9" width="0" style="284" hidden="1" customWidth="1"/>
    <col min="10" max="10" width="9.125" style="284" customWidth="1" outlineLevel="1"/>
    <col min="11" max="11" width="9.625" style="284" bestFit="1" customWidth="1" outlineLevel="1"/>
    <col min="12" max="14" width="9.125" style="284" customWidth="1" outlineLevel="1"/>
    <col min="15" max="15" width="9.625" style="284" bestFit="1" customWidth="1" outlineLevel="1"/>
    <col min="16" max="21" width="9.125" style="284" customWidth="1" outlineLevel="1"/>
    <col min="22" max="22" width="0" style="284" hidden="1" customWidth="1" outlineLevel="1"/>
    <col min="23" max="23" width="0" style="284" hidden="1" customWidth="1" collapsed="1"/>
    <col min="24" max="26" width="9.125" style="284" customWidth="1"/>
    <col min="27" max="27" width="22.875" style="284" customWidth="1"/>
    <col min="28" max="28" width="11.875" style="284" bestFit="1" customWidth="1"/>
    <col min="29" max="16384" width="9.125" style="284" customWidth="1"/>
  </cols>
  <sheetData>
    <row r="1" spans="5:20" ht="15.75" customHeight="1">
      <c r="E1" s="422"/>
      <c r="F1" s="423"/>
      <c r="G1" s="423"/>
      <c r="Q1" s="415" t="s">
        <v>354</v>
      </c>
      <c r="R1" s="415"/>
      <c r="S1" s="415"/>
      <c r="T1" s="415"/>
    </row>
    <row r="2" spans="5:20" ht="15.75">
      <c r="E2" s="423"/>
      <c r="F2" s="423"/>
      <c r="G2" s="423"/>
      <c r="Q2" s="415"/>
      <c r="R2" s="415"/>
      <c r="S2" s="415"/>
      <c r="T2" s="415"/>
    </row>
    <row r="3" spans="5:20" ht="15.75">
      <c r="E3" s="423"/>
      <c r="F3" s="423"/>
      <c r="G3" s="423"/>
      <c r="Q3" s="415"/>
      <c r="R3" s="415"/>
      <c r="S3" s="415"/>
      <c r="T3" s="415"/>
    </row>
    <row r="4" spans="5:20" ht="27.75" customHeight="1">
      <c r="E4" s="423"/>
      <c r="F4" s="423"/>
      <c r="G4" s="423"/>
      <c r="Q4" s="415"/>
      <c r="R4" s="415"/>
      <c r="S4" s="415"/>
      <c r="T4" s="415"/>
    </row>
    <row r="6" spans="1:21" ht="15.75">
      <c r="A6" s="424" t="s">
        <v>200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</row>
    <row r="7" spans="1:21" ht="15.75">
      <c r="A7" s="424" t="s">
        <v>353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1:21" ht="13.5" customHeight="1" thickBot="1">
      <c r="A8" s="358"/>
      <c r="B8" s="358"/>
      <c r="C8" s="358"/>
      <c r="D8" s="359"/>
      <c r="E8" s="358"/>
      <c r="F8" s="358"/>
      <c r="G8" s="358"/>
      <c r="H8" s="358"/>
      <c r="I8" s="358"/>
      <c r="J8" s="358"/>
      <c r="K8" s="359"/>
      <c r="L8" s="358"/>
      <c r="M8" s="358"/>
      <c r="N8" s="358"/>
      <c r="O8" s="358"/>
      <c r="P8" s="358"/>
      <c r="Q8" s="358"/>
      <c r="R8" s="358"/>
      <c r="S8" s="358"/>
      <c r="T8" s="358"/>
      <c r="U8" s="358"/>
    </row>
    <row r="9" spans="1:24" ht="16.5" thickBot="1">
      <c r="A9" s="416" t="s">
        <v>201</v>
      </c>
      <c r="B9" s="425" t="s">
        <v>175</v>
      </c>
      <c r="C9" s="410" t="s">
        <v>125</v>
      </c>
      <c r="D9" s="411"/>
      <c r="E9" s="411"/>
      <c r="F9" s="411"/>
      <c r="G9" s="414"/>
      <c r="H9" s="296"/>
      <c r="I9" s="297"/>
      <c r="J9" s="411" t="s">
        <v>202</v>
      </c>
      <c r="K9" s="427"/>
      <c r="L9" s="428"/>
      <c r="M9" s="410" t="s">
        <v>203</v>
      </c>
      <c r="N9" s="411"/>
      <c r="O9" s="411"/>
      <c r="P9" s="410" t="s">
        <v>204</v>
      </c>
      <c r="Q9" s="411"/>
      <c r="R9" s="414"/>
      <c r="S9" s="410" t="s">
        <v>205</v>
      </c>
      <c r="T9" s="411"/>
      <c r="U9" s="414"/>
      <c r="V9" s="402" t="s">
        <v>206</v>
      </c>
      <c r="X9" s="284" t="s">
        <v>373</v>
      </c>
    </row>
    <row r="10" spans="1:22" ht="16.5" thickBot="1">
      <c r="A10" s="417"/>
      <c r="B10" s="426"/>
      <c r="C10" s="404" t="s">
        <v>212</v>
      </c>
      <c r="D10" s="405"/>
      <c r="E10" s="298" t="s">
        <v>207</v>
      </c>
      <c r="F10" s="410" t="s">
        <v>208</v>
      </c>
      <c r="G10" s="414"/>
      <c r="H10" s="299"/>
      <c r="I10" s="300"/>
      <c r="J10" s="418" t="s">
        <v>209</v>
      </c>
      <c r="K10" s="419"/>
      <c r="L10" s="408" t="s">
        <v>210</v>
      </c>
      <c r="M10" s="404" t="s">
        <v>211</v>
      </c>
      <c r="N10" s="405"/>
      <c r="O10" s="404" t="s">
        <v>210</v>
      </c>
      <c r="P10" s="404" t="s">
        <v>211</v>
      </c>
      <c r="Q10" s="405"/>
      <c r="R10" s="408" t="s">
        <v>210</v>
      </c>
      <c r="S10" s="404" t="s">
        <v>211</v>
      </c>
      <c r="T10" s="405"/>
      <c r="U10" s="408" t="s">
        <v>210</v>
      </c>
      <c r="V10" s="403"/>
    </row>
    <row r="11" spans="1:22" ht="16.5" thickBot="1">
      <c r="A11" s="417"/>
      <c r="B11" s="426"/>
      <c r="C11" s="406"/>
      <c r="D11" s="407"/>
      <c r="E11" s="295" t="s">
        <v>125</v>
      </c>
      <c r="F11" s="294" t="s">
        <v>213</v>
      </c>
      <c r="G11" s="301" t="s">
        <v>214</v>
      </c>
      <c r="H11" s="302"/>
      <c r="I11" s="303"/>
      <c r="J11" s="420"/>
      <c r="K11" s="421"/>
      <c r="L11" s="409"/>
      <c r="M11" s="406"/>
      <c r="N11" s="407"/>
      <c r="O11" s="406"/>
      <c r="P11" s="406"/>
      <c r="Q11" s="407"/>
      <c r="R11" s="409"/>
      <c r="S11" s="406"/>
      <c r="T11" s="407"/>
      <c r="U11" s="409"/>
      <c r="V11" s="403"/>
    </row>
    <row r="12" spans="1:27" ht="16.5" thickBot="1">
      <c r="A12" s="417"/>
      <c r="B12" s="426"/>
      <c r="C12" s="299" t="s">
        <v>215</v>
      </c>
      <c r="D12" s="299" t="s">
        <v>216</v>
      </c>
      <c r="E12" s="373" t="s">
        <v>36</v>
      </c>
      <c r="F12" s="373" t="s">
        <v>9</v>
      </c>
      <c r="G12" s="373" t="s">
        <v>36</v>
      </c>
      <c r="H12" s="304"/>
      <c r="I12" s="289"/>
      <c r="J12" s="374" t="s">
        <v>215</v>
      </c>
      <c r="K12" s="299" t="s">
        <v>216</v>
      </c>
      <c r="L12" s="375" t="s">
        <v>217</v>
      </c>
      <c r="M12" s="299" t="s">
        <v>215</v>
      </c>
      <c r="N12" s="299" t="s">
        <v>216</v>
      </c>
      <c r="O12" s="376" t="s">
        <v>217</v>
      </c>
      <c r="P12" s="299" t="s">
        <v>215</v>
      </c>
      <c r="Q12" s="299" t="s">
        <v>216</v>
      </c>
      <c r="R12" s="307" t="s">
        <v>217</v>
      </c>
      <c r="S12" s="299" t="s">
        <v>215</v>
      </c>
      <c r="T12" s="299" t="s">
        <v>216</v>
      </c>
      <c r="U12" s="307" t="s">
        <v>217</v>
      </c>
      <c r="V12" s="403"/>
      <c r="X12" s="299" t="s">
        <v>215</v>
      </c>
      <c r="Y12" s="392"/>
      <c r="Z12" s="284" t="s">
        <v>374</v>
      </c>
      <c r="AA12" s="284" t="s">
        <v>381</v>
      </c>
    </row>
    <row r="13" spans="1:22" ht="15.75">
      <c r="A13" s="384">
        <v>1</v>
      </c>
      <c r="B13" s="292" t="s">
        <v>331</v>
      </c>
      <c r="C13" s="293">
        <v>2</v>
      </c>
      <c r="D13" s="379">
        <v>0.064</v>
      </c>
      <c r="E13" s="380">
        <v>50</v>
      </c>
      <c r="F13" s="380">
        <v>50</v>
      </c>
      <c r="G13" s="381"/>
      <c r="H13" s="381"/>
      <c r="I13" s="381"/>
      <c r="J13" s="382"/>
      <c r="K13" s="379"/>
      <c r="L13" s="381"/>
      <c r="M13" s="382"/>
      <c r="N13" s="382"/>
      <c r="O13" s="380"/>
      <c r="P13" s="382">
        <f aca="true" t="shared" si="0" ref="P13:P21">C13</f>
        <v>2</v>
      </c>
      <c r="Q13" s="382">
        <f aca="true" t="shared" si="1" ref="Q13:Q21">D13</f>
        <v>0.064</v>
      </c>
      <c r="R13" s="379">
        <f aca="true" t="shared" si="2" ref="R13:R21">E13</f>
        <v>50</v>
      </c>
      <c r="S13" s="380"/>
      <c r="T13" s="380"/>
      <c r="U13" s="383"/>
      <c r="V13" s="372"/>
    </row>
    <row r="14" spans="1:22" ht="15.75">
      <c r="A14" s="357">
        <v>2</v>
      </c>
      <c r="B14" s="203" t="s">
        <v>332</v>
      </c>
      <c r="C14" s="182">
        <v>4</v>
      </c>
      <c r="D14" s="149">
        <v>0.372</v>
      </c>
      <c r="E14" s="290">
        <v>225</v>
      </c>
      <c r="F14" s="290">
        <v>225</v>
      </c>
      <c r="G14" s="377"/>
      <c r="H14" s="377"/>
      <c r="I14" s="377"/>
      <c r="J14" s="149"/>
      <c r="K14" s="149"/>
      <c r="L14" s="290"/>
      <c r="M14" s="149"/>
      <c r="N14" s="149"/>
      <c r="O14" s="377"/>
      <c r="P14" s="149">
        <f t="shared" si="0"/>
        <v>4</v>
      </c>
      <c r="Q14" s="149">
        <f t="shared" si="1"/>
        <v>0.372</v>
      </c>
      <c r="R14" s="291">
        <f t="shared" si="2"/>
        <v>225</v>
      </c>
      <c r="S14" s="290"/>
      <c r="T14" s="290"/>
      <c r="U14" s="285"/>
      <c r="V14" s="366"/>
    </row>
    <row r="15" spans="1:28" ht="15.75">
      <c r="A15" s="357">
        <v>3</v>
      </c>
      <c r="B15" s="203" t="s">
        <v>361</v>
      </c>
      <c r="C15" s="182">
        <v>4</v>
      </c>
      <c r="D15" s="149">
        <v>0.109</v>
      </c>
      <c r="E15" s="290">
        <v>134.99</v>
      </c>
      <c r="F15" s="290"/>
      <c r="G15" s="377">
        <v>134.991</v>
      </c>
      <c r="H15" s="182">
        <v>2011</v>
      </c>
      <c r="I15" s="182">
        <v>2011</v>
      </c>
      <c r="J15" s="149"/>
      <c r="K15" s="149"/>
      <c r="L15" s="377"/>
      <c r="M15" s="149"/>
      <c r="N15" s="149"/>
      <c r="O15" s="305"/>
      <c r="P15" s="149">
        <f t="shared" si="0"/>
        <v>4</v>
      </c>
      <c r="Q15" s="149">
        <f t="shared" si="1"/>
        <v>0.109</v>
      </c>
      <c r="R15" s="291">
        <f t="shared" si="2"/>
        <v>134.99</v>
      </c>
      <c r="S15" s="290"/>
      <c r="T15" s="290"/>
      <c r="U15" s="286"/>
      <c r="V15" s="365"/>
      <c r="AB15" s="306"/>
    </row>
    <row r="16" spans="1:22" ht="15.75">
      <c r="A16" s="357">
        <v>4</v>
      </c>
      <c r="B16" s="203" t="s">
        <v>333</v>
      </c>
      <c r="C16" s="182">
        <v>5</v>
      </c>
      <c r="D16" s="149">
        <v>0.377</v>
      </c>
      <c r="E16" s="290">
        <v>226</v>
      </c>
      <c r="F16" s="290">
        <f>E16</f>
        <v>226</v>
      </c>
      <c r="G16" s="377"/>
      <c r="H16" s="377"/>
      <c r="I16" s="377"/>
      <c r="J16" s="149"/>
      <c r="K16" s="149"/>
      <c r="L16" s="290"/>
      <c r="M16" s="149"/>
      <c r="N16" s="149"/>
      <c r="O16" s="305"/>
      <c r="P16" s="149">
        <f t="shared" si="0"/>
        <v>5</v>
      </c>
      <c r="Q16" s="149">
        <f t="shared" si="1"/>
        <v>0.377</v>
      </c>
      <c r="R16" s="291">
        <f t="shared" si="2"/>
        <v>226</v>
      </c>
      <c r="S16" s="290"/>
      <c r="T16" s="290"/>
      <c r="U16" s="285"/>
      <c r="V16" s="366"/>
    </row>
    <row r="17" spans="1:22" ht="15.75">
      <c r="A17" s="357">
        <v>5</v>
      </c>
      <c r="B17" s="203" t="s">
        <v>334</v>
      </c>
      <c r="C17" s="182">
        <v>3</v>
      </c>
      <c r="D17" s="149">
        <v>0.221</v>
      </c>
      <c r="E17" s="290">
        <v>205.741</v>
      </c>
      <c r="F17" s="290">
        <f>E17</f>
        <v>205.741</v>
      </c>
      <c r="G17" s="377" t="s">
        <v>359</v>
      </c>
      <c r="H17" s="377"/>
      <c r="I17" s="377"/>
      <c r="J17" s="149"/>
      <c r="K17" s="149"/>
      <c r="L17" s="290"/>
      <c r="M17" s="149"/>
      <c r="N17" s="149"/>
      <c r="O17" s="305"/>
      <c r="P17" s="149">
        <f t="shared" si="0"/>
        <v>3</v>
      </c>
      <c r="Q17" s="149">
        <f t="shared" si="1"/>
        <v>0.221</v>
      </c>
      <c r="R17" s="291">
        <f t="shared" si="2"/>
        <v>205.741</v>
      </c>
      <c r="S17" s="290"/>
      <c r="T17" s="290"/>
      <c r="U17" s="285"/>
      <c r="V17" s="366"/>
    </row>
    <row r="18" spans="1:22" ht="15.75">
      <c r="A18" s="357">
        <v>6</v>
      </c>
      <c r="B18" s="203" t="s">
        <v>356</v>
      </c>
      <c r="C18" s="182">
        <v>4</v>
      </c>
      <c r="D18" s="149">
        <v>0.344</v>
      </c>
      <c r="E18" s="290">
        <v>282.894</v>
      </c>
      <c r="F18" s="290">
        <f>E18</f>
        <v>282.894</v>
      </c>
      <c r="G18" s="377"/>
      <c r="H18" s="377"/>
      <c r="I18" s="377"/>
      <c r="J18" s="149"/>
      <c r="K18" s="149"/>
      <c r="L18" s="290"/>
      <c r="M18" s="149"/>
      <c r="N18" s="149"/>
      <c r="O18" s="305"/>
      <c r="P18" s="149">
        <f t="shared" si="0"/>
        <v>4</v>
      </c>
      <c r="Q18" s="149">
        <f t="shared" si="1"/>
        <v>0.344</v>
      </c>
      <c r="R18" s="291">
        <f t="shared" si="2"/>
        <v>282.894</v>
      </c>
      <c r="S18" s="290"/>
      <c r="T18" s="290"/>
      <c r="U18" s="285"/>
      <c r="V18" s="366"/>
    </row>
    <row r="19" spans="1:22" ht="15.75">
      <c r="A19" s="357">
        <v>7</v>
      </c>
      <c r="B19" s="203" t="s">
        <v>330</v>
      </c>
      <c r="C19" s="182">
        <v>1</v>
      </c>
      <c r="D19" s="149">
        <v>0.131</v>
      </c>
      <c r="E19" s="290">
        <v>75.294</v>
      </c>
      <c r="F19" s="290">
        <f>E19</f>
        <v>75.294</v>
      </c>
      <c r="G19" s="290"/>
      <c r="H19" s="290"/>
      <c r="I19" s="290"/>
      <c r="J19" s="149"/>
      <c r="K19" s="149"/>
      <c r="L19" s="290"/>
      <c r="M19" s="149"/>
      <c r="N19" s="149"/>
      <c r="O19" s="149"/>
      <c r="P19" s="149">
        <f t="shared" si="0"/>
        <v>1</v>
      </c>
      <c r="Q19" s="149">
        <f t="shared" si="1"/>
        <v>0.131</v>
      </c>
      <c r="R19" s="291">
        <f t="shared" si="2"/>
        <v>75.294</v>
      </c>
      <c r="S19" s="149"/>
      <c r="T19" s="149"/>
      <c r="U19" s="369"/>
      <c r="V19" s="365"/>
    </row>
    <row r="20" spans="1:22" ht="15.75">
      <c r="A20" s="357">
        <v>8</v>
      </c>
      <c r="B20" s="203" t="s">
        <v>336</v>
      </c>
      <c r="C20" s="182">
        <v>2</v>
      </c>
      <c r="D20" s="149">
        <v>0.089</v>
      </c>
      <c r="E20" s="290">
        <v>60</v>
      </c>
      <c r="F20" s="290">
        <v>60</v>
      </c>
      <c r="G20" s="377"/>
      <c r="H20" s="377"/>
      <c r="I20" s="377"/>
      <c r="J20" s="149"/>
      <c r="K20" s="149"/>
      <c r="L20" s="290"/>
      <c r="M20" s="149"/>
      <c r="N20" s="149"/>
      <c r="O20" s="305"/>
      <c r="P20" s="149">
        <f t="shared" si="0"/>
        <v>2</v>
      </c>
      <c r="Q20" s="149">
        <f t="shared" si="1"/>
        <v>0.089</v>
      </c>
      <c r="R20" s="291">
        <f t="shared" si="2"/>
        <v>60</v>
      </c>
      <c r="S20" s="290"/>
      <c r="T20" s="290"/>
      <c r="U20" s="285"/>
      <c r="V20" s="366"/>
    </row>
    <row r="21" spans="1:22" ht="15.75">
      <c r="A21" s="357">
        <v>9</v>
      </c>
      <c r="B21" s="203" t="s">
        <v>335</v>
      </c>
      <c r="C21" s="182">
        <v>2</v>
      </c>
      <c r="D21" s="149">
        <v>0.064</v>
      </c>
      <c r="E21" s="290">
        <v>50</v>
      </c>
      <c r="F21" s="290">
        <v>50</v>
      </c>
      <c r="G21" s="377"/>
      <c r="H21" s="377"/>
      <c r="I21" s="377"/>
      <c r="J21" s="149"/>
      <c r="K21" s="149"/>
      <c r="L21" s="290"/>
      <c r="M21" s="149"/>
      <c r="N21" s="149"/>
      <c r="O21" s="305"/>
      <c r="P21" s="149">
        <f t="shared" si="0"/>
        <v>2</v>
      </c>
      <c r="Q21" s="149">
        <f t="shared" si="1"/>
        <v>0.064</v>
      </c>
      <c r="R21" s="291">
        <f t="shared" si="2"/>
        <v>50</v>
      </c>
      <c r="S21" s="290"/>
      <c r="T21" s="290"/>
      <c r="U21" s="285"/>
      <c r="V21" s="366"/>
    </row>
    <row r="22" spans="1:28" ht="15.75">
      <c r="A22" s="357">
        <v>10</v>
      </c>
      <c r="B22" s="390" t="s">
        <v>326</v>
      </c>
      <c r="C22" s="182">
        <v>3</v>
      </c>
      <c r="D22" s="149">
        <v>0.318</v>
      </c>
      <c r="E22" s="290">
        <v>200</v>
      </c>
      <c r="F22" s="290">
        <v>200</v>
      </c>
      <c r="G22" s="377"/>
      <c r="H22" s="377"/>
      <c r="I22" s="377"/>
      <c r="J22" s="149">
        <f aca="true" t="shared" si="3" ref="J22:L23">C22</f>
        <v>3</v>
      </c>
      <c r="K22" s="149">
        <f t="shared" si="3"/>
        <v>0.318</v>
      </c>
      <c r="L22" s="290">
        <f t="shared" si="3"/>
        <v>200</v>
      </c>
      <c r="M22" s="149"/>
      <c r="N22" s="149"/>
      <c r="O22" s="305"/>
      <c r="P22" s="149"/>
      <c r="Q22" s="149"/>
      <c r="R22" s="291"/>
      <c r="S22" s="290"/>
      <c r="T22" s="290"/>
      <c r="U22" s="285"/>
      <c r="V22" s="366"/>
      <c r="AB22" s="306"/>
    </row>
    <row r="23" spans="1:22" ht="15.75">
      <c r="A23" s="357">
        <v>11</v>
      </c>
      <c r="B23" s="393" t="s">
        <v>362</v>
      </c>
      <c r="C23" s="182">
        <v>3</v>
      </c>
      <c r="D23" s="149">
        <v>0.192</v>
      </c>
      <c r="E23" s="290">
        <f>805*D23</f>
        <v>154.56</v>
      </c>
      <c r="F23" s="290">
        <f>E23</f>
        <v>154.56</v>
      </c>
      <c r="G23" s="290"/>
      <c r="H23" s="290">
        <v>2011</v>
      </c>
      <c r="I23" s="290">
        <v>2011</v>
      </c>
      <c r="J23" s="149">
        <f t="shared" si="3"/>
        <v>3</v>
      </c>
      <c r="K23" s="149">
        <f t="shared" si="3"/>
        <v>0.192</v>
      </c>
      <c r="L23" s="290">
        <f t="shared" si="3"/>
        <v>154.56</v>
      </c>
      <c r="M23" s="149"/>
      <c r="N23" s="149"/>
      <c r="O23" s="290"/>
      <c r="P23" s="149"/>
      <c r="Q23" s="149"/>
      <c r="R23" s="290"/>
      <c r="S23" s="290"/>
      <c r="T23" s="290"/>
      <c r="U23" s="285"/>
      <c r="V23" s="368"/>
    </row>
    <row r="24" spans="1:28" ht="15.75">
      <c r="A24" s="357">
        <v>12</v>
      </c>
      <c r="B24" s="203" t="s">
        <v>337</v>
      </c>
      <c r="C24" s="182">
        <v>3</v>
      </c>
      <c r="D24" s="149">
        <v>0.266</v>
      </c>
      <c r="E24" s="290">
        <v>160</v>
      </c>
      <c r="F24" s="290">
        <v>160</v>
      </c>
      <c r="G24" s="377"/>
      <c r="H24" s="182" t="s">
        <v>350</v>
      </c>
      <c r="I24" s="182" t="s">
        <v>352</v>
      </c>
      <c r="J24" s="149"/>
      <c r="K24" s="149"/>
      <c r="L24" s="290"/>
      <c r="M24" s="149">
        <f aca="true" t="shared" si="4" ref="M24:O25">C24</f>
        <v>3</v>
      </c>
      <c r="N24" s="149">
        <f t="shared" si="4"/>
        <v>0.266</v>
      </c>
      <c r="O24" s="305">
        <f t="shared" si="4"/>
        <v>160</v>
      </c>
      <c r="P24" s="149"/>
      <c r="Q24" s="149"/>
      <c r="R24" s="291"/>
      <c r="S24" s="290"/>
      <c r="T24" s="290"/>
      <c r="U24" s="286"/>
      <c r="V24" s="365"/>
      <c r="AB24" s="306"/>
    </row>
    <row r="25" spans="1:22" ht="15.75">
      <c r="A25" s="357">
        <v>13</v>
      </c>
      <c r="B25" s="203" t="s">
        <v>363</v>
      </c>
      <c r="C25" s="182">
        <v>6</v>
      </c>
      <c r="D25" s="149">
        <v>0.428</v>
      </c>
      <c r="E25" s="290">
        <f>805*D25</f>
        <v>344.54</v>
      </c>
      <c r="F25" s="290">
        <f>E25</f>
        <v>344.54</v>
      </c>
      <c r="G25" s="377"/>
      <c r="H25" s="290">
        <v>2011</v>
      </c>
      <c r="I25" s="290">
        <v>2011</v>
      </c>
      <c r="J25" s="149"/>
      <c r="K25" s="149"/>
      <c r="L25" s="290"/>
      <c r="M25" s="149">
        <f t="shared" si="4"/>
        <v>6</v>
      </c>
      <c r="N25" s="149">
        <f t="shared" si="4"/>
        <v>0.428</v>
      </c>
      <c r="O25" s="290">
        <f t="shared" si="4"/>
        <v>344.54</v>
      </c>
      <c r="P25" s="149"/>
      <c r="Q25" s="149"/>
      <c r="R25" s="377"/>
      <c r="S25" s="290"/>
      <c r="T25" s="290"/>
      <c r="U25" s="285"/>
      <c r="V25" s="365"/>
    </row>
    <row r="26" spans="1:28" ht="15.75">
      <c r="A26" s="357">
        <v>14</v>
      </c>
      <c r="B26" s="203" t="s">
        <v>338</v>
      </c>
      <c r="C26" s="182">
        <v>2</v>
      </c>
      <c r="D26" s="149">
        <v>0.024</v>
      </c>
      <c r="E26" s="290">
        <v>20</v>
      </c>
      <c r="F26" s="290">
        <v>20</v>
      </c>
      <c r="G26" s="377"/>
      <c r="H26" s="377"/>
      <c r="I26" s="377"/>
      <c r="J26" s="149">
        <v>2</v>
      </c>
      <c r="K26" s="149">
        <f>D26</f>
        <v>0.024</v>
      </c>
      <c r="L26" s="290">
        <f>F26</f>
        <v>20</v>
      </c>
      <c r="M26" s="149"/>
      <c r="N26" s="149"/>
      <c r="O26" s="305"/>
      <c r="P26" s="149"/>
      <c r="Q26" s="149"/>
      <c r="R26" s="291"/>
      <c r="S26" s="290"/>
      <c r="T26" s="290"/>
      <c r="U26" s="286"/>
      <c r="V26" s="365"/>
      <c r="AB26" s="306"/>
    </row>
    <row r="27" spans="1:28" ht="15.75">
      <c r="A27" s="357">
        <v>15</v>
      </c>
      <c r="B27" s="203" t="s">
        <v>339</v>
      </c>
      <c r="C27" s="182">
        <v>2</v>
      </c>
      <c r="D27" s="149">
        <v>0.064</v>
      </c>
      <c r="E27" s="290">
        <v>50.648</v>
      </c>
      <c r="F27" s="290">
        <f>E27</f>
        <v>50.648</v>
      </c>
      <c r="G27" s="377"/>
      <c r="H27" s="377"/>
      <c r="I27" s="377"/>
      <c r="J27" s="149"/>
      <c r="K27" s="149"/>
      <c r="L27" s="290"/>
      <c r="M27" s="149">
        <v>2</v>
      </c>
      <c r="N27" s="149">
        <f>D27</f>
        <v>0.064</v>
      </c>
      <c r="O27" s="305">
        <f>E27</f>
        <v>50.648</v>
      </c>
      <c r="P27" s="149"/>
      <c r="Q27" s="149"/>
      <c r="R27" s="291"/>
      <c r="S27" s="290"/>
      <c r="T27" s="290"/>
      <c r="U27" s="286"/>
      <c r="V27" s="365"/>
      <c r="AB27" s="306"/>
    </row>
    <row r="28" spans="1:28" ht="15.75">
      <c r="A28" s="357">
        <v>16</v>
      </c>
      <c r="B28" s="203" t="s">
        <v>178</v>
      </c>
      <c r="C28" s="182">
        <v>2</v>
      </c>
      <c r="D28" s="149">
        <v>0.064</v>
      </c>
      <c r="E28" s="290">
        <v>50</v>
      </c>
      <c r="F28" s="290">
        <v>50</v>
      </c>
      <c r="G28" s="377"/>
      <c r="H28" s="377" t="s">
        <v>350</v>
      </c>
      <c r="I28" s="377" t="s">
        <v>352</v>
      </c>
      <c r="J28" s="149"/>
      <c r="K28" s="149"/>
      <c r="L28" s="290"/>
      <c r="M28" s="149"/>
      <c r="N28" s="149"/>
      <c r="O28" s="305"/>
      <c r="P28" s="149">
        <f aca="true" t="shared" si="5" ref="P28:R29">C28</f>
        <v>2</v>
      </c>
      <c r="Q28" s="149">
        <f t="shared" si="5"/>
        <v>0.064</v>
      </c>
      <c r="R28" s="305">
        <f t="shared" si="5"/>
        <v>50</v>
      </c>
      <c r="S28" s="290"/>
      <c r="T28" s="290"/>
      <c r="U28" s="286"/>
      <c r="V28" s="365"/>
      <c r="W28" s="284" t="s">
        <v>351</v>
      </c>
      <c r="AB28" s="306"/>
    </row>
    <row r="29" spans="1:28" ht="15.75">
      <c r="A29" s="357">
        <v>17</v>
      </c>
      <c r="B29" s="203" t="s">
        <v>340</v>
      </c>
      <c r="C29" s="182">
        <v>2</v>
      </c>
      <c r="D29" s="149">
        <v>0.064</v>
      </c>
      <c r="E29" s="290">
        <v>51</v>
      </c>
      <c r="F29" s="290">
        <v>51</v>
      </c>
      <c r="G29" s="377"/>
      <c r="H29" s="377"/>
      <c r="I29" s="377"/>
      <c r="J29" s="149"/>
      <c r="K29" s="149"/>
      <c r="L29" s="290"/>
      <c r="M29" s="149"/>
      <c r="N29" s="149"/>
      <c r="O29" s="305"/>
      <c r="P29" s="149">
        <f t="shared" si="5"/>
        <v>2</v>
      </c>
      <c r="Q29" s="149">
        <f t="shared" si="5"/>
        <v>0.064</v>
      </c>
      <c r="R29" s="291">
        <f t="shared" si="5"/>
        <v>51</v>
      </c>
      <c r="S29" s="290"/>
      <c r="T29" s="290"/>
      <c r="U29" s="286"/>
      <c r="V29" s="365"/>
      <c r="AB29" s="306"/>
    </row>
    <row r="30" spans="1:22" ht="15.75">
      <c r="A30" s="357">
        <v>18</v>
      </c>
      <c r="B30" s="203" t="s">
        <v>364</v>
      </c>
      <c r="C30" s="182">
        <v>2</v>
      </c>
      <c r="D30" s="149">
        <v>0.073</v>
      </c>
      <c r="E30" s="290">
        <f>806*D30</f>
        <v>58.837999999999994</v>
      </c>
      <c r="F30" s="290">
        <f>E30</f>
        <v>58.837999999999994</v>
      </c>
      <c r="G30" s="290"/>
      <c r="H30" s="290">
        <v>2011</v>
      </c>
      <c r="I30" s="290">
        <v>2011</v>
      </c>
      <c r="J30" s="149"/>
      <c r="K30" s="149"/>
      <c r="L30" s="290"/>
      <c r="M30" s="149">
        <f>C30</f>
        <v>2</v>
      </c>
      <c r="N30" s="149">
        <f>D30</f>
        <v>0.073</v>
      </c>
      <c r="O30" s="290">
        <f>E30</f>
        <v>58.837999999999994</v>
      </c>
      <c r="P30" s="149"/>
      <c r="Q30" s="149"/>
      <c r="R30" s="290"/>
      <c r="S30" s="290"/>
      <c r="T30" s="290"/>
      <c r="U30" s="285"/>
      <c r="V30" s="365"/>
    </row>
    <row r="31" spans="1:28" ht="15.75">
      <c r="A31" s="357">
        <v>19</v>
      </c>
      <c r="B31" s="203" t="s">
        <v>341</v>
      </c>
      <c r="C31" s="182">
        <v>4</v>
      </c>
      <c r="D31" s="149">
        <v>0.31</v>
      </c>
      <c r="E31" s="290">
        <v>200</v>
      </c>
      <c r="F31" s="290">
        <v>200</v>
      </c>
      <c r="G31" s="290"/>
      <c r="H31" s="290"/>
      <c r="I31" s="290"/>
      <c r="J31" s="149"/>
      <c r="K31" s="149"/>
      <c r="L31" s="290"/>
      <c r="M31" s="149"/>
      <c r="N31" s="149"/>
      <c r="O31" s="305"/>
      <c r="P31" s="149">
        <f>C31</f>
        <v>4</v>
      </c>
      <c r="Q31" s="149">
        <f>D31</f>
        <v>0.31</v>
      </c>
      <c r="R31" s="291">
        <f>E31</f>
        <v>200</v>
      </c>
      <c r="S31" s="290"/>
      <c r="T31" s="290"/>
      <c r="U31" s="285"/>
      <c r="V31" s="365"/>
      <c r="AB31" s="306"/>
    </row>
    <row r="32" spans="1:28" ht="15.75">
      <c r="A32" s="357">
        <v>20</v>
      </c>
      <c r="B32" s="203" t="s">
        <v>342</v>
      </c>
      <c r="C32" s="182">
        <v>4</v>
      </c>
      <c r="D32" s="149">
        <v>0.333</v>
      </c>
      <c r="E32" s="290">
        <v>354.326</v>
      </c>
      <c r="F32" s="290">
        <f>E32</f>
        <v>354.326</v>
      </c>
      <c r="G32" s="290"/>
      <c r="H32" s="290" t="s">
        <v>350</v>
      </c>
      <c r="I32" s="290" t="s">
        <v>352</v>
      </c>
      <c r="J32" s="149"/>
      <c r="K32" s="149"/>
      <c r="L32" s="290"/>
      <c r="M32" s="149">
        <f>C32</f>
        <v>4</v>
      </c>
      <c r="N32" s="149">
        <f>D32</f>
        <v>0.333</v>
      </c>
      <c r="O32" s="305">
        <f>E32</f>
        <v>354.326</v>
      </c>
      <c r="P32" s="149"/>
      <c r="Q32" s="149"/>
      <c r="R32" s="290"/>
      <c r="S32" s="290"/>
      <c r="T32" s="290"/>
      <c r="U32" s="285"/>
      <c r="V32" s="365"/>
      <c r="AB32" s="306"/>
    </row>
    <row r="33" spans="1:28" ht="15.75">
      <c r="A33" s="357">
        <v>21</v>
      </c>
      <c r="B33" s="203" t="s">
        <v>365</v>
      </c>
      <c r="C33" s="182">
        <v>7</v>
      </c>
      <c r="D33" s="149">
        <v>0.61</v>
      </c>
      <c r="E33" s="290">
        <f>805*D33</f>
        <v>491.05</v>
      </c>
      <c r="F33" s="290">
        <f>E33</f>
        <v>491.05</v>
      </c>
      <c r="G33" s="290"/>
      <c r="H33" s="290"/>
      <c r="I33" s="290"/>
      <c r="J33" s="149"/>
      <c r="K33" s="149"/>
      <c r="L33" s="290"/>
      <c r="M33" s="149">
        <f>C33</f>
        <v>7</v>
      </c>
      <c r="N33" s="149">
        <f>E33</f>
        <v>491.05</v>
      </c>
      <c r="O33" s="305">
        <f>F33</f>
        <v>491.05</v>
      </c>
      <c r="P33" s="149"/>
      <c r="Q33" s="149"/>
      <c r="R33" s="290"/>
      <c r="S33" s="290"/>
      <c r="T33" s="290"/>
      <c r="U33" s="285"/>
      <c r="V33" s="365"/>
      <c r="AB33" s="306"/>
    </row>
    <row r="34" spans="1:28" ht="15.75">
      <c r="A34" s="357">
        <v>22</v>
      </c>
      <c r="B34" s="390" t="s">
        <v>343</v>
      </c>
      <c r="C34" s="182">
        <v>8</v>
      </c>
      <c r="D34" s="149">
        <v>1.626</v>
      </c>
      <c r="E34" s="290">
        <v>1204.325</v>
      </c>
      <c r="F34" s="290"/>
      <c r="G34" s="290">
        <f>E34</f>
        <v>1204.325</v>
      </c>
      <c r="H34" s="290" t="s">
        <v>350</v>
      </c>
      <c r="I34" s="290" t="s">
        <v>352</v>
      </c>
      <c r="J34" s="149"/>
      <c r="K34" s="149"/>
      <c r="L34" s="290"/>
      <c r="M34" s="149">
        <f>C34</f>
        <v>8</v>
      </c>
      <c r="N34" s="149">
        <f>D34</f>
        <v>1.626</v>
      </c>
      <c r="O34" s="305">
        <f>E34</f>
        <v>1204.325</v>
      </c>
      <c r="P34" s="149"/>
      <c r="Q34" s="149"/>
      <c r="R34" s="290"/>
      <c r="S34" s="290"/>
      <c r="T34" s="290"/>
      <c r="U34" s="285"/>
      <c r="V34" s="365"/>
      <c r="AB34" s="306"/>
    </row>
    <row r="35" spans="1:28" ht="15.75">
      <c r="A35" s="357">
        <v>23</v>
      </c>
      <c r="B35" s="203" t="s">
        <v>346</v>
      </c>
      <c r="C35" s="182">
        <v>2</v>
      </c>
      <c r="D35" s="149">
        <v>0.517</v>
      </c>
      <c r="E35" s="290">
        <v>402.115</v>
      </c>
      <c r="F35" s="290">
        <f>E35</f>
        <v>402.115</v>
      </c>
      <c r="G35" s="290"/>
      <c r="H35" s="290"/>
      <c r="I35" s="290"/>
      <c r="J35" s="149"/>
      <c r="K35" s="149"/>
      <c r="L35" s="290"/>
      <c r="M35" s="149">
        <v>2</v>
      </c>
      <c r="N35" s="149">
        <f>D35</f>
        <v>0.517</v>
      </c>
      <c r="O35" s="305">
        <f>E35</f>
        <v>402.115</v>
      </c>
      <c r="P35" s="149"/>
      <c r="Q35" s="149"/>
      <c r="R35" s="290"/>
      <c r="S35" s="290"/>
      <c r="T35" s="290"/>
      <c r="U35" s="285"/>
      <c r="V35" s="365"/>
      <c r="AB35" s="306"/>
    </row>
    <row r="36" spans="1:22" ht="15.75">
      <c r="A36" s="357">
        <v>24</v>
      </c>
      <c r="B36" s="393" t="s">
        <v>367</v>
      </c>
      <c r="C36" s="182">
        <v>3</v>
      </c>
      <c r="D36" s="149">
        <v>0.071</v>
      </c>
      <c r="E36" s="290">
        <f>805*D36</f>
        <v>57.154999999999994</v>
      </c>
      <c r="F36" s="290">
        <f>E36</f>
        <v>57.154999999999994</v>
      </c>
      <c r="G36" s="377"/>
      <c r="H36" s="290">
        <v>2011</v>
      </c>
      <c r="I36" s="290">
        <v>2011</v>
      </c>
      <c r="J36" s="149">
        <f>C36</f>
        <v>3</v>
      </c>
      <c r="K36" s="149">
        <f>D36</f>
        <v>0.071</v>
      </c>
      <c r="L36" s="290">
        <f>E36</f>
        <v>57.154999999999994</v>
      </c>
      <c r="M36" s="149"/>
      <c r="N36" s="149"/>
      <c r="O36" s="290"/>
      <c r="P36" s="149"/>
      <c r="Q36" s="149"/>
      <c r="R36" s="377"/>
      <c r="S36" s="290"/>
      <c r="T36" s="290"/>
      <c r="U36" s="285"/>
      <c r="V36" s="365"/>
    </row>
    <row r="37" spans="1:22" ht="15.75">
      <c r="A37" s="357">
        <v>25</v>
      </c>
      <c r="B37" s="203" t="s">
        <v>344</v>
      </c>
      <c r="C37" s="182">
        <v>8</v>
      </c>
      <c r="D37" s="149">
        <v>0.644</v>
      </c>
      <c r="E37" s="290">
        <v>471.239</v>
      </c>
      <c r="F37" s="290">
        <f>E37</f>
        <v>471.239</v>
      </c>
      <c r="G37" s="290"/>
      <c r="H37" s="290"/>
      <c r="I37" s="290"/>
      <c r="J37" s="149"/>
      <c r="K37" s="149"/>
      <c r="L37" s="290"/>
      <c r="M37" s="149"/>
      <c r="N37" s="149"/>
      <c r="O37" s="290"/>
      <c r="P37" s="149"/>
      <c r="Q37" s="149"/>
      <c r="R37" s="290"/>
      <c r="S37" s="290">
        <f aca="true" t="shared" si="6" ref="S37:U38">C37</f>
        <v>8</v>
      </c>
      <c r="T37" s="290">
        <f t="shared" si="6"/>
        <v>0.644</v>
      </c>
      <c r="U37" s="285">
        <f t="shared" si="6"/>
        <v>471.239</v>
      </c>
      <c r="V37" s="368"/>
    </row>
    <row r="38" spans="1:28" ht="15.75">
      <c r="A38" s="357">
        <v>26</v>
      </c>
      <c r="B38" s="203" t="s">
        <v>320</v>
      </c>
      <c r="C38" s="182">
        <v>2</v>
      </c>
      <c r="D38" s="149">
        <v>0.049</v>
      </c>
      <c r="E38" s="290">
        <v>50</v>
      </c>
      <c r="F38" s="290">
        <v>50</v>
      </c>
      <c r="G38" s="377"/>
      <c r="H38" s="377"/>
      <c r="I38" s="377"/>
      <c r="J38" s="149"/>
      <c r="K38" s="149"/>
      <c r="L38" s="377"/>
      <c r="M38" s="149"/>
      <c r="N38" s="149"/>
      <c r="O38" s="290"/>
      <c r="P38" s="149"/>
      <c r="Q38" s="149"/>
      <c r="R38" s="290"/>
      <c r="S38" s="290">
        <f t="shared" si="6"/>
        <v>2</v>
      </c>
      <c r="T38" s="290">
        <f t="shared" si="6"/>
        <v>0.049</v>
      </c>
      <c r="U38" s="285">
        <f t="shared" si="6"/>
        <v>50</v>
      </c>
      <c r="V38" s="365"/>
      <c r="AB38" s="306"/>
    </row>
    <row r="39" spans="1:28" ht="15.75">
      <c r="A39" s="357">
        <v>27</v>
      </c>
      <c r="B39" s="203" t="s">
        <v>366</v>
      </c>
      <c r="C39" s="182">
        <v>3</v>
      </c>
      <c r="D39" s="149">
        <v>0.072</v>
      </c>
      <c r="E39" s="290">
        <f>805*D39</f>
        <v>57.959999999999994</v>
      </c>
      <c r="F39" s="290">
        <f>E39</f>
        <v>57.959999999999994</v>
      </c>
      <c r="G39" s="377"/>
      <c r="H39" s="377"/>
      <c r="I39" s="377"/>
      <c r="J39" s="149">
        <f>C39</f>
        <v>3</v>
      </c>
      <c r="K39" s="149">
        <f>D39</f>
        <v>0.072</v>
      </c>
      <c r="L39" s="377">
        <f>E39</f>
        <v>57.959999999999994</v>
      </c>
      <c r="M39" s="149"/>
      <c r="N39" s="149"/>
      <c r="O39" s="290"/>
      <c r="P39" s="149"/>
      <c r="Q39" s="149"/>
      <c r="R39" s="290"/>
      <c r="S39" s="290"/>
      <c r="T39" s="290"/>
      <c r="U39" s="285"/>
      <c r="V39" s="365"/>
      <c r="AB39" s="306"/>
    </row>
    <row r="40" spans="1:28" ht="15.75">
      <c r="A40" s="357">
        <v>28</v>
      </c>
      <c r="B40" s="203" t="s">
        <v>321</v>
      </c>
      <c r="C40" s="182">
        <v>3</v>
      </c>
      <c r="D40" s="149">
        <v>0.105</v>
      </c>
      <c r="E40" s="290">
        <v>141.973</v>
      </c>
      <c r="F40" s="377">
        <f>E40</f>
        <v>141.973</v>
      </c>
      <c r="G40" s="377"/>
      <c r="H40" s="377"/>
      <c r="I40" s="377"/>
      <c r="J40" s="149"/>
      <c r="K40" s="149"/>
      <c r="L40" s="290"/>
      <c r="M40" s="149"/>
      <c r="N40" s="149"/>
      <c r="O40" s="290"/>
      <c r="P40" s="149"/>
      <c r="Q40" s="149"/>
      <c r="R40" s="377"/>
      <c r="S40" s="290">
        <f aca="true" t="shared" si="7" ref="S40:U42">C40</f>
        <v>3</v>
      </c>
      <c r="T40" s="290">
        <f t="shared" si="7"/>
        <v>0.105</v>
      </c>
      <c r="U40" s="285">
        <f t="shared" si="7"/>
        <v>141.973</v>
      </c>
      <c r="V40" s="367"/>
      <c r="AB40" s="306"/>
    </row>
    <row r="41" spans="1:22" ht="15.75">
      <c r="A41" s="357">
        <v>29</v>
      </c>
      <c r="B41" s="203" t="s">
        <v>345</v>
      </c>
      <c r="C41" s="182">
        <v>3</v>
      </c>
      <c r="D41" s="291">
        <v>0.146</v>
      </c>
      <c r="E41" s="290">
        <v>165.999</v>
      </c>
      <c r="F41" s="290">
        <f>E41</f>
        <v>165.999</v>
      </c>
      <c r="G41" s="290"/>
      <c r="H41" s="290"/>
      <c r="I41" s="290"/>
      <c r="J41" s="149"/>
      <c r="K41" s="149"/>
      <c r="L41" s="290"/>
      <c r="M41" s="149"/>
      <c r="N41" s="149"/>
      <c r="O41" s="290"/>
      <c r="P41" s="149"/>
      <c r="Q41" s="291"/>
      <c r="R41" s="290"/>
      <c r="S41" s="290">
        <f t="shared" si="7"/>
        <v>3</v>
      </c>
      <c r="T41" s="290">
        <f t="shared" si="7"/>
        <v>0.146</v>
      </c>
      <c r="U41" s="285">
        <f t="shared" si="7"/>
        <v>165.999</v>
      </c>
      <c r="V41" s="365"/>
    </row>
    <row r="42" spans="1:22" ht="15.75">
      <c r="A42" s="357">
        <v>30</v>
      </c>
      <c r="B42" s="203" t="s">
        <v>183</v>
      </c>
      <c r="C42" s="182">
        <v>3</v>
      </c>
      <c r="D42" s="291">
        <v>0.249</v>
      </c>
      <c r="E42" s="290">
        <v>305.113</v>
      </c>
      <c r="F42" s="290">
        <f>E42</f>
        <v>305.113</v>
      </c>
      <c r="G42" s="290"/>
      <c r="H42" s="290"/>
      <c r="I42" s="290"/>
      <c r="J42" s="149"/>
      <c r="K42" s="149"/>
      <c r="L42" s="290"/>
      <c r="M42" s="149"/>
      <c r="N42" s="149"/>
      <c r="O42" s="290"/>
      <c r="P42" s="149"/>
      <c r="Q42" s="291"/>
      <c r="R42" s="290"/>
      <c r="S42" s="290">
        <f t="shared" si="7"/>
        <v>3</v>
      </c>
      <c r="T42" s="290">
        <f t="shared" si="7"/>
        <v>0.249</v>
      </c>
      <c r="U42" s="285">
        <f t="shared" si="7"/>
        <v>305.113</v>
      </c>
      <c r="V42" s="365"/>
    </row>
    <row r="43" spans="1:30" ht="15.75">
      <c r="A43" s="357">
        <v>31</v>
      </c>
      <c r="B43" s="393" t="s">
        <v>357</v>
      </c>
      <c r="C43" s="182">
        <v>10</v>
      </c>
      <c r="D43" s="149">
        <v>1.986</v>
      </c>
      <c r="E43" s="290">
        <v>1314.421</v>
      </c>
      <c r="F43" s="290">
        <f>E43</f>
        <v>1314.421</v>
      </c>
      <c r="G43" s="290"/>
      <c r="H43" s="290"/>
      <c r="I43" s="290"/>
      <c r="J43" s="149">
        <v>10</v>
      </c>
      <c r="K43" s="149">
        <f>D43</f>
        <v>1.986</v>
      </c>
      <c r="L43" s="290">
        <f>E43</f>
        <v>1314.421</v>
      </c>
      <c r="M43" s="149"/>
      <c r="N43" s="149"/>
      <c r="O43" s="290"/>
      <c r="P43" s="149"/>
      <c r="Q43" s="149"/>
      <c r="R43" s="290"/>
      <c r="S43" s="290"/>
      <c r="T43" s="290"/>
      <c r="U43" s="285"/>
      <c r="V43" s="365"/>
      <c r="X43" s="149">
        <v>10</v>
      </c>
      <c r="Y43" s="401" t="s">
        <v>375</v>
      </c>
      <c r="Z43" s="401" t="s">
        <v>382</v>
      </c>
      <c r="AA43" s="149" t="s">
        <v>376</v>
      </c>
      <c r="AB43" s="149">
        <f>150.043+150.066+136.698</f>
        <v>436.807</v>
      </c>
      <c r="AC43" s="149" t="s">
        <v>380</v>
      </c>
      <c r="AD43" s="149"/>
    </row>
    <row r="44" spans="1:22" ht="15.75">
      <c r="A44" s="357">
        <v>32</v>
      </c>
      <c r="B44" s="203" t="s">
        <v>221</v>
      </c>
      <c r="C44" s="182">
        <v>6</v>
      </c>
      <c r="D44" s="149">
        <v>0.301</v>
      </c>
      <c r="E44" s="290">
        <v>200</v>
      </c>
      <c r="F44" s="290">
        <v>200</v>
      </c>
      <c r="G44" s="290"/>
      <c r="H44" s="290"/>
      <c r="I44" s="290"/>
      <c r="J44" s="149"/>
      <c r="K44" s="149"/>
      <c r="L44" s="290"/>
      <c r="M44" s="149"/>
      <c r="N44" s="149"/>
      <c r="O44" s="290"/>
      <c r="P44" s="149"/>
      <c r="Q44" s="149"/>
      <c r="R44" s="290"/>
      <c r="S44" s="290">
        <f aca="true" t="shared" si="8" ref="S44:U45">C44</f>
        <v>6</v>
      </c>
      <c r="T44" s="290">
        <f t="shared" si="8"/>
        <v>0.301</v>
      </c>
      <c r="U44" s="285">
        <f t="shared" si="8"/>
        <v>200</v>
      </c>
      <c r="V44" s="365"/>
    </row>
    <row r="45" spans="1:22" ht="15.75">
      <c r="A45" s="357">
        <v>33</v>
      </c>
      <c r="B45" s="203" t="s">
        <v>222</v>
      </c>
      <c r="C45" s="182">
        <v>4</v>
      </c>
      <c r="D45" s="149">
        <v>0.447</v>
      </c>
      <c r="E45" s="290">
        <v>256.233</v>
      </c>
      <c r="F45" s="290">
        <f>E45</f>
        <v>256.233</v>
      </c>
      <c r="G45" s="290"/>
      <c r="H45" s="290"/>
      <c r="I45" s="290"/>
      <c r="J45" s="149"/>
      <c r="K45" s="149"/>
      <c r="L45" s="290"/>
      <c r="M45" s="149"/>
      <c r="N45" s="149"/>
      <c r="O45" s="290"/>
      <c r="P45" s="149"/>
      <c r="Q45" s="149"/>
      <c r="R45" s="290"/>
      <c r="S45" s="290">
        <f t="shared" si="8"/>
        <v>4</v>
      </c>
      <c r="T45" s="290">
        <f t="shared" si="8"/>
        <v>0.447</v>
      </c>
      <c r="U45" s="285">
        <f t="shared" si="8"/>
        <v>256.233</v>
      </c>
      <c r="V45" s="365"/>
    </row>
    <row r="46" spans="1:22" ht="16.5" thickBot="1">
      <c r="A46" s="385">
        <v>34</v>
      </c>
      <c r="B46" s="386" t="s">
        <v>368</v>
      </c>
      <c r="C46" s="287">
        <v>6</v>
      </c>
      <c r="D46" s="150">
        <v>0.678</v>
      </c>
      <c r="E46" s="387">
        <v>480.375</v>
      </c>
      <c r="F46" s="387">
        <f>E46</f>
        <v>480.375</v>
      </c>
      <c r="G46" s="387"/>
      <c r="H46" s="387">
        <v>2011</v>
      </c>
      <c r="I46" s="387">
        <v>2011</v>
      </c>
      <c r="J46" s="150"/>
      <c r="K46" s="150"/>
      <c r="L46" s="387"/>
      <c r="M46" s="150">
        <f>C46</f>
        <v>6</v>
      </c>
      <c r="N46" s="150">
        <f>D46</f>
        <v>0.678</v>
      </c>
      <c r="O46" s="387">
        <f>E46</f>
        <v>480.375</v>
      </c>
      <c r="P46" s="150"/>
      <c r="Q46" s="150"/>
      <c r="R46" s="387"/>
      <c r="S46" s="387"/>
      <c r="T46" s="387"/>
      <c r="U46" s="288"/>
      <c r="V46" s="365"/>
    </row>
    <row r="47" spans="1:22" ht="16.5" thickBot="1">
      <c r="A47" s="388"/>
      <c r="B47" s="371" t="s">
        <v>125</v>
      </c>
      <c r="C47" s="360">
        <f>SUM(C13:C46)</f>
        <v>128</v>
      </c>
      <c r="D47" s="378">
        <f>SUM(D13:D46)</f>
        <v>11.408000000000001</v>
      </c>
      <c r="E47" s="310">
        <f>SUM(E13:E46)</f>
        <v>8551.789</v>
      </c>
      <c r="F47" s="310">
        <f>SUM(F13:F46)</f>
        <v>7212.474000000001</v>
      </c>
      <c r="G47" s="310">
        <f>SUM(G13:G46)</f>
        <v>1339.316</v>
      </c>
      <c r="H47" s="361"/>
      <c r="I47" s="362"/>
      <c r="J47" s="363">
        <f aca="true" t="shared" si="9" ref="J47:U47">SUM(J13:J46)</f>
        <v>24</v>
      </c>
      <c r="K47" s="363">
        <f t="shared" si="9"/>
        <v>2.663</v>
      </c>
      <c r="L47" s="363">
        <f t="shared" si="9"/>
        <v>1804.096</v>
      </c>
      <c r="M47" s="363">
        <f t="shared" si="9"/>
        <v>40</v>
      </c>
      <c r="N47" s="363">
        <f t="shared" si="9"/>
        <v>495.03499999999997</v>
      </c>
      <c r="O47" s="363">
        <f t="shared" si="9"/>
        <v>3546.2169999999996</v>
      </c>
      <c r="P47" s="363">
        <f t="shared" si="9"/>
        <v>35</v>
      </c>
      <c r="Q47" s="363">
        <f t="shared" si="9"/>
        <v>2.209</v>
      </c>
      <c r="R47" s="363">
        <f t="shared" si="9"/>
        <v>1610.919</v>
      </c>
      <c r="S47" s="363">
        <f t="shared" si="9"/>
        <v>29</v>
      </c>
      <c r="T47" s="363">
        <f t="shared" si="9"/>
        <v>1.941</v>
      </c>
      <c r="U47" s="370">
        <f t="shared" si="9"/>
        <v>1590.557</v>
      </c>
      <c r="V47" s="363">
        <f>SUM(V14:V46)</f>
        <v>0</v>
      </c>
    </row>
    <row r="49" spans="1:6" ht="15.75">
      <c r="A49" s="412" t="s">
        <v>347</v>
      </c>
      <c r="B49" s="412"/>
      <c r="D49" s="413" t="s">
        <v>348</v>
      </c>
      <c r="E49" s="413"/>
      <c r="F49" s="413"/>
    </row>
    <row r="51" ht="15.75">
      <c r="C51" s="364"/>
    </row>
    <row r="52" spans="2:11" ht="15.75">
      <c r="B52" s="284" t="s">
        <v>372</v>
      </c>
      <c r="K52" s="306"/>
    </row>
    <row r="53" ht="15.75">
      <c r="E53" s="306"/>
    </row>
    <row r="54" ht="15.75">
      <c r="B54" s="284" t="s">
        <v>349</v>
      </c>
    </row>
    <row r="55" ht="15.75">
      <c r="F55" s="306"/>
    </row>
    <row r="56" spans="3:5" ht="15.75">
      <c r="C56" s="391">
        <v>11</v>
      </c>
      <c r="D56" s="391">
        <v>1944</v>
      </c>
      <c r="E56" s="391">
        <v>1404.325</v>
      </c>
    </row>
    <row r="58" spans="2:4" ht="15.75">
      <c r="B58" s="395"/>
      <c r="D58" s="284" t="s">
        <v>214</v>
      </c>
    </row>
    <row r="59" spans="2:4" ht="15.75">
      <c r="B59" s="394"/>
      <c r="D59" s="284" t="s">
        <v>377</v>
      </c>
    </row>
  </sheetData>
  <sheetProtection/>
  <autoFilter ref="B1:B56"/>
  <mergeCells count="24">
    <mergeCell ref="A7:U7"/>
    <mergeCell ref="C9:G9"/>
    <mergeCell ref="B9:B12"/>
    <mergeCell ref="J9:L9"/>
    <mergeCell ref="O10:O11"/>
    <mergeCell ref="U10:U11"/>
    <mergeCell ref="P9:R9"/>
    <mergeCell ref="S9:U9"/>
    <mergeCell ref="A49:B49"/>
    <mergeCell ref="D49:F49"/>
    <mergeCell ref="F10:G10"/>
    <mergeCell ref="C10:D11"/>
    <mergeCell ref="Q1:T4"/>
    <mergeCell ref="A9:A12"/>
    <mergeCell ref="J10:K11"/>
    <mergeCell ref="L10:L11"/>
    <mergeCell ref="E1:G4"/>
    <mergeCell ref="A6:U6"/>
    <mergeCell ref="V9:V12"/>
    <mergeCell ref="P10:Q11"/>
    <mergeCell ref="R10:R11"/>
    <mergeCell ref="S10:T11"/>
    <mergeCell ref="M9:O9"/>
    <mergeCell ref="M10:N11"/>
  </mergeCells>
  <printOptions/>
  <pageMargins left="0.7874015748031497" right="0.3937007874015748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81"/>
  <sheetViews>
    <sheetView view="pageLayout" workbookViewId="0" topLeftCell="A64">
      <selection activeCell="B3" sqref="B3:P3"/>
    </sheetView>
  </sheetViews>
  <sheetFormatPr defaultColWidth="9.00390625" defaultRowHeight="12.75"/>
  <cols>
    <col min="1" max="1" width="5.25390625" style="0" customWidth="1"/>
    <col min="2" max="2" width="4.00390625" style="0" customWidth="1"/>
    <col min="3" max="3" width="30.00390625" style="0" customWidth="1"/>
    <col min="4" max="4" width="10.875" style="0" customWidth="1"/>
    <col min="5" max="5" width="9.625" style="0" customWidth="1"/>
    <col min="6" max="6" width="10.25390625" style="0" customWidth="1"/>
    <col min="7" max="7" width="11.125" style="0" customWidth="1"/>
    <col min="8" max="8" width="10.625" style="0" hidden="1" customWidth="1"/>
    <col min="9" max="9" width="7.75390625" style="0" hidden="1" customWidth="1"/>
    <col min="10" max="10" width="11.375" style="0" customWidth="1"/>
    <col min="11" max="11" width="10.875" style="0" customWidth="1"/>
    <col min="13" max="13" width="9.375" style="0" customWidth="1"/>
    <col min="14" max="14" width="10.00390625" style="0" customWidth="1"/>
    <col min="15" max="15" width="12.00390625" style="0" hidden="1" customWidth="1"/>
    <col min="16" max="16" width="13.25390625" style="0" hidden="1" customWidth="1"/>
  </cols>
  <sheetData>
    <row r="1" spans="11:14" ht="12.75">
      <c r="K1" s="158"/>
      <c r="L1" s="158"/>
      <c r="M1" s="158"/>
      <c r="N1" s="158"/>
    </row>
    <row r="2" spans="2:16" ht="12.75">
      <c r="B2" s="435" t="s">
        <v>223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6" ht="12.75">
      <c r="B3" s="435" t="s">
        <v>224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2:16" ht="12.75">
      <c r="B4" s="435" t="s">
        <v>225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2:16" ht="12.75">
      <c r="B5" s="435" t="s">
        <v>226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</row>
    <row r="6" spans="2:16" ht="12.75"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</row>
    <row r="7" ht="13.5" thickBot="1"/>
    <row r="8" spans="2:24" ht="12.75">
      <c r="B8" s="436" t="s">
        <v>227</v>
      </c>
      <c r="C8" s="439" t="s">
        <v>175</v>
      </c>
      <c r="D8" s="442" t="s">
        <v>228</v>
      </c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159"/>
      <c r="R8" s="159"/>
      <c r="S8" s="159"/>
      <c r="T8" s="159"/>
      <c r="U8" s="159"/>
      <c r="V8" s="159"/>
      <c r="W8" s="159"/>
      <c r="X8" s="159"/>
    </row>
    <row r="9" spans="2:24" ht="13.5" thickBot="1">
      <c r="B9" s="437"/>
      <c r="C9" s="440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5"/>
      <c r="Q9" s="159"/>
      <c r="R9" s="159"/>
      <c r="S9" s="159"/>
      <c r="T9" s="159"/>
      <c r="U9" s="159"/>
      <c r="V9" s="159"/>
      <c r="W9" s="159"/>
      <c r="X9" s="160"/>
    </row>
    <row r="10" spans="2:24" ht="12.75">
      <c r="B10" s="437"/>
      <c r="C10" s="440"/>
      <c r="D10" s="161" t="s">
        <v>229</v>
      </c>
      <c r="E10" s="439" t="s">
        <v>230</v>
      </c>
      <c r="F10" s="162" t="s">
        <v>231</v>
      </c>
      <c r="G10" s="432" t="s">
        <v>230</v>
      </c>
      <c r="H10" s="163" t="s">
        <v>232</v>
      </c>
      <c r="I10" s="429"/>
      <c r="J10" s="164" t="s">
        <v>233</v>
      </c>
      <c r="K10" s="432" t="s">
        <v>230</v>
      </c>
      <c r="L10" s="163" t="s">
        <v>234</v>
      </c>
      <c r="M10" s="432" t="s">
        <v>230</v>
      </c>
      <c r="N10" s="165" t="s">
        <v>235</v>
      </c>
      <c r="O10" s="166" t="s">
        <v>236</v>
      </c>
      <c r="P10" s="167" t="s">
        <v>237</v>
      </c>
      <c r="Q10" s="168"/>
      <c r="R10" s="168"/>
      <c r="S10" s="168"/>
      <c r="T10" s="168"/>
      <c r="U10" s="168"/>
      <c r="V10" s="168"/>
      <c r="W10" s="168"/>
      <c r="X10" s="168"/>
    </row>
    <row r="11" spans="2:24" ht="12.75">
      <c r="B11" s="437"/>
      <c r="C11" s="440"/>
      <c r="D11" s="169" t="s">
        <v>238</v>
      </c>
      <c r="E11" s="440"/>
      <c r="F11" s="170" t="s">
        <v>239</v>
      </c>
      <c r="G11" s="433"/>
      <c r="H11" s="171" t="s">
        <v>240</v>
      </c>
      <c r="I11" s="430"/>
      <c r="J11" s="172" t="s">
        <v>241</v>
      </c>
      <c r="K11" s="433"/>
      <c r="L11" s="171" t="s">
        <v>242</v>
      </c>
      <c r="M11" s="433"/>
      <c r="N11" s="173" t="s">
        <v>243</v>
      </c>
      <c r="O11" s="170" t="s">
        <v>244</v>
      </c>
      <c r="P11" s="167" t="s">
        <v>245</v>
      </c>
      <c r="Q11" s="168"/>
      <c r="R11" s="168"/>
      <c r="S11" s="168"/>
      <c r="T11" s="168"/>
      <c r="U11" s="168"/>
      <c r="V11" s="168"/>
      <c r="W11" s="168"/>
      <c r="X11" s="168"/>
    </row>
    <row r="12" spans="2:24" ht="12.75">
      <c r="B12" s="437"/>
      <c r="C12" s="440"/>
      <c r="D12" s="169" t="s">
        <v>246</v>
      </c>
      <c r="E12" s="440"/>
      <c r="F12" s="170" t="s">
        <v>247</v>
      </c>
      <c r="G12" s="433"/>
      <c r="H12" s="171" t="s">
        <v>248</v>
      </c>
      <c r="I12" s="430"/>
      <c r="J12" s="172" t="s">
        <v>249</v>
      </c>
      <c r="K12" s="433"/>
      <c r="L12" s="171" t="s">
        <v>250</v>
      </c>
      <c r="M12" s="433"/>
      <c r="N12" s="173" t="s">
        <v>251</v>
      </c>
      <c r="O12" s="170" t="s">
        <v>252</v>
      </c>
      <c r="P12" s="167" t="s">
        <v>253</v>
      </c>
      <c r="Q12" s="168"/>
      <c r="R12" s="174"/>
      <c r="S12" s="168"/>
      <c r="T12" s="168"/>
      <c r="U12" s="168"/>
      <c r="V12" s="168"/>
      <c r="W12" s="168"/>
      <c r="X12" s="168"/>
    </row>
    <row r="13" spans="2:24" ht="12.75">
      <c r="B13" s="437"/>
      <c r="C13" s="440"/>
      <c r="D13" s="169" t="s">
        <v>254</v>
      </c>
      <c r="E13" s="440"/>
      <c r="F13" s="170" t="s">
        <v>255</v>
      </c>
      <c r="G13" s="433"/>
      <c r="H13" s="171" t="s">
        <v>256</v>
      </c>
      <c r="I13" s="430"/>
      <c r="J13" s="172" t="s">
        <v>257</v>
      </c>
      <c r="K13" s="433"/>
      <c r="L13" s="171" t="s">
        <v>258</v>
      </c>
      <c r="M13" s="433"/>
      <c r="N13" s="173" t="s">
        <v>259</v>
      </c>
      <c r="O13" s="170" t="s">
        <v>260</v>
      </c>
      <c r="P13" s="167" t="s">
        <v>244</v>
      </c>
      <c r="Q13" s="168"/>
      <c r="R13" s="168"/>
      <c r="S13" s="168"/>
      <c r="T13" s="168"/>
      <c r="U13" s="168"/>
      <c r="V13" s="168"/>
      <c r="W13" s="168"/>
      <c r="X13" s="168"/>
    </row>
    <row r="14" spans="2:24" ht="12.75">
      <c r="B14" s="437"/>
      <c r="C14" s="440"/>
      <c r="D14" s="169" t="s">
        <v>261</v>
      </c>
      <c r="E14" s="440"/>
      <c r="F14" s="170" t="s">
        <v>262</v>
      </c>
      <c r="G14" s="433"/>
      <c r="H14" s="171" t="s">
        <v>262</v>
      </c>
      <c r="I14" s="430"/>
      <c r="J14" s="172" t="s">
        <v>263</v>
      </c>
      <c r="K14" s="433"/>
      <c r="L14" s="171" t="s">
        <v>264</v>
      </c>
      <c r="M14" s="433"/>
      <c r="N14" s="173" t="s">
        <v>265</v>
      </c>
      <c r="O14" s="170" t="s">
        <v>266</v>
      </c>
      <c r="P14" s="167" t="s">
        <v>267</v>
      </c>
      <c r="Q14" s="168"/>
      <c r="R14" s="168"/>
      <c r="S14" s="168"/>
      <c r="T14" s="168"/>
      <c r="U14" s="168"/>
      <c r="V14" s="168"/>
      <c r="W14" s="168"/>
      <c r="X14" s="168"/>
    </row>
    <row r="15" spans="2:24" ht="12.75">
      <c r="B15" s="437"/>
      <c r="C15" s="440"/>
      <c r="D15" s="169" t="s">
        <v>268</v>
      </c>
      <c r="E15" s="440"/>
      <c r="F15" s="170" t="s">
        <v>269</v>
      </c>
      <c r="G15" s="433"/>
      <c r="H15" s="171" t="s">
        <v>269</v>
      </c>
      <c r="I15" s="430"/>
      <c r="J15" s="172" t="s">
        <v>25</v>
      </c>
      <c r="K15" s="433"/>
      <c r="L15" s="171" t="s">
        <v>241</v>
      </c>
      <c r="M15" s="433"/>
      <c r="N15" s="173" t="s">
        <v>270</v>
      </c>
      <c r="O15" s="170" t="s">
        <v>271</v>
      </c>
      <c r="P15" s="167"/>
      <c r="Q15" s="168"/>
      <c r="R15" s="168"/>
      <c r="S15" s="168"/>
      <c r="T15" s="168"/>
      <c r="U15" s="168"/>
      <c r="V15" s="168"/>
      <c r="W15" s="168"/>
      <c r="X15" s="168"/>
    </row>
    <row r="16" spans="2:24" ht="12.75">
      <c r="B16" s="437"/>
      <c r="C16" s="440"/>
      <c r="D16" s="169" t="s">
        <v>272</v>
      </c>
      <c r="E16" s="440"/>
      <c r="F16" s="170" t="s">
        <v>273</v>
      </c>
      <c r="G16" s="433"/>
      <c r="H16" s="171" t="s">
        <v>247</v>
      </c>
      <c r="I16" s="430"/>
      <c r="J16" s="172"/>
      <c r="K16" s="433"/>
      <c r="L16" s="171" t="s">
        <v>274</v>
      </c>
      <c r="M16" s="433"/>
      <c r="N16" s="173"/>
      <c r="O16" s="170" t="s">
        <v>275</v>
      </c>
      <c r="P16" s="167"/>
      <c r="Q16" s="168"/>
      <c r="R16" s="168"/>
      <c r="S16" s="168"/>
      <c r="T16" s="168"/>
      <c r="U16" s="168"/>
      <c r="V16" s="168"/>
      <c r="W16" s="168"/>
      <c r="X16" s="168"/>
    </row>
    <row r="17" spans="2:24" ht="12.75">
      <c r="B17" s="437"/>
      <c r="C17" s="440"/>
      <c r="D17" s="169" t="s">
        <v>276</v>
      </c>
      <c r="E17" s="440"/>
      <c r="F17" s="170" t="s">
        <v>277</v>
      </c>
      <c r="G17" s="433"/>
      <c r="H17" s="171" t="s">
        <v>278</v>
      </c>
      <c r="I17" s="430"/>
      <c r="J17" s="172"/>
      <c r="K17" s="433"/>
      <c r="L17" s="171" t="s">
        <v>279</v>
      </c>
      <c r="M17" s="433"/>
      <c r="N17" s="173" t="s">
        <v>125</v>
      </c>
      <c r="O17" s="170" t="s">
        <v>280</v>
      </c>
      <c r="P17" s="167"/>
      <c r="Q17" s="168"/>
      <c r="R17" s="168"/>
      <c r="S17" s="168"/>
      <c r="T17" s="168"/>
      <c r="U17" s="168"/>
      <c r="V17" s="168"/>
      <c r="W17" s="168"/>
      <c r="X17" s="168"/>
    </row>
    <row r="18" spans="2:24" ht="12.75">
      <c r="B18" s="437"/>
      <c r="C18" s="440"/>
      <c r="D18" s="169"/>
      <c r="E18" s="440"/>
      <c r="F18" s="170" t="s">
        <v>281</v>
      </c>
      <c r="G18" s="433"/>
      <c r="H18" s="171" t="s">
        <v>282</v>
      </c>
      <c r="I18" s="430"/>
      <c r="J18" s="172"/>
      <c r="K18" s="433"/>
      <c r="L18" s="171" t="s">
        <v>283</v>
      </c>
      <c r="M18" s="433"/>
      <c r="N18" s="173"/>
      <c r="O18" s="170" t="s">
        <v>284</v>
      </c>
      <c r="P18" s="167"/>
      <c r="Q18" s="168"/>
      <c r="R18" s="168"/>
      <c r="S18" s="168"/>
      <c r="T18" s="168"/>
      <c r="U18" s="168"/>
      <c r="V18" s="168"/>
      <c r="W18" s="168"/>
      <c r="X18" s="168"/>
    </row>
    <row r="19" spans="2:24" ht="12.75">
      <c r="B19" s="437"/>
      <c r="C19" s="440"/>
      <c r="D19" s="169"/>
      <c r="E19" s="440"/>
      <c r="F19" s="170" t="s">
        <v>285</v>
      </c>
      <c r="G19" s="433"/>
      <c r="H19" s="171"/>
      <c r="I19" s="430"/>
      <c r="J19" s="172"/>
      <c r="K19" s="433"/>
      <c r="L19" s="171" t="s">
        <v>286</v>
      </c>
      <c r="M19" s="433"/>
      <c r="N19" s="173"/>
      <c r="O19" s="170"/>
      <c r="P19" s="167"/>
      <c r="Q19" s="168"/>
      <c r="R19" s="168"/>
      <c r="S19" s="168"/>
      <c r="T19" s="168"/>
      <c r="U19" s="168"/>
      <c r="V19" s="168"/>
      <c r="W19" s="168"/>
      <c r="X19" s="168"/>
    </row>
    <row r="20" spans="2:24" ht="12.75">
      <c r="B20" s="437"/>
      <c r="C20" s="440"/>
      <c r="D20" s="169"/>
      <c r="E20" s="440"/>
      <c r="F20" s="170" t="s">
        <v>287</v>
      </c>
      <c r="G20" s="433"/>
      <c r="H20" s="171" t="s">
        <v>287</v>
      </c>
      <c r="I20" s="430"/>
      <c r="J20" s="172"/>
      <c r="K20" s="433"/>
      <c r="L20" s="171" t="s">
        <v>25</v>
      </c>
      <c r="M20" s="433"/>
      <c r="N20" s="173"/>
      <c r="O20" s="170"/>
      <c r="P20" s="167"/>
      <c r="Q20" s="168"/>
      <c r="R20" s="168"/>
      <c r="S20" s="168"/>
      <c r="T20" s="168"/>
      <c r="U20" s="168"/>
      <c r="V20" s="168"/>
      <c r="W20" s="168"/>
      <c r="X20" s="168"/>
    </row>
    <row r="21" spans="2:24" ht="13.5" thickBot="1">
      <c r="B21" s="438"/>
      <c r="C21" s="441"/>
      <c r="D21" s="175"/>
      <c r="E21" s="441"/>
      <c r="F21" s="176"/>
      <c r="G21" s="434"/>
      <c r="H21" s="177"/>
      <c r="I21" s="431"/>
      <c r="J21" s="178"/>
      <c r="K21" s="434"/>
      <c r="L21" s="177"/>
      <c r="M21" s="434"/>
      <c r="N21" s="179"/>
      <c r="O21" s="176"/>
      <c r="P21" s="180"/>
      <c r="Q21" s="168"/>
      <c r="R21" s="168"/>
      <c r="S21" s="168"/>
      <c r="T21" s="168"/>
      <c r="U21" s="168"/>
      <c r="V21" s="168"/>
      <c r="W21" s="168"/>
      <c r="X21" s="168"/>
    </row>
    <row r="22" spans="2:16" ht="17.25" customHeight="1">
      <c r="B22" s="195">
        <v>1</v>
      </c>
      <c r="C22" s="196" t="s">
        <v>288</v>
      </c>
      <c r="D22" s="206">
        <v>97</v>
      </c>
      <c r="E22" s="207"/>
      <c r="F22" s="215"/>
      <c r="G22" s="216"/>
      <c r="H22" s="203"/>
      <c r="I22" s="149"/>
      <c r="J22" s="182">
        <v>4</v>
      </c>
      <c r="K22" s="182"/>
      <c r="L22" s="182"/>
      <c r="M22" s="182"/>
      <c r="N22" s="181"/>
      <c r="O22" s="184" t="s">
        <v>289</v>
      </c>
      <c r="P22" s="185" t="s">
        <v>290</v>
      </c>
    </row>
    <row r="23" spans="2:16" ht="15.75">
      <c r="B23" s="153">
        <v>2</v>
      </c>
      <c r="C23" s="197" t="s">
        <v>291</v>
      </c>
      <c r="D23" s="206">
        <v>88</v>
      </c>
      <c r="E23" s="207"/>
      <c r="F23" s="217"/>
      <c r="G23" s="218"/>
      <c r="H23" s="203"/>
      <c r="I23" s="149"/>
      <c r="J23" s="182">
        <v>4</v>
      </c>
      <c r="K23" s="183"/>
      <c r="L23" s="182"/>
      <c r="M23" s="182"/>
      <c r="N23" s="181"/>
      <c r="O23" s="184" t="s">
        <v>292</v>
      </c>
      <c r="P23" s="185" t="s">
        <v>290</v>
      </c>
    </row>
    <row r="24" spans="2:16" ht="15.75">
      <c r="B24" s="153">
        <v>3</v>
      </c>
      <c r="C24" s="197" t="s">
        <v>189</v>
      </c>
      <c r="D24" s="206">
        <v>35</v>
      </c>
      <c r="E24" s="207"/>
      <c r="F24" s="217"/>
      <c r="G24" s="218"/>
      <c r="H24" s="203"/>
      <c r="I24" s="149"/>
      <c r="J24" s="182">
        <v>2</v>
      </c>
      <c r="K24" s="183"/>
      <c r="L24" s="182"/>
      <c r="M24" s="182"/>
      <c r="N24" s="181"/>
      <c r="O24" s="184" t="s">
        <v>293</v>
      </c>
      <c r="P24" s="185" t="s">
        <v>290</v>
      </c>
    </row>
    <row r="25" spans="2:16" ht="15.75">
      <c r="B25" s="153">
        <v>4</v>
      </c>
      <c r="C25" s="197" t="s">
        <v>294</v>
      </c>
      <c r="D25" s="206">
        <v>30</v>
      </c>
      <c r="E25" s="207"/>
      <c r="F25" s="217"/>
      <c r="G25" s="218"/>
      <c r="H25" s="203"/>
      <c r="I25" s="149"/>
      <c r="J25" s="182"/>
      <c r="K25" s="183"/>
      <c r="L25" s="182"/>
      <c r="M25" s="182"/>
      <c r="N25" s="181"/>
      <c r="O25" s="184" t="s">
        <v>293</v>
      </c>
      <c r="P25" s="185" t="s">
        <v>290</v>
      </c>
    </row>
    <row r="26" spans="2:17" ht="15.75">
      <c r="B26" s="153">
        <v>5</v>
      </c>
      <c r="C26" s="198" t="s">
        <v>295</v>
      </c>
      <c r="D26" s="206">
        <v>29</v>
      </c>
      <c r="E26" s="207"/>
      <c r="F26" s="217">
        <v>145</v>
      </c>
      <c r="G26" s="218"/>
      <c r="H26" s="203"/>
      <c r="I26" s="149"/>
      <c r="J26" s="182">
        <v>2</v>
      </c>
      <c r="K26" s="183"/>
      <c r="L26" s="182"/>
      <c r="M26" s="182"/>
      <c r="N26" s="181"/>
      <c r="O26" s="184" t="s">
        <v>296</v>
      </c>
      <c r="P26" s="185" t="s">
        <v>290</v>
      </c>
      <c r="Q26" s="186" t="s">
        <v>297</v>
      </c>
    </row>
    <row r="27" spans="2:17" ht="15.75">
      <c r="B27" s="153">
        <v>6</v>
      </c>
      <c r="C27" s="198" t="s">
        <v>298</v>
      </c>
      <c r="D27" s="206">
        <v>29</v>
      </c>
      <c r="E27" s="207"/>
      <c r="F27" s="217">
        <v>122</v>
      </c>
      <c r="G27" s="218"/>
      <c r="H27" s="203"/>
      <c r="I27" s="149"/>
      <c r="J27" s="182">
        <v>2</v>
      </c>
      <c r="K27" s="183"/>
      <c r="L27" s="182">
        <v>1</v>
      </c>
      <c r="M27" s="182"/>
      <c r="N27" s="181"/>
      <c r="O27" s="184" t="s">
        <v>299</v>
      </c>
      <c r="P27" s="185" t="s">
        <v>290</v>
      </c>
      <c r="Q27" t="s">
        <v>297</v>
      </c>
    </row>
    <row r="28" spans="2:16" ht="15.75">
      <c r="B28" s="153">
        <v>7</v>
      </c>
      <c r="C28" s="197" t="s">
        <v>300</v>
      </c>
      <c r="D28" s="206"/>
      <c r="E28" s="207"/>
      <c r="F28" s="217"/>
      <c r="G28" s="218"/>
      <c r="H28" s="203"/>
      <c r="I28" s="149"/>
      <c r="J28" s="182">
        <v>2</v>
      </c>
      <c r="K28" s="183"/>
      <c r="L28" s="182">
        <v>4</v>
      </c>
      <c r="M28" s="182"/>
      <c r="N28" s="181"/>
      <c r="O28" s="184" t="s">
        <v>301</v>
      </c>
      <c r="P28" s="185" t="s">
        <v>290</v>
      </c>
    </row>
    <row r="29" spans="2:16" ht="15.75">
      <c r="B29" s="153">
        <v>8</v>
      </c>
      <c r="C29" s="197" t="s">
        <v>302</v>
      </c>
      <c r="D29" s="206"/>
      <c r="E29" s="207"/>
      <c r="F29" s="217"/>
      <c r="G29" s="218"/>
      <c r="H29" s="203"/>
      <c r="I29" s="149"/>
      <c r="J29" s="182"/>
      <c r="K29" s="183"/>
      <c r="L29" s="182">
        <v>3</v>
      </c>
      <c r="M29" s="183"/>
      <c r="N29" s="181"/>
      <c r="O29" s="184"/>
      <c r="P29" s="185"/>
    </row>
    <row r="30" spans="2:16" ht="15.75">
      <c r="B30" s="153">
        <v>9</v>
      </c>
      <c r="C30" s="197" t="s">
        <v>303</v>
      </c>
      <c r="D30" s="206">
        <v>51</v>
      </c>
      <c r="E30" s="207"/>
      <c r="F30" s="217"/>
      <c r="G30" s="218"/>
      <c r="H30" s="203"/>
      <c r="I30" s="149"/>
      <c r="J30" s="182">
        <v>3</v>
      </c>
      <c r="K30" s="183"/>
      <c r="L30" s="182">
        <v>3</v>
      </c>
      <c r="M30" s="183"/>
      <c r="N30" s="181"/>
      <c r="O30" s="184" t="s">
        <v>304</v>
      </c>
      <c r="P30" s="185" t="s">
        <v>290</v>
      </c>
    </row>
    <row r="31" spans="2:14" ht="15.75">
      <c r="B31" s="153">
        <v>10</v>
      </c>
      <c r="C31" s="198" t="s">
        <v>326</v>
      </c>
      <c r="D31" s="208">
        <v>64</v>
      </c>
      <c r="E31" s="209"/>
      <c r="F31" s="219"/>
      <c r="G31" s="209"/>
      <c r="H31" s="204"/>
      <c r="I31" s="151"/>
      <c r="J31" s="192">
        <v>3</v>
      </c>
      <c r="K31" s="192"/>
      <c r="L31" s="193"/>
      <c r="M31" s="192"/>
      <c r="N31" s="151"/>
    </row>
    <row r="32" spans="2:17" ht="15.75">
      <c r="B32" s="153">
        <v>11</v>
      </c>
      <c r="C32" s="198" t="s">
        <v>327</v>
      </c>
      <c r="D32" s="208"/>
      <c r="E32" s="209"/>
      <c r="F32" s="219">
        <v>83</v>
      </c>
      <c r="G32" s="209"/>
      <c r="H32" s="204"/>
      <c r="I32" s="151"/>
      <c r="J32" s="192"/>
      <c r="K32" s="192"/>
      <c r="L32" s="193"/>
      <c r="M32" s="192"/>
      <c r="N32" s="151"/>
      <c r="Q32" t="s">
        <v>297</v>
      </c>
    </row>
    <row r="33" spans="2:17" ht="15.75">
      <c r="B33" s="153">
        <v>12</v>
      </c>
      <c r="C33" s="198" t="s">
        <v>328</v>
      </c>
      <c r="D33" s="208">
        <v>58</v>
      </c>
      <c r="E33" s="209"/>
      <c r="F33" s="219">
        <v>109</v>
      </c>
      <c r="G33" s="209"/>
      <c r="H33" s="204"/>
      <c r="I33" s="151"/>
      <c r="J33" s="192"/>
      <c r="K33" s="192"/>
      <c r="L33" s="192"/>
      <c r="M33" s="192"/>
      <c r="N33" s="151"/>
      <c r="Q33" t="s">
        <v>297</v>
      </c>
    </row>
    <row r="34" spans="2:17" ht="15.75">
      <c r="B34" s="153">
        <v>13</v>
      </c>
      <c r="C34" s="198" t="s">
        <v>326</v>
      </c>
      <c r="D34" s="208"/>
      <c r="E34" s="209"/>
      <c r="F34" s="219">
        <v>230</v>
      </c>
      <c r="G34" s="209"/>
      <c r="H34" s="204"/>
      <c r="I34" s="151"/>
      <c r="J34" s="192"/>
      <c r="K34" s="192"/>
      <c r="L34" s="192"/>
      <c r="M34" s="192"/>
      <c r="N34" s="151"/>
      <c r="Q34" t="s">
        <v>297</v>
      </c>
    </row>
    <row r="35" spans="2:17" ht="15.75">
      <c r="B35" s="153">
        <v>14</v>
      </c>
      <c r="C35" s="198" t="s">
        <v>329</v>
      </c>
      <c r="D35" s="208"/>
      <c r="E35" s="209"/>
      <c r="F35" s="219">
        <v>140</v>
      </c>
      <c r="G35" s="209"/>
      <c r="H35" s="204"/>
      <c r="I35" s="151"/>
      <c r="J35" s="192">
        <v>1</v>
      </c>
      <c r="K35" s="192"/>
      <c r="L35" s="192"/>
      <c r="M35" s="192"/>
      <c r="N35" s="151"/>
      <c r="Q35" t="s">
        <v>297</v>
      </c>
    </row>
    <row r="36" spans="2:14" ht="15.75">
      <c r="B36" s="153">
        <v>15</v>
      </c>
      <c r="C36" s="198" t="s">
        <v>190</v>
      </c>
      <c r="D36" s="208">
        <v>14.5</v>
      </c>
      <c r="E36" s="209"/>
      <c r="F36" s="219"/>
      <c r="G36" s="209"/>
      <c r="H36" s="204"/>
      <c r="I36" s="151"/>
      <c r="J36" s="192"/>
      <c r="K36" s="192"/>
      <c r="L36" s="192"/>
      <c r="M36" s="192"/>
      <c r="N36" s="151"/>
    </row>
    <row r="37" spans="2:14" ht="15.75">
      <c r="B37" s="153">
        <v>16</v>
      </c>
      <c r="C37" s="198" t="s">
        <v>305</v>
      </c>
      <c r="D37" s="208">
        <v>14.3</v>
      </c>
      <c r="E37" s="209"/>
      <c r="F37" s="219"/>
      <c r="G37" s="209"/>
      <c r="H37" s="204"/>
      <c r="I37" s="151"/>
      <c r="J37" s="192"/>
      <c r="K37" s="192"/>
      <c r="L37" s="192"/>
      <c r="M37" s="192"/>
      <c r="N37" s="151"/>
    </row>
    <row r="38" spans="2:14" ht="15.75">
      <c r="B38" s="153">
        <v>17</v>
      </c>
      <c r="C38" s="198" t="s">
        <v>191</v>
      </c>
      <c r="D38" s="208"/>
      <c r="E38" s="209"/>
      <c r="F38" s="219"/>
      <c r="G38" s="209"/>
      <c r="H38" s="204"/>
      <c r="I38" s="151"/>
      <c r="J38" s="192">
        <v>4</v>
      </c>
      <c r="K38" s="192"/>
      <c r="L38" s="192"/>
      <c r="M38" s="192"/>
      <c r="N38" s="151"/>
    </row>
    <row r="39" spans="2:17" ht="15.75">
      <c r="B39" s="153">
        <v>18</v>
      </c>
      <c r="C39" s="198" t="s">
        <v>306</v>
      </c>
      <c r="D39" s="208"/>
      <c r="E39" s="209"/>
      <c r="F39" s="219">
        <v>102</v>
      </c>
      <c r="G39" s="209"/>
      <c r="H39" s="204"/>
      <c r="I39" s="151"/>
      <c r="J39" s="192"/>
      <c r="K39" s="192"/>
      <c r="L39" s="192"/>
      <c r="M39" s="192"/>
      <c r="N39" s="151"/>
      <c r="Q39" t="s">
        <v>297</v>
      </c>
    </row>
    <row r="40" spans="2:14" ht="15.75">
      <c r="B40" s="153">
        <v>19</v>
      </c>
      <c r="C40" s="198" t="s">
        <v>307</v>
      </c>
      <c r="D40" s="208"/>
      <c r="E40" s="209"/>
      <c r="F40" s="219"/>
      <c r="G40" s="209"/>
      <c r="H40" s="204"/>
      <c r="I40" s="151"/>
      <c r="J40" s="192"/>
      <c r="K40" s="192"/>
      <c r="L40" s="192">
        <v>2</v>
      </c>
      <c r="M40" s="192"/>
      <c r="N40" s="151"/>
    </row>
    <row r="41" spans="2:14" ht="15.75">
      <c r="B41" s="153">
        <v>20</v>
      </c>
      <c r="C41" s="198" t="s">
        <v>308</v>
      </c>
      <c r="D41" s="208"/>
      <c r="E41" s="209"/>
      <c r="F41" s="219"/>
      <c r="G41" s="209"/>
      <c r="H41" s="204"/>
      <c r="I41" s="151"/>
      <c r="J41" s="192"/>
      <c r="K41" s="192"/>
      <c r="L41" s="192">
        <v>2</v>
      </c>
      <c r="M41" s="192"/>
      <c r="N41" s="151"/>
    </row>
    <row r="42" spans="2:14" ht="15.75">
      <c r="B42" s="153">
        <v>21</v>
      </c>
      <c r="C42" s="198" t="s">
        <v>309</v>
      </c>
      <c r="D42" s="208"/>
      <c r="E42" s="209"/>
      <c r="F42" s="219"/>
      <c r="G42" s="209"/>
      <c r="H42" s="204"/>
      <c r="I42" s="151"/>
      <c r="J42" s="192"/>
      <c r="K42" s="192"/>
      <c r="L42" s="192">
        <v>2</v>
      </c>
      <c r="M42" s="192"/>
      <c r="N42" s="151"/>
    </row>
    <row r="43" spans="2:14" ht="15.75">
      <c r="B43" s="153">
        <v>22</v>
      </c>
      <c r="C43" s="198" t="s">
        <v>192</v>
      </c>
      <c r="D43" s="208">
        <v>28</v>
      </c>
      <c r="E43" s="209"/>
      <c r="F43" s="219"/>
      <c r="G43" s="209"/>
      <c r="H43" s="204"/>
      <c r="I43" s="151"/>
      <c r="J43" s="192"/>
      <c r="K43" s="192"/>
      <c r="L43" s="192">
        <v>1</v>
      </c>
      <c r="M43" s="192"/>
      <c r="N43" s="151"/>
    </row>
    <row r="44" spans="2:14" ht="15.75">
      <c r="B44" s="153">
        <v>23</v>
      </c>
      <c r="C44" s="198" t="s">
        <v>310</v>
      </c>
      <c r="D44" s="210">
        <v>20</v>
      </c>
      <c r="E44" s="209"/>
      <c r="F44" s="219"/>
      <c r="G44" s="209"/>
      <c r="H44" s="204"/>
      <c r="I44" s="151"/>
      <c r="J44" s="192"/>
      <c r="K44" s="192"/>
      <c r="L44" s="192"/>
      <c r="M44" s="192"/>
      <c r="N44" s="151"/>
    </row>
    <row r="45" spans="2:14" ht="15.75">
      <c r="B45" s="153">
        <v>24</v>
      </c>
      <c r="C45" s="198" t="s">
        <v>311</v>
      </c>
      <c r="D45" s="210">
        <v>12.8</v>
      </c>
      <c r="E45" s="209"/>
      <c r="F45" s="219"/>
      <c r="G45" s="209"/>
      <c r="H45" s="204"/>
      <c r="I45" s="151"/>
      <c r="J45" s="192"/>
      <c r="K45" s="192"/>
      <c r="L45" s="192"/>
      <c r="M45" s="192"/>
      <c r="N45" s="151"/>
    </row>
    <row r="46" spans="2:17" ht="15.75">
      <c r="B46" s="153">
        <v>25</v>
      </c>
      <c r="C46" s="198" t="s">
        <v>312</v>
      </c>
      <c r="D46" s="208"/>
      <c r="E46" s="209"/>
      <c r="F46" s="219">
        <v>84</v>
      </c>
      <c r="G46" s="209"/>
      <c r="H46" s="204"/>
      <c r="I46" s="151"/>
      <c r="J46" s="192"/>
      <c r="K46" s="192"/>
      <c r="L46" s="192"/>
      <c r="M46" s="192"/>
      <c r="N46" s="151"/>
      <c r="Q46" t="s">
        <v>297</v>
      </c>
    </row>
    <row r="47" spans="2:14" ht="15.75">
      <c r="B47" s="153">
        <v>27</v>
      </c>
      <c r="C47" s="198" t="s">
        <v>313</v>
      </c>
      <c r="D47" s="210"/>
      <c r="E47" s="209"/>
      <c r="F47" s="219"/>
      <c r="G47" s="209"/>
      <c r="H47" s="204"/>
      <c r="I47" s="151"/>
      <c r="J47" s="192"/>
      <c r="K47" s="192"/>
      <c r="L47" s="192">
        <v>6</v>
      </c>
      <c r="M47" s="192"/>
      <c r="N47" s="151"/>
    </row>
    <row r="48" spans="2:14" ht="15.75">
      <c r="B48" s="153">
        <v>28</v>
      </c>
      <c r="C48" s="198" t="s">
        <v>314</v>
      </c>
      <c r="D48" s="210"/>
      <c r="E48" s="209"/>
      <c r="F48" s="219"/>
      <c r="G48" s="209"/>
      <c r="H48" s="204"/>
      <c r="I48" s="151"/>
      <c r="J48" s="192"/>
      <c r="K48" s="192"/>
      <c r="L48" s="192">
        <v>1</v>
      </c>
      <c r="M48" s="192"/>
      <c r="N48" s="151"/>
    </row>
    <row r="49" spans="2:14" ht="15.75">
      <c r="B49" s="153">
        <v>29</v>
      </c>
      <c r="C49" s="198" t="s">
        <v>193</v>
      </c>
      <c r="D49" s="208"/>
      <c r="E49" s="209"/>
      <c r="F49" s="219"/>
      <c r="G49" s="209"/>
      <c r="H49" s="204"/>
      <c r="I49" s="151"/>
      <c r="J49" s="192">
        <v>2</v>
      </c>
      <c r="K49" s="192"/>
      <c r="L49" s="192">
        <v>2</v>
      </c>
      <c r="M49" s="192"/>
      <c r="N49" s="151"/>
    </row>
    <row r="50" spans="2:14" ht="15.75">
      <c r="B50" s="153">
        <v>30</v>
      </c>
      <c r="C50" s="198" t="s">
        <v>315</v>
      </c>
      <c r="D50" s="208"/>
      <c r="E50" s="209"/>
      <c r="F50" s="219"/>
      <c r="G50" s="209"/>
      <c r="H50" s="204"/>
      <c r="I50" s="151"/>
      <c r="J50" s="192">
        <v>2</v>
      </c>
      <c r="K50" s="192"/>
      <c r="L50" s="192"/>
      <c r="M50" s="192"/>
      <c r="N50" s="151"/>
    </row>
    <row r="51" spans="2:14" ht="15.75">
      <c r="B51" s="153">
        <v>31</v>
      </c>
      <c r="C51" s="197" t="s">
        <v>218</v>
      </c>
      <c r="D51" s="208"/>
      <c r="E51" s="209"/>
      <c r="F51" s="219"/>
      <c r="G51" s="209"/>
      <c r="H51" s="204"/>
      <c r="I51" s="151"/>
      <c r="J51" s="192"/>
      <c r="K51" s="192"/>
      <c r="L51" s="192"/>
      <c r="M51" s="192"/>
      <c r="N51" s="151"/>
    </row>
    <row r="52" spans="2:14" ht="15.75">
      <c r="B52" s="153">
        <v>32</v>
      </c>
      <c r="C52" s="197" t="s">
        <v>179</v>
      </c>
      <c r="D52" s="208"/>
      <c r="E52" s="209"/>
      <c r="F52" s="219"/>
      <c r="G52" s="209"/>
      <c r="H52" s="204"/>
      <c r="I52" s="151"/>
      <c r="J52" s="192"/>
      <c r="K52" s="192"/>
      <c r="L52" s="192"/>
      <c r="M52" s="192"/>
      <c r="N52" s="151"/>
    </row>
    <row r="53" spans="2:14" ht="15.75">
      <c r="B53" s="153">
        <v>33</v>
      </c>
      <c r="C53" s="197" t="s">
        <v>180</v>
      </c>
      <c r="D53" s="208">
        <v>44.4</v>
      </c>
      <c r="E53" s="209"/>
      <c r="F53" s="219"/>
      <c r="G53" s="209"/>
      <c r="H53" s="204"/>
      <c r="I53" s="151"/>
      <c r="J53" s="192">
        <v>4</v>
      </c>
      <c r="K53" s="192"/>
      <c r="L53" s="192">
        <v>12</v>
      </c>
      <c r="M53" s="192"/>
      <c r="N53" s="151"/>
    </row>
    <row r="54" spans="2:14" ht="15.75">
      <c r="B54" s="153">
        <v>34</v>
      </c>
      <c r="C54" s="197" t="s">
        <v>194</v>
      </c>
      <c r="D54" s="208">
        <v>44.4</v>
      </c>
      <c r="E54" s="209"/>
      <c r="F54" s="219"/>
      <c r="G54" s="209"/>
      <c r="H54" s="204"/>
      <c r="I54" s="151"/>
      <c r="J54" s="192"/>
      <c r="K54" s="192"/>
      <c r="L54" s="192"/>
      <c r="M54" s="192"/>
      <c r="N54" s="151"/>
    </row>
    <row r="55" spans="2:14" ht="15.75">
      <c r="B55" s="153">
        <v>35</v>
      </c>
      <c r="C55" s="197" t="s">
        <v>316</v>
      </c>
      <c r="D55" s="208">
        <v>61</v>
      </c>
      <c r="E55" s="209"/>
      <c r="F55" s="219"/>
      <c r="G55" s="209"/>
      <c r="H55" s="204"/>
      <c r="I55" s="151"/>
      <c r="J55" s="192">
        <v>6</v>
      </c>
      <c r="K55" s="192"/>
      <c r="L55" s="192"/>
      <c r="M55" s="192"/>
      <c r="N55" s="151"/>
    </row>
    <row r="56" spans="2:14" ht="15.75">
      <c r="B56" s="153">
        <v>36</v>
      </c>
      <c r="C56" s="198" t="s">
        <v>317</v>
      </c>
      <c r="D56" s="210">
        <v>62</v>
      </c>
      <c r="E56" s="209"/>
      <c r="F56" s="219"/>
      <c r="G56" s="209"/>
      <c r="H56" s="204"/>
      <c r="I56" s="151"/>
      <c r="J56" s="192">
        <v>4</v>
      </c>
      <c r="K56" s="192"/>
      <c r="L56" s="192"/>
      <c r="M56" s="192"/>
      <c r="N56" s="151"/>
    </row>
    <row r="57" spans="2:14" ht="15.75">
      <c r="B57" s="153">
        <v>37</v>
      </c>
      <c r="C57" s="198" t="s">
        <v>195</v>
      </c>
      <c r="D57" s="210">
        <v>68</v>
      </c>
      <c r="E57" s="209"/>
      <c r="F57" s="219"/>
      <c r="G57" s="209"/>
      <c r="H57" s="204"/>
      <c r="I57" s="151"/>
      <c r="J57" s="192">
        <v>2</v>
      </c>
      <c r="K57" s="192"/>
      <c r="L57" s="192"/>
      <c r="M57" s="192"/>
      <c r="N57" s="151"/>
    </row>
    <row r="58" spans="2:14" ht="15.75">
      <c r="B58" s="153">
        <v>39</v>
      </c>
      <c r="C58" s="197" t="s">
        <v>198</v>
      </c>
      <c r="D58" s="208"/>
      <c r="E58" s="209"/>
      <c r="F58" s="219"/>
      <c r="G58" s="209"/>
      <c r="H58" s="204"/>
      <c r="I58" s="151"/>
      <c r="J58" s="192">
        <v>2</v>
      </c>
      <c r="K58" s="192"/>
      <c r="L58" s="192"/>
      <c r="M58" s="192"/>
      <c r="N58" s="151"/>
    </row>
    <row r="59" spans="2:14" ht="15.75">
      <c r="B59" s="153">
        <v>40</v>
      </c>
      <c r="C59" s="197" t="s">
        <v>318</v>
      </c>
      <c r="D59" s="208"/>
      <c r="E59" s="209"/>
      <c r="F59" s="219"/>
      <c r="G59" s="209"/>
      <c r="H59" s="204"/>
      <c r="I59" s="151"/>
      <c r="J59" s="192"/>
      <c r="K59" s="192"/>
      <c r="L59" s="192">
        <v>16</v>
      </c>
      <c r="M59" s="192"/>
      <c r="N59" s="151"/>
    </row>
    <row r="60" spans="2:17" ht="15.75">
      <c r="B60" s="153">
        <v>41</v>
      </c>
      <c r="C60" s="198" t="s">
        <v>319</v>
      </c>
      <c r="D60" s="208"/>
      <c r="E60" s="209"/>
      <c r="F60" s="219">
        <v>192</v>
      </c>
      <c r="G60" s="209"/>
      <c r="H60" s="204"/>
      <c r="I60" s="151"/>
      <c r="J60" s="192">
        <v>1</v>
      </c>
      <c r="K60" s="192"/>
      <c r="L60" s="192"/>
      <c r="M60" s="192"/>
      <c r="N60" s="151"/>
      <c r="Q60" t="s">
        <v>297</v>
      </c>
    </row>
    <row r="61" spans="2:14" ht="15.75">
      <c r="B61" s="153">
        <v>42</v>
      </c>
      <c r="C61" s="199" t="s">
        <v>181</v>
      </c>
      <c r="D61" s="208"/>
      <c r="E61" s="209"/>
      <c r="F61" s="219"/>
      <c r="G61" s="209"/>
      <c r="H61" s="204"/>
      <c r="I61" s="151"/>
      <c r="J61" s="192">
        <v>4</v>
      </c>
      <c r="K61" s="192"/>
      <c r="L61" s="192">
        <v>18</v>
      </c>
      <c r="M61" s="192"/>
      <c r="N61" s="151"/>
    </row>
    <row r="62" spans="2:14" ht="15.75">
      <c r="B62" s="153">
        <v>43</v>
      </c>
      <c r="C62" s="199" t="s">
        <v>219</v>
      </c>
      <c r="D62" s="208">
        <v>22.3</v>
      </c>
      <c r="E62" s="209"/>
      <c r="F62" s="219"/>
      <c r="G62" s="209"/>
      <c r="H62" s="204"/>
      <c r="I62" s="151"/>
      <c r="J62" s="192"/>
      <c r="K62" s="192"/>
      <c r="L62" s="192">
        <v>4</v>
      </c>
      <c r="M62" s="192"/>
      <c r="N62" s="151"/>
    </row>
    <row r="63" spans="2:14" ht="15.75">
      <c r="B63" s="153">
        <v>44</v>
      </c>
      <c r="C63" s="199" t="s">
        <v>182</v>
      </c>
      <c r="D63" s="208">
        <v>28.5</v>
      </c>
      <c r="E63" s="209"/>
      <c r="F63" s="219"/>
      <c r="G63" s="209"/>
      <c r="H63" s="204"/>
      <c r="I63" s="151"/>
      <c r="J63" s="192"/>
      <c r="K63" s="192"/>
      <c r="L63" s="192">
        <v>4</v>
      </c>
      <c r="M63" s="192"/>
      <c r="N63" s="151"/>
    </row>
    <row r="64" spans="2:14" ht="15.75">
      <c r="B64" s="153">
        <v>45</v>
      </c>
      <c r="C64" s="197" t="s">
        <v>176</v>
      </c>
      <c r="D64" s="208"/>
      <c r="E64" s="209"/>
      <c r="F64" s="219"/>
      <c r="G64" s="209"/>
      <c r="H64" s="204"/>
      <c r="I64" s="151"/>
      <c r="J64" s="192">
        <v>20</v>
      </c>
      <c r="K64" s="192"/>
      <c r="L64" s="192"/>
      <c r="M64" s="192"/>
      <c r="N64" s="151"/>
    </row>
    <row r="65" spans="2:14" ht="31.5">
      <c r="B65" s="153">
        <v>46</v>
      </c>
      <c r="C65" s="197" t="s">
        <v>177</v>
      </c>
      <c r="D65" s="208"/>
      <c r="E65" s="209"/>
      <c r="F65" s="219"/>
      <c r="G65" s="209"/>
      <c r="H65" s="204"/>
      <c r="I65" s="151"/>
      <c r="J65" s="192">
        <v>10</v>
      </c>
      <c r="K65" s="192"/>
      <c r="L65" s="192"/>
      <c r="M65" s="192"/>
      <c r="N65" s="151"/>
    </row>
    <row r="66" spans="2:14" ht="15.75">
      <c r="B66" s="153">
        <v>47</v>
      </c>
      <c r="C66" s="198" t="s">
        <v>320</v>
      </c>
      <c r="D66" s="208">
        <v>52</v>
      </c>
      <c r="E66" s="209"/>
      <c r="F66" s="219"/>
      <c r="G66" s="209"/>
      <c r="H66" s="204"/>
      <c r="I66" s="151"/>
      <c r="J66" s="192">
        <v>2</v>
      </c>
      <c r="K66" s="192"/>
      <c r="L66" s="192"/>
      <c r="M66" s="192"/>
      <c r="N66" s="151"/>
    </row>
    <row r="67" spans="2:17" ht="15.75">
      <c r="B67" s="153">
        <v>48</v>
      </c>
      <c r="C67" s="198" t="s">
        <v>321</v>
      </c>
      <c r="D67" s="208">
        <v>44</v>
      </c>
      <c r="E67" s="209"/>
      <c r="F67" s="219">
        <v>170</v>
      </c>
      <c r="G67" s="209"/>
      <c r="H67" s="204"/>
      <c r="I67" s="151"/>
      <c r="J67" s="192"/>
      <c r="K67" s="192"/>
      <c r="L67" s="192">
        <v>2</v>
      </c>
      <c r="M67" s="192"/>
      <c r="N67" s="151"/>
      <c r="Q67" t="s">
        <v>297</v>
      </c>
    </row>
    <row r="68" spans="2:14" ht="15.75">
      <c r="B68" s="153">
        <v>49</v>
      </c>
      <c r="C68" s="198" t="s">
        <v>322</v>
      </c>
      <c r="D68" s="208"/>
      <c r="E68" s="209"/>
      <c r="F68" s="219"/>
      <c r="G68" s="209"/>
      <c r="H68" s="204"/>
      <c r="I68" s="151"/>
      <c r="J68" s="192"/>
      <c r="K68" s="192"/>
      <c r="L68" s="192"/>
      <c r="M68" s="192"/>
      <c r="N68" s="151"/>
    </row>
    <row r="69" spans="2:17" ht="15.75">
      <c r="B69" s="153">
        <v>50</v>
      </c>
      <c r="C69" s="198" t="s">
        <v>323</v>
      </c>
      <c r="D69" s="208"/>
      <c r="E69" s="209"/>
      <c r="F69" s="219">
        <v>170</v>
      </c>
      <c r="G69" s="209"/>
      <c r="H69" s="204"/>
      <c r="I69" s="151"/>
      <c r="J69" s="192"/>
      <c r="K69" s="192"/>
      <c r="L69" s="192"/>
      <c r="M69" s="192"/>
      <c r="N69" s="151"/>
      <c r="Q69" t="s">
        <v>297</v>
      </c>
    </row>
    <row r="70" spans="2:17" ht="15.75">
      <c r="B70" s="153">
        <v>51</v>
      </c>
      <c r="C70" s="198" t="s">
        <v>324</v>
      </c>
      <c r="D70" s="208"/>
      <c r="E70" s="209"/>
      <c r="F70" s="219">
        <v>120</v>
      </c>
      <c r="G70" s="209"/>
      <c r="H70" s="204"/>
      <c r="I70" s="151"/>
      <c r="J70" s="192"/>
      <c r="K70" s="192"/>
      <c r="L70" s="192"/>
      <c r="M70" s="192"/>
      <c r="N70" s="151"/>
      <c r="Q70" t="s">
        <v>297</v>
      </c>
    </row>
    <row r="71" spans="2:14" ht="15.75">
      <c r="B71" s="153">
        <v>52</v>
      </c>
      <c r="C71" s="198" t="s">
        <v>196</v>
      </c>
      <c r="D71" s="208">
        <v>30</v>
      </c>
      <c r="E71" s="209"/>
      <c r="F71" s="219"/>
      <c r="G71" s="209"/>
      <c r="H71" s="204"/>
      <c r="I71" s="151"/>
      <c r="J71" s="192">
        <v>2</v>
      </c>
      <c r="K71" s="192"/>
      <c r="L71" s="192">
        <v>8</v>
      </c>
      <c r="M71" s="192"/>
      <c r="N71" s="151"/>
    </row>
    <row r="72" spans="2:14" ht="15.75">
      <c r="B72" s="153">
        <v>53</v>
      </c>
      <c r="C72" s="198" t="s">
        <v>197</v>
      </c>
      <c r="D72" s="208">
        <v>25</v>
      </c>
      <c r="E72" s="209"/>
      <c r="F72" s="219"/>
      <c r="G72" s="209"/>
      <c r="H72" s="204"/>
      <c r="I72" s="151"/>
      <c r="J72" s="192"/>
      <c r="K72" s="192"/>
      <c r="L72" s="192">
        <v>8</v>
      </c>
      <c r="M72" s="192"/>
      <c r="N72" s="151"/>
    </row>
    <row r="73" spans="2:14" ht="15.75">
      <c r="B73" s="153">
        <v>54</v>
      </c>
      <c r="C73" s="198" t="s">
        <v>199</v>
      </c>
      <c r="D73" s="208"/>
      <c r="E73" s="209"/>
      <c r="F73" s="219"/>
      <c r="G73" s="209"/>
      <c r="H73" s="204"/>
      <c r="I73" s="151"/>
      <c r="J73" s="192">
        <v>2</v>
      </c>
      <c r="K73" s="192"/>
      <c r="L73" s="192"/>
      <c r="M73" s="192"/>
      <c r="N73" s="151"/>
    </row>
    <row r="74" spans="2:14" ht="15.75">
      <c r="B74" s="153">
        <v>55</v>
      </c>
      <c r="C74" s="197" t="s">
        <v>220</v>
      </c>
      <c r="D74" s="208"/>
      <c r="E74" s="209"/>
      <c r="F74" s="219"/>
      <c r="G74" s="209"/>
      <c r="H74" s="204"/>
      <c r="I74" s="151"/>
      <c r="J74" s="192">
        <v>2</v>
      </c>
      <c r="K74" s="192"/>
      <c r="L74" s="192"/>
      <c r="M74" s="192"/>
      <c r="N74" s="151"/>
    </row>
    <row r="75" spans="2:14" ht="15.75">
      <c r="B75" s="153">
        <v>56</v>
      </c>
      <c r="C75" s="200" t="s">
        <v>184</v>
      </c>
      <c r="D75" s="208">
        <v>25</v>
      </c>
      <c r="E75" s="209"/>
      <c r="F75" s="219">
        <v>80</v>
      </c>
      <c r="G75" s="209"/>
      <c r="H75" s="204"/>
      <c r="I75" s="151"/>
      <c r="J75" s="192"/>
      <c r="K75" s="192"/>
      <c r="L75" s="192">
        <v>1</v>
      </c>
      <c r="M75" s="192"/>
      <c r="N75" s="151"/>
    </row>
    <row r="76" spans="2:14" ht="15.75">
      <c r="B76" s="153">
        <v>57</v>
      </c>
      <c r="C76" s="199" t="s">
        <v>185</v>
      </c>
      <c r="D76" s="208"/>
      <c r="E76" s="209"/>
      <c r="F76" s="219"/>
      <c r="G76" s="209"/>
      <c r="H76" s="204"/>
      <c r="I76" s="151"/>
      <c r="J76" s="192">
        <v>2</v>
      </c>
      <c r="K76" s="192"/>
      <c r="L76" s="192"/>
      <c r="M76" s="192"/>
      <c r="N76" s="151"/>
    </row>
    <row r="77" spans="2:14" ht="15.75">
      <c r="B77" s="153">
        <v>58</v>
      </c>
      <c r="C77" s="200" t="s">
        <v>186</v>
      </c>
      <c r="D77" s="208">
        <v>25</v>
      </c>
      <c r="E77" s="209"/>
      <c r="F77" s="219">
        <v>80</v>
      </c>
      <c r="G77" s="209"/>
      <c r="H77" s="204"/>
      <c r="I77" s="151"/>
      <c r="J77" s="192">
        <v>2</v>
      </c>
      <c r="K77" s="192"/>
      <c r="L77" s="192"/>
      <c r="M77" s="192"/>
      <c r="N77" s="151"/>
    </row>
    <row r="78" spans="2:14" ht="15.75">
      <c r="B78" s="153">
        <v>59</v>
      </c>
      <c r="C78" s="199" t="s">
        <v>187</v>
      </c>
      <c r="D78" s="208"/>
      <c r="E78" s="209"/>
      <c r="F78" s="219"/>
      <c r="G78" s="209"/>
      <c r="H78" s="204"/>
      <c r="I78" s="151"/>
      <c r="J78" s="192">
        <v>2</v>
      </c>
      <c r="K78" s="192"/>
      <c r="L78" s="192"/>
      <c r="M78" s="192"/>
      <c r="N78" s="151"/>
    </row>
    <row r="79" spans="2:14" ht="16.5" thickBot="1">
      <c r="B79" s="153">
        <v>60</v>
      </c>
      <c r="C79" s="201" t="s">
        <v>188</v>
      </c>
      <c r="D79" s="211">
        <v>85</v>
      </c>
      <c r="E79" s="212"/>
      <c r="F79" s="220">
        <v>182</v>
      </c>
      <c r="G79" s="212"/>
      <c r="H79" s="205"/>
      <c r="I79" s="152"/>
      <c r="J79" s="157"/>
      <c r="K79" s="157"/>
      <c r="L79" s="157">
        <v>4</v>
      </c>
      <c r="M79" s="157"/>
      <c r="N79" s="152"/>
    </row>
    <row r="80" spans="2:14" ht="16.5" thickBot="1">
      <c r="B80" s="188"/>
      <c r="C80" s="202" t="s">
        <v>325</v>
      </c>
      <c r="D80" s="213">
        <f>SUM(D22:D79)</f>
        <v>1187.1999999999998</v>
      </c>
      <c r="E80" s="214">
        <v>500</v>
      </c>
      <c r="F80" s="213">
        <f>SUM(F22:F79)</f>
        <v>2009</v>
      </c>
      <c r="G80" s="214">
        <v>500</v>
      </c>
      <c r="H80" s="194">
        <f>SUM(H22:H79)</f>
        <v>0</v>
      </c>
      <c r="I80" s="189">
        <f>SUM(I22:I79)</f>
        <v>0</v>
      </c>
      <c r="J80" s="189">
        <f>SUM(J22:J79)</f>
        <v>98</v>
      </c>
      <c r="K80" s="190">
        <v>88.612</v>
      </c>
      <c r="L80" s="189">
        <f>SUM(L22:L79)</f>
        <v>104</v>
      </c>
      <c r="M80" s="190">
        <v>171.6</v>
      </c>
      <c r="N80" s="191">
        <f>M80+K80+G80+E80</f>
        <v>1260.212</v>
      </c>
    </row>
    <row r="81" ht="12.75">
      <c r="D81" s="187"/>
    </row>
  </sheetData>
  <sheetProtection/>
  <mergeCells count="13">
    <mergeCell ref="D8:P9"/>
    <mergeCell ref="E10:E21"/>
    <mergeCell ref="G10:G21"/>
    <mergeCell ref="I10:I21"/>
    <mergeCell ref="K10:K21"/>
    <mergeCell ref="M10:M21"/>
    <mergeCell ref="B2:P2"/>
    <mergeCell ref="B3:P3"/>
    <mergeCell ref="B4:P4"/>
    <mergeCell ref="B5:P5"/>
    <mergeCell ref="B6:P6"/>
    <mergeCell ref="B8:B21"/>
    <mergeCell ref="C8:C21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56"/>
  <sheetViews>
    <sheetView tabSelected="1" zoomScaleSheetLayoutView="70" zoomScalePageLayoutView="90" workbookViewId="0" topLeftCell="A1">
      <selection activeCell="O16" sqref="O16"/>
    </sheetView>
  </sheetViews>
  <sheetFormatPr defaultColWidth="8.875" defaultRowHeight="12.75" outlineLevelRow="1" outlineLevelCol="3"/>
  <cols>
    <col min="1" max="1" width="6.625" style="2" customWidth="1"/>
    <col min="2" max="2" width="72.625" style="2" customWidth="1"/>
    <col min="3" max="3" width="15.00390625" style="2" customWidth="1"/>
    <col min="4" max="4" width="14.25390625" style="5" customWidth="1"/>
    <col min="5" max="5" width="11.625" style="5" hidden="1" customWidth="1"/>
    <col min="6" max="6" width="10.375" style="5" hidden="1" customWidth="1"/>
    <col min="7" max="7" width="10.00390625" style="5" hidden="1" customWidth="1"/>
    <col min="8" max="10" width="12.25390625" style="2" hidden="1" customWidth="1" outlineLevel="3"/>
    <col min="11" max="11" width="10.25390625" style="5" hidden="1" customWidth="1" outlineLevel="1"/>
    <col min="12" max="12" width="10.875" style="5" hidden="1" customWidth="1" outlineLevel="1"/>
    <col min="13" max="13" width="11.00390625" style="2" hidden="1" customWidth="1"/>
    <col min="14" max="16384" width="8.875" style="2" customWidth="1"/>
  </cols>
  <sheetData>
    <row r="1" spans="1:12" ht="15.75">
      <c r="A1" s="475"/>
      <c r="B1" s="476" t="s">
        <v>370</v>
      </c>
      <c r="C1" s="477" t="s">
        <v>371</v>
      </c>
      <c r="D1" s="477"/>
      <c r="E1" s="6"/>
      <c r="F1" s="6"/>
      <c r="G1" s="6"/>
      <c r="H1" s="14"/>
      <c r="I1" s="14"/>
      <c r="J1" s="14"/>
      <c r="K1" s="2"/>
      <c r="L1" s="2"/>
    </row>
    <row r="2" spans="1:12" ht="15.75">
      <c r="A2" s="475"/>
      <c r="B2" s="476" t="s">
        <v>166</v>
      </c>
      <c r="C2" s="477" t="s">
        <v>384</v>
      </c>
      <c r="D2" s="477"/>
      <c r="E2" s="6"/>
      <c r="F2" s="6"/>
      <c r="G2" s="6"/>
      <c r="H2" s="13"/>
      <c r="I2" s="13"/>
      <c r="J2" s="13"/>
      <c r="K2" s="2"/>
      <c r="L2" s="2"/>
    </row>
    <row r="3" spans="1:12" ht="15">
      <c r="A3" s="475"/>
      <c r="B3" s="476" t="s">
        <v>167</v>
      </c>
      <c r="C3" s="477" t="s">
        <v>226</v>
      </c>
      <c r="D3" s="477"/>
      <c r="E3" s="6"/>
      <c r="F3" s="6"/>
      <c r="G3" s="6"/>
      <c r="H3" s="3"/>
      <c r="I3" s="3"/>
      <c r="J3" s="3"/>
      <c r="K3" s="2"/>
      <c r="L3" s="2"/>
    </row>
    <row r="4" spans="1:12" ht="15">
      <c r="A4" s="475"/>
      <c r="B4" s="476" t="s">
        <v>369</v>
      </c>
      <c r="C4" s="477" t="s">
        <v>385</v>
      </c>
      <c r="D4" s="477"/>
      <c r="E4" s="6"/>
      <c r="F4" s="6"/>
      <c r="G4" s="6"/>
      <c r="H4" s="6"/>
      <c r="I4" s="6"/>
      <c r="J4" s="6"/>
      <c r="K4" s="2"/>
      <c r="L4" s="2"/>
    </row>
    <row r="5" spans="1:12" ht="15">
      <c r="A5" s="475"/>
      <c r="B5" s="476" t="s">
        <v>174</v>
      </c>
      <c r="C5" s="10" t="s">
        <v>386</v>
      </c>
      <c r="D5" s="389"/>
      <c r="E5" s="6"/>
      <c r="F5" s="6"/>
      <c r="G5" s="6"/>
      <c r="H5" s="3"/>
      <c r="I5" s="3"/>
      <c r="J5" s="3"/>
      <c r="K5" s="2"/>
      <c r="L5" s="2"/>
    </row>
    <row r="6" spans="1:12" ht="15">
      <c r="A6" s="12"/>
      <c r="B6" s="15"/>
      <c r="D6" s="6"/>
      <c r="E6" s="6"/>
      <c r="F6" s="6"/>
      <c r="G6" s="6"/>
      <c r="H6" s="3"/>
      <c r="I6" s="3"/>
      <c r="J6" s="3"/>
      <c r="K6" s="6"/>
      <c r="L6" s="6"/>
    </row>
    <row r="7" spans="1:10" s="17" customFormat="1" ht="18.75">
      <c r="A7" s="474" t="s">
        <v>383</v>
      </c>
      <c r="B7" s="474"/>
      <c r="C7" s="474"/>
      <c r="D7" s="474"/>
      <c r="E7" s="473"/>
      <c r="F7" s="473"/>
      <c r="G7" s="473"/>
      <c r="H7" s="473"/>
      <c r="I7" s="473"/>
      <c r="J7" s="473"/>
    </row>
    <row r="8" spans="1:12" ht="13.5" thickBot="1">
      <c r="A8" s="1"/>
      <c r="D8" s="6"/>
      <c r="E8" s="6"/>
      <c r="F8" s="6"/>
      <c r="G8" s="6"/>
      <c r="H8" s="3"/>
      <c r="I8" s="3"/>
      <c r="J8" s="3"/>
      <c r="K8" s="7" t="s">
        <v>143</v>
      </c>
      <c r="L8" s="7"/>
    </row>
    <row r="9" spans="1:12" ht="27.75" customHeight="1" thickBot="1">
      <c r="A9" s="458" t="s">
        <v>0</v>
      </c>
      <c r="B9" s="461" t="s">
        <v>1</v>
      </c>
      <c r="C9" s="461" t="s">
        <v>2</v>
      </c>
      <c r="D9" s="464" t="s">
        <v>6</v>
      </c>
      <c r="E9" s="330"/>
      <c r="F9" s="330"/>
      <c r="G9" s="330"/>
      <c r="H9" s="283"/>
      <c r="I9" s="283"/>
      <c r="J9" s="283"/>
      <c r="K9" s="399" t="s">
        <v>122</v>
      </c>
      <c r="L9" s="400"/>
    </row>
    <row r="10" spans="1:13" ht="110.25" customHeight="1" thickBot="1">
      <c r="A10" s="459"/>
      <c r="B10" s="462"/>
      <c r="C10" s="462"/>
      <c r="D10" s="465"/>
      <c r="E10" s="455" t="s">
        <v>142</v>
      </c>
      <c r="F10" s="446"/>
      <c r="G10" s="467"/>
      <c r="H10" s="455" t="s">
        <v>379</v>
      </c>
      <c r="I10" s="446"/>
      <c r="J10" s="467"/>
      <c r="K10" s="446" t="s">
        <v>378</v>
      </c>
      <c r="L10" s="447"/>
      <c r="M10" s="448"/>
    </row>
    <row r="11" spans="1:13" ht="24.75" customHeight="1" thickBot="1">
      <c r="A11" s="460"/>
      <c r="B11" s="463"/>
      <c r="C11" s="463"/>
      <c r="D11" s="466"/>
      <c r="E11" s="331"/>
      <c r="F11" s="331"/>
      <c r="G11" s="331"/>
      <c r="H11" s="129" t="s">
        <v>3</v>
      </c>
      <c r="I11" s="130" t="s">
        <v>4</v>
      </c>
      <c r="J11" s="131" t="s">
        <v>5</v>
      </c>
      <c r="K11" s="129" t="s">
        <v>3</v>
      </c>
      <c r="L11" s="130" t="s">
        <v>4</v>
      </c>
      <c r="M11" s="131" t="s">
        <v>5</v>
      </c>
    </row>
    <row r="12" spans="1:13" s="11" customFormat="1" ht="16.5" thickBot="1" thickTop="1">
      <c r="A12" s="469" t="s">
        <v>68</v>
      </c>
      <c r="B12" s="470" t="s">
        <v>77</v>
      </c>
      <c r="C12" s="471" t="s">
        <v>9</v>
      </c>
      <c r="D12" s="472">
        <v>22180.062</v>
      </c>
      <c r="E12" s="332"/>
      <c r="F12" s="332"/>
      <c r="G12" s="332"/>
      <c r="H12" s="148" t="e">
        <f aca="true" t="shared" si="0" ref="H12:H19">I12+J12</f>
        <v>#REF!</v>
      </c>
      <c r="I12" s="148" t="e">
        <f>I14+I20+I31+I33+I36+I39+I41+I43+I45+I47+I49+I51+I53+I55+I57+I59+I61</f>
        <v>#REF!</v>
      </c>
      <c r="J12" s="148">
        <f>J14+J20+J31+J33+J36+J39+J41+J43+J45+J47+J49+J51+J53+J55+J57+J59+J61</f>
        <v>6698.094999999999</v>
      </c>
      <c r="K12" s="224">
        <v>1054.253</v>
      </c>
      <c r="L12" s="127">
        <v>1054.253</v>
      </c>
      <c r="M12" s="127">
        <v>0</v>
      </c>
    </row>
    <row r="13" spans="1:13" s="8" customFormat="1" ht="15.75" thickTop="1">
      <c r="A13" s="44">
        <v>1</v>
      </c>
      <c r="B13" s="45" t="s">
        <v>144</v>
      </c>
      <c r="C13" s="145" t="s">
        <v>7</v>
      </c>
      <c r="D13" s="225">
        <v>3.775</v>
      </c>
      <c r="E13" s="225"/>
      <c r="F13" s="225"/>
      <c r="G13" s="225"/>
      <c r="H13" s="134" t="e">
        <f t="shared" si="0"/>
        <v>#REF!</v>
      </c>
      <c r="I13" s="134" t="e">
        <f>I15+I17</f>
        <v>#REF!</v>
      </c>
      <c r="J13" s="134" t="e">
        <f>J15+J17</f>
        <v>#REF!</v>
      </c>
      <c r="K13" s="97">
        <v>0.15</v>
      </c>
      <c r="L13" s="48">
        <v>0.15</v>
      </c>
      <c r="M13" s="46">
        <v>0</v>
      </c>
    </row>
    <row r="14" spans="1:13" s="8" customFormat="1" ht="15" outlineLevel="1">
      <c r="A14" s="49"/>
      <c r="B14" s="50" t="s">
        <v>8</v>
      </c>
      <c r="C14" s="146" t="s">
        <v>9</v>
      </c>
      <c r="D14" s="226">
        <v>3061.827</v>
      </c>
      <c r="E14" s="226"/>
      <c r="F14" s="226"/>
      <c r="G14" s="226"/>
      <c r="H14" s="29" t="e">
        <f t="shared" si="0"/>
        <v>#REF!</v>
      </c>
      <c r="I14" s="29" t="e">
        <f>I16+I18</f>
        <v>#REF!</v>
      </c>
      <c r="J14" s="29">
        <f>J16+J18</f>
        <v>786.597</v>
      </c>
      <c r="K14" s="18">
        <v>63.24</v>
      </c>
      <c r="L14" s="20">
        <v>63.241</v>
      </c>
      <c r="M14" s="20">
        <v>0</v>
      </c>
    </row>
    <row r="15" spans="1:13" s="8" customFormat="1" ht="15" outlineLevel="1">
      <c r="A15" s="49" t="s">
        <v>10</v>
      </c>
      <c r="B15" s="50" t="s">
        <v>11</v>
      </c>
      <c r="C15" s="146" t="s">
        <v>7</v>
      </c>
      <c r="D15" s="226">
        <v>2.002</v>
      </c>
      <c r="E15" s="226"/>
      <c r="F15" s="226"/>
      <c r="G15" s="226"/>
      <c r="H15" s="29" t="e">
        <f>I15+J15</f>
        <v>#REF!</v>
      </c>
      <c r="I15" s="313" t="e">
        <f>#REF!</f>
        <v>#REF!</v>
      </c>
      <c r="J15" s="313" t="e">
        <f>#REF!</f>
        <v>#REF!</v>
      </c>
      <c r="K15" s="98">
        <v>0.15</v>
      </c>
      <c r="L15" s="120">
        <v>0.15</v>
      </c>
      <c r="M15" s="51">
        <v>0</v>
      </c>
    </row>
    <row r="16" spans="1:13" s="8" customFormat="1" ht="15" outlineLevel="1">
      <c r="A16" s="49"/>
      <c r="B16" s="50"/>
      <c r="C16" s="146" t="s">
        <v>9</v>
      </c>
      <c r="D16" s="226">
        <v>1356.621</v>
      </c>
      <c r="E16" s="226"/>
      <c r="F16" s="226"/>
      <c r="G16" s="226"/>
      <c r="H16" s="313" t="e">
        <f t="shared" si="0"/>
        <v>#REF!</v>
      </c>
      <c r="I16" s="313" t="e">
        <f>#REF!</f>
        <v>#REF!</v>
      </c>
      <c r="J16" s="313">
        <v>786.597</v>
      </c>
      <c r="K16" s="98">
        <v>63.24</v>
      </c>
      <c r="L16" s="120">
        <v>63.241</v>
      </c>
      <c r="M16" s="51">
        <v>0</v>
      </c>
    </row>
    <row r="17" spans="1:13" s="8" customFormat="1" ht="15" outlineLevel="1">
      <c r="A17" s="49" t="s">
        <v>12</v>
      </c>
      <c r="B17" s="50" t="s">
        <v>13</v>
      </c>
      <c r="C17" s="146" t="s">
        <v>7</v>
      </c>
      <c r="D17" s="226">
        <v>1.773</v>
      </c>
      <c r="E17" s="226"/>
      <c r="F17" s="226"/>
      <c r="G17" s="226"/>
      <c r="H17" s="313" t="e">
        <f>I17+J17</f>
        <v>#REF!</v>
      </c>
      <c r="I17" s="313" t="e">
        <f>#REF!</f>
        <v>#REF!</v>
      </c>
      <c r="J17" s="313">
        <v>0</v>
      </c>
      <c r="K17" s="98">
        <v>0</v>
      </c>
      <c r="L17" s="120">
        <v>0</v>
      </c>
      <c r="M17" s="51">
        <v>0</v>
      </c>
    </row>
    <row r="18" spans="1:13" s="8" customFormat="1" ht="15.75" outlineLevel="1" thickBot="1">
      <c r="A18" s="68"/>
      <c r="B18" s="312"/>
      <c r="C18" s="70" t="s">
        <v>9</v>
      </c>
      <c r="D18" s="249">
        <v>1705.206</v>
      </c>
      <c r="E18" s="249"/>
      <c r="F18" s="249"/>
      <c r="G18" s="249"/>
      <c r="H18" s="314" t="e">
        <f t="shared" si="0"/>
        <v>#REF!</v>
      </c>
      <c r="I18" s="314" t="e">
        <f>#REF!</f>
        <v>#REF!</v>
      </c>
      <c r="J18" s="314">
        <v>0</v>
      </c>
      <c r="K18" s="56">
        <v>0</v>
      </c>
      <c r="L18" s="71">
        <v>0</v>
      </c>
      <c r="M18" s="57">
        <v>0</v>
      </c>
    </row>
    <row r="19" spans="1:13" s="8" customFormat="1" ht="15">
      <c r="A19" s="255" t="s">
        <v>145</v>
      </c>
      <c r="B19" s="256" t="s">
        <v>162</v>
      </c>
      <c r="C19" s="257" t="s">
        <v>159</v>
      </c>
      <c r="D19" s="338">
        <f aca="true" t="shared" si="1" ref="D16:D78">H19</f>
        <v>44</v>
      </c>
      <c r="E19" s="227"/>
      <c r="F19" s="227"/>
      <c r="G19" s="227"/>
      <c r="H19" s="314">
        <f t="shared" si="0"/>
        <v>44</v>
      </c>
      <c r="I19" s="21">
        <v>44</v>
      </c>
      <c r="J19" s="21">
        <v>0</v>
      </c>
      <c r="K19" s="21">
        <v>0</v>
      </c>
      <c r="L19" s="61">
        <v>0</v>
      </c>
      <c r="M19" s="62">
        <v>0</v>
      </c>
    </row>
    <row r="20" spans="1:13" s="8" customFormat="1" ht="15.75" thickBot="1">
      <c r="A20" s="258"/>
      <c r="B20" s="259" t="s">
        <v>163</v>
      </c>
      <c r="C20" s="260" t="s">
        <v>9</v>
      </c>
      <c r="D20" s="228">
        <f t="shared" si="1"/>
        <v>961.322</v>
      </c>
      <c r="E20" s="228"/>
      <c r="F20" s="228"/>
      <c r="G20" s="228"/>
      <c r="H20" s="31">
        <f aca="true" t="shared" si="2" ref="H20:H41">I20+J20</f>
        <v>961.322</v>
      </c>
      <c r="I20" s="31">
        <f>I22+I24+I28+I29</f>
        <v>961.322</v>
      </c>
      <c r="J20" s="31">
        <v>0</v>
      </c>
      <c r="K20" s="23">
        <v>0</v>
      </c>
      <c r="L20" s="24">
        <v>0</v>
      </c>
      <c r="M20" s="24">
        <v>0</v>
      </c>
    </row>
    <row r="21" spans="1:13" s="8" customFormat="1" ht="15">
      <c r="A21" s="64" t="s">
        <v>146</v>
      </c>
      <c r="B21" s="335" t="s">
        <v>147</v>
      </c>
      <c r="C21" s="65" t="s">
        <v>148</v>
      </c>
      <c r="D21" s="225">
        <f t="shared" si="1"/>
        <v>0</v>
      </c>
      <c r="E21" s="347"/>
      <c r="F21" s="347"/>
      <c r="G21" s="347"/>
      <c r="H21" s="26">
        <f t="shared" si="2"/>
        <v>0</v>
      </c>
      <c r="I21" s="26">
        <v>0</v>
      </c>
      <c r="J21" s="26">
        <v>0</v>
      </c>
      <c r="K21" s="26">
        <v>0</v>
      </c>
      <c r="L21" s="66">
        <v>0</v>
      </c>
      <c r="M21" s="67">
        <v>0</v>
      </c>
    </row>
    <row r="22" spans="1:13" s="8" customFormat="1" ht="15">
      <c r="A22" s="68"/>
      <c r="B22" s="69"/>
      <c r="C22" s="70" t="s">
        <v>9</v>
      </c>
      <c r="D22" s="226">
        <f t="shared" si="1"/>
        <v>0</v>
      </c>
      <c r="E22" s="238"/>
      <c r="F22" s="238"/>
      <c r="G22" s="238"/>
      <c r="H22" s="28">
        <f t="shared" si="2"/>
        <v>0</v>
      </c>
      <c r="I22" s="28">
        <v>0</v>
      </c>
      <c r="J22" s="28">
        <v>0</v>
      </c>
      <c r="K22" s="28">
        <v>0</v>
      </c>
      <c r="L22" s="71">
        <v>0</v>
      </c>
      <c r="M22" s="57">
        <v>0</v>
      </c>
    </row>
    <row r="23" spans="1:13" s="8" customFormat="1" ht="15">
      <c r="A23" s="68" t="s">
        <v>149</v>
      </c>
      <c r="B23" s="69" t="s">
        <v>157</v>
      </c>
      <c r="C23" s="70" t="s">
        <v>150</v>
      </c>
      <c r="D23" s="226">
        <f t="shared" si="1"/>
        <v>1641</v>
      </c>
      <c r="E23" s="238"/>
      <c r="F23" s="238"/>
      <c r="G23" s="238"/>
      <c r="H23" s="28">
        <f t="shared" si="2"/>
        <v>1641</v>
      </c>
      <c r="I23" s="28">
        <v>1641</v>
      </c>
      <c r="J23" s="28">
        <v>0</v>
      </c>
      <c r="K23" s="28">
        <v>0</v>
      </c>
      <c r="L23" s="71">
        <v>0</v>
      </c>
      <c r="M23" s="57">
        <v>0</v>
      </c>
    </row>
    <row r="24" spans="1:13" s="8" customFormat="1" ht="15">
      <c r="A24" s="68"/>
      <c r="B24" s="69" t="s">
        <v>158</v>
      </c>
      <c r="C24" s="70" t="s">
        <v>9</v>
      </c>
      <c r="D24" s="226">
        <f t="shared" si="1"/>
        <v>508.71</v>
      </c>
      <c r="E24" s="238"/>
      <c r="F24" s="238"/>
      <c r="G24" s="238"/>
      <c r="H24" s="28">
        <f t="shared" si="2"/>
        <v>508.71</v>
      </c>
      <c r="I24" s="28">
        <v>508.71</v>
      </c>
      <c r="J24" s="28">
        <v>0</v>
      </c>
      <c r="K24" s="28">
        <v>0</v>
      </c>
      <c r="L24" s="71">
        <v>0</v>
      </c>
      <c r="M24" s="57">
        <v>0</v>
      </c>
    </row>
    <row r="25" spans="1:13" s="8" customFormat="1" ht="15">
      <c r="A25" s="68" t="s">
        <v>151</v>
      </c>
      <c r="B25" s="69" t="s">
        <v>152</v>
      </c>
      <c r="C25" s="70" t="s">
        <v>150</v>
      </c>
      <c r="D25" s="226">
        <f t="shared" si="1"/>
        <v>0</v>
      </c>
      <c r="E25" s="238"/>
      <c r="F25" s="238"/>
      <c r="G25" s="238"/>
      <c r="H25" s="28">
        <f t="shared" si="2"/>
        <v>0</v>
      </c>
      <c r="I25" s="28">
        <v>0</v>
      </c>
      <c r="J25" s="28">
        <v>0</v>
      </c>
      <c r="K25" s="28">
        <v>0</v>
      </c>
      <c r="L25" s="71">
        <v>0</v>
      </c>
      <c r="M25" s="57">
        <v>0</v>
      </c>
    </row>
    <row r="26" spans="1:13" s="8" customFormat="1" ht="15">
      <c r="A26" s="68"/>
      <c r="B26" s="69" t="s">
        <v>153</v>
      </c>
      <c r="C26" s="70" t="s">
        <v>9</v>
      </c>
      <c r="D26" s="226">
        <f t="shared" si="1"/>
        <v>0</v>
      </c>
      <c r="E26" s="238"/>
      <c r="F26" s="238"/>
      <c r="G26" s="238"/>
      <c r="H26" s="28">
        <f t="shared" si="2"/>
        <v>0</v>
      </c>
      <c r="I26" s="28">
        <v>0</v>
      </c>
      <c r="J26" s="28">
        <v>0</v>
      </c>
      <c r="K26" s="28">
        <v>0</v>
      </c>
      <c r="L26" s="71">
        <v>0</v>
      </c>
      <c r="M26" s="57">
        <v>0</v>
      </c>
    </row>
    <row r="27" spans="1:13" s="8" customFormat="1" ht="15">
      <c r="A27" s="68" t="s">
        <v>154</v>
      </c>
      <c r="B27" s="69" t="s">
        <v>155</v>
      </c>
      <c r="C27" s="70" t="s">
        <v>25</v>
      </c>
      <c r="D27" s="324">
        <f t="shared" si="1"/>
        <v>98</v>
      </c>
      <c r="E27" s="238"/>
      <c r="F27" s="238"/>
      <c r="G27" s="238"/>
      <c r="H27" s="28">
        <f t="shared" si="2"/>
        <v>98</v>
      </c>
      <c r="I27" s="28">
        <v>98</v>
      </c>
      <c r="J27" s="28">
        <v>0</v>
      </c>
      <c r="K27" s="28">
        <v>0</v>
      </c>
      <c r="L27" s="71">
        <v>0</v>
      </c>
      <c r="M27" s="57">
        <v>0</v>
      </c>
    </row>
    <row r="28" spans="1:13" s="8" customFormat="1" ht="15">
      <c r="A28" s="68"/>
      <c r="B28" s="69"/>
      <c r="C28" s="70" t="s">
        <v>9</v>
      </c>
      <c r="D28" s="226">
        <f t="shared" si="1"/>
        <v>92.612</v>
      </c>
      <c r="E28" s="238"/>
      <c r="F28" s="238"/>
      <c r="G28" s="238"/>
      <c r="H28" s="28">
        <f t="shared" si="2"/>
        <v>92.612</v>
      </c>
      <c r="I28" s="28">
        <v>92.612</v>
      </c>
      <c r="J28" s="28">
        <v>0</v>
      </c>
      <c r="K28" s="28">
        <v>0</v>
      </c>
      <c r="L28" s="71">
        <v>0</v>
      </c>
      <c r="M28" s="57">
        <v>0</v>
      </c>
    </row>
    <row r="29" spans="1:13" s="8" customFormat="1" ht="15.75" thickBot="1">
      <c r="A29" s="68" t="s">
        <v>156</v>
      </c>
      <c r="B29" s="69" t="s">
        <v>168</v>
      </c>
      <c r="C29" s="70" t="s">
        <v>9</v>
      </c>
      <c r="D29" s="228">
        <f t="shared" si="1"/>
        <v>360</v>
      </c>
      <c r="E29" s="228"/>
      <c r="F29" s="228"/>
      <c r="G29" s="228"/>
      <c r="H29" s="28">
        <f t="shared" si="2"/>
        <v>360</v>
      </c>
      <c r="I29" s="28">
        <v>360</v>
      </c>
      <c r="J29" s="28">
        <v>0</v>
      </c>
      <c r="K29" s="28">
        <v>0</v>
      </c>
      <c r="L29" s="71">
        <v>0</v>
      </c>
      <c r="M29" s="57">
        <v>0</v>
      </c>
    </row>
    <row r="30" spans="1:13" s="8" customFormat="1" ht="15">
      <c r="A30" s="58" t="s">
        <v>15</v>
      </c>
      <c r="B30" s="59" t="s">
        <v>95</v>
      </c>
      <c r="C30" s="72" t="s">
        <v>14</v>
      </c>
      <c r="D30" s="315">
        <f t="shared" si="1"/>
        <v>5.345</v>
      </c>
      <c r="E30" s="333"/>
      <c r="F30" s="333"/>
      <c r="G30" s="333"/>
      <c r="H30" s="316">
        <f t="shared" si="2"/>
        <v>5.345</v>
      </c>
      <c r="I30" s="317">
        <v>0</v>
      </c>
      <c r="J30" s="316">
        <v>5.345</v>
      </c>
      <c r="K30" s="73">
        <v>0</v>
      </c>
      <c r="L30" s="61">
        <v>0</v>
      </c>
      <c r="M30" s="62">
        <v>0</v>
      </c>
    </row>
    <row r="31" spans="1:13" s="8" customFormat="1" ht="15.75" thickBot="1">
      <c r="A31" s="53"/>
      <c r="B31" s="63" t="s">
        <v>50</v>
      </c>
      <c r="C31" s="55" t="s">
        <v>9</v>
      </c>
      <c r="D31" s="228">
        <f t="shared" si="1"/>
        <v>1603.5</v>
      </c>
      <c r="E31" s="228"/>
      <c r="F31" s="228"/>
      <c r="G31" s="228"/>
      <c r="H31" s="135">
        <f t="shared" si="2"/>
        <v>1603.5</v>
      </c>
      <c r="I31" s="135">
        <v>0</v>
      </c>
      <c r="J31" s="318">
        <v>1603.5</v>
      </c>
      <c r="K31" s="23">
        <v>0</v>
      </c>
      <c r="L31" s="74">
        <v>0</v>
      </c>
      <c r="M31" s="24">
        <v>0</v>
      </c>
    </row>
    <row r="32" spans="1:13" s="8" customFormat="1" ht="15">
      <c r="A32" s="44" t="s">
        <v>52</v>
      </c>
      <c r="B32" s="59" t="s">
        <v>62</v>
      </c>
      <c r="C32" s="72" t="s">
        <v>7</v>
      </c>
      <c r="D32" s="227">
        <v>2060.5</v>
      </c>
      <c r="E32" s="227"/>
      <c r="F32" s="227"/>
      <c r="G32" s="227"/>
      <c r="H32" s="317" t="e">
        <f t="shared" si="2"/>
        <v>#REF!</v>
      </c>
      <c r="I32" s="317" t="e">
        <f>#REF!/1000</f>
        <v>#REF!</v>
      </c>
      <c r="J32" s="317">
        <v>0.458</v>
      </c>
      <c r="K32" s="73">
        <v>0.04</v>
      </c>
      <c r="L32" s="61">
        <v>0.04</v>
      </c>
      <c r="M32" s="62">
        <v>0</v>
      </c>
    </row>
    <row r="33" spans="1:13" s="8" customFormat="1" ht="15.75" thickBot="1">
      <c r="A33" s="53"/>
      <c r="B33" s="54"/>
      <c r="C33" s="55" t="s">
        <v>9</v>
      </c>
      <c r="D33" s="228">
        <f t="shared" si="1"/>
        <v>1987.5389999999998</v>
      </c>
      <c r="E33" s="228"/>
      <c r="F33" s="228"/>
      <c r="G33" s="228"/>
      <c r="H33" s="135">
        <f t="shared" si="2"/>
        <v>1987.5389999999998</v>
      </c>
      <c r="I33" s="135">
        <v>1197.792</v>
      </c>
      <c r="J33" s="135">
        <v>789.747</v>
      </c>
      <c r="K33" s="23">
        <v>3.629</v>
      </c>
      <c r="L33" s="74">
        <v>3.629</v>
      </c>
      <c r="M33" s="24">
        <v>0</v>
      </c>
    </row>
    <row r="34" spans="1:13" s="8" customFormat="1" ht="15">
      <c r="A34" s="58" t="s">
        <v>21</v>
      </c>
      <c r="B34" s="59" t="s">
        <v>78</v>
      </c>
      <c r="C34" s="72" t="s">
        <v>7</v>
      </c>
      <c r="D34" s="227">
        <f>H34</f>
        <v>11.398</v>
      </c>
      <c r="E34" s="227"/>
      <c r="F34" s="227"/>
      <c r="G34" s="227"/>
      <c r="H34" s="317">
        <f t="shared" si="2"/>
        <v>11.398</v>
      </c>
      <c r="I34" s="317">
        <f>11.398-J34</f>
        <v>9.564</v>
      </c>
      <c r="J34" s="317">
        <v>1.834</v>
      </c>
      <c r="K34" s="73">
        <v>0.993</v>
      </c>
      <c r="L34" s="61">
        <v>0.993</v>
      </c>
      <c r="M34" s="62">
        <v>0</v>
      </c>
    </row>
    <row r="35" spans="1:13" s="8" customFormat="1" ht="15">
      <c r="A35" s="49"/>
      <c r="B35" s="77" t="s">
        <v>66</v>
      </c>
      <c r="C35" s="146" t="s">
        <v>53</v>
      </c>
      <c r="D35" s="226">
        <f>H35</f>
        <v>128</v>
      </c>
      <c r="E35" s="226"/>
      <c r="F35" s="226"/>
      <c r="G35" s="226"/>
      <c r="H35" s="313">
        <f t="shared" si="2"/>
        <v>128</v>
      </c>
      <c r="I35" s="313">
        <f>128-12</f>
        <v>116</v>
      </c>
      <c r="J35" s="313">
        <v>12</v>
      </c>
      <c r="K35" s="29">
        <v>5</v>
      </c>
      <c r="L35" s="79">
        <v>5</v>
      </c>
      <c r="M35" s="67">
        <v>0</v>
      </c>
    </row>
    <row r="36" spans="1:13" s="8" customFormat="1" ht="15.75" thickBot="1">
      <c r="A36" s="80"/>
      <c r="B36" s="81" t="s">
        <v>164</v>
      </c>
      <c r="C36" s="147" t="s">
        <v>9</v>
      </c>
      <c r="D36" s="228">
        <f t="shared" si="1"/>
        <v>8551.789</v>
      </c>
      <c r="E36" s="228"/>
      <c r="F36" s="228"/>
      <c r="G36" s="228"/>
      <c r="H36" s="135">
        <f t="shared" si="2"/>
        <v>8551.789</v>
      </c>
      <c r="I36" s="135">
        <f>7000+212.473</f>
        <v>7212.473</v>
      </c>
      <c r="J36" s="135">
        <v>1339.316</v>
      </c>
      <c r="K36" s="23">
        <v>657.21</v>
      </c>
      <c r="L36" s="74">
        <v>657.21</v>
      </c>
      <c r="M36" s="24">
        <v>0</v>
      </c>
    </row>
    <row r="37" spans="1:13" s="8" customFormat="1" ht="15">
      <c r="A37" s="44" t="s">
        <v>22</v>
      </c>
      <c r="B37" s="59" t="s">
        <v>23</v>
      </c>
      <c r="C37" s="75" t="s">
        <v>7</v>
      </c>
      <c r="D37" s="319">
        <f t="shared" si="1"/>
        <v>1.4365</v>
      </c>
      <c r="E37" s="319"/>
      <c r="F37" s="319"/>
      <c r="G37" s="319"/>
      <c r="H37" s="319">
        <f t="shared" si="2"/>
        <v>1.4365</v>
      </c>
      <c r="I37" s="319">
        <v>1.4365</v>
      </c>
      <c r="J37" s="317">
        <v>0</v>
      </c>
      <c r="K37" s="73">
        <v>0.049</v>
      </c>
      <c r="L37" s="119">
        <v>0.049</v>
      </c>
      <c r="M37" s="62">
        <v>0</v>
      </c>
    </row>
    <row r="38" spans="1:13" s="8" customFormat="1" ht="15">
      <c r="A38" s="49"/>
      <c r="B38" s="50" t="s">
        <v>64</v>
      </c>
      <c r="C38" s="78" t="s">
        <v>54</v>
      </c>
      <c r="D38" s="226">
        <f t="shared" si="1"/>
        <v>157</v>
      </c>
      <c r="E38" s="226"/>
      <c r="F38" s="226"/>
      <c r="G38" s="226"/>
      <c r="H38" s="313">
        <f t="shared" si="2"/>
        <v>157</v>
      </c>
      <c r="I38" s="313">
        <v>157</v>
      </c>
      <c r="J38" s="313">
        <v>0</v>
      </c>
      <c r="K38" s="52">
        <v>2</v>
      </c>
      <c r="L38" s="71">
        <v>2</v>
      </c>
      <c r="M38" s="67">
        <v>0</v>
      </c>
    </row>
    <row r="39" spans="1:13" s="8" customFormat="1" ht="15.75" thickBot="1">
      <c r="A39" s="68"/>
      <c r="B39" s="54"/>
      <c r="C39" s="84" t="s">
        <v>9</v>
      </c>
      <c r="D39" s="228">
        <f t="shared" si="1"/>
        <v>1690</v>
      </c>
      <c r="E39" s="228"/>
      <c r="F39" s="228"/>
      <c r="G39" s="228"/>
      <c r="H39" s="135">
        <f t="shared" si="2"/>
        <v>1690</v>
      </c>
      <c r="I39" s="135">
        <v>1690</v>
      </c>
      <c r="J39" s="135">
        <v>0</v>
      </c>
      <c r="K39" s="23">
        <v>49.2</v>
      </c>
      <c r="L39" s="74">
        <v>49.2</v>
      </c>
      <c r="M39" s="24">
        <v>0</v>
      </c>
    </row>
    <row r="40" spans="1:13" s="8" customFormat="1" ht="15">
      <c r="A40" s="58" t="s">
        <v>24</v>
      </c>
      <c r="B40" s="59" t="s">
        <v>106</v>
      </c>
      <c r="C40" s="72" t="s">
        <v>25</v>
      </c>
      <c r="D40" s="324">
        <f t="shared" si="1"/>
        <v>414</v>
      </c>
      <c r="E40" s="225"/>
      <c r="F40" s="225"/>
      <c r="G40" s="225"/>
      <c r="H40" s="317">
        <f t="shared" si="2"/>
        <v>414</v>
      </c>
      <c r="I40" s="317">
        <v>414</v>
      </c>
      <c r="J40" s="317">
        <v>0</v>
      </c>
      <c r="K40" s="73">
        <v>0</v>
      </c>
      <c r="L40" s="119">
        <v>0</v>
      </c>
      <c r="M40" s="62">
        <v>0</v>
      </c>
    </row>
    <row r="41" spans="1:13" s="8" customFormat="1" ht="15.75" thickBot="1">
      <c r="A41" s="53"/>
      <c r="B41" s="63" t="s">
        <v>49</v>
      </c>
      <c r="C41" s="55" t="s">
        <v>9</v>
      </c>
      <c r="D41" s="228">
        <f t="shared" si="1"/>
        <v>233.96</v>
      </c>
      <c r="E41" s="228"/>
      <c r="F41" s="228"/>
      <c r="G41" s="228"/>
      <c r="H41" s="135">
        <f t="shared" si="2"/>
        <v>233.96</v>
      </c>
      <c r="I41" s="135">
        <v>233.96</v>
      </c>
      <c r="J41" s="135">
        <v>0</v>
      </c>
      <c r="K41" s="23">
        <v>0</v>
      </c>
      <c r="L41" s="74">
        <v>0</v>
      </c>
      <c r="M41" s="24">
        <v>0</v>
      </c>
    </row>
    <row r="42" spans="1:13" s="8" customFormat="1" ht="15">
      <c r="A42" s="44" t="s">
        <v>26</v>
      </c>
      <c r="B42" s="59" t="s">
        <v>48</v>
      </c>
      <c r="C42" s="72" t="s">
        <v>25</v>
      </c>
      <c r="D42" s="226">
        <f t="shared" si="1"/>
        <v>0</v>
      </c>
      <c r="E42" s="225"/>
      <c r="F42" s="225"/>
      <c r="G42" s="225"/>
      <c r="H42" s="317">
        <f aca="true" t="shared" si="3" ref="H42:H61">I42+J42</f>
        <v>0</v>
      </c>
      <c r="I42" s="317">
        <v>0</v>
      </c>
      <c r="J42" s="317">
        <v>0</v>
      </c>
      <c r="K42" s="73">
        <v>0</v>
      </c>
      <c r="L42" s="119">
        <v>0</v>
      </c>
      <c r="M42" s="62">
        <v>0</v>
      </c>
    </row>
    <row r="43" spans="1:13" s="8" customFormat="1" ht="15.75" thickBot="1">
      <c r="A43" s="68"/>
      <c r="B43" s="63" t="s">
        <v>47</v>
      </c>
      <c r="C43" s="55" t="s">
        <v>9</v>
      </c>
      <c r="D43" s="228">
        <f t="shared" si="1"/>
        <v>0</v>
      </c>
      <c r="E43" s="228"/>
      <c r="F43" s="228"/>
      <c r="G43" s="228"/>
      <c r="H43" s="135">
        <f t="shared" si="3"/>
        <v>0</v>
      </c>
      <c r="I43" s="135">
        <v>0</v>
      </c>
      <c r="J43" s="135">
        <v>0</v>
      </c>
      <c r="K43" s="23">
        <v>0</v>
      </c>
      <c r="L43" s="82">
        <v>0</v>
      </c>
      <c r="M43" s="83">
        <v>0</v>
      </c>
    </row>
    <row r="44" spans="1:13" s="8" customFormat="1" ht="15">
      <c r="A44" s="58" t="s">
        <v>28</v>
      </c>
      <c r="B44" s="59" t="s">
        <v>61</v>
      </c>
      <c r="C44" s="72" t="s">
        <v>14</v>
      </c>
      <c r="D44" s="486">
        <v>1551</v>
      </c>
      <c r="E44" s="225"/>
      <c r="F44" s="225"/>
      <c r="G44" s="225"/>
      <c r="H44" s="317" t="e">
        <f>I44+J44</f>
        <v>#REF!</v>
      </c>
      <c r="I44" s="317" t="e">
        <f>#REF!/1000</f>
        <v>#REF!</v>
      </c>
      <c r="J44" s="317" t="e">
        <f>#REF!/1000</f>
        <v>#REF!</v>
      </c>
      <c r="K44" s="73">
        <v>0</v>
      </c>
      <c r="L44" s="119">
        <v>0</v>
      </c>
      <c r="M44" s="62">
        <v>0</v>
      </c>
    </row>
    <row r="45" spans="1:13" s="8" customFormat="1" ht="15.75" thickBot="1">
      <c r="A45" s="68"/>
      <c r="B45" s="54"/>
      <c r="C45" s="55" t="s">
        <v>9</v>
      </c>
      <c r="D45" s="228">
        <f t="shared" si="1"/>
        <v>1402.1</v>
      </c>
      <c r="E45" s="228"/>
      <c r="F45" s="228"/>
      <c r="G45" s="228"/>
      <c r="H45" s="135">
        <f t="shared" si="3"/>
        <v>1402.1</v>
      </c>
      <c r="I45" s="135">
        <v>165.1</v>
      </c>
      <c r="J45" s="135">
        <v>1237</v>
      </c>
      <c r="K45" s="23">
        <v>0</v>
      </c>
      <c r="L45" s="74">
        <v>0</v>
      </c>
      <c r="M45" s="24">
        <v>0</v>
      </c>
    </row>
    <row r="46" spans="1:13" s="8" customFormat="1" ht="15">
      <c r="A46" s="58" t="s">
        <v>29</v>
      </c>
      <c r="B46" s="59" t="s">
        <v>73</v>
      </c>
      <c r="C46" s="72" t="s">
        <v>25</v>
      </c>
      <c r="D46" s="324">
        <f t="shared" si="1"/>
        <v>100</v>
      </c>
      <c r="E46" s="227"/>
      <c r="F46" s="227"/>
      <c r="G46" s="227"/>
      <c r="H46" s="317">
        <f t="shared" si="3"/>
        <v>100</v>
      </c>
      <c r="I46" s="317">
        <v>100</v>
      </c>
      <c r="J46" s="317">
        <v>0</v>
      </c>
      <c r="K46" s="73">
        <v>18</v>
      </c>
      <c r="L46" s="119">
        <v>18</v>
      </c>
      <c r="M46" s="62">
        <v>0</v>
      </c>
    </row>
    <row r="47" spans="1:13" s="8" customFormat="1" ht="15.75" thickBot="1">
      <c r="A47" s="53"/>
      <c r="B47" s="69" t="s">
        <v>74</v>
      </c>
      <c r="C47" s="70" t="s">
        <v>9</v>
      </c>
      <c r="D47" s="228">
        <f t="shared" si="1"/>
        <v>300</v>
      </c>
      <c r="E47" s="228"/>
      <c r="F47" s="228"/>
      <c r="G47" s="228"/>
      <c r="H47" s="314">
        <f t="shared" si="3"/>
        <v>300</v>
      </c>
      <c r="I47" s="314">
        <v>300</v>
      </c>
      <c r="J47" s="314">
        <v>0</v>
      </c>
      <c r="K47" s="33">
        <v>112.281</v>
      </c>
      <c r="L47" s="124">
        <v>112.281</v>
      </c>
      <c r="M47" s="32">
        <v>0</v>
      </c>
    </row>
    <row r="48" spans="1:13" s="8" customFormat="1" ht="15">
      <c r="A48" s="58" t="s">
        <v>31</v>
      </c>
      <c r="B48" s="59" t="s">
        <v>96</v>
      </c>
      <c r="C48" s="72" t="s">
        <v>25</v>
      </c>
      <c r="D48" s="324">
        <f t="shared" si="1"/>
        <v>95</v>
      </c>
      <c r="E48" s="225"/>
      <c r="F48" s="225"/>
      <c r="G48" s="225"/>
      <c r="H48" s="317">
        <f t="shared" si="3"/>
        <v>95</v>
      </c>
      <c r="I48" s="317">
        <f>95-J48</f>
        <v>75</v>
      </c>
      <c r="J48" s="317">
        <v>20</v>
      </c>
      <c r="K48" s="73">
        <v>6</v>
      </c>
      <c r="L48" s="119">
        <v>6</v>
      </c>
      <c r="M48" s="62">
        <v>0</v>
      </c>
    </row>
    <row r="49" spans="1:13" s="8" customFormat="1" ht="15.75" thickBot="1">
      <c r="A49" s="53"/>
      <c r="B49" s="54"/>
      <c r="C49" s="55" t="s">
        <v>9</v>
      </c>
      <c r="D49" s="228">
        <f t="shared" si="1"/>
        <v>600</v>
      </c>
      <c r="E49" s="228"/>
      <c r="F49" s="228"/>
      <c r="G49" s="228"/>
      <c r="H49" s="135">
        <f t="shared" si="3"/>
        <v>600</v>
      </c>
      <c r="I49" s="135">
        <v>400</v>
      </c>
      <c r="J49" s="135">
        <v>200</v>
      </c>
      <c r="K49" s="23">
        <v>26.637</v>
      </c>
      <c r="L49" s="82">
        <v>26.637</v>
      </c>
      <c r="M49" s="83">
        <v>0</v>
      </c>
    </row>
    <row r="50" spans="1:13" s="8" customFormat="1" ht="15">
      <c r="A50" s="58" t="s">
        <v>32</v>
      </c>
      <c r="B50" s="59" t="s">
        <v>71</v>
      </c>
      <c r="C50" s="72" t="s">
        <v>25</v>
      </c>
      <c r="D50" s="324">
        <f t="shared" si="1"/>
        <v>716</v>
      </c>
      <c r="E50" s="227"/>
      <c r="F50" s="227"/>
      <c r="G50" s="227"/>
      <c r="H50" s="317">
        <f t="shared" si="3"/>
        <v>716</v>
      </c>
      <c r="I50" s="317">
        <v>716</v>
      </c>
      <c r="J50" s="317">
        <v>0</v>
      </c>
      <c r="K50" s="73">
        <v>168</v>
      </c>
      <c r="L50" s="119">
        <v>168</v>
      </c>
      <c r="M50" s="62">
        <v>0</v>
      </c>
    </row>
    <row r="51" spans="1:13" s="8" customFormat="1" ht="15.75" thickBot="1">
      <c r="A51" s="53"/>
      <c r="B51" s="63" t="s">
        <v>27</v>
      </c>
      <c r="C51" s="55" t="s">
        <v>9</v>
      </c>
      <c r="D51" s="228">
        <f t="shared" si="1"/>
        <v>692.024</v>
      </c>
      <c r="E51" s="228"/>
      <c r="F51" s="228"/>
      <c r="G51" s="228"/>
      <c r="H51" s="314">
        <f t="shared" si="3"/>
        <v>692.024</v>
      </c>
      <c r="I51" s="314">
        <v>692.024</v>
      </c>
      <c r="J51" s="314">
        <v>0</v>
      </c>
      <c r="K51" s="23">
        <v>85.377</v>
      </c>
      <c r="L51" s="74">
        <v>85.377</v>
      </c>
      <c r="M51" s="24">
        <v>0</v>
      </c>
    </row>
    <row r="52" spans="1:13" s="8" customFormat="1" ht="15">
      <c r="A52" s="49" t="s">
        <v>33</v>
      </c>
      <c r="B52" s="59" t="s">
        <v>72</v>
      </c>
      <c r="C52" s="86" t="s">
        <v>7</v>
      </c>
      <c r="D52" s="226">
        <f t="shared" si="1"/>
        <v>0.098</v>
      </c>
      <c r="E52" s="225"/>
      <c r="F52" s="225"/>
      <c r="G52" s="225"/>
      <c r="H52" s="317">
        <f t="shared" si="3"/>
        <v>0.098</v>
      </c>
      <c r="I52" s="320">
        <v>0.098</v>
      </c>
      <c r="J52" s="320">
        <v>0</v>
      </c>
      <c r="K52" s="73">
        <v>0.039</v>
      </c>
      <c r="L52" s="61">
        <v>0.039</v>
      </c>
      <c r="M52" s="62">
        <v>0</v>
      </c>
    </row>
    <row r="53" spans="1:13" s="8" customFormat="1" ht="15.75" thickBot="1">
      <c r="A53" s="68"/>
      <c r="B53" s="63" t="s">
        <v>97</v>
      </c>
      <c r="C53" s="88" t="s">
        <v>36</v>
      </c>
      <c r="D53" s="228">
        <f t="shared" si="1"/>
        <v>87.308</v>
      </c>
      <c r="E53" s="228"/>
      <c r="F53" s="228"/>
      <c r="G53" s="228"/>
      <c r="H53" s="135">
        <f t="shared" si="3"/>
        <v>87.308</v>
      </c>
      <c r="I53" s="321">
        <v>87.308</v>
      </c>
      <c r="J53" s="321">
        <v>0</v>
      </c>
      <c r="K53" s="23">
        <v>27.328</v>
      </c>
      <c r="L53" s="125">
        <v>27.328</v>
      </c>
      <c r="M53" s="24">
        <v>0</v>
      </c>
    </row>
    <row r="54" spans="1:13" s="8" customFormat="1" ht="15">
      <c r="A54" s="58" t="s">
        <v>34</v>
      </c>
      <c r="B54" s="59" t="s">
        <v>75</v>
      </c>
      <c r="C54" s="72" t="s">
        <v>7</v>
      </c>
      <c r="D54" s="226">
        <f t="shared" si="1"/>
        <v>0.5</v>
      </c>
      <c r="E54" s="225"/>
      <c r="F54" s="225"/>
      <c r="G54" s="225"/>
      <c r="H54" s="134">
        <f t="shared" si="3"/>
        <v>0.5</v>
      </c>
      <c r="I54" s="134">
        <v>0.057</v>
      </c>
      <c r="J54" s="134">
        <f>0.5-I54</f>
        <v>0.443</v>
      </c>
      <c r="K54" s="73">
        <v>0.085</v>
      </c>
      <c r="L54" s="61">
        <v>0.085</v>
      </c>
      <c r="M54" s="62">
        <v>0</v>
      </c>
    </row>
    <row r="55" spans="1:13" s="8" customFormat="1" ht="15.75" thickBot="1">
      <c r="A55" s="68"/>
      <c r="B55" s="63" t="s">
        <v>76</v>
      </c>
      <c r="C55" s="55" t="s">
        <v>9</v>
      </c>
      <c r="D55" s="228">
        <f t="shared" si="1"/>
        <v>836.935</v>
      </c>
      <c r="E55" s="228"/>
      <c r="F55" s="228"/>
      <c r="G55" s="228"/>
      <c r="H55" s="135">
        <f t="shared" si="3"/>
        <v>836.935</v>
      </c>
      <c r="I55" s="135">
        <v>95</v>
      </c>
      <c r="J55" s="135">
        <f>500+381.251-139.316</f>
        <v>741.935</v>
      </c>
      <c r="K55" s="23">
        <v>23.569</v>
      </c>
      <c r="L55" s="82">
        <v>23.569</v>
      </c>
      <c r="M55" s="83">
        <v>0</v>
      </c>
    </row>
    <row r="56" spans="1:13" ht="15">
      <c r="A56" s="229" t="s">
        <v>46</v>
      </c>
      <c r="B56" s="89" t="s">
        <v>124</v>
      </c>
      <c r="C56" s="60" t="s">
        <v>25</v>
      </c>
      <c r="D56" s="324">
        <f t="shared" si="1"/>
        <v>72</v>
      </c>
      <c r="E56" s="225"/>
      <c r="F56" s="225"/>
      <c r="G56" s="225"/>
      <c r="H56" s="317">
        <f t="shared" si="3"/>
        <v>72</v>
      </c>
      <c r="I56" s="317">
        <v>72</v>
      </c>
      <c r="J56" s="317">
        <v>0</v>
      </c>
      <c r="K56" s="73">
        <v>0</v>
      </c>
      <c r="L56" s="61">
        <v>0</v>
      </c>
      <c r="M56" s="62">
        <v>0</v>
      </c>
    </row>
    <row r="57" spans="1:13" ht="15.75" thickBot="1">
      <c r="A57" s="230"/>
      <c r="B57" s="90" t="s">
        <v>125</v>
      </c>
      <c r="C57" s="54" t="s">
        <v>9</v>
      </c>
      <c r="D57" s="228">
        <f t="shared" si="1"/>
        <v>132.818</v>
      </c>
      <c r="E57" s="228"/>
      <c r="F57" s="228"/>
      <c r="G57" s="228"/>
      <c r="H57" s="135">
        <f t="shared" si="3"/>
        <v>132.818</v>
      </c>
      <c r="I57" s="135">
        <v>132.818</v>
      </c>
      <c r="J57" s="135">
        <v>0</v>
      </c>
      <c r="K57" s="34">
        <v>0</v>
      </c>
      <c r="L57" s="82">
        <v>0</v>
      </c>
      <c r="M57" s="83">
        <v>0</v>
      </c>
    </row>
    <row r="58" spans="1:13" s="8" customFormat="1" ht="15">
      <c r="A58" s="44" t="s">
        <v>138</v>
      </c>
      <c r="B58" s="59" t="s">
        <v>63</v>
      </c>
      <c r="C58" s="72" t="s">
        <v>7</v>
      </c>
      <c r="D58" s="226">
        <f t="shared" si="1"/>
        <v>0</v>
      </c>
      <c r="E58" s="225"/>
      <c r="F58" s="225"/>
      <c r="G58" s="225"/>
      <c r="H58" s="317">
        <f t="shared" si="3"/>
        <v>0</v>
      </c>
      <c r="I58" s="317">
        <v>0</v>
      </c>
      <c r="J58" s="317">
        <v>0</v>
      </c>
      <c r="K58" s="73">
        <v>0</v>
      </c>
      <c r="L58" s="119">
        <v>0</v>
      </c>
      <c r="M58" s="62">
        <v>0</v>
      </c>
    </row>
    <row r="59" spans="1:13" s="8" customFormat="1" ht="15.75" thickBot="1">
      <c r="A59" s="53"/>
      <c r="B59" s="54"/>
      <c r="C59" s="55" t="s">
        <v>9</v>
      </c>
      <c r="D59" s="228">
        <f t="shared" si="1"/>
        <v>0</v>
      </c>
      <c r="E59" s="228"/>
      <c r="F59" s="228"/>
      <c r="G59" s="228"/>
      <c r="H59" s="135">
        <f t="shared" si="3"/>
        <v>0</v>
      </c>
      <c r="I59" s="135">
        <v>0</v>
      </c>
      <c r="J59" s="135">
        <v>0</v>
      </c>
      <c r="K59" s="34">
        <v>0</v>
      </c>
      <c r="L59" s="82">
        <v>0</v>
      </c>
      <c r="M59" s="83">
        <v>0</v>
      </c>
    </row>
    <row r="60" spans="1:13" s="8" customFormat="1" ht="15">
      <c r="A60" s="58" t="s">
        <v>35</v>
      </c>
      <c r="B60" s="45" t="s">
        <v>139</v>
      </c>
      <c r="C60" s="145" t="s">
        <v>25</v>
      </c>
      <c r="D60" s="227">
        <f t="shared" si="1"/>
        <v>20</v>
      </c>
      <c r="E60" s="225"/>
      <c r="F60" s="225"/>
      <c r="G60" s="225"/>
      <c r="H60" s="134">
        <f t="shared" si="3"/>
        <v>20</v>
      </c>
      <c r="I60" s="134">
        <v>20</v>
      </c>
      <c r="J60" s="134">
        <v>0</v>
      </c>
      <c r="K60" s="47">
        <v>1</v>
      </c>
      <c r="L60" s="121">
        <v>1</v>
      </c>
      <c r="M60" s="91">
        <v>0</v>
      </c>
    </row>
    <row r="61" spans="1:13" s="8" customFormat="1" ht="15.75" thickBot="1">
      <c r="A61" s="64"/>
      <c r="B61" s="92"/>
      <c r="C61" s="93" t="s">
        <v>9</v>
      </c>
      <c r="D61" s="231">
        <f t="shared" si="1"/>
        <v>38.94</v>
      </c>
      <c r="E61" s="231"/>
      <c r="F61" s="231"/>
      <c r="G61" s="231"/>
      <c r="H61" s="322">
        <f t="shared" si="3"/>
        <v>38.94</v>
      </c>
      <c r="I61" s="322">
        <f>1.947*I60</f>
        <v>38.94</v>
      </c>
      <c r="J61" s="322">
        <v>0</v>
      </c>
      <c r="K61" s="35">
        <v>5.782</v>
      </c>
      <c r="L61" s="94">
        <v>5.782</v>
      </c>
      <c r="M61" s="95">
        <v>0</v>
      </c>
    </row>
    <row r="62" spans="1:13" s="11" customFormat="1" ht="16.5" thickBot="1" thickTop="1">
      <c r="A62" s="478" t="s">
        <v>69</v>
      </c>
      <c r="B62" s="479" t="s">
        <v>70</v>
      </c>
      <c r="C62" s="480" t="s">
        <v>9</v>
      </c>
      <c r="D62" s="472">
        <f t="shared" si="1"/>
        <v>7540.248</v>
      </c>
      <c r="E62" s="223"/>
      <c r="F62" s="223"/>
      <c r="G62" s="223"/>
      <c r="H62" s="346">
        <f>7540.248</f>
        <v>7540.248</v>
      </c>
      <c r="I62" s="323">
        <f>I64+I74+I76</f>
        <v>7540.248</v>
      </c>
      <c r="J62" s="323">
        <f>J64+J74+J76</f>
        <v>0</v>
      </c>
      <c r="K62" s="224">
        <v>325</v>
      </c>
      <c r="L62" s="36">
        <v>325</v>
      </c>
      <c r="M62" s="36">
        <v>0</v>
      </c>
    </row>
    <row r="63" spans="1:13" s="8" customFormat="1" ht="15.75" thickTop="1">
      <c r="A63" s="44" t="s">
        <v>37</v>
      </c>
      <c r="B63" s="45" t="s">
        <v>87</v>
      </c>
      <c r="C63" s="145" t="s">
        <v>14</v>
      </c>
      <c r="D63" s="225">
        <f t="shared" si="1"/>
        <v>3.17</v>
      </c>
      <c r="E63" s="225"/>
      <c r="F63" s="225"/>
      <c r="G63" s="225"/>
      <c r="H63" s="27">
        <f>I63+J63</f>
        <v>3.17</v>
      </c>
      <c r="I63" s="27">
        <f>I65+I67+I69+I71</f>
        <v>3.17</v>
      </c>
      <c r="J63" s="27">
        <f>J65+J67+J69+J71</f>
        <v>0</v>
      </c>
      <c r="K63" s="47">
        <v>0.178</v>
      </c>
      <c r="L63" s="96">
        <v>0.178</v>
      </c>
      <c r="M63" s="47">
        <v>0</v>
      </c>
    </row>
    <row r="64" spans="1:13" s="8" customFormat="1" ht="15">
      <c r="A64" s="44"/>
      <c r="B64" s="45" t="s">
        <v>43</v>
      </c>
      <c r="C64" s="146" t="s">
        <v>9</v>
      </c>
      <c r="D64" s="226">
        <f t="shared" si="1"/>
        <v>4264.462</v>
      </c>
      <c r="E64" s="225"/>
      <c r="F64" s="225"/>
      <c r="G64" s="225"/>
      <c r="H64" s="27">
        <f>H66+H68+H70+H72</f>
        <v>4264.462</v>
      </c>
      <c r="I64" s="25">
        <f>I66+I68+I70+I72</f>
        <v>4264.462</v>
      </c>
      <c r="J64" s="25">
        <f>J66+J68+J70+J72</f>
        <v>0</v>
      </c>
      <c r="K64" s="128">
        <v>117.747</v>
      </c>
      <c r="L64" s="37">
        <v>117.747</v>
      </c>
      <c r="M64" s="37">
        <v>0</v>
      </c>
    </row>
    <row r="65" spans="1:13" s="8" customFormat="1" ht="15">
      <c r="A65" s="49" t="s">
        <v>130</v>
      </c>
      <c r="B65" s="50" t="s">
        <v>16</v>
      </c>
      <c r="C65" s="146" t="s">
        <v>17</v>
      </c>
      <c r="D65" s="226">
        <f t="shared" si="1"/>
        <v>1.277</v>
      </c>
      <c r="E65" s="226"/>
      <c r="F65" s="226"/>
      <c r="G65" s="226"/>
      <c r="H65" s="29">
        <v>1.277</v>
      </c>
      <c r="I65" s="29">
        <v>1.277</v>
      </c>
      <c r="J65" s="29">
        <v>0</v>
      </c>
      <c r="K65" s="52">
        <v>0</v>
      </c>
      <c r="L65" s="117">
        <v>0</v>
      </c>
      <c r="M65" s="52">
        <v>0</v>
      </c>
    </row>
    <row r="66" spans="1:13" s="8" customFormat="1" ht="15">
      <c r="A66" s="49"/>
      <c r="B66" s="50"/>
      <c r="C66" s="146" t="s">
        <v>9</v>
      </c>
      <c r="D66" s="226">
        <f t="shared" si="1"/>
        <v>1778</v>
      </c>
      <c r="E66" s="226"/>
      <c r="F66" s="226"/>
      <c r="G66" s="226"/>
      <c r="H66" s="29">
        <f aca="true" t="shared" si="4" ref="H66:H72">I66+J66</f>
        <v>1778</v>
      </c>
      <c r="I66" s="29">
        <v>1778</v>
      </c>
      <c r="J66" s="29">
        <v>0</v>
      </c>
      <c r="K66" s="52">
        <v>0</v>
      </c>
      <c r="L66" s="117">
        <v>0</v>
      </c>
      <c r="M66" s="52">
        <v>0</v>
      </c>
    </row>
    <row r="67" spans="1:13" s="8" customFormat="1" ht="15">
      <c r="A67" s="49" t="s">
        <v>131</v>
      </c>
      <c r="B67" s="50" t="s">
        <v>18</v>
      </c>
      <c r="C67" s="146" t="s">
        <v>14</v>
      </c>
      <c r="D67" s="226">
        <f t="shared" si="1"/>
        <v>0.598</v>
      </c>
      <c r="E67" s="226"/>
      <c r="F67" s="226"/>
      <c r="G67" s="226"/>
      <c r="H67" s="29">
        <f>I67+J67</f>
        <v>0.598</v>
      </c>
      <c r="I67" s="29">
        <v>0.598</v>
      </c>
      <c r="J67" s="29">
        <v>0</v>
      </c>
      <c r="K67" s="52">
        <v>0.029</v>
      </c>
      <c r="L67" s="117">
        <v>0.029</v>
      </c>
      <c r="M67" s="52">
        <v>0</v>
      </c>
    </row>
    <row r="68" spans="1:13" s="8" customFormat="1" ht="15">
      <c r="A68" s="49"/>
      <c r="B68" s="50"/>
      <c r="C68" s="146" t="s">
        <v>9</v>
      </c>
      <c r="D68" s="226">
        <f t="shared" si="1"/>
        <v>832.814</v>
      </c>
      <c r="E68" s="226"/>
      <c r="F68" s="226"/>
      <c r="G68" s="226"/>
      <c r="H68" s="29">
        <f t="shared" si="4"/>
        <v>832.814</v>
      </c>
      <c r="I68" s="29">
        <v>832.814</v>
      </c>
      <c r="J68" s="29">
        <v>0</v>
      </c>
      <c r="K68" s="52">
        <v>29.305</v>
      </c>
      <c r="L68" s="117">
        <v>29.305</v>
      </c>
      <c r="M68" s="52">
        <v>0</v>
      </c>
    </row>
    <row r="69" spans="1:13" s="8" customFormat="1" ht="15">
      <c r="A69" s="49" t="s">
        <v>132</v>
      </c>
      <c r="B69" s="50" t="s">
        <v>19</v>
      </c>
      <c r="C69" s="146" t="s">
        <v>14</v>
      </c>
      <c r="D69" s="226">
        <f t="shared" si="1"/>
        <v>0.761</v>
      </c>
      <c r="E69" s="226"/>
      <c r="F69" s="226"/>
      <c r="G69" s="226"/>
      <c r="H69" s="29">
        <v>0.761</v>
      </c>
      <c r="I69" s="29">
        <v>0.761</v>
      </c>
      <c r="J69" s="29">
        <v>0</v>
      </c>
      <c r="K69" s="52">
        <v>0.123</v>
      </c>
      <c r="L69" s="117">
        <v>0.123</v>
      </c>
      <c r="M69" s="52">
        <v>0</v>
      </c>
    </row>
    <row r="70" spans="1:13" s="8" customFormat="1" ht="15">
      <c r="A70" s="49"/>
      <c r="B70" s="50"/>
      <c r="C70" s="146" t="s">
        <v>9</v>
      </c>
      <c r="D70" s="226">
        <f t="shared" si="1"/>
        <v>1384.512</v>
      </c>
      <c r="E70" s="226"/>
      <c r="F70" s="226"/>
      <c r="G70" s="226"/>
      <c r="H70" s="29">
        <f t="shared" si="4"/>
        <v>1384.512</v>
      </c>
      <c r="I70" s="29">
        <v>1384.512</v>
      </c>
      <c r="J70" s="29">
        <v>0</v>
      </c>
      <c r="K70" s="52">
        <v>64.381</v>
      </c>
      <c r="L70" s="117">
        <v>64.381</v>
      </c>
      <c r="M70" s="52">
        <v>0</v>
      </c>
    </row>
    <row r="71" spans="1:13" s="8" customFormat="1" ht="15">
      <c r="A71" s="49" t="s">
        <v>133</v>
      </c>
      <c r="B71" s="50" t="s">
        <v>20</v>
      </c>
      <c r="C71" s="146" t="s">
        <v>14</v>
      </c>
      <c r="D71" s="226">
        <f t="shared" si="1"/>
        <v>0.534</v>
      </c>
      <c r="E71" s="226"/>
      <c r="F71" s="226"/>
      <c r="G71" s="226"/>
      <c r="H71" s="29">
        <f t="shared" si="4"/>
        <v>0.534</v>
      </c>
      <c r="I71" s="29">
        <v>0.534</v>
      </c>
      <c r="J71" s="29">
        <v>0</v>
      </c>
      <c r="K71" s="52">
        <v>0.026</v>
      </c>
      <c r="L71" s="117">
        <v>0.026</v>
      </c>
      <c r="M71" s="52">
        <v>0</v>
      </c>
    </row>
    <row r="72" spans="1:13" s="8" customFormat="1" ht="15.75" thickBot="1">
      <c r="A72" s="68"/>
      <c r="B72" s="337"/>
      <c r="C72" s="70" t="s">
        <v>9</v>
      </c>
      <c r="D72" s="238">
        <f t="shared" si="1"/>
        <v>269.136</v>
      </c>
      <c r="E72" s="238"/>
      <c r="F72" s="238"/>
      <c r="G72" s="238"/>
      <c r="H72" s="28">
        <f t="shared" si="4"/>
        <v>269.136</v>
      </c>
      <c r="I72" s="28">
        <f>I71*504</f>
        <v>269.136</v>
      </c>
      <c r="J72" s="28">
        <v>0</v>
      </c>
      <c r="K72" s="33">
        <v>24.06</v>
      </c>
      <c r="L72" s="118">
        <v>24.06</v>
      </c>
      <c r="M72" s="33">
        <v>0</v>
      </c>
    </row>
    <row r="73" spans="1:13" s="8" customFormat="1" ht="15">
      <c r="A73" s="58" t="s">
        <v>140</v>
      </c>
      <c r="B73" s="59" t="s">
        <v>45</v>
      </c>
      <c r="C73" s="72" t="s">
        <v>25</v>
      </c>
      <c r="D73" s="338">
        <f t="shared" si="1"/>
        <v>30</v>
      </c>
      <c r="E73" s="338"/>
      <c r="F73" s="338"/>
      <c r="G73" s="338"/>
      <c r="H73" s="21">
        <f>I73+J73</f>
        <v>30</v>
      </c>
      <c r="I73" s="22">
        <v>30</v>
      </c>
      <c r="J73" s="21">
        <v>0</v>
      </c>
      <c r="K73" s="73">
        <v>5</v>
      </c>
      <c r="L73" s="122">
        <v>5</v>
      </c>
      <c r="M73" s="73">
        <v>0</v>
      </c>
    </row>
    <row r="74" spans="1:13" s="8" customFormat="1" ht="15.75" thickBot="1">
      <c r="A74" s="53"/>
      <c r="B74" s="54"/>
      <c r="C74" s="55" t="s">
        <v>9</v>
      </c>
      <c r="D74" s="228">
        <f t="shared" si="1"/>
        <v>131.59</v>
      </c>
      <c r="E74" s="228"/>
      <c r="F74" s="228"/>
      <c r="G74" s="228"/>
      <c r="H74" s="31">
        <f>I74+J74</f>
        <v>131.59</v>
      </c>
      <c r="I74" s="40">
        <v>131.59</v>
      </c>
      <c r="J74" s="31">
        <v>0</v>
      </c>
      <c r="K74" s="34">
        <v>10.927</v>
      </c>
      <c r="L74" s="99">
        <v>10.927</v>
      </c>
      <c r="M74" s="85">
        <v>0</v>
      </c>
    </row>
    <row r="75" spans="1:13" s="8" customFormat="1" ht="15">
      <c r="A75" s="58" t="s">
        <v>160</v>
      </c>
      <c r="B75" s="89" t="s">
        <v>98</v>
      </c>
      <c r="C75" s="100" t="s">
        <v>25</v>
      </c>
      <c r="D75" s="324">
        <f t="shared" si="1"/>
        <v>3100</v>
      </c>
      <c r="E75" s="334"/>
      <c r="F75" s="334"/>
      <c r="G75" s="334"/>
      <c r="H75" s="325">
        <f>I75+J75</f>
        <v>3100</v>
      </c>
      <c r="I75" s="326">
        <v>3100</v>
      </c>
      <c r="J75" s="27">
        <v>0</v>
      </c>
      <c r="K75" s="356">
        <v>335</v>
      </c>
      <c r="L75" s="73">
        <v>335</v>
      </c>
      <c r="M75" s="73">
        <v>0</v>
      </c>
    </row>
    <row r="76" spans="1:13" s="8" customFormat="1" ht="15.75" thickBot="1">
      <c r="A76" s="101"/>
      <c r="B76" s="143" t="s">
        <v>107</v>
      </c>
      <c r="C76" s="144" t="s">
        <v>9</v>
      </c>
      <c r="D76" s="231">
        <f t="shared" si="1"/>
        <v>3144.195999999999</v>
      </c>
      <c r="E76" s="231"/>
      <c r="F76" s="231"/>
      <c r="G76" s="231"/>
      <c r="H76" s="327">
        <f>I76+J76</f>
        <v>3144.195999999999</v>
      </c>
      <c r="I76" s="328">
        <f>7540.248-I74-I64</f>
        <v>3144.195999999999</v>
      </c>
      <c r="J76" s="327">
        <v>0</v>
      </c>
      <c r="K76" s="35">
        <v>196.327</v>
      </c>
      <c r="L76" s="35">
        <v>196.327</v>
      </c>
      <c r="M76" s="35">
        <v>0</v>
      </c>
    </row>
    <row r="77" spans="1:13" s="11" customFormat="1" ht="16.5" thickBot="1" thickTop="1">
      <c r="A77" s="481" t="s">
        <v>81</v>
      </c>
      <c r="B77" s="479" t="s">
        <v>79</v>
      </c>
      <c r="C77" s="479" t="s">
        <v>9</v>
      </c>
      <c r="D77" s="472">
        <v>2712.168</v>
      </c>
      <c r="E77" s="332"/>
      <c r="F77" s="332"/>
      <c r="G77" s="332"/>
      <c r="H77" s="148">
        <f>D77</f>
        <v>2712.168</v>
      </c>
      <c r="I77" s="154">
        <f>I79+I81+I83</f>
        <v>2712.168</v>
      </c>
      <c r="J77" s="148">
        <f>J79+J81+J83</f>
        <v>0</v>
      </c>
      <c r="K77" s="224">
        <v>104.045</v>
      </c>
      <c r="L77" s="224">
        <v>104.045</v>
      </c>
      <c r="M77" s="224">
        <v>0</v>
      </c>
    </row>
    <row r="78" spans="1:13" ht="15.75" thickTop="1">
      <c r="A78" s="234">
        <v>21</v>
      </c>
      <c r="B78" s="235" t="s">
        <v>108</v>
      </c>
      <c r="C78" s="109" t="s">
        <v>14</v>
      </c>
      <c r="D78" s="225">
        <f t="shared" si="1"/>
        <v>2.1</v>
      </c>
      <c r="E78" s="225"/>
      <c r="F78" s="225"/>
      <c r="G78" s="225"/>
      <c r="H78" s="27">
        <f aca="true" t="shared" si="5" ref="H78:H83">I78+J78</f>
        <v>2.1</v>
      </c>
      <c r="I78" s="43">
        <v>2.1</v>
      </c>
      <c r="J78" s="27">
        <v>0</v>
      </c>
      <c r="K78" s="47">
        <v>0.092</v>
      </c>
      <c r="L78" s="96">
        <v>0.092</v>
      </c>
      <c r="M78" s="47">
        <v>0</v>
      </c>
    </row>
    <row r="79" spans="1:13" ht="15.75" thickBot="1">
      <c r="A79" s="54"/>
      <c r="B79" s="236" t="s">
        <v>109</v>
      </c>
      <c r="C79" s="237" t="s">
        <v>9</v>
      </c>
      <c r="D79" s="238">
        <f aca="true" t="shared" si="6" ref="D79:D88">H79</f>
        <v>242.168</v>
      </c>
      <c r="E79" s="238"/>
      <c r="F79" s="238"/>
      <c r="G79" s="238"/>
      <c r="H79" s="28">
        <f t="shared" si="5"/>
        <v>242.168</v>
      </c>
      <c r="I79" s="136">
        <f>223+19.168</f>
        <v>242.168</v>
      </c>
      <c r="J79" s="28">
        <v>0</v>
      </c>
      <c r="K79" s="33">
        <v>6.824</v>
      </c>
      <c r="L79" s="118">
        <v>6.824</v>
      </c>
      <c r="M79" s="33">
        <v>0</v>
      </c>
    </row>
    <row r="80" spans="1:13" ht="15">
      <c r="A80" s="239">
        <v>22</v>
      </c>
      <c r="B80" s="89" t="s">
        <v>110</v>
      </c>
      <c r="C80" s="100" t="s">
        <v>25</v>
      </c>
      <c r="D80" s="338">
        <f t="shared" si="6"/>
        <v>1900</v>
      </c>
      <c r="E80" s="227"/>
      <c r="F80" s="227"/>
      <c r="G80" s="227"/>
      <c r="H80" s="21">
        <f t="shared" si="5"/>
        <v>1900</v>
      </c>
      <c r="I80" s="39">
        <v>1900</v>
      </c>
      <c r="J80" s="21">
        <v>0</v>
      </c>
      <c r="K80" s="73">
        <v>121</v>
      </c>
      <c r="L80" s="87">
        <v>121</v>
      </c>
      <c r="M80" s="73">
        <v>0</v>
      </c>
    </row>
    <row r="81" spans="1:13" ht="15.75" thickBot="1">
      <c r="A81" s="240"/>
      <c r="B81" s="90" t="s">
        <v>99</v>
      </c>
      <c r="C81" s="240" t="s">
        <v>9</v>
      </c>
      <c r="D81" s="238">
        <f t="shared" si="6"/>
        <v>1320</v>
      </c>
      <c r="E81" s="228"/>
      <c r="F81" s="228"/>
      <c r="G81" s="228"/>
      <c r="H81" s="31">
        <f t="shared" si="5"/>
        <v>1320</v>
      </c>
      <c r="I81" s="99">
        <v>1320</v>
      </c>
      <c r="J81" s="31">
        <v>0</v>
      </c>
      <c r="K81" s="34">
        <v>38.721</v>
      </c>
      <c r="L81" s="241">
        <v>38.721</v>
      </c>
      <c r="M81" s="85">
        <v>0</v>
      </c>
    </row>
    <row r="82" spans="1:13" ht="15">
      <c r="A82" s="229" t="s">
        <v>104</v>
      </c>
      <c r="B82" s="242" t="s">
        <v>55</v>
      </c>
      <c r="C82" s="109" t="s">
        <v>25</v>
      </c>
      <c r="D82" s="338">
        <f t="shared" si="6"/>
        <v>2000</v>
      </c>
      <c r="E82" s="225"/>
      <c r="F82" s="225"/>
      <c r="G82" s="225"/>
      <c r="H82" s="27">
        <f t="shared" si="5"/>
        <v>2000</v>
      </c>
      <c r="I82" s="43">
        <v>2000</v>
      </c>
      <c r="J82" s="27">
        <v>0</v>
      </c>
      <c r="K82" s="47">
        <v>55</v>
      </c>
      <c r="L82" s="96">
        <v>55</v>
      </c>
      <c r="M82" s="47">
        <v>0</v>
      </c>
    </row>
    <row r="83" spans="1:13" ht="15.75" thickBot="1">
      <c r="A83" s="243"/>
      <c r="B83" s="106"/>
      <c r="C83" s="244" t="s">
        <v>9</v>
      </c>
      <c r="D83" s="231">
        <f t="shared" si="6"/>
        <v>1150</v>
      </c>
      <c r="E83" s="238"/>
      <c r="F83" s="238"/>
      <c r="G83" s="238"/>
      <c r="H83" s="31">
        <f t="shared" si="5"/>
        <v>1150</v>
      </c>
      <c r="I83" s="99">
        <v>1150</v>
      </c>
      <c r="J83" s="31">
        <v>0</v>
      </c>
      <c r="K83" s="34">
        <v>58.501</v>
      </c>
      <c r="L83" s="245">
        <v>58.501</v>
      </c>
      <c r="M83" s="85">
        <v>0</v>
      </c>
    </row>
    <row r="84" spans="1:13" s="11" customFormat="1" ht="31.5" customHeight="1" thickBot="1" thickTop="1">
      <c r="A84" s="482" t="s">
        <v>83</v>
      </c>
      <c r="B84" s="483" t="s">
        <v>82</v>
      </c>
      <c r="C84" s="484" t="s">
        <v>9</v>
      </c>
      <c r="D84" s="485">
        <f t="shared" si="6"/>
        <v>3681.4937000000004</v>
      </c>
      <c r="E84" s="348"/>
      <c r="F84" s="348"/>
      <c r="G84" s="348"/>
      <c r="H84" s="103">
        <f>I84+J84</f>
        <v>3681.4937000000004</v>
      </c>
      <c r="I84" s="126">
        <f>I85+I86+I87</f>
        <v>3031.4937000000004</v>
      </c>
      <c r="J84" s="126">
        <f>J85+J86+J87</f>
        <v>650</v>
      </c>
      <c r="K84" s="103"/>
      <c r="L84" s="246"/>
      <c r="M84" s="103"/>
    </row>
    <row r="85" spans="1:13" ht="16.5" thickBot="1" thickTop="1">
      <c r="A85" s="247" t="s">
        <v>44</v>
      </c>
      <c r="B85" s="104" t="s">
        <v>169</v>
      </c>
      <c r="C85" s="248" t="s">
        <v>9</v>
      </c>
      <c r="D85" s="249">
        <f t="shared" si="6"/>
        <v>0</v>
      </c>
      <c r="E85" s="249"/>
      <c r="F85" s="249"/>
      <c r="G85" s="249"/>
      <c r="H85" s="26">
        <v>0</v>
      </c>
      <c r="I85" s="137">
        <v>0</v>
      </c>
      <c r="J85" s="137">
        <v>0</v>
      </c>
      <c r="K85" s="396"/>
      <c r="L85" s="39"/>
      <c r="M85" s="155"/>
    </row>
    <row r="86" spans="1:13" ht="15.75" thickBot="1">
      <c r="A86" s="250" t="s">
        <v>141</v>
      </c>
      <c r="B86" s="104" t="s">
        <v>170</v>
      </c>
      <c r="C86" s="104" t="s">
        <v>9</v>
      </c>
      <c r="D86" s="251">
        <f t="shared" si="6"/>
        <v>650</v>
      </c>
      <c r="E86" s="251"/>
      <c r="F86" s="251"/>
      <c r="G86" s="251"/>
      <c r="H86" s="155">
        <f>I86+J86</f>
        <v>650</v>
      </c>
      <c r="I86" s="156">
        <v>0</v>
      </c>
      <c r="J86" s="155">
        <v>650</v>
      </c>
      <c r="K86" s="253">
        <v>0</v>
      </c>
      <c r="L86" s="252">
        <v>0</v>
      </c>
      <c r="M86" s="253">
        <v>0</v>
      </c>
    </row>
    <row r="87" spans="1:13" ht="15.75" thickBot="1">
      <c r="A87" s="340" t="s">
        <v>161</v>
      </c>
      <c r="B87" s="341" t="s">
        <v>112</v>
      </c>
      <c r="C87" s="341" t="s">
        <v>9</v>
      </c>
      <c r="D87" s="339">
        <f t="shared" si="6"/>
        <v>3031.4937000000004</v>
      </c>
      <c r="E87" s="339"/>
      <c r="F87" s="339"/>
      <c r="G87" s="339"/>
      <c r="H87" s="342">
        <f>I87+J87</f>
        <v>3031.4937000000004</v>
      </c>
      <c r="I87" s="343">
        <f>3000+410.1867-166.22-212.473</f>
        <v>3031.4937000000004</v>
      </c>
      <c r="J87" s="342">
        <v>0</v>
      </c>
      <c r="K87" s="345">
        <v>252.393</v>
      </c>
      <c r="L87" s="344">
        <v>252.393</v>
      </c>
      <c r="M87" s="345">
        <v>0</v>
      </c>
    </row>
    <row r="88" spans="1:13" s="11" customFormat="1" ht="16.5" thickBot="1" thickTop="1">
      <c r="A88" s="349"/>
      <c r="B88" s="232" t="s">
        <v>84</v>
      </c>
      <c r="C88" s="233" t="s">
        <v>9</v>
      </c>
      <c r="D88" s="332">
        <f>D84+D77+D62+D12</f>
        <v>36113.9717</v>
      </c>
      <c r="E88" s="332"/>
      <c r="F88" s="332"/>
      <c r="G88" s="332"/>
      <c r="H88" s="148" t="e">
        <f>H12+H62+H77+H84</f>
        <v>#REF!</v>
      </c>
      <c r="I88" s="323" t="e">
        <f>I87+I86+I77+I62+I12</f>
        <v>#REF!</v>
      </c>
      <c r="J88" s="323">
        <f>J87+J86+J77+J62+J12</f>
        <v>7348.094999999999</v>
      </c>
      <c r="K88" s="397">
        <v>1735.692</v>
      </c>
      <c r="L88" s="398">
        <v>1735.692</v>
      </c>
      <c r="M88" s="398">
        <v>0</v>
      </c>
    </row>
    <row r="89" spans="1:12" s="8" customFormat="1" ht="15.75" thickTop="1">
      <c r="A89" s="350"/>
      <c r="B89" s="106"/>
      <c r="C89" s="65"/>
      <c r="D89" s="254"/>
      <c r="E89" s="254"/>
      <c r="F89" s="254"/>
      <c r="G89" s="254"/>
      <c r="H89" s="65"/>
      <c r="I89" s="254"/>
      <c r="J89" s="65"/>
      <c r="K89" s="106"/>
      <c r="L89" s="351"/>
    </row>
    <row r="90" spans="1:12" s="8" customFormat="1" ht="15">
      <c r="A90" s="350"/>
      <c r="B90" s="106"/>
      <c r="C90" s="65"/>
      <c r="D90" s="254"/>
      <c r="E90" s="254"/>
      <c r="F90" s="254"/>
      <c r="G90" s="254"/>
      <c r="H90" s="65"/>
      <c r="I90" s="65"/>
      <c r="J90" s="65"/>
      <c r="K90" s="106"/>
      <c r="L90" s="351"/>
    </row>
    <row r="91" spans="1:12" s="8" customFormat="1" ht="15">
      <c r="A91" s="350"/>
      <c r="B91" s="106"/>
      <c r="C91" s="65"/>
      <c r="D91" s="254"/>
      <c r="E91" s="254"/>
      <c r="F91" s="254"/>
      <c r="G91" s="254"/>
      <c r="H91" s="65"/>
      <c r="I91" s="65"/>
      <c r="J91" s="65"/>
      <c r="K91" s="106"/>
      <c r="L91" s="351"/>
    </row>
    <row r="92" spans="1:12" s="8" customFormat="1" ht="15">
      <c r="A92" s="350"/>
      <c r="B92" s="106"/>
      <c r="C92" s="65"/>
      <c r="D92" s="132"/>
      <c r="E92" s="132"/>
      <c r="F92" s="132"/>
      <c r="G92" s="132"/>
      <c r="H92" s="65"/>
      <c r="I92" s="65"/>
      <c r="J92" s="65"/>
      <c r="K92" s="106"/>
      <c r="L92" s="351"/>
    </row>
    <row r="93" spans="1:12" ht="15">
      <c r="A93" s="244"/>
      <c r="B93" s="65"/>
      <c r="C93" s="65"/>
      <c r="D93" s="106"/>
      <c r="E93" s="106"/>
      <c r="F93" s="106"/>
      <c r="G93" s="106"/>
      <c r="H93" s="65"/>
      <c r="I93" s="65"/>
      <c r="J93" s="65"/>
      <c r="K93" s="352"/>
      <c r="L93" s="353"/>
    </row>
    <row r="94" spans="1:12" ht="13.5" customHeight="1" thickBot="1">
      <c r="A94" s="450" t="s">
        <v>171</v>
      </c>
      <c r="B94" s="451"/>
      <c r="C94" s="451"/>
      <c r="D94" s="451"/>
      <c r="E94" s="451"/>
      <c r="F94" s="451"/>
      <c r="G94" s="451"/>
      <c r="H94" s="451"/>
      <c r="I94" s="451"/>
      <c r="J94" s="451"/>
      <c r="K94" s="354"/>
      <c r="L94" s="355"/>
    </row>
    <row r="95" spans="1:12" ht="15">
      <c r="A95" s="255" t="s">
        <v>65</v>
      </c>
      <c r="B95" s="256" t="s">
        <v>105</v>
      </c>
      <c r="C95" s="257" t="s">
        <v>25</v>
      </c>
      <c r="D95" s="21">
        <f aca="true" t="shared" si="7" ref="D95:D111">H95</f>
        <v>100</v>
      </c>
      <c r="E95" s="21"/>
      <c r="F95" s="21"/>
      <c r="G95" s="21"/>
      <c r="H95" s="21">
        <f>I95+J95</f>
        <v>100</v>
      </c>
      <c r="I95" s="39">
        <v>100</v>
      </c>
      <c r="J95" s="21">
        <v>0</v>
      </c>
      <c r="K95" s="73"/>
      <c r="L95" s="76"/>
    </row>
    <row r="96" spans="1:12" ht="15.75" thickBot="1">
      <c r="A96" s="258"/>
      <c r="B96" s="259" t="s">
        <v>51</v>
      </c>
      <c r="C96" s="260" t="s">
        <v>9</v>
      </c>
      <c r="D96" s="31">
        <f t="shared" si="7"/>
        <v>130</v>
      </c>
      <c r="E96" s="31"/>
      <c r="F96" s="31"/>
      <c r="G96" s="31"/>
      <c r="H96" s="28">
        <f>I96+J96</f>
        <v>130</v>
      </c>
      <c r="I96" s="99">
        <v>130</v>
      </c>
      <c r="J96" s="31">
        <v>0</v>
      </c>
      <c r="K96" s="56"/>
      <c r="L96" s="107"/>
    </row>
    <row r="97" spans="1:12" ht="15">
      <c r="A97" s="229" t="s">
        <v>22</v>
      </c>
      <c r="B97" s="235" t="s">
        <v>111</v>
      </c>
      <c r="C97" s="100" t="s">
        <v>14</v>
      </c>
      <c r="D97" s="21">
        <f t="shared" si="7"/>
        <v>0</v>
      </c>
      <c r="E97" s="22"/>
      <c r="F97" s="22"/>
      <c r="G97" s="22"/>
      <c r="H97" s="21">
        <f aca="true" t="shared" si="8" ref="H97:H104">I97+J97</f>
        <v>0</v>
      </c>
      <c r="I97" s="222">
        <v>0</v>
      </c>
      <c r="J97" s="39">
        <v>0</v>
      </c>
      <c r="K97" s="73"/>
      <c r="L97" s="76"/>
    </row>
    <row r="98" spans="1:12" ht="15.75" thickBot="1">
      <c r="A98" s="230"/>
      <c r="B98" s="263"/>
      <c r="C98" s="261" t="s">
        <v>36</v>
      </c>
      <c r="D98" s="28">
        <f t="shared" si="7"/>
        <v>0</v>
      </c>
      <c r="E98" s="262"/>
      <c r="F98" s="262"/>
      <c r="G98" s="262"/>
      <c r="H98" s="31">
        <f t="shared" si="8"/>
        <v>0</v>
      </c>
      <c r="I98" s="142">
        <v>0</v>
      </c>
      <c r="J98" s="99">
        <v>0</v>
      </c>
      <c r="K98" s="85"/>
      <c r="L98" s="108"/>
    </row>
    <row r="99" spans="1:12" ht="15">
      <c r="A99" s="264">
        <v>7</v>
      </c>
      <c r="B99" s="242" t="s">
        <v>89</v>
      </c>
      <c r="C99" s="109" t="s">
        <v>42</v>
      </c>
      <c r="D99" s="21">
        <v>8</v>
      </c>
      <c r="E99" s="22"/>
      <c r="F99" s="22"/>
      <c r="G99" s="22"/>
      <c r="H99" s="21">
        <f t="shared" si="8"/>
        <v>8</v>
      </c>
      <c r="I99" s="222">
        <v>0</v>
      </c>
      <c r="J99" s="39">
        <v>8</v>
      </c>
      <c r="K99" s="73"/>
      <c r="L99" s="76"/>
    </row>
    <row r="100" spans="1:12" ht="15.75" thickBot="1">
      <c r="A100" s="54"/>
      <c r="B100" s="55"/>
      <c r="C100" s="261" t="s">
        <v>9</v>
      </c>
      <c r="D100" s="28">
        <v>80</v>
      </c>
      <c r="E100" s="262"/>
      <c r="F100" s="262"/>
      <c r="G100" s="262"/>
      <c r="H100" s="31">
        <f t="shared" si="8"/>
        <v>80</v>
      </c>
      <c r="I100" s="142">
        <v>0</v>
      </c>
      <c r="J100" s="99">
        <v>80</v>
      </c>
      <c r="K100" s="85"/>
      <c r="L100" s="108"/>
    </row>
    <row r="101" spans="1:12" s="10" customFormat="1" ht="15">
      <c r="A101" s="234">
        <v>8</v>
      </c>
      <c r="B101" s="235" t="s">
        <v>30</v>
      </c>
      <c r="C101" s="100" t="s">
        <v>25</v>
      </c>
      <c r="D101" s="21">
        <v>0</v>
      </c>
      <c r="E101" s="22"/>
      <c r="F101" s="22"/>
      <c r="G101" s="22"/>
      <c r="H101" s="21">
        <f t="shared" si="8"/>
        <v>0</v>
      </c>
      <c r="I101" s="222">
        <v>0</v>
      </c>
      <c r="J101" s="39">
        <v>0</v>
      </c>
      <c r="K101" s="73"/>
      <c r="L101" s="76"/>
    </row>
    <row r="102" spans="1:12" s="10" customFormat="1" ht="15.75" thickBot="1">
      <c r="A102" s="63"/>
      <c r="B102" s="263" t="s">
        <v>67</v>
      </c>
      <c r="C102" s="261" t="s">
        <v>9</v>
      </c>
      <c r="D102" s="28">
        <v>0</v>
      </c>
      <c r="E102" s="262"/>
      <c r="F102" s="262"/>
      <c r="G102" s="262"/>
      <c r="H102" s="31">
        <f t="shared" si="8"/>
        <v>0</v>
      </c>
      <c r="I102" s="142">
        <v>0</v>
      </c>
      <c r="J102" s="99">
        <v>0</v>
      </c>
      <c r="K102" s="85"/>
      <c r="L102" s="108"/>
    </row>
    <row r="103" spans="1:12" ht="15">
      <c r="A103" s="234">
        <v>9</v>
      </c>
      <c r="B103" s="235" t="s">
        <v>90</v>
      </c>
      <c r="C103" s="100" t="s">
        <v>92</v>
      </c>
      <c r="D103" s="21">
        <f t="shared" si="7"/>
        <v>0</v>
      </c>
      <c r="E103" s="22"/>
      <c r="F103" s="22"/>
      <c r="G103" s="22"/>
      <c r="H103" s="21">
        <f t="shared" si="8"/>
        <v>0</v>
      </c>
      <c r="I103" s="222">
        <v>0</v>
      </c>
      <c r="J103" s="39">
        <v>0</v>
      </c>
      <c r="K103" s="73"/>
      <c r="L103" s="76"/>
    </row>
    <row r="104" spans="1:12" ht="15.75" thickBot="1">
      <c r="A104" s="54"/>
      <c r="B104" s="263" t="s">
        <v>91</v>
      </c>
      <c r="C104" s="237" t="s">
        <v>9</v>
      </c>
      <c r="D104" s="28">
        <f t="shared" si="7"/>
        <v>0</v>
      </c>
      <c r="E104" s="262"/>
      <c r="F104" s="262"/>
      <c r="G104" s="262"/>
      <c r="H104" s="31">
        <f t="shared" si="8"/>
        <v>0</v>
      </c>
      <c r="I104" s="141">
        <v>0</v>
      </c>
      <c r="J104" s="136">
        <v>0</v>
      </c>
      <c r="K104" s="56"/>
      <c r="L104" s="107"/>
    </row>
    <row r="105" spans="1:12" ht="15">
      <c r="A105" s="229" t="s">
        <v>29</v>
      </c>
      <c r="B105" s="89" t="s">
        <v>114</v>
      </c>
      <c r="C105" s="100" t="s">
        <v>9</v>
      </c>
      <c r="D105" s="21">
        <f t="shared" si="7"/>
        <v>0</v>
      </c>
      <c r="E105" s="22"/>
      <c r="F105" s="22"/>
      <c r="G105" s="22"/>
      <c r="H105" s="21">
        <f aca="true" t="shared" si="9" ref="H105:H112">I105+J105</f>
        <v>0</v>
      </c>
      <c r="I105" s="222">
        <v>0</v>
      </c>
      <c r="J105" s="39">
        <v>0</v>
      </c>
      <c r="K105" s="73"/>
      <c r="L105" s="76"/>
    </row>
    <row r="106" spans="1:12" ht="15.75" thickBot="1">
      <c r="A106" s="265" t="s">
        <v>119</v>
      </c>
      <c r="B106" s="109" t="s">
        <v>115</v>
      </c>
      <c r="C106" s="261" t="s">
        <v>9</v>
      </c>
      <c r="D106" s="28">
        <f t="shared" si="7"/>
        <v>0</v>
      </c>
      <c r="E106" s="262"/>
      <c r="F106" s="262"/>
      <c r="G106" s="262"/>
      <c r="H106" s="31">
        <f t="shared" si="9"/>
        <v>0</v>
      </c>
      <c r="I106" s="142">
        <v>0</v>
      </c>
      <c r="J106" s="99">
        <v>0</v>
      </c>
      <c r="K106" s="85"/>
      <c r="L106" s="108"/>
    </row>
    <row r="107" spans="1:12" ht="15.75" thickBot="1">
      <c r="A107" s="266" t="s">
        <v>31</v>
      </c>
      <c r="B107" s="110" t="s">
        <v>116</v>
      </c>
      <c r="C107" s="267" t="s">
        <v>9</v>
      </c>
      <c r="D107" s="138">
        <f t="shared" si="7"/>
        <v>2031.672</v>
      </c>
      <c r="E107" s="268"/>
      <c r="F107" s="268"/>
      <c r="G107" s="268"/>
      <c r="H107" s="138">
        <f t="shared" si="9"/>
        <v>2031.672</v>
      </c>
      <c r="I107" s="137">
        <f>84.653*12</f>
        <v>1015.836</v>
      </c>
      <c r="J107" s="137">
        <f>84.653*12</f>
        <v>1015.836</v>
      </c>
      <c r="K107" s="112"/>
      <c r="L107" s="111"/>
    </row>
    <row r="108" spans="1:12" ht="15.75" thickBot="1">
      <c r="A108" s="250" t="s">
        <v>32</v>
      </c>
      <c r="B108" s="113" t="s">
        <v>117</v>
      </c>
      <c r="C108" s="270" t="s">
        <v>9</v>
      </c>
      <c r="D108" s="26">
        <f t="shared" si="7"/>
        <v>0</v>
      </c>
      <c r="E108" s="269"/>
      <c r="F108" s="269"/>
      <c r="G108" s="269"/>
      <c r="H108" s="138">
        <f t="shared" si="9"/>
        <v>0</v>
      </c>
      <c r="I108" s="140">
        <v>0</v>
      </c>
      <c r="J108" s="140">
        <v>0</v>
      </c>
      <c r="K108" s="114"/>
      <c r="L108" s="105"/>
    </row>
    <row r="109" spans="1:12" ht="15.75" thickBot="1">
      <c r="A109" s="271">
        <v>13</v>
      </c>
      <c r="B109" s="110" t="s">
        <v>88</v>
      </c>
      <c r="C109" s="272" t="s">
        <v>9</v>
      </c>
      <c r="D109" s="21">
        <f t="shared" si="7"/>
        <v>525.816</v>
      </c>
      <c r="E109" s="273"/>
      <c r="F109" s="273"/>
      <c r="G109" s="273"/>
      <c r="H109" s="138">
        <f t="shared" si="9"/>
        <v>525.816</v>
      </c>
      <c r="I109" s="138">
        <v>0</v>
      </c>
      <c r="J109" s="139">
        <f>43.818*12</f>
        <v>525.816</v>
      </c>
      <c r="K109" s="116"/>
      <c r="L109" s="115"/>
    </row>
    <row r="110" spans="1:12" ht="15.75" thickBot="1">
      <c r="A110" s="271">
        <v>14</v>
      </c>
      <c r="B110" s="274" t="s">
        <v>126</v>
      </c>
      <c r="C110" s="272"/>
      <c r="D110" s="21">
        <f t="shared" si="7"/>
        <v>3447.8999999999996</v>
      </c>
      <c r="E110" s="273"/>
      <c r="F110" s="273"/>
      <c r="G110" s="273"/>
      <c r="H110" s="138">
        <f t="shared" si="9"/>
        <v>3447.8999999999996</v>
      </c>
      <c r="I110" s="140">
        <v>0</v>
      </c>
      <c r="J110" s="140">
        <f>287.325*12</f>
        <v>3447.8999999999996</v>
      </c>
      <c r="K110" s="116"/>
      <c r="L110" s="115"/>
    </row>
    <row r="111" spans="1:12" ht="15.75" thickBot="1">
      <c r="A111" s="250" t="s">
        <v>46</v>
      </c>
      <c r="B111" s="113" t="s">
        <v>118</v>
      </c>
      <c r="C111" s="270" t="s">
        <v>9</v>
      </c>
      <c r="D111" s="221">
        <f t="shared" si="7"/>
        <v>287.34000000000003</v>
      </c>
      <c r="E111" s="273"/>
      <c r="F111" s="273"/>
      <c r="G111" s="273"/>
      <c r="H111" s="221">
        <f t="shared" si="9"/>
        <v>287.34000000000003</v>
      </c>
      <c r="I111" s="140">
        <v>0</v>
      </c>
      <c r="J111" s="140">
        <f>23.945*12</f>
        <v>287.34000000000003</v>
      </c>
      <c r="K111" s="105"/>
      <c r="L111" s="105"/>
    </row>
    <row r="112" spans="1:12" ht="15">
      <c r="A112" s="275">
        <v>16</v>
      </c>
      <c r="B112" s="235" t="s">
        <v>113</v>
      </c>
      <c r="C112" s="109" t="s">
        <v>9</v>
      </c>
      <c r="D112" s="21">
        <f>H112</f>
        <v>3195.5640000000003</v>
      </c>
      <c r="E112" s="21"/>
      <c r="F112" s="21"/>
      <c r="G112" s="21"/>
      <c r="H112" s="21">
        <f t="shared" si="9"/>
        <v>3195.5640000000003</v>
      </c>
      <c r="I112" s="25">
        <v>0</v>
      </c>
      <c r="J112" s="25">
        <f>266.297*12</f>
        <v>3195.5640000000003</v>
      </c>
      <c r="K112" s="41"/>
      <c r="L112" s="41"/>
    </row>
    <row r="113" spans="1:12" ht="15">
      <c r="A113" s="265" t="s">
        <v>102</v>
      </c>
      <c r="B113" s="146" t="s">
        <v>101</v>
      </c>
      <c r="C113" s="276" t="s">
        <v>36</v>
      </c>
      <c r="D113" s="29"/>
      <c r="E113" s="29"/>
      <c r="F113" s="29"/>
      <c r="G113" s="29"/>
      <c r="H113" s="29"/>
      <c r="I113" s="30"/>
      <c r="J113" s="30"/>
      <c r="K113" s="52"/>
      <c r="L113" s="52"/>
    </row>
    <row r="114" spans="1:12" ht="15">
      <c r="A114" s="265" t="s">
        <v>127</v>
      </c>
      <c r="B114" s="146" t="s">
        <v>38</v>
      </c>
      <c r="C114" s="276" t="s">
        <v>25</v>
      </c>
      <c r="D114" s="29"/>
      <c r="E114" s="29"/>
      <c r="F114" s="29"/>
      <c r="G114" s="29"/>
      <c r="H114" s="29"/>
      <c r="I114" s="133"/>
      <c r="J114" s="133"/>
      <c r="K114" s="52"/>
      <c r="L114" s="52"/>
    </row>
    <row r="115" spans="1:12" ht="15">
      <c r="A115" s="265"/>
      <c r="B115" s="146"/>
      <c r="C115" s="276" t="s">
        <v>9</v>
      </c>
      <c r="D115" s="29"/>
      <c r="E115" s="29"/>
      <c r="F115" s="29"/>
      <c r="G115" s="29"/>
      <c r="H115" s="29"/>
      <c r="I115" s="133"/>
      <c r="J115" s="133"/>
      <c r="K115" s="52"/>
      <c r="L115" s="52"/>
    </row>
    <row r="116" spans="1:12" ht="15">
      <c r="A116" s="265" t="s">
        <v>128</v>
      </c>
      <c r="B116" s="146" t="s">
        <v>40</v>
      </c>
      <c r="C116" s="276" t="s">
        <v>25</v>
      </c>
      <c r="D116" s="29"/>
      <c r="E116" s="29"/>
      <c r="F116" s="29"/>
      <c r="G116" s="29"/>
      <c r="H116" s="29"/>
      <c r="I116" s="133"/>
      <c r="J116" s="133"/>
      <c r="K116" s="52"/>
      <c r="L116" s="52"/>
    </row>
    <row r="117" spans="1:12" ht="15">
      <c r="A117" s="265"/>
      <c r="B117" s="146"/>
      <c r="C117" s="276" t="s">
        <v>39</v>
      </c>
      <c r="D117" s="29"/>
      <c r="E117" s="29"/>
      <c r="F117" s="29"/>
      <c r="G117" s="29"/>
      <c r="H117" s="29"/>
      <c r="I117" s="133"/>
      <c r="J117" s="133"/>
      <c r="K117" s="52"/>
      <c r="L117" s="52"/>
    </row>
    <row r="118" spans="1:12" ht="15">
      <c r="A118" s="265" t="s">
        <v>129</v>
      </c>
      <c r="B118" s="146" t="s">
        <v>93</v>
      </c>
      <c r="C118" s="276" t="s">
        <v>25</v>
      </c>
      <c r="D118" s="29">
        <v>0</v>
      </c>
      <c r="E118" s="29"/>
      <c r="F118" s="29"/>
      <c r="G118" s="29"/>
      <c r="H118" s="29">
        <f aca="true" t="shared" si="10" ref="H118:H125">I118+J118</f>
        <v>0</v>
      </c>
      <c r="I118" s="30">
        <v>0</v>
      </c>
      <c r="J118" s="30">
        <v>0</v>
      </c>
      <c r="K118" s="52"/>
      <c r="L118" s="52"/>
    </row>
    <row r="119" spans="1:12" ht="15">
      <c r="A119" s="265"/>
      <c r="B119" s="276" t="s">
        <v>41</v>
      </c>
      <c r="C119" s="276" t="s">
        <v>9</v>
      </c>
      <c r="D119" s="29">
        <v>0</v>
      </c>
      <c r="E119" s="29"/>
      <c r="F119" s="29"/>
      <c r="G119" s="29"/>
      <c r="H119" s="29">
        <f t="shared" si="10"/>
        <v>0</v>
      </c>
      <c r="I119" s="30">
        <v>0</v>
      </c>
      <c r="J119" s="30">
        <v>0</v>
      </c>
      <c r="K119" s="52"/>
      <c r="L119" s="52"/>
    </row>
    <row r="120" spans="1:12" ht="15">
      <c r="A120" s="265" t="s">
        <v>103</v>
      </c>
      <c r="B120" s="145" t="s">
        <v>100</v>
      </c>
      <c r="C120" s="276" t="s">
        <v>25</v>
      </c>
      <c r="D120" s="29">
        <f>H120</f>
        <v>0</v>
      </c>
      <c r="E120" s="29"/>
      <c r="F120" s="29"/>
      <c r="G120" s="29"/>
      <c r="H120" s="29">
        <f t="shared" si="10"/>
        <v>0</v>
      </c>
      <c r="I120" s="30">
        <v>0</v>
      </c>
      <c r="J120" s="30">
        <v>0</v>
      </c>
      <c r="K120" s="52"/>
      <c r="L120" s="52"/>
    </row>
    <row r="121" spans="1:12" ht="15.75" thickBot="1">
      <c r="A121" s="277"/>
      <c r="B121" s="70"/>
      <c r="C121" s="237" t="s">
        <v>9</v>
      </c>
      <c r="D121" s="31">
        <f>H121</f>
        <v>0</v>
      </c>
      <c r="E121" s="28"/>
      <c r="F121" s="28"/>
      <c r="G121" s="28"/>
      <c r="H121" s="28">
        <f t="shared" si="10"/>
        <v>0</v>
      </c>
      <c r="I121" s="141">
        <v>0</v>
      </c>
      <c r="J121" s="141">
        <v>0</v>
      </c>
      <c r="K121" s="56"/>
      <c r="L121" s="56"/>
    </row>
    <row r="122" spans="1:12" ht="15">
      <c r="A122" s="229" t="s">
        <v>35</v>
      </c>
      <c r="B122" s="100" t="s">
        <v>120</v>
      </c>
      <c r="C122" s="60" t="s">
        <v>9</v>
      </c>
      <c r="D122" s="27">
        <v>2000</v>
      </c>
      <c r="E122" s="22"/>
      <c r="F122" s="22"/>
      <c r="G122" s="21"/>
      <c r="H122" s="21">
        <f t="shared" si="10"/>
        <v>2000</v>
      </c>
      <c r="I122" s="222">
        <v>2000</v>
      </c>
      <c r="J122" s="21">
        <v>0</v>
      </c>
      <c r="K122" s="38"/>
      <c r="L122" s="38"/>
    </row>
    <row r="123" spans="1:113" s="9" customFormat="1" ht="15.75" thickBot="1">
      <c r="A123" s="277" t="s">
        <v>123</v>
      </c>
      <c r="B123" s="237" t="s">
        <v>121</v>
      </c>
      <c r="C123" s="312" t="s">
        <v>9</v>
      </c>
      <c r="D123" s="28">
        <v>2000</v>
      </c>
      <c r="E123" s="40"/>
      <c r="F123" s="40"/>
      <c r="G123" s="31"/>
      <c r="H123" s="28">
        <f t="shared" si="10"/>
        <v>2000</v>
      </c>
      <c r="I123" s="141">
        <v>2000</v>
      </c>
      <c r="J123" s="141">
        <v>0</v>
      </c>
      <c r="K123" s="123"/>
      <c r="L123" s="12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1:12" ht="15">
      <c r="A124" s="229" t="s">
        <v>37</v>
      </c>
      <c r="B124" s="59" t="s">
        <v>94</v>
      </c>
      <c r="C124" s="100" t="s">
        <v>25</v>
      </c>
      <c r="D124" s="21">
        <f>H124</f>
        <v>4060</v>
      </c>
      <c r="E124" s="21"/>
      <c r="F124" s="21"/>
      <c r="G124" s="21"/>
      <c r="H124" s="21">
        <f t="shared" si="10"/>
        <v>4060</v>
      </c>
      <c r="I124" s="222">
        <f>I126+I132+I134+I136+I138</f>
        <v>4060</v>
      </c>
      <c r="J124" s="21">
        <v>0</v>
      </c>
      <c r="K124" s="336"/>
      <c r="L124" s="336"/>
    </row>
    <row r="125" spans="1:12" ht="15">
      <c r="A125" s="265"/>
      <c r="B125" s="77" t="s">
        <v>43</v>
      </c>
      <c r="C125" s="276" t="s">
        <v>9</v>
      </c>
      <c r="D125" s="29">
        <f>H125</f>
        <v>1000</v>
      </c>
      <c r="E125" s="29"/>
      <c r="F125" s="29"/>
      <c r="G125" s="29"/>
      <c r="H125" s="29">
        <f t="shared" si="10"/>
        <v>1000</v>
      </c>
      <c r="I125" s="30">
        <f>I127+I133+I135+I137+I139+I141</f>
        <v>1000</v>
      </c>
      <c r="J125" s="29">
        <v>0</v>
      </c>
      <c r="K125" s="42"/>
      <c r="L125" s="42"/>
    </row>
    <row r="126" spans="1:12" ht="15">
      <c r="A126" s="265" t="s">
        <v>130</v>
      </c>
      <c r="B126" s="50" t="s">
        <v>56</v>
      </c>
      <c r="C126" s="276" t="s">
        <v>25</v>
      </c>
      <c r="D126" s="29">
        <f>H126</f>
        <v>1000</v>
      </c>
      <c r="E126" s="29"/>
      <c r="F126" s="29"/>
      <c r="G126" s="29"/>
      <c r="H126" s="29">
        <f>I126+J126</f>
        <v>1000</v>
      </c>
      <c r="I126" s="25">
        <v>1000</v>
      </c>
      <c r="J126" s="27">
        <v>0</v>
      </c>
      <c r="K126" s="52"/>
      <c r="L126" s="52"/>
    </row>
    <row r="127" spans="1:12" ht="15">
      <c r="A127" s="265"/>
      <c r="B127" s="50"/>
      <c r="C127" s="276" t="s">
        <v>9</v>
      </c>
      <c r="D127" s="29">
        <f>H127</f>
        <v>445</v>
      </c>
      <c r="E127" s="29"/>
      <c r="F127" s="29"/>
      <c r="G127" s="29"/>
      <c r="H127" s="29">
        <f>I127+J127</f>
        <v>445</v>
      </c>
      <c r="I127" s="30">
        <f>0.25*I126+195</f>
        <v>445</v>
      </c>
      <c r="J127" s="29">
        <v>0</v>
      </c>
      <c r="K127" s="19"/>
      <c r="L127" s="19"/>
    </row>
    <row r="128" spans="1:12" ht="15">
      <c r="A128" s="265" t="s">
        <v>131</v>
      </c>
      <c r="B128" s="50" t="s">
        <v>57</v>
      </c>
      <c r="C128" s="276" t="s">
        <v>25</v>
      </c>
      <c r="D128" s="29"/>
      <c r="E128" s="29"/>
      <c r="F128" s="29"/>
      <c r="G128" s="29"/>
      <c r="H128" s="29"/>
      <c r="I128" s="25"/>
      <c r="J128" s="27"/>
      <c r="K128" s="52"/>
      <c r="L128" s="52"/>
    </row>
    <row r="129" spans="1:12" ht="15">
      <c r="A129" s="265"/>
      <c r="B129" s="50"/>
      <c r="C129" s="276" t="s">
        <v>9</v>
      </c>
      <c r="D129" s="29"/>
      <c r="E129" s="29"/>
      <c r="F129" s="29"/>
      <c r="G129" s="29"/>
      <c r="H129" s="29"/>
      <c r="I129" s="141"/>
      <c r="J129" s="28"/>
      <c r="K129" s="52"/>
      <c r="L129" s="52"/>
    </row>
    <row r="130" spans="1:12" ht="15">
      <c r="A130" s="265" t="s">
        <v>132</v>
      </c>
      <c r="B130" s="50" t="s">
        <v>58</v>
      </c>
      <c r="C130" s="276" t="s">
        <v>25</v>
      </c>
      <c r="D130" s="29"/>
      <c r="E130" s="29"/>
      <c r="F130" s="29"/>
      <c r="G130" s="29"/>
      <c r="H130" s="29"/>
      <c r="I130" s="30"/>
      <c r="J130" s="29"/>
      <c r="K130" s="52"/>
      <c r="L130" s="52"/>
    </row>
    <row r="131" spans="1:12" ht="15">
      <c r="A131" s="265"/>
      <c r="B131" s="50"/>
      <c r="C131" s="276" t="s">
        <v>9</v>
      </c>
      <c r="D131" s="29"/>
      <c r="E131" s="29"/>
      <c r="F131" s="29"/>
      <c r="G131" s="29"/>
      <c r="H131" s="29"/>
      <c r="I131" s="30"/>
      <c r="J131" s="29"/>
      <c r="K131" s="52"/>
      <c r="L131" s="52"/>
    </row>
    <row r="132" spans="1:12" ht="15">
      <c r="A132" s="265" t="s">
        <v>133</v>
      </c>
      <c r="B132" s="50" t="s">
        <v>59</v>
      </c>
      <c r="C132" s="276" t="s">
        <v>25</v>
      </c>
      <c r="D132" s="29">
        <f>H132</f>
        <v>0</v>
      </c>
      <c r="E132" s="29"/>
      <c r="F132" s="29"/>
      <c r="G132" s="29"/>
      <c r="H132" s="29">
        <f aca="true" t="shared" si="11" ref="H132:H139">I132+J132</f>
        <v>0</v>
      </c>
      <c r="I132" s="25">
        <v>0</v>
      </c>
      <c r="J132" s="27">
        <v>0</v>
      </c>
      <c r="K132" s="29"/>
      <c r="L132" s="29"/>
    </row>
    <row r="133" spans="1:12" ht="15">
      <c r="A133" s="265"/>
      <c r="B133" s="50"/>
      <c r="C133" s="276" t="s">
        <v>9</v>
      </c>
      <c r="D133" s="29">
        <f>H133</f>
        <v>0</v>
      </c>
      <c r="E133" s="29"/>
      <c r="F133" s="29"/>
      <c r="G133" s="29"/>
      <c r="H133" s="29">
        <f t="shared" si="11"/>
        <v>0</v>
      </c>
      <c r="I133" s="141">
        <v>0</v>
      </c>
      <c r="J133" s="28">
        <v>0</v>
      </c>
      <c r="K133" s="33"/>
      <c r="L133" s="33"/>
    </row>
    <row r="134" spans="1:12" ht="15">
      <c r="A134" s="265" t="s">
        <v>134</v>
      </c>
      <c r="B134" s="50" t="s">
        <v>60</v>
      </c>
      <c r="C134" s="276" t="s">
        <v>25</v>
      </c>
      <c r="D134" s="29">
        <v>3000</v>
      </c>
      <c r="E134" s="29"/>
      <c r="F134" s="29"/>
      <c r="G134" s="29"/>
      <c r="H134" s="29">
        <f t="shared" si="11"/>
        <v>3000</v>
      </c>
      <c r="I134" s="30">
        <v>3000</v>
      </c>
      <c r="J134" s="29">
        <v>0</v>
      </c>
      <c r="K134" s="52"/>
      <c r="L134" s="52"/>
    </row>
    <row r="135" spans="1:12" ht="15">
      <c r="A135" s="265"/>
      <c r="B135" s="50"/>
      <c r="C135" s="276" t="s">
        <v>9</v>
      </c>
      <c r="D135" s="29">
        <f>0.15*D134</f>
        <v>450</v>
      </c>
      <c r="E135" s="29"/>
      <c r="F135" s="29"/>
      <c r="G135" s="29"/>
      <c r="H135" s="29">
        <f t="shared" si="11"/>
        <v>450</v>
      </c>
      <c r="I135" s="30">
        <f>0.15*I134</f>
        <v>450</v>
      </c>
      <c r="J135" s="29">
        <v>0</v>
      </c>
      <c r="K135" s="19"/>
      <c r="L135" s="19"/>
    </row>
    <row r="136" spans="1:12" ht="15">
      <c r="A136" s="265" t="s">
        <v>135</v>
      </c>
      <c r="B136" s="50" t="s">
        <v>85</v>
      </c>
      <c r="C136" s="276" t="s">
        <v>25</v>
      </c>
      <c r="D136" s="29">
        <f>H136</f>
        <v>30</v>
      </c>
      <c r="E136" s="29"/>
      <c r="F136" s="29"/>
      <c r="G136" s="29"/>
      <c r="H136" s="29">
        <f t="shared" si="11"/>
        <v>30</v>
      </c>
      <c r="I136" s="25">
        <v>30</v>
      </c>
      <c r="J136" s="27">
        <v>0</v>
      </c>
      <c r="K136" s="52"/>
      <c r="L136" s="52"/>
    </row>
    <row r="137" spans="1:12" ht="15">
      <c r="A137" s="265"/>
      <c r="B137" s="50"/>
      <c r="C137" s="276" t="s">
        <v>9</v>
      </c>
      <c r="D137" s="29">
        <f>H137</f>
        <v>45</v>
      </c>
      <c r="E137" s="29"/>
      <c r="F137" s="29"/>
      <c r="G137" s="29"/>
      <c r="H137" s="29">
        <f t="shared" si="11"/>
        <v>45</v>
      </c>
      <c r="I137" s="141">
        <v>45</v>
      </c>
      <c r="J137" s="28">
        <v>0</v>
      </c>
      <c r="K137" s="52"/>
      <c r="L137" s="52"/>
    </row>
    <row r="138" spans="1:12" ht="15">
      <c r="A138" s="265" t="s">
        <v>136</v>
      </c>
      <c r="B138" s="50" t="s">
        <v>86</v>
      </c>
      <c r="C138" s="276" t="s">
        <v>25</v>
      </c>
      <c r="D138" s="29">
        <f>H138</f>
        <v>30</v>
      </c>
      <c r="E138" s="29"/>
      <c r="F138" s="29"/>
      <c r="G138" s="29"/>
      <c r="H138" s="29">
        <f t="shared" si="11"/>
        <v>30</v>
      </c>
      <c r="I138" s="30">
        <v>30</v>
      </c>
      <c r="J138" s="29">
        <v>0</v>
      </c>
      <c r="K138" s="52"/>
      <c r="L138" s="52"/>
    </row>
    <row r="139" spans="1:12" ht="15">
      <c r="A139" s="265"/>
      <c r="B139" s="50"/>
      <c r="C139" s="276" t="s">
        <v>9</v>
      </c>
      <c r="D139" s="29">
        <f>H139</f>
        <v>60</v>
      </c>
      <c r="E139" s="29"/>
      <c r="F139" s="29"/>
      <c r="G139" s="29"/>
      <c r="H139" s="29">
        <f t="shared" si="11"/>
        <v>60</v>
      </c>
      <c r="I139" s="30">
        <v>60</v>
      </c>
      <c r="J139" s="29">
        <v>0</v>
      </c>
      <c r="K139" s="19"/>
      <c r="L139" s="19"/>
    </row>
    <row r="140" spans="1:12" ht="15">
      <c r="A140" s="265" t="s">
        <v>137</v>
      </c>
      <c r="B140" s="50" t="s">
        <v>80</v>
      </c>
      <c r="C140" s="276" t="s">
        <v>25</v>
      </c>
      <c r="D140" s="29"/>
      <c r="E140" s="29"/>
      <c r="F140" s="29"/>
      <c r="G140" s="29"/>
      <c r="H140" s="52"/>
      <c r="I140" s="102"/>
      <c r="J140" s="47"/>
      <c r="K140" s="52"/>
      <c r="L140" s="52"/>
    </row>
    <row r="141" spans="1:12" ht="15.75" thickBot="1">
      <c r="A141" s="54"/>
      <c r="B141" s="54"/>
      <c r="C141" s="261" t="s">
        <v>9</v>
      </c>
      <c r="D141" s="31"/>
      <c r="E141" s="31"/>
      <c r="F141" s="31"/>
      <c r="G141" s="31"/>
      <c r="H141" s="85"/>
      <c r="I141" s="108"/>
      <c r="J141" s="85"/>
      <c r="K141" s="85"/>
      <c r="L141" s="85"/>
    </row>
    <row r="142" spans="1:12" s="4" customFormat="1" ht="12.75">
      <c r="A142" s="279"/>
      <c r="B142" s="279"/>
      <c r="C142" s="279"/>
      <c r="D142" s="280"/>
      <c r="E142" s="280"/>
      <c r="F142" s="280"/>
      <c r="G142" s="280"/>
      <c r="H142" s="279"/>
      <c r="I142" s="279"/>
      <c r="J142" s="279"/>
      <c r="K142" s="329"/>
      <c r="L142" s="329"/>
    </row>
    <row r="143" spans="1:10" ht="12.75">
      <c r="A143" s="8"/>
      <c r="B143" s="8"/>
      <c r="C143" s="279"/>
      <c r="D143" s="280"/>
      <c r="E143" s="280"/>
      <c r="F143" s="280"/>
      <c r="G143" s="280"/>
      <c r="H143" s="8"/>
      <c r="I143" s="8"/>
      <c r="J143" s="8"/>
    </row>
    <row r="144" spans="1:10" ht="12.75">
      <c r="A144" s="8"/>
      <c r="B144" s="8"/>
      <c r="C144" s="279"/>
      <c r="D144" s="311"/>
      <c r="E144" s="311"/>
      <c r="F144" s="311"/>
      <c r="G144" s="311"/>
      <c r="H144" s="8"/>
      <c r="I144" s="8"/>
      <c r="J144" s="8"/>
    </row>
    <row r="145" spans="1:10" ht="15">
      <c r="A145" s="8"/>
      <c r="B145" s="8"/>
      <c r="C145" s="281"/>
      <c r="D145" s="281"/>
      <c r="E145" s="281"/>
      <c r="F145" s="281"/>
      <c r="G145" s="281"/>
      <c r="H145" s="8"/>
      <c r="I145" s="8"/>
      <c r="J145" s="8"/>
    </row>
    <row r="146" spans="1:10" ht="15">
      <c r="A146" s="452" t="s">
        <v>172</v>
      </c>
      <c r="B146" s="453"/>
      <c r="C146" s="309"/>
      <c r="D146" s="309"/>
      <c r="E146" s="308"/>
      <c r="F146" s="308"/>
      <c r="G146" s="449" t="s">
        <v>358</v>
      </c>
      <c r="H146" s="449"/>
      <c r="I146" s="449"/>
      <c r="J146" s="468"/>
    </row>
    <row r="147" spans="1:10" ht="15.75" customHeight="1">
      <c r="A147" s="453"/>
      <c r="B147" s="453"/>
      <c r="C147" s="309"/>
      <c r="D147" s="309"/>
      <c r="E147" s="308"/>
      <c r="F147" s="308"/>
      <c r="G147" s="449"/>
      <c r="H147" s="449"/>
      <c r="I147" s="449"/>
      <c r="J147" s="468"/>
    </row>
    <row r="148" spans="1:10" ht="24" customHeight="1">
      <c r="A148" s="8"/>
      <c r="B148" s="8"/>
      <c r="C148" s="309"/>
      <c r="D148" s="309"/>
      <c r="E148" s="281"/>
      <c r="F148" s="281"/>
      <c r="G148" s="281"/>
      <c r="H148" s="282"/>
      <c r="I148" s="282"/>
      <c r="J148" s="282"/>
    </row>
    <row r="149" spans="1:10" ht="15" customHeight="1" hidden="1">
      <c r="A149" s="8"/>
      <c r="B149" s="8"/>
      <c r="C149" s="309"/>
      <c r="D149" s="309"/>
      <c r="E149" s="281"/>
      <c r="F149" s="281"/>
      <c r="G149" s="281"/>
      <c r="H149" s="16"/>
      <c r="I149" s="16"/>
      <c r="J149" s="16"/>
    </row>
    <row r="150" spans="1:10" ht="15" customHeight="1" hidden="1">
      <c r="A150" s="8"/>
      <c r="B150" s="8"/>
      <c r="C150" s="309"/>
      <c r="D150" s="309"/>
      <c r="E150" s="281"/>
      <c r="F150" s="281"/>
      <c r="G150" s="281"/>
      <c r="H150" s="16"/>
      <c r="I150" s="16"/>
      <c r="J150" s="16"/>
    </row>
    <row r="151" spans="1:10" ht="15.75" customHeight="1">
      <c r="A151" s="8"/>
      <c r="B151" s="8"/>
      <c r="C151" s="309"/>
      <c r="D151" s="309"/>
      <c r="E151" s="309"/>
      <c r="F151" s="309"/>
      <c r="G151" s="449" t="s">
        <v>165</v>
      </c>
      <c r="H151" s="449"/>
      <c r="I151" s="449"/>
      <c r="J151" s="454"/>
    </row>
    <row r="152" spans="1:10" ht="36.75" customHeight="1">
      <c r="A152" s="456" t="s">
        <v>173</v>
      </c>
      <c r="B152" s="457"/>
      <c r="C152" s="309"/>
      <c r="D152" s="309"/>
      <c r="E152" s="309"/>
      <c r="F152" s="309"/>
      <c r="G152" s="449"/>
      <c r="H152" s="449"/>
      <c r="I152" s="449"/>
      <c r="J152" s="454"/>
    </row>
    <row r="153" spans="1:10" ht="15" customHeight="1" hidden="1">
      <c r="A153" s="457"/>
      <c r="B153" s="457"/>
      <c r="C153" s="309"/>
      <c r="D153" s="309"/>
      <c r="E153" s="281"/>
      <c r="F153" s="281"/>
      <c r="G153" s="281"/>
      <c r="H153" s="282"/>
      <c r="I153" s="282"/>
      <c r="J153" s="282"/>
    </row>
    <row r="154" spans="1:10" ht="15.75" customHeight="1">
      <c r="A154" s="8"/>
      <c r="B154" s="8"/>
      <c r="C154" s="309"/>
      <c r="D154" s="309"/>
      <c r="E154" s="308"/>
      <c r="F154" s="308"/>
      <c r="G154" s="449" t="s">
        <v>355</v>
      </c>
      <c r="H154" s="449"/>
      <c r="I154" s="449"/>
      <c r="J154" s="454"/>
    </row>
    <row r="155" spans="1:10" ht="21.75" customHeight="1">
      <c r="A155" s="452" t="s">
        <v>360</v>
      </c>
      <c r="B155" s="453"/>
      <c r="C155" s="309"/>
      <c r="D155" s="309"/>
      <c r="E155" s="308"/>
      <c r="F155" s="308"/>
      <c r="G155" s="449"/>
      <c r="H155" s="449"/>
      <c r="I155" s="449"/>
      <c r="J155" s="454"/>
    </row>
    <row r="156" spans="1:10" ht="12.75">
      <c r="A156" s="453"/>
      <c r="B156" s="453"/>
      <c r="C156" s="487"/>
      <c r="D156" s="488"/>
      <c r="E156" s="278"/>
      <c r="F156" s="278"/>
      <c r="G156" s="278"/>
      <c r="H156" s="8"/>
      <c r="I156" s="8"/>
      <c r="J156" s="8"/>
    </row>
  </sheetData>
  <sheetProtection/>
  <mergeCells count="22">
    <mergeCell ref="C1:D1"/>
    <mergeCell ref="C2:D2"/>
    <mergeCell ref="C4:D4"/>
    <mergeCell ref="C3:D3"/>
    <mergeCell ref="A146:B147"/>
    <mergeCell ref="A155:B156"/>
    <mergeCell ref="A152:B153"/>
    <mergeCell ref="G146:I147"/>
    <mergeCell ref="H10:J10"/>
    <mergeCell ref="E10:G10"/>
    <mergeCell ref="J146:J147"/>
    <mergeCell ref="J151:J152"/>
    <mergeCell ref="A9:A11"/>
    <mergeCell ref="B9:B11"/>
    <mergeCell ref="C9:C11"/>
    <mergeCell ref="D9:D11"/>
    <mergeCell ref="A7:D7"/>
    <mergeCell ref="K10:M10"/>
    <mergeCell ref="G154:I155"/>
    <mergeCell ref="G151:I152"/>
    <mergeCell ref="A94:J94"/>
    <mergeCell ref="J154:J155"/>
  </mergeCells>
  <printOptions/>
  <pageMargins left="0" right="0" top="0.5905511811023623" bottom="0" header="0.5118110236220472" footer="0.5118110236220472"/>
  <pageSetup fitToHeight="6" horizontalDpi="600" verticalDpi="600" orientation="landscape" paperSize="9" r:id="rId1"/>
  <rowBreaks count="2" manualBreakCount="2">
    <brk id="53" max="18" man="1"/>
    <brk id="11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chirvald</cp:lastModifiedBy>
  <cp:lastPrinted>2012-03-28T05:56:19Z</cp:lastPrinted>
  <dcterms:created xsi:type="dcterms:W3CDTF">2004-01-06T09:02:21Z</dcterms:created>
  <dcterms:modified xsi:type="dcterms:W3CDTF">2012-03-28T13:08:54Z</dcterms:modified>
  <cp:category/>
  <cp:version/>
  <cp:contentType/>
  <cp:contentStatus/>
</cp:coreProperties>
</file>